
<file path=[Content_Types].xml><?xml version="1.0" encoding="utf-8"?>
<Types xmlns="http://schemas.openxmlformats.org/package/2006/content-types">
  <Default Extension="bin" ContentType="application/vnd.openxmlformats-officedocument.spreadsheetml.customProperty"/>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drawings/drawing1.xml" ContentType="application/vnd.openxmlformats-officedocument.drawing+xml"/>
  <Override PartName="/xl/ctrlProps/ctrlProp1.xml" ContentType="application/vnd.ms-excel.controlproperties+xml"/>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printerSettings/printerSettings31.bin" ContentType="application/vnd.openxmlformats-officedocument.spreadsheetml.printerSettings"/>
  <Override PartName="/xl/printerSettings/printerSettings32.bin" ContentType="application/vnd.openxmlformats-officedocument.spreadsheetml.printerSettings"/>
  <Override PartName="/xl/printerSettings/printerSettings33.bin" ContentType="application/vnd.openxmlformats-officedocument.spreadsheetml.printerSettings"/>
  <Override PartName="/xl/printerSettings/printerSettings34.bin" ContentType="application/vnd.openxmlformats-officedocument.spreadsheetml.printerSettings"/>
  <Override PartName="/xl/printerSettings/printerSettings35.bin" ContentType="application/vnd.openxmlformats-officedocument.spreadsheetml.printerSettings"/>
  <Override PartName="/xl/printerSettings/printerSettings36.bin" ContentType="application/vnd.openxmlformats-officedocument.spreadsheetml.printerSettings"/>
  <Override PartName="/xl/printerSettings/printerSettings37.bin" ContentType="application/vnd.openxmlformats-officedocument.spreadsheetml.printerSettings"/>
  <Override PartName="/xl/printerSettings/printerSettings38.bin" ContentType="application/vnd.openxmlformats-officedocument.spreadsheetml.printerSettings"/>
  <Override PartName="/xl/printerSettings/printerSettings39.bin" ContentType="application/vnd.openxmlformats-officedocument.spreadsheetml.printerSettings"/>
  <Override PartName="/xl/printerSettings/printerSettings40.bin" ContentType="application/vnd.openxmlformats-officedocument.spreadsheetml.printerSettings"/>
  <Override PartName="/xl/printerSettings/printerSettings41.bin" ContentType="application/vnd.openxmlformats-officedocument.spreadsheetml.printerSettings"/>
  <Override PartName="/xl/printerSettings/printerSettings42.bin" ContentType="application/vnd.openxmlformats-officedocument.spreadsheetml.printerSettings"/>
  <Override PartName="/xl/printerSettings/printerSettings43.bin" ContentType="application/vnd.openxmlformats-officedocument.spreadsheetml.printerSettings"/>
  <Override PartName="/xl/printerSettings/printerSettings44.bin" ContentType="application/vnd.openxmlformats-officedocument.spreadsheetml.printerSettings"/>
  <Override PartName="/xl/printerSettings/printerSettings45.bin" ContentType="application/vnd.openxmlformats-officedocument.spreadsheetml.printerSettings"/>
  <Override PartName="/xl/printerSettings/printerSettings46.bin" ContentType="application/vnd.openxmlformats-officedocument.spreadsheetml.printerSettings"/>
  <Override PartName="/xl/printerSettings/printerSettings47.bin" ContentType="application/vnd.openxmlformats-officedocument.spreadsheetml.printerSettings"/>
  <Override PartName="/xl/printerSettings/printerSettings48.bin" ContentType="application/vnd.openxmlformats-officedocument.spreadsheetml.printerSettings"/>
  <Override PartName="/xl/printerSettings/printerSettings49.bin" ContentType="application/vnd.openxmlformats-officedocument.spreadsheetml.printerSettings"/>
  <Override PartName="/xl/printerSettings/printerSettings50.bin" ContentType="application/vnd.openxmlformats-officedocument.spreadsheetml.printerSettings"/>
  <Override PartName="/xl/printerSettings/printerSettings51.bin" ContentType="application/vnd.openxmlformats-officedocument.spreadsheetml.printerSettings"/>
  <Override PartName="/xl/printerSettings/printerSettings52.bin" ContentType="application/vnd.openxmlformats-officedocument.spreadsheetml.printerSettings"/>
  <Override PartName="/xl/printerSettings/printerSettings53.bin" ContentType="application/vnd.openxmlformats-officedocument.spreadsheetml.printerSettings"/>
  <Override PartName="/xl/printerSettings/printerSettings54.bin" ContentType="application/vnd.openxmlformats-officedocument.spreadsheetml.printerSettings"/>
  <Override PartName="/xl/printerSettings/printerSettings55.bin" ContentType="application/vnd.openxmlformats-officedocument.spreadsheetml.printerSettings"/>
  <Override PartName="/xl/printerSettings/printerSettings56.bin" ContentType="application/vnd.openxmlformats-officedocument.spreadsheetml.printerSettings"/>
  <Override PartName="/xl/printerSettings/printerSettings57.bin" ContentType="application/vnd.openxmlformats-officedocument.spreadsheetml.printerSettings"/>
  <Override PartName="/xl/printerSettings/printerSettings58.bin" ContentType="application/vnd.openxmlformats-officedocument.spreadsheetml.printerSettings"/>
  <Override PartName="/xl/printerSettings/printerSettings59.bin" ContentType="application/vnd.openxmlformats-officedocument.spreadsheetml.printerSettings"/>
  <Override PartName="/xl/printerSettings/printerSettings60.bin" ContentType="application/vnd.openxmlformats-officedocument.spreadsheetml.printerSettings"/>
  <Override PartName="/xl/printerSettings/printerSettings61.bin" ContentType="application/vnd.openxmlformats-officedocument.spreadsheetml.printerSettings"/>
  <Override PartName="/xl/printerSettings/printerSettings62.bin" ContentType="application/vnd.openxmlformats-officedocument.spreadsheetml.printerSettings"/>
  <Override PartName="/xl/printerSettings/printerSettings63.bin" ContentType="application/vnd.openxmlformats-officedocument.spreadsheetml.printerSettings"/>
  <Override PartName="/xl/printerSettings/printerSettings64.bin" ContentType="application/vnd.openxmlformats-officedocument.spreadsheetml.printerSettings"/>
  <Override PartName="/xl/printerSettings/printerSettings65.bin" ContentType="application/vnd.openxmlformats-officedocument.spreadsheetml.printerSettings"/>
  <Override PartName="/xl/printerSettings/printerSettings66.bin" ContentType="application/vnd.openxmlformats-officedocument.spreadsheetml.printerSettings"/>
  <Override PartName="/xl/printerSettings/printerSettings67.bin" ContentType="application/vnd.openxmlformats-officedocument.spreadsheetml.printerSettings"/>
  <Override PartName="/xl/printerSettings/printerSettings68.bin" ContentType="application/vnd.openxmlformats-officedocument.spreadsheetml.printerSettings"/>
  <Override PartName="/xl/printerSettings/printerSettings69.bin" ContentType="application/vnd.openxmlformats-officedocument.spreadsheetml.printerSettings"/>
  <Override PartName="/xl/printerSettings/printerSettings70.bin" ContentType="application/vnd.openxmlformats-officedocument.spreadsheetml.printerSettings"/>
  <Override PartName="/xl/printerSettings/printerSettings71.bin" ContentType="application/vnd.openxmlformats-officedocument.spreadsheetml.printerSettings"/>
  <Override PartName="/xl/printerSettings/printerSettings72.bin" ContentType="application/vnd.openxmlformats-officedocument.spreadsheetml.printerSettings"/>
  <Override PartName="/xl/printerSettings/printerSettings73.bin" ContentType="application/vnd.openxmlformats-officedocument.spreadsheetml.printerSettings"/>
  <Override PartName="/xl/printerSettings/printerSettings74.bin" ContentType="application/vnd.openxmlformats-officedocument.spreadsheetml.printerSettings"/>
  <Override PartName="/xl/printerSettings/printerSettings75.bin" ContentType="application/vnd.openxmlformats-officedocument.spreadsheetml.printerSettings"/>
  <Override PartName="/xl/printerSettings/printerSettings76.bin" ContentType="application/vnd.openxmlformats-officedocument.spreadsheetml.printerSettings"/>
  <Override PartName="/xl/printerSettings/printerSettings77.bin" ContentType="application/vnd.openxmlformats-officedocument.spreadsheetml.printerSettings"/>
  <Override PartName="/xl/printerSettings/printerSettings78.bin" ContentType="application/vnd.openxmlformats-officedocument.spreadsheetml.printerSettings"/>
  <Override PartName="/xl/printerSettings/printerSettings79.bin" ContentType="application/vnd.openxmlformats-officedocument.spreadsheetml.printerSettings"/>
  <Override PartName="/xl/printerSettings/printerSettings80.bin" ContentType="application/vnd.openxmlformats-officedocument.spreadsheetml.printerSettings"/>
  <Override PartName="/xl/printerSettings/printerSettings81.bin" ContentType="application/vnd.openxmlformats-officedocument.spreadsheetml.printerSettings"/>
  <Override PartName="/xl/printerSettings/printerSettings82.bin" ContentType="application/vnd.openxmlformats-officedocument.spreadsheetml.printerSettings"/>
  <Override PartName="/xl/printerSettings/printerSettings83.bin" ContentType="application/vnd.openxmlformats-officedocument.spreadsheetml.printerSettings"/>
  <Override PartName="/xl/printerSettings/printerSettings84.bin" ContentType="application/vnd.openxmlformats-officedocument.spreadsheetml.printerSettings"/>
  <Override PartName="/xl/printerSettings/printerSettings85.bin" ContentType="application/vnd.openxmlformats-officedocument.spreadsheetml.printerSettings"/>
  <Override PartName="/xl/printerSettings/printerSettings86.bin" ContentType="application/vnd.openxmlformats-officedocument.spreadsheetml.printerSettings"/>
  <Override PartName="/xl/printerSettings/printerSettings87.bin" ContentType="application/vnd.openxmlformats-officedocument.spreadsheetml.printerSettings"/>
  <Override PartName="/xl/printerSettings/printerSettings88.bin" ContentType="application/vnd.openxmlformats-officedocument.spreadsheetml.printerSettings"/>
  <Override PartName="/xl/printerSettings/printerSettings89.bin" ContentType="application/vnd.openxmlformats-officedocument.spreadsheetml.printerSettings"/>
  <Override PartName="/xl/printerSettings/printerSettings90.bin" ContentType="application/vnd.openxmlformats-officedocument.spreadsheetml.printerSettings"/>
  <Override PartName="/xl/printerSettings/printerSettings91.bin" ContentType="application/vnd.openxmlformats-officedocument.spreadsheetml.printerSettings"/>
  <Override PartName="/xl/printerSettings/printerSettings92.bin" ContentType="application/vnd.openxmlformats-officedocument.spreadsheetml.printerSettings"/>
  <Override PartName="/xl/printerSettings/printerSettings93.bin" ContentType="application/vnd.openxmlformats-officedocument.spreadsheetml.printerSettings"/>
  <Override PartName="/xl/printerSettings/printerSettings94.bin" ContentType="application/vnd.openxmlformats-officedocument.spreadsheetml.printerSettings"/>
  <Override PartName="/xl/printerSettings/printerSettings95.bin" ContentType="application/vnd.openxmlformats-officedocument.spreadsheetml.printerSettings"/>
  <Override PartName="/xl/printerSettings/printerSettings96.bin" ContentType="application/vnd.openxmlformats-officedocument.spreadsheetml.printerSettings"/>
  <Override PartName="/xl/printerSettings/printerSettings97.bin" ContentType="application/vnd.openxmlformats-officedocument.spreadsheetml.printerSettings"/>
  <Override PartName="/xl/printerSettings/printerSettings98.bin" ContentType="application/vnd.openxmlformats-officedocument.spreadsheetml.printerSettings"/>
  <Override PartName="/xl/printerSettings/printerSettings99.bin" ContentType="application/vnd.openxmlformats-officedocument.spreadsheetml.printerSettings"/>
  <Override PartName="/xl/printerSettings/printerSettings100.bin" ContentType="application/vnd.openxmlformats-officedocument.spreadsheetml.printerSettings"/>
  <Override PartName="/xl/printerSettings/printerSettings101.bin" ContentType="application/vnd.openxmlformats-officedocument.spreadsheetml.printerSettings"/>
  <Override PartName="/xl/printerSettings/printerSettings102.bin" ContentType="application/vnd.openxmlformats-officedocument.spreadsheetml.printerSettings"/>
  <Override PartName="/xl/printerSettings/printerSettings103.bin" ContentType="application/vnd.openxmlformats-officedocument.spreadsheetml.printerSettings"/>
  <Override PartName="/xl/printerSettings/printerSettings104.bin" ContentType="application/vnd.openxmlformats-officedocument.spreadsheetml.printerSettings"/>
  <Override PartName="/xl/printerSettings/printerSettings105.bin" ContentType="application/vnd.openxmlformats-officedocument.spreadsheetml.printerSettings"/>
  <Override PartName="/xl/printerSettings/printerSettings106.bin" ContentType="application/vnd.openxmlformats-officedocument.spreadsheetml.printerSettings"/>
  <Override PartName="/xl/printerSettings/printerSettings107.bin" ContentType="application/vnd.openxmlformats-officedocument.spreadsheetml.printerSettings"/>
  <Override PartName="/xl/printerSettings/printerSettings108.bin" ContentType="application/vnd.openxmlformats-officedocument.spreadsheetml.printerSettings"/>
  <Override PartName="/xl/printerSettings/printerSettings109.bin" ContentType="application/vnd.openxmlformats-officedocument.spreadsheetml.printerSettings"/>
  <Override PartName="/xl/printerSettings/printerSettings110.bin" ContentType="application/vnd.openxmlformats-officedocument.spreadsheetml.printerSettings"/>
  <Override PartName="/xl/printerSettings/printerSettings111.bin" ContentType="application/vnd.openxmlformats-officedocument.spreadsheetml.printerSettings"/>
  <Override PartName="/xl/printerSettings/printerSettings112.bin" ContentType="application/vnd.openxmlformats-officedocument.spreadsheetml.printerSettings"/>
  <Override PartName="/xl/printerSettings/printerSettings113.bin" ContentType="application/vnd.openxmlformats-officedocument.spreadsheetml.printerSettings"/>
  <Override PartName="/xl/printerSettings/printerSettings114.bin" ContentType="application/vnd.openxmlformats-officedocument.spreadsheetml.printerSettings"/>
  <Override PartName="/xl/printerSettings/printerSettings115.bin" ContentType="application/vnd.openxmlformats-officedocument.spreadsheetml.printerSettings"/>
  <Override PartName="/xl/printerSettings/printerSettings116.bin" ContentType="application/vnd.openxmlformats-officedocument.spreadsheetml.printerSettings"/>
  <Override PartName="/xl/printerSettings/printerSettings117.bin" ContentType="application/vnd.openxmlformats-officedocument.spreadsheetml.printerSettings"/>
  <Override PartName="/xl/printerSettings/printerSettings118.bin" ContentType="application/vnd.openxmlformats-officedocument.spreadsheetml.printerSettings"/>
  <Override PartName="/xl/printerSettings/printerSettings119.bin" ContentType="application/vnd.openxmlformats-officedocument.spreadsheetml.printerSettings"/>
  <Override PartName="/xl/printerSettings/printerSettings120.bin" ContentType="application/vnd.openxmlformats-officedocument.spreadsheetml.printerSettings"/>
  <Override PartName="/xl/printerSettings/printerSettings121.bin" ContentType="application/vnd.openxmlformats-officedocument.spreadsheetml.printerSettings"/>
  <Override PartName="/xl/printerSettings/printerSettings122.bin" ContentType="application/vnd.openxmlformats-officedocument.spreadsheetml.printerSettings"/>
  <Override PartName="/xl/printerSettings/printerSettings123.bin" ContentType="application/vnd.openxmlformats-officedocument.spreadsheetml.printerSettings"/>
  <Override PartName="/xl/printerSettings/printerSettings124.bin" ContentType="application/vnd.openxmlformats-officedocument.spreadsheetml.printerSettings"/>
  <Override PartName="/xl/printerSettings/printerSettings125.bin" ContentType="application/vnd.openxmlformats-officedocument.spreadsheetml.printerSettings"/>
  <Override PartName="/xl/printerSettings/printerSettings126.bin" ContentType="application/vnd.openxmlformats-officedocument.spreadsheetml.printerSettings"/>
  <Override PartName="/xl/printerSettings/printerSettings127.bin" ContentType="application/vnd.openxmlformats-officedocument.spreadsheetml.printerSettings"/>
  <Override PartName="/xl/printerSettings/printerSettings128.bin" ContentType="application/vnd.openxmlformats-officedocument.spreadsheetml.printerSettings"/>
  <Override PartName="/xl/printerSettings/printerSettings129.bin" ContentType="application/vnd.openxmlformats-officedocument.spreadsheetml.printerSettings"/>
  <Override PartName="/xl/printerSettings/printerSettings130.bin" ContentType="application/vnd.openxmlformats-officedocument.spreadsheetml.printerSettings"/>
  <Override PartName="/xl/printerSettings/printerSettings131.bin" ContentType="application/vnd.openxmlformats-officedocument.spreadsheetml.printerSettings"/>
  <Override PartName="/xl/printerSettings/printerSettings132.bin" ContentType="application/vnd.openxmlformats-officedocument.spreadsheetml.printerSettings"/>
  <Override PartName="/xl/printerSettings/printerSettings133.bin" ContentType="application/vnd.openxmlformats-officedocument.spreadsheetml.printerSettings"/>
  <Override PartName="/xl/printerSettings/printerSettings134.bin" ContentType="application/vnd.openxmlformats-officedocument.spreadsheetml.printerSettings"/>
  <Override PartName="/xl/printerSettings/printerSettings135.bin" ContentType="application/vnd.openxmlformats-officedocument.spreadsheetml.printerSettings"/>
  <Override PartName="/xl/printerSettings/printerSettings136.bin" ContentType="application/vnd.openxmlformats-officedocument.spreadsheetml.printerSettings"/>
  <Override PartName="/xl/printerSettings/printerSettings137.bin" ContentType="application/vnd.openxmlformats-officedocument.spreadsheetml.printerSettings"/>
  <Override PartName="/xl/printerSettings/printerSettings138.bin" ContentType="application/vnd.openxmlformats-officedocument.spreadsheetml.printerSettings"/>
  <Override PartName="/xl/printerSettings/printerSettings139.bin" ContentType="application/vnd.openxmlformats-officedocument.spreadsheetml.printerSettings"/>
  <Override PartName="/xl/printerSettings/printerSettings140.bin" ContentType="application/vnd.openxmlformats-officedocument.spreadsheetml.printerSettings"/>
  <Override PartName="/xl/printerSettings/printerSettings141.bin" ContentType="application/vnd.openxmlformats-officedocument.spreadsheetml.printerSettings"/>
  <Override PartName="/xl/printerSettings/printerSettings142.bin" ContentType="application/vnd.openxmlformats-officedocument.spreadsheetml.printerSettings"/>
  <Override PartName="/xl/printerSettings/printerSettings143.bin" ContentType="application/vnd.openxmlformats-officedocument.spreadsheetml.printerSettings"/>
  <Override PartName="/xl/printerSettings/printerSettings144.bin" ContentType="application/vnd.openxmlformats-officedocument.spreadsheetml.printerSettings"/>
  <Override PartName="/xl/printerSettings/printerSettings145.bin" ContentType="application/vnd.openxmlformats-officedocument.spreadsheetml.printerSettings"/>
  <Override PartName="/xl/printerSettings/printerSettings146.bin" ContentType="application/vnd.openxmlformats-officedocument.spreadsheetml.printerSettings"/>
  <Override PartName="/xl/printerSettings/printerSettings147.bin" ContentType="application/vnd.openxmlformats-officedocument.spreadsheetml.printerSettings"/>
  <Override PartName="/xl/printerSettings/printerSettings148.bin" ContentType="application/vnd.openxmlformats-officedocument.spreadsheetml.printerSettings"/>
  <Override PartName="/xl/printerSettings/printerSettings149.bin" ContentType="application/vnd.openxmlformats-officedocument.spreadsheetml.printerSettings"/>
  <Override PartName="/xl/printerSettings/printerSettings150.bin" ContentType="application/vnd.openxmlformats-officedocument.spreadsheetml.printerSettings"/>
  <Override PartName="/xl/printerSettings/printerSettings151.bin" ContentType="application/vnd.openxmlformats-officedocument.spreadsheetml.printerSettings"/>
  <Override PartName="/xl/printerSettings/printerSettings152.bin" ContentType="application/vnd.openxmlformats-officedocument.spreadsheetml.printerSettings"/>
  <Override PartName="/xl/printerSettings/printerSettings153.bin" ContentType="application/vnd.openxmlformats-officedocument.spreadsheetml.printerSettings"/>
  <Override PartName="/xl/printerSettings/printerSettings154.bin" ContentType="application/vnd.openxmlformats-officedocument.spreadsheetml.printerSettings"/>
  <Override PartName="/xl/printerSettings/printerSettings155.bin" ContentType="application/vnd.openxmlformats-officedocument.spreadsheetml.printerSettings"/>
  <Override PartName="/xl/printerSettings/printerSettings156.bin" ContentType="application/vnd.openxmlformats-officedocument.spreadsheetml.printerSettings"/>
  <Override PartName="/xl/printerSettings/printerSettings157.bin" ContentType="application/vnd.openxmlformats-officedocument.spreadsheetml.printerSettings"/>
  <Override PartName="/xl/printerSettings/printerSettings158.bin" ContentType="application/vnd.openxmlformats-officedocument.spreadsheetml.printerSettings"/>
  <Override PartName="/xl/printerSettings/printerSettings159.bin" ContentType="application/vnd.openxmlformats-officedocument.spreadsheetml.printerSettings"/>
  <Override PartName="/xl/printerSettings/printerSettings160.bin" ContentType="application/vnd.openxmlformats-officedocument.spreadsheetml.printerSettings"/>
  <Override PartName="/xl/printerSettings/printerSettings161.bin" ContentType="application/vnd.openxmlformats-officedocument.spreadsheetml.printerSettings"/>
  <Override PartName="/xl/printerSettings/printerSettings162.bin" ContentType="application/vnd.openxmlformats-officedocument.spreadsheetml.printerSettings"/>
  <Override PartName="/xl/printerSettings/printerSettings163.bin" ContentType="application/vnd.openxmlformats-officedocument.spreadsheetml.printerSettings"/>
  <Override PartName="/xl/printerSettings/printerSettings164.bin" ContentType="application/vnd.openxmlformats-officedocument.spreadsheetml.printerSettings"/>
  <Override PartName="/xl/printerSettings/printerSettings165.bin" ContentType="application/vnd.openxmlformats-officedocument.spreadsheetml.printerSettings"/>
  <Override PartName="/xl/printerSettings/printerSettings166.bin" ContentType="application/vnd.openxmlformats-officedocument.spreadsheetml.printerSettings"/>
  <Override PartName="/xl/printerSettings/printerSettings167.bin" ContentType="application/vnd.openxmlformats-officedocument.spreadsheetml.printerSettings"/>
  <Override PartName="/xl/printerSettings/printerSettings168.bin" ContentType="application/vnd.openxmlformats-officedocument.spreadsheetml.printerSettings"/>
  <Override PartName="/xl/printerSettings/printerSettings169.bin" ContentType="application/vnd.openxmlformats-officedocument.spreadsheetml.printerSettings"/>
  <Override PartName="/xl/printerSettings/printerSettings170.bin" ContentType="application/vnd.openxmlformats-officedocument.spreadsheetml.printerSettings"/>
  <Override PartName="/xl/printerSettings/printerSettings171.bin" ContentType="application/vnd.openxmlformats-officedocument.spreadsheetml.printerSettings"/>
  <Override PartName="/xl/printerSettings/printerSettings172.bin" ContentType="application/vnd.openxmlformats-officedocument.spreadsheetml.printerSettings"/>
  <Override PartName="/xl/printerSettings/printerSettings173.bin" ContentType="application/vnd.openxmlformats-officedocument.spreadsheetml.printerSettings"/>
  <Override PartName="/xl/printerSettings/printerSettings174.bin" ContentType="application/vnd.openxmlformats-officedocument.spreadsheetml.printerSettings"/>
  <Override PartName="/xl/printerSettings/printerSettings175.bin" ContentType="application/vnd.openxmlformats-officedocument.spreadsheetml.printerSettings"/>
  <Override PartName="/xl/printerSettings/printerSettings176.bin" ContentType="application/vnd.openxmlformats-officedocument.spreadsheetml.printerSettings"/>
  <Override PartName="/xl/printerSettings/printerSettings177.bin" ContentType="application/vnd.openxmlformats-officedocument.spreadsheetml.printerSettings"/>
  <Override PartName="/xl/printerSettings/printerSettings178.bin" ContentType="application/vnd.openxmlformats-officedocument.spreadsheetml.printerSettings"/>
  <Override PartName="/xl/printerSettings/printerSettings179.bin" ContentType="application/vnd.openxmlformats-officedocument.spreadsheetml.printerSettings"/>
  <Override PartName="/xl/printerSettings/printerSettings180.bin" ContentType="application/vnd.openxmlformats-officedocument.spreadsheetml.printerSettings"/>
  <Override PartName="/xl/printerSettings/printerSettings181.bin" ContentType="application/vnd.openxmlformats-officedocument.spreadsheetml.printerSettings"/>
  <Override PartName="/xl/printerSettings/printerSettings182.bin" ContentType="application/vnd.openxmlformats-officedocument.spreadsheetml.printerSettings"/>
  <Override PartName="/xl/printerSettings/printerSettings183.bin" ContentType="application/vnd.openxmlformats-officedocument.spreadsheetml.printerSettings"/>
  <Override PartName="/xl/printerSettings/printerSettings184.bin" ContentType="application/vnd.openxmlformats-officedocument.spreadsheetml.printerSettings"/>
  <Override PartName="/xl/printerSettings/printerSettings185.bin" ContentType="application/vnd.openxmlformats-officedocument.spreadsheetml.printerSettings"/>
  <Override PartName="/xl/printerSettings/printerSettings186.bin" ContentType="application/vnd.openxmlformats-officedocument.spreadsheetml.printerSettings"/>
  <Override PartName="/xl/printerSettings/printerSettings187.bin" ContentType="application/vnd.openxmlformats-officedocument.spreadsheetml.printerSettings"/>
  <Override PartName="/xl/printerSettings/printerSettings188.bin" ContentType="application/vnd.openxmlformats-officedocument.spreadsheetml.printerSettings"/>
  <Override PartName="/xl/printerSettings/printerSettings189.bin" ContentType="application/vnd.openxmlformats-officedocument.spreadsheetml.printerSettings"/>
  <Override PartName="/xl/printerSettings/printerSettings190.bin" ContentType="application/vnd.openxmlformats-officedocument.spreadsheetml.printerSettings"/>
  <Override PartName="/xl/printerSettings/printerSettings191.bin" ContentType="application/vnd.openxmlformats-officedocument.spreadsheetml.printerSettings"/>
  <Override PartName="/xl/printerSettings/printerSettings192.bin" ContentType="application/vnd.openxmlformats-officedocument.spreadsheetml.printerSettings"/>
  <Override PartName="/xl/printerSettings/printerSettings193.bin" ContentType="application/vnd.openxmlformats-officedocument.spreadsheetml.printerSettings"/>
  <Override PartName="/xl/printerSettings/printerSettings194.bin" ContentType="application/vnd.openxmlformats-officedocument.spreadsheetml.printerSettings"/>
  <Override PartName="/xl/printerSettings/printerSettings195.bin" ContentType="application/vnd.openxmlformats-officedocument.spreadsheetml.printerSettings"/>
  <Override PartName="/xl/printerSettings/printerSettings196.bin" ContentType="application/vnd.openxmlformats-officedocument.spreadsheetml.printerSettings"/>
  <Override PartName="/xl/printerSettings/printerSettings197.bin" ContentType="application/vnd.openxmlformats-officedocument.spreadsheetml.printerSettings"/>
  <Override PartName="/xl/printerSettings/printerSettings198.bin" ContentType="application/vnd.openxmlformats-officedocument.spreadsheetml.printerSettings"/>
  <Override PartName="/xl/printerSettings/printerSettings199.bin" ContentType="application/vnd.openxmlformats-officedocument.spreadsheetml.printerSettings"/>
  <Override PartName="/xl/printerSettings/printerSettings200.bin" ContentType="application/vnd.openxmlformats-officedocument.spreadsheetml.printerSettings"/>
  <Override PartName="/xl/printerSettings/printerSettings201.bin" ContentType="application/vnd.openxmlformats-officedocument.spreadsheetml.printerSettings"/>
  <Override PartName="/xl/printerSettings/printerSettings202.bin" ContentType="application/vnd.openxmlformats-officedocument.spreadsheetml.printerSettings"/>
  <Override PartName="/xl/printerSettings/printerSettings203.bin" ContentType="application/vnd.openxmlformats-officedocument.spreadsheetml.printerSettings"/>
  <Override PartName="/xl/printerSettings/printerSettings204.bin" ContentType="application/vnd.openxmlformats-officedocument.spreadsheetml.printerSettings"/>
  <Override PartName="/xl/printerSettings/printerSettings205.bin" ContentType="application/vnd.openxmlformats-officedocument.spreadsheetml.printerSettings"/>
  <Override PartName="/xl/printerSettings/printerSettings206.bin" ContentType="application/vnd.openxmlformats-officedocument.spreadsheetml.printerSettings"/>
  <Override PartName="/xl/printerSettings/printerSettings207.bin" ContentType="application/vnd.openxmlformats-officedocument.spreadsheetml.printerSettings"/>
  <Override PartName="/xl/printerSettings/printerSettings208.bin" ContentType="application/vnd.openxmlformats-officedocument.spreadsheetml.printerSettings"/>
  <Override PartName="/xl/printerSettings/printerSettings209.bin" ContentType="application/vnd.openxmlformats-officedocument.spreadsheetml.printerSettings"/>
  <Override PartName="/xl/printerSettings/printerSettings210.bin" ContentType="application/vnd.openxmlformats-officedocument.spreadsheetml.printerSettings"/>
  <Override PartName="/xl/printerSettings/printerSettings211.bin" ContentType="application/vnd.openxmlformats-officedocument.spreadsheetml.printerSettings"/>
  <Override PartName="/xl/printerSettings/printerSettings212.bin" ContentType="application/vnd.openxmlformats-officedocument.spreadsheetml.printerSettings"/>
  <Override PartName="/xl/printerSettings/printerSettings213.bin" ContentType="application/vnd.openxmlformats-officedocument.spreadsheetml.printerSettings"/>
  <Override PartName="/xl/printerSettings/printerSettings214.bin" ContentType="application/vnd.openxmlformats-officedocument.spreadsheetml.printerSettings"/>
  <Override PartName="/xl/printerSettings/printerSettings215.bin" ContentType="application/vnd.openxmlformats-officedocument.spreadsheetml.printerSettings"/>
  <Override PartName="/xl/printerSettings/printerSettings216.bin" ContentType="application/vnd.openxmlformats-officedocument.spreadsheetml.printerSettings"/>
  <Override PartName="/xl/printerSettings/printerSettings217.bin" ContentType="application/vnd.openxmlformats-officedocument.spreadsheetml.printerSettings"/>
  <Override PartName="/xl/printerSettings/printerSettings218.bin" ContentType="application/vnd.openxmlformats-officedocument.spreadsheetml.printerSettings"/>
  <Override PartName="/xl/printerSettings/printerSettings219.bin" ContentType="application/vnd.openxmlformats-officedocument.spreadsheetml.printerSettings"/>
  <Override PartName="/xl/printerSettings/printerSettings220.bin" ContentType="application/vnd.openxmlformats-officedocument.spreadsheetml.printerSettings"/>
  <Override PartName="/xl/printerSettings/printerSettings221.bin" ContentType="application/vnd.openxmlformats-officedocument.spreadsheetml.printerSettings"/>
  <Override PartName="/xl/printerSettings/printerSettings222.bin" ContentType="application/vnd.openxmlformats-officedocument.spreadsheetml.printerSettings"/>
  <Override PartName="/xl/printerSettings/printerSettings223.bin" ContentType="application/vnd.openxmlformats-officedocument.spreadsheetml.printerSettings"/>
  <Override PartName="/xl/printerSettings/printerSettings224.bin" ContentType="application/vnd.openxmlformats-officedocument.spreadsheetml.printerSettings"/>
  <Override PartName="/xl/printerSettings/printerSettings225.bin" ContentType="application/vnd.openxmlformats-officedocument.spreadsheetml.printerSettings"/>
  <Override PartName="/xl/printerSettings/printerSettings226.bin" ContentType="application/vnd.openxmlformats-officedocument.spreadsheetml.printerSettings"/>
  <Override PartName="/xl/printerSettings/printerSettings227.bin" ContentType="application/vnd.openxmlformats-officedocument.spreadsheetml.printerSettings"/>
  <Override PartName="/xl/printerSettings/printerSettings228.bin" ContentType="application/vnd.openxmlformats-officedocument.spreadsheetml.printerSettings"/>
  <Override PartName="/xl/printerSettings/printerSettings229.bin" ContentType="application/vnd.openxmlformats-officedocument.spreadsheetml.printerSettings"/>
  <Override PartName="/xl/printerSettings/printerSettings230.bin" ContentType="application/vnd.openxmlformats-officedocument.spreadsheetml.printerSettings"/>
  <Override PartName="/xl/printerSettings/printerSettings231.bin" ContentType="application/vnd.openxmlformats-officedocument.spreadsheetml.printerSettings"/>
  <Override PartName="/xl/printerSettings/printerSettings232.bin" ContentType="application/vnd.openxmlformats-officedocument.spreadsheetml.printerSettings"/>
  <Override PartName="/xl/printerSettings/printerSettings233.bin" ContentType="application/vnd.openxmlformats-officedocument.spreadsheetml.printerSettings"/>
  <Override PartName="/xl/printerSettings/printerSettings234.bin" ContentType="application/vnd.openxmlformats-officedocument.spreadsheetml.printerSettings"/>
  <Override PartName="/xl/printerSettings/printerSettings235.bin" ContentType="application/vnd.openxmlformats-officedocument.spreadsheetml.printerSettings"/>
  <Override PartName="/xl/printerSettings/printerSettings236.bin" ContentType="application/vnd.openxmlformats-officedocument.spreadsheetml.printerSettings"/>
  <Override PartName="/xl/printerSettings/printerSettings237.bin" ContentType="application/vnd.openxmlformats-officedocument.spreadsheetml.printerSettings"/>
  <Override PartName="/xl/printerSettings/printerSettings238.bin" ContentType="application/vnd.openxmlformats-officedocument.spreadsheetml.printerSettings"/>
  <Override PartName="/xl/printerSettings/printerSettings239.bin" ContentType="application/vnd.openxmlformats-officedocument.spreadsheetml.printerSettings"/>
  <Override PartName="/xl/printerSettings/printerSettings240.bin" ContentType="application/vnd.openxmlformats-officedocument.spreadsheetml.printerSettings"/>
  <Override PartName="/xl/printerSettings/printerSettings241.bin" ContentType="application/vnd.openxmlformats-officedocument.spreadsheetml.printerSettings"/>
  <Override PartName="/xl/printerSettings/printerSettings242.bin" ContentType="application/vnd.openxmlformats-officedocument.spreadsheetml.printerSettings"/>
  <Override PartName="/xl/printerSettings/printerSettings243.bin" ContentType="application/vnd.openxmlformats-officedocument.spreadsheetml.printerSettings"/>
  <Override PartName="/xl/printerSettings/printerSettings244.bin" ContentType="application/vnd.openxmlformats-officedocument.spreadsheetml.printerSettings"/>
  <Override PartName="/xl/printerSettings/printerSettings245.bin" ContentType="application/vnd.openxmlformats-officedocument.spreadsheetml.printerSettings"/>
  <Override PartName="/xl/printerSettings/printerSettings246.bin" ContentType="application/vnd.openxmlformats-officedocument.spreadsheetml.printerSettings"/>
  <Override PartName="/xl/printerSettings/printerSettings247.bin" ContentType="application/vnd.openxmlformats-officedocument.spreadsheetml.printerSettings"/>
  <Override PartName="/xl/printerSettings/printerSettings248.bin" ContentType="application/vnd.openxmlformats-officedocument.spreadsheetml.printerSettings"/>
  <Override PartName="/xl/printerSettings/printerSettings249.bin" ContentType="application/vnd.openxmlformats-officedocument.spreadsheetml.printerSettings"/>
  <Override PartName="/xl/printerSettings/printerSettings250.bin" ContentType="application/vnd.openxmlformats-officedocument.spreadsheetml.printerSettings"/>
  <Override PartName="/xl/printerSettings/printerSettings251.bin" ContentType="application/vnd.openxmlformats-officedocument.spreadsheetml.printerSettings"/>
  <Override PartName="/xl/printerSettings/printerSettings252.bin" ContentType="application/vnd.openxmlformats-officedocument.spreadsheetml.printerSettings"/>
  <Override PartName="/xl/printerSettings/printerSettings253.bin" ContentType="application/vnd.openxmlformats-officedocument.spreadsheetml.printerSettings"/>
  <Override PartName="/xl/printerSettings/printerSettings254.bin" ContentType="application/vnd.openxmlformats-officedocument.spreadsheetml.printerSettings"/>
  <Override PartName="/xl/printerSettings/printerSettings255.bin" ContentType="application/vnd.openxmlformats-officedocument.spreadsheetml.printerSettings"/>
  <Override PartName="/xl/printerSettings/printerSettings256.bin" ContentType="application/vnd.openxmlformats-officedocument.spreadsheetml.printerSettings"/>
  <Override PartName="/xl/printerSettings/printerSettings257.bin" ContentType="application/vnd.openxmlformats-officedocument.spreadsheetml.printerSettings"/>
  <Override PartName="/xl/printerSettings/printerSettings258.bin" ContentType="application/vnd.openxmlformats-officedocument.spreadsheetml.printerSettings"/>
  <Override PartName="/xl/printerSettings/printerSettings259.bin" ContentType="application/vnd.openxmlformats-officedocument.spreadsheetml.printerSettings"/>
  <Override PartName="/xl/printerSettings/printerSettings260.bin" ContentType="application/vnd.openxmlformats-officedocument.spreadsheetml.printerSettings"/>
  <Override PartName="/xl/printerSettings/printerSettings261.bin" ContentType="application/vnd.openxmlformats-officedocument.spreadsheetml.printerSettings"/>
  <Override PartName="/xl/printerSettings/printerSettings262.bin" ContentType="application/vnd.openxmlformats-officedocument.spreadsheetml.printerSettings"/>
  <Override PartName="/xl/printerSettings/printerSettings263.bin" ContentType="application/vnd.openxmlformats-officedocument.spreadsheetml.printerSettings"/>
  <Override PartName="/xl/printerSettings/printerSettings264.bin" ContentType="application/vnd.openxmlformats-officedocument.spreadsheetml.printerSettings"/>
  <Override PartName="/xl/printerSettings/printerSettings265.bin" ContentType="application/vnd.openxmlformats-officedocument.spreadsheetml.printerSettings"/>
  <Override PartName="/xl/printerSettings/printerSettings266.bin" ContentType="application/vnd.openxmlformats-officedocument.spreadsheetml.printerSettings"/>
  <Override PartName="/xl/printerSettings/printerSettings267.bin" ContentType="application/vnd.openxmlformats-officedocument.spreadsheetml.printerSettings"/>
  <Override PartName="/xl/printerSettings/printerSettings268.bin" ContentType="application/vnd.openxmlformats-officedocument.spreadsheetml.printerSettings"/>
  <Override PartName="/xl/printerSettings/printerSettings269.bin" ContentType="application/vnd.openxmlformats-officedocument.spreadsheetml.printerSettings"/>
  <Override PartName="/xl/printerSettings/printerSettings270.bin" ContentType="application/vnd.openxmlformats-officedocument.spreadsheetml.printerSettings"/>
  <Override PartName="/xl/printerSettings/printerSettings271.bin" ContentType="application/vnd.openxmlformats-officedocument.spreadsheetml.printerSettings"/>
  <Override PartName="/xl/printerSettings/printerSettings272.bin" ContentType="application/vnd.openxmlformats-officedocument.spreadsheetml.printerSettings"/>
  <Override PartName="/xl/printerSettings/printerSettings273.bin" ContentType="application/vnd.openxmlformats-officedocument.spreadsheetml.printerSettings"/>
  <Override PartName="/xl/printerSettings/printerSettings274.bin" ContentType="application/vnd.openxmlformats-officedocument.spreadsheetml.printerSettings"/>
  <Override PartName="/xl/printerSettings/printerSettings275.bin" ContentType="application/vnd.openxmlformats-officedocument.spreadsheetml.printerSettings"/>
  <Override PartName="/xl/printerSettings/printerSettings276.bin" ContentType="application/vnd.openxmlformats-officedocument.spreadsheetml.printerSettings"/>
  <Override PartName="/xl/printerSettings/printerSettings277.bin" ContentType="application/vnd.openxmlformats-officedocument.spreadsheetml.printerSettings"/>
  <Override PartName="/xl/printerSettings/printerSettings278.bin" ContentType="application/vnd.openxmlformats-officedocument.spreadsheetml.printerSettings"/>
  <Override PartName="/xl/printerSettings/printerSettings279.bin" ContentType="application/vnd.openxmlformats-officedocument.spreadsheetml.printerSettings"/>
  <Override PartName="/xl/printerSettings/printerSettings280.bin" ContentType="application/vnd.openxmlformats-officedocument.spreadsheetml.printerSettings"/>
  <Override PartName="/xl/printerSettings/printerSettings281.bin" ContentType="application/vnd.openxmlformats-officedocument.spreadsheetml.printerSettings"/>
  <Override PartName="/xl/printerSettings/printerSettings282.bin" ContentType="application/vnd.openxmlformats-officedocument.spreadsheetml.printerSettings"/>
  <Override PartName="/xl/printerSettings/printerSettings283.bin" ContentType="application/vnd.openxmlformats-officedocument.spreadsheetml.printerSettings"/>
  <Override PartName="/xl/printerSettings/printerSettings284.bin" ContentType="application/vnd.openxmlformats-officedocument.spreadsheetml.printerSettings"/>
  <Override PartName="/xl/printerSettings/printerSettings285.bin" ContentType="application/vnd.openxmlformats-officedocument.spreadsheetml.printerSettings"/>
  <Override PartName="/xl/printerSettings/printerSettings286.bin" ContentType="application/vnd.openxmlformats-officedocument.spreadsheetml.printerSettings"/>
  <Override PartName="/xl/printerSettings/printerSettings287.bin" ContentType="application/vnd.openxmlformats-officedocument.spreadsheetml.printerSettings"/>
  <Override PartName="/xl/printerSettings/printerSettings288.bin" ContentType="application/vnd.openxmlformats-officedocument.spreadsheetml.printerSettings"/>
  <Override PartName="/xl/printerSettings/printerSettings289.bin" ContentType="application/vnd.openxmlformats-officedocument.spreadsheetml.printerSettings"/>
  <Override PartName="/xl/printerSettings/printerSettings290.bin" ContentType="application/vnd.openxmlformats-officedocument.spreadsheetml.printerSettings"/>
  <Override PartName="/xl/printerSettings/printerSettings291.bin" ContentType="application/vnd.openxmlformats-officedocument.spreadsheetml.printerSettings"/>
  <Override PartName="/xl/printerSettings/printerSettings292.bin" ContentType="application/vnd.openxmlformats-officedocument.spreadsheetml.printerSettings"/>
  <Override PartName="/xl/printerSettings/printerSettings293.bin" ContentType="application/vnd.openxmlformats-officedocument.spreadsheetml.printerSettings"/>
  <Override PartName="/xl/printerSettings/printerSettings294.bin" ContentType="application/vnd.openxmlformats-officedocument.spreadsheetml.printerSettings"/>
  <Override PartName="/xl/printerSettings/printerSettings295.bin" ContentType="application/vnd.openxmlformats-officedocument.spreadsheetml.printerSettings"/>
  <Override PartName="/xl/printerSettings/printerSettings296.bin" ContentType="application/vnd.openxmlformats-officedocument.spreadsheetml.printerSettings"/>
  <Override PartName="/xl/printerSettings/printerSettings297.bin" ContentType="application/vnd.openxmlformats-officedocument.spreadsheetml.printerSettings"/>
  <Override PartName="/xl/printerSettings/printerSettings298.bin" ContentType="application/vnd.openxmlformats-officedocument.spreadsheetml.printerSettings"/>
  <Override PartName="/xl/printerSettings/printerSettings299.bin" ContentType="application/vnd.openxmlformats-officedocument.spreadsheetml.printerSettings"/>
  <Override PartName="/xl/printerSettings/printerSettings300.bin" ContentType="application/vnd.openxmlformats-officedocument.spreadsheetml.printerSettings"/>
  <Override PartName="/xl/printerSettings/printerSettings301.bin" ContentType="application/vnd.openxmlformats-officedocument.spreadsheetml.printerSettings"/>
  <Override PartName="/xl/printerSettings/printerSettings302.bin" ContentType="application/vnd.openxmlformats-officedocument.spreadsheetml.printerSettings"/>
  <Override PartName="/xl/printerSettings/printerSettings303.bin" ContentType="application/vnd.openxmlformats-officedocument.spreadsheetml.printerSettings"/>
  <Override PartName="/xl/printerSettings/printerSettings304.bin" ContentType="application/vnd.openxmlformats-officedocument.spreadsheetml.printerSettings"/>
  <Override PartName="/xl/printerSettings/printerSettings305.bin" ContentType="application/vnd.openxmlformats-officedocument.spreadsheetml.printerSettings"/>
  <Override PartName="/xl/printerSettings/printerSettings306.bin" ContentType="application/vnd.openxmlformats-officedocument.spreadsheetml.printerSettings"/>
  <Override PartName="/xl/printerSettings/printerSettings307.bin" ContentType="application/vnd.openxmlformats-officedocument.spreadsheetml.printerSettings"/>
  <Override PartName="/xl/printerSettings/printerSettings308.bin" ContentType="application/vnd.openxmlformats-officedocument.spreadsheetml.printerSettings"/>
  <Override PartName="/xl/printerSettings/printerSettings309.bin" ContentType="application/vnd.openxmlformats-officedocument.spreadsheetml.printerSettings"/>
  <Override PartName="/xl/printerSettings/printerSettings310.bin" ContentType="application/vnd.openxmlformats-officedocument.spreadsheetml.printerSettings"/>
  <Override PartName="/xl/printerSettings/printerSettings311.bin" ContentType="application/vnd.openxmlformats-officedocument.spreadsheetml.printerSettings"/>
  <Override PartName="/xl/printerSettings/printerSettings312.bin" ContentType="application/vnd.openxmlformats-officedocument.spreadsheetml.printerSettings"/>
  <Override PartName="/xl/printerSettings/printerSettings313.bin" ContentType="application/vnd.openxmlformats-officedocument.spreadsheetml.printerSettings"/>
  <Override PartName="/xl/printerSettings/printerSettings314.bin" ContentType="application/vnd.openxmlformats-officedocument.spreadsheetml.printerSettings"/>
  <Override PartName="/xl/printerSettings/printerSettings315.bin" ContentType="application/vnd.openxmlformats-officedocument.spreadsheetml.printerSettings"/>
  <Override PartName="/xl/printerSettings/printerSettings316.bin" ContentType="application/vnd.openxmlformats-officedocument.spreadsheetml.printerSettings"/>
  <Override PartName="/xl/printerSettings/printerSettings317.bin" ContentType="application/vnd.openxmlformats-officedocument.spreadsheetml.printerSettings"/>
  <Override PartName="/xl/printerSettings/printerSettings318.bin" ContentType="application/vnd.openxmlformats-officedocument.spreadsheetml.printerSettings"/>
  <Override PartName="/xl/printerSettings/printerSettings319.bin" ContentType="application/vnd.openxmlformats-officedocument.spreadsheetml.printerSettings"/>
  <Override PartName="/xl/printerSettings/printerSettings320.bin" ContentType="application/vnd.openxmlformats-officedocument.spreadsheetml.printerSettings"/>
  <Override PartName="/xl/printerSettings/printerSettings321.bin" ContentType="application/vnd.openxmlformats-officedocument.spreadsheetml.printerSettings"/>
  <Override PartName="/xl/printerSettings/printerSettings322.bin" ContentType="application/vnd.openxmlformats-officedocument.spreadsheetml.printerSettings"/>
  <Override PartName="/xl/printerSettings/printerSettings323.bin" ContentType="application/vnd.openxmlformats-officedocument.spreadsheetml.printerSettings"/>
  <Override PartName="/xl/printerSettings/printerSettings324.bin" ContentType="application/vnd.openxmlformats-officedocument.spreadsheetml.printerSettings"/>
  <Override PartName="/xl/printerSettings/printerSettings325.bin" ContentType="application/vnd.openxmlformats-officedocument.spreadsheetml.printerSettings"/>
  <Override PartName="/xl/printerSettings/printerSettings326.bin" ContentType="application/vnd.openxmlformats-officedocument.spreadsheetml.printerSettings"/>
  <Override PartName="/xl/printerSettings/printerSettings327.bin" ContentType="application/vnd.openxmlformats-officedocument.spreadsheetml.printerSettings"/>
  <Override PartName="/xl/printerSettings/printerSettings328.bin" ContentType="application/vnd.openxmlformats-officedocument.spreadsheetml.printerSettings"/>
  <Override PartName="/xl/printerSettings/printerSettings329.bin" ContentType="application/vnd.openxmlformats-officedocument.spreadsheetml.printerSettings"/>
  <Override PartName="/xl/printerSettings/printerSettings330.bin" ContentType="application/vnd.openxmlformats-officedocument.spreadsheetml.printerSettings"/>
  <Override PartName="/xl/printerSettings/printerSettings331.bin" ContentType="application/vnd.openxmlformats-officedocument.spreadsheetml.printerSettings"/>
  <Override PartName="/xl/printerSettings/printerSettings332.bin" ContentType="application/vnd.openxmlformats-officedocument.spreadsheetml.printerSettings"/>
  <Override PartName="/xl/printerSettings/printerSettings333.bin" ContentType="application/vnd.openxmlformats-officedocument.spreadsheetml.printerSettings"/>
  <Override PartName="/xl/printerSettings/printerSettings334.bin" ContentType="application/vnd.openxmlformats-officedocument.spreadsheetml.printerSettings"/>
  <Override PartName="/xl/printerSettings/printerSettings335.bin" ContentType="application/vnd.openxmlformats-officedocument.spreadsheetml.printerSettings"/>
  <Override PartName="/xl/printerSettings/printerSettings336.bin" ContentType="application/vnd.openxmlformats-officedocument.spreadsheetml.printerSettings"/>
  <Override PartName="/xl/printerSettings/printerSettings337.bin" ContentType="application/vnd.openxmlformats-officedocument.spreadsheetml.printerSettings"/>
  <Override PartName="/xl/printerSettings/printerSettings338.bin" ContentType="application/vnd.openxmlformats-officedocument.spreadsheetml.printerSettings"/>
  <Override PartName="/xl/printerSettings/printerSettings339.bin" ContentType="application/vnd.openxmlformats-officedocument.spreadsheetml.printerSettings"/>
  <Override PartName="/xl/printerSettings/printerSettings340.bin" ContentType="application/vnd.openxmlformats-officedocument.spreadsheetml.printerSettings"/>
  <Override PartName="/xl/printerSettings/printerSettings341.bin" ContentType="application/vnd.openxmlformats-officedocument.spreadsheetml.printerSettings"/>
  <Override PartName="/xl/printerSettings/printerSettings342.bin" ContentType="application/vnd.openxmlformats-officedocument.spreadsheetml.printerSettings"/>
  <Override PartName="/xl/printerSettings/printerSettings343.bin" ContentType="application/vnd.openxmlformats-officedocument.spreadsheetml.printerSettings"/>
  <Override PartName="/xl/printerSettings/printerSettings344.bin" ContentType="application/vnd.openxmlformats-officedocument.spreadsheetml.printerSettings"/>
  <Override PartName="/xl/printerSettings/printerSettings345.bin" ContentType="application/vnd.openxmlformats-officedocument.spreadsheetml.printerSettings"/>
  <Override PartName="/xl/printerSettings/printerSettings346.bin" ContentType="application/vnd.openxmlformats-officedocument.spreadsheetml.printerSettings"/>
  <Override PartName="/xl/printerSettings/printerSettings347.bin" ContentType="application/vnd.openxmlformats-officedocument.spreadsheetml.printerSettings"/>
  <Override PartName="/xl/printerSettings/printerSettings348.bin" ContentType="application/vnd.openxmlformats-officedocument.spreadsheetml.printerSettings"/>
  <Override PartName="/xl/printerSettings/printerSettings349.bin" ContentType="application/vnd.openxmlformats-officedocument.spreadsheetml.printerSettings"/>
  <Override PartName="/xl/printerSettings/printerSettings350.bin" ContentType="application/vnd.openxmlformats-officedocument.spreadsheetml.printerSettings"/>
  <Override PartName="/xl/printerSettings/printerSettings351.bin" ContentType="application/vnd.openxmlformats-officedocument.spreadsheetml.printerSettings"/>
  <Override PartName="/xl/printerSettings/printerSettings352.bin" ContentType="application/vnd.openxmlformats-officedocument.spreadsheetml.printerSettings"/>
  <Override PartName="/xl/printerSettings/printerSettings353.bin" ContentType="application/vnd.openxmlformats-officedocument.spreadsheetml.printerSettings"/>
  <Override PartName="/xl/printerSettings/printerSettings354.bin" ContentType="application/vnd.openxmlformats-officedocument.spreadsheetml.printerSettings"/>
  <Override PartName="/xl/printerSettings/printerSettings355.bin" ContentType="application/vnd.openxmlformats-officedocument.spreadsheetml.printerSettings"/>
  <Override PartName="/xl/printerSettings/printerSettings356.bin" ContentType="application/vnd.openxmlformats-officedocument.spreadsheetml.printerSettings"/>
  <Override PartName="/xl/printerSettings/printerSettings357.bin" ContentType="application/vnd.openxmlformats-officedocument.spreadsheetml.printerSettings"/>
  <Override PartName="/xl/printerSettings/printerSettings358.bin" ContentType="application/vnd.openxmlformats-officedocument.spreadsheetml.printerSettings"/>
  <Override PartName="/xl/printerSettings/printerSettings359.bin" ContentType="application/vnd.openxmlformats-officedocument.spreadsheetml.printerSettings"/>
  <Override PartName="/xl/printerSettings/printerSettings360.bin" ContentType="application/vnd.openxmlformats-officedocument.spreadsheetml.printerSettings"/>
  <Override PartName="/xl/printerSettings/printerSettings361.bin" ContentType="application/vnd.openxmlformats-officedocument.spreadsheetml.printerSettings"/>
  <Override PartName="/xl/printerSettings/printerSettings362.bin" ContentType="application/vnd.openxmlformats-officedocument.spreadsheetml.printerSettings"/>
  <Override PartName="/xl/printerSettings/printerSettings363.bin" ContentType="application/vnd.openxmlformats-officedocument.spreadsheetml.printerSettings"/>
  <Override PartName="/xl/printerSettings/printerSettings364.bin" ContentType="application/vnd.openxmlformats-officedocument.spreadsheetml.printerSettings"/>
  <Override PartName="/xl/printerSettings/printerSettings365.bin" ContentType="application/vnd.openxmlformats-officedocument.spreadsheetml.printerSettings"/>
  <Override PartName="/xl/printerSettings/printerSettings366.bin" ContentType="application/vnd.openxmlformats-officedocument.spreadsheetml.printerSettings"/>
  <Override PartName="/xl/printerSettings/printerSettings367.bin" ContentType="application/vnd.openxmlformats-officedocument.spreadsheetml.printerSettings"/>
  <Override PartName="/xl/printerSettings/printerSettings368.bin" ContentType="application/vnd.openxmlformats-officedocument.spreadsheetml.printerSettings"/>
  <Override PartName="/xl/printerSettings/printerSettings369.bin" ContentType="application/vnd.openxmlformats-officedocument.spreadsheetml.printerSettings"/>
  <Override PartName="/xl/printerSettings/printerSettings370.bin" ContentType="application/vnd.openxmlformats-officedocument.spreadsheetml.printerSettings"/>
  <Override PartName="/xl/printerSettings/printerSettings371.bin" ContentType="application/vnd.openxmlformats-officedocument.spreadsheetml.printerSettings"/>
  <Override PartName="/xl/printerSettings/printerSettings372.bin" ContentType="application/vnd.openxmlformats-officedocument.spreadsheetml.printerSettings"/>
  <Override PartName="/xl/printerSettings/printerSettings373.bin" ContentType="application/vnd.openxmlformats-officedocument.spreadsheetml.printerSettings"/>
  <Override PartName="/xl/printerSettings/printerSettings374.bin" ContentType="application/vnd.openxmlformats-officedocument.spreadsheetml.printerSettings"/>
  <Override PartName="/xl/printerSettings/printerSettings375.bin" ContentType="application/vnd.openxmlformats-officedocument.spreadsheetml.printerSettings"/>
  <Override PartName="/xl/printerSettings/printerSettings376.bin" ContentType="application/vnd.openxmlformats-officedocument.spreadsheetml.printerSettings"/>
  <Override PartName="/xl/printerSettings/printerSettings377.bin" ContentType="application/vnd.openxmlformats-officedocument.spreadsheetml.printerSettings"/>
  <Override PartName="/xl/printerSettings/printerSettings378.bin" ContentType="application/vnd.openxmlformats-officedocument.spreadsheetml.printerSettings"/>
  <Override PartName="/xl/printerSettings/printerSettings379.bin" ContentType="application/vnd.openxmlformats-officedocument.spreadsheetml.printerSettings"/>
  <Override PartName="/xl/printerSettings/printerSettings380.bin" ContentType="application/vnd.openxmlformats-officedocument.spreadsheetml.printerSettings"/>
  <Override PartName="/xl/printerSettings/printerSettings381.bin" ContentType="application/vnd.openxmlformats-officedocument.spreadsheetml.printerSettings"/>
  <Override PartName="/xl/printerSettings/printerSettings382.bin" ContentType="application/vnd.openxmlformats-officedocument.spreadsheetml.printerSettings"/>
  <Override PartName="/xl/printerSettings/printerSettings383.bin" ContentType="application/vnd.openxmlformats-officedocument.spreadsheetml.printerSettings"/>
  <Override PartName="/xl/printerSettings/printerSettings384.bin" ContentType="application/vnd.openxmlformats-officedocument.spreadsheetml.printerSettings"/>
  <Override PartName="/xl/printerSettings/printerSettings385.bin" ContentType="application/vnd.openxmlformats-officedocument.spreadsheetml.printerSettings"/>
  <Override PartName="/xl/printerSettings/printerSettings386.bin" ContentType="application/vnd.openxmlformats-officedocument.spreadsheetml.printerSettings"/>
  <Override PartName="/xl/printerSettings/printerSettings387.bin" ContentType="application/vnd.openxmlformats-officedocument.spreadsheetml.printerSettings"/>
  <Override PartName="/xl/printerSettings/printerSettings388.bin" ContentType="application/vnd.openxmlformats-officedocument.spreadsheetml.printerSettings"/>
  <Override PartName="/xl/printerSettings/printerSettings389.bin" ContentType="application/vnd.openxmlformats-officedocument.spreadsheetml.printerSettings"/>
  <Override PartName="/xl/printerSettings/printerSettings390.bin" ContentType="application/vnd.openxmlformats-officedocument.spreadsheetml.printerSettings"/>
  <Override PartName="/xl/printerSettings/printerSettings391.bin" ContentType="application/vnd.openxmlformats-officedocument.spreadsheetml.printerSettings"/>
  <Override PartName="/xl/printerSettings/printerSettings392.bin" ContentType="application/vnd.openxmlformats-officedocument.spreadsheetml.printerSettings"/>
  <Override PartName="/xl/printerSettings/printerSettings393.bin" ContentType="application/vnd.openxmlformats-officedocument.spreadsheetml.printerSettings"/>
  <Override PartName="/xl/printerSettings/printerSettings394.bin" ContentType="application/vnd.openxmlformats-officedocument.spreadsheetml.printerSettings"/>
  <Override PartName="/xl/printerSettings/printerSettings395.bin" ContentType="application/vnd.openxmlformats-officedocument.spreadsheetml.printerSettings"/>
  <Override PartName="/xl/printerSettings/printerSettings396.bin" ContentType="application/vnd.openxmlformats-officedocument.spreadsheetml.printerSettings"/>
  <Override PartName="/xl/printerSettings/printerSettings397.bin" ContentType="application/vnd.openxmlformats-officedocument.spreadsheetml.printerSettings"/>
  <Override PartName="/xl/printerSettings/printerSettings398.bin" ContentType="application/vnd.openxmlformats-officedocument.spreadsheetml.printerSettings"/>
  <Override PartName="/xl/printerSettings/printerSettings399.bin" ContentType="application/vnd.openxmlformats-officedocument.spreadsheetml.printerSettings"/>
  <Override PartName="/xl/printerSettings/printerSettings400.bin" ContentType="application/vnd.openxmlformats-officedocument.spreadsheetml.printerSettings"/>
  <Override PartName="/xl/printerSettings/printerSettings401.bin" ContentType="application/vnd.openxmlformats-officedocument.spreadsheetml.printerSettings"/>
  <Override PartName="/xl/printerSettings/printerSettings402.bin" ContentType="application/vnd.openxmlformats-officedocument.spreadsheetml.printerSettings"/>
  <Override PartName="/xl/printerSettings/printerSettings403.bin" ContentType="application/vnd.openxmlformats-officedocument.spreadsheetml.printerSettings"/>
  <Override PartName="/xl/printerSettings/printerSettings404.bin" ContentType="application/vnd.openxmlformats-officedocument.spreadsheetml.printerSettings"/>
  <Override PartName="/xl/printerSettings/printerSettings405.bin" ContentType="application/vnd.openxmlformats-officedocument.spreadsheetml.printerSettings"/>
  <Override PartName="/xl/printerSettings/printerSettings406.bin" ContentType="application/vnd.openxmlformats-officedocument.spreadsheetml.printerSettings"/>
  <Override PartName="/xl/printerSettings/printerSettings407.bin" ContentType="application/vnd.openxmlformats-officedocument.spreadsheetml.printerSettings"/>
  <Override PartName="/xl/printerSettings/printerSettings408.bin" ContentType="application/vnd.openxmlformats-officedocument.spreadsheetml.printerSettings"/>
  <Override PartName="/xl/printerSettings/printerSettings409.bin" ContentType="application/vnd.openxmlformats-officedocument.spreadsheetml.printerSettings"/>
  <Override PartName="/xl/printerSettings/printerSettings410.bin" ContentType="application/vnd.openxmlformats-officedocument.spreadsheetml.printerSettings"/>
  <Override PartName="/xl/printerSettings/printerSettings411.bin" ContentType="application/vnd.openxmlformats-officedocument.spreadsheetml.printerSettings"/>
  <Override PartName="/xl/printerSettings/printerSettings412.bin" ContentType="application/vnd.openxmlformats-officedocument.spreadsheetml.printerSettings"/>
  <Override PartName="/xl/printerSettings/printerSettings413.bin" ContentType="application/vnd.openxmlformats-officedocument.spreadsheetml.printerSettings"/>
  <Override PartName="/xl/printerSettings/printerSettings414.bin" ContentType="application/vnd.openxmlformats-officedocument.spreadsheetml.printerSettings"/>
  <Override PartName="/xl/printerSettings/printerSettings415.bin" ContentType="application/vnd.openxmlformats-officedocument.spreadsheetml.printerSettings"/>
  <Override PartName="/xl/printerSettings/printerSettings416.bin" ContentType="application/vnd.openxmlformats-officedocument.spreadsheetml.printerSettings"/>
  <Override PartName="/xl/printerSettings/printerSettings417.bin" ContentType="application/vnd.openxmlformats-officedocument.spreadsheetml.printerSettings"/>
  <Override PartName="/xl/printerSettings/printerSettings418.bin" ContentType="application/vnd.openxmlformats-officedocument.spreadsheetml.printerSettings"/>
  <Override PartName="/xl/printerSettings/printerSettings419.bin" ContentType="application/vnd.openxmlformats-officedocument.spreadsheetml.printerSettings"/>
  <Override PartName="/xl/printerSettings/printerSettings420.bin" ContentType="application/vnd.openxmlformats-officedocument.spreadsheetml.printerSettings"/>
  <Override PartName="/xl/printerSettings/printerSettings421.bin" ContentType="application/vnd.openxmlformats-officedocument.spreadsheetml.printerSettings"/>
  <Override PartName="/xl/printerSettings/printerSettings422.bin" ContentType="application/vnd.openxmlformats-officedocument.spreadsheetml.printerSettings"/>
  <Override PartName="/xl/printerSettings/printerSettings423.bin" ContentType="application/vnd.openxmlformats-officedocument.spreadsheetml.printerSettings"/>
  <Override PartName="/xl/printerSettings/printerSettings424.bin" ContentType="application/vnd.openxmlformats-officedocument.spreadsheetml.printerSettings"/>
  <Override PartName="/xl/printerSettings/printerSettings425.bin" ContentType="application/vnd.openxmlformats-officedocument.spreadsheetml.printerSettings"/>
  <Override PartName="/xl/printerSettings/printerSettings426.bin" ContentType="application/vnd.openxmlformats-officedocument.spreadsheetml.printerSettings"/>
  <Override PartName="/xl/printerSettings/printerSettings427.bin" ContentType="application/vnd.openxmlformats-officedocument.spreadsheetml.printerSettings"/>
  <Override PartName="/xl/printerSettings/printerSettings428.bin" ContentType="application/vnd.openxmlformats-officedocument.spreadsheetml.printerSettings"/>
  <Override PartName="/xl/printerSettings/printerSettings429.bin" ContentType="application/vnd.openxmlformats-officedocument.spreadsheetml.printerSettings"/>
  <Override PartName="/xl/printerSettings/printerSettings430.bin" ContentType="application/vnd.openxmlformats-officedocument.spreadsheetml.printerSettings"/>
  <Override PartName="/xl/printerSettings/printerSettings431.bin" ContentType="application/vnd.openxmlformats-officedocument.spreadsheetml.printerSettings"/>
  <Override PartName="/xl/printerSettings/printerSettings432.bin" ContentType="application/vnd.openxmlformats-officedocument.spreadsheetml.printerSettings"/>
  <Override PartName="/xl/printerSettings/printerSettings433.bin" ContentType="application/vnd.openxmlformats-officedocument.spreadsheetml.printerSettings"/>
  <Override PartName="/xl/printerSettings/printerSettings434.bin" ContentType="application/vnd.openxmlformats-officedocument.spreadsheetml.printerSettings"/>
  <Override PartName="/xl/printerSettings/printerSettings435.bin" ContentType="application/vnd.openxmlformats-officedocument.spreadsheetml.printerSettings"/>
  <Override PartName="/xl/printerSettings/printerSettings436.bin" ContentType="application/vnd.openxmlformats-officedocument.spreadsheetml.printerSettings"/>
  <Override PartName="/xl/printerSettings/printerSettings437.bin" ContentType="application/vnd.openxmlformats-officedocument.spreadsheetml.printerSettings"/>
  <Override PartName="/xl/printerSettings/printerSettings438.bin" ContentType="application/vnd.openxmlformats-officedocument.spreadsheetml.printerSettings"/>
  <Override PartName="/xl/printerSettings/printerSettings439.bin" ContentType="application/vnd.openxmlformats-officedocument.spreadsheetml.printerSettings"/>
  <Override PartName="/xl/printerSettings/printerSettings440.bin" ContentType="application/vnd.openxmlformats-officedocument.spreadsheetml.printerSettings"/>
  <Override PartName="/xl/printerSettings/printerSettings441.bin" ContentType="application/vnd.openxmlformats-officedocument.spreadsheetml.printerSettings"/>
  <Override PartName="/xl/printerSettings/printerSettings442.bin" ContentType="application/vnd.openxmlformats-officedocument.spreadsheetml.printerSettings"/>
  <Override PartName="/xl/printerSettings/printerSettings443.bin" ContentType="application/vnd.openxmlformats-officedocument.spreadsheetml.printerSettings"/>
  <Override PartName="/xl/printerSettings/printerSettings444.bin" ContentType="application/vnd.openxmlformats-officedocument.spreadsheetml.printerSettings"/>
  <Override PartName="/xl/printerSettings/printerSettings445.bin" ContentType="application/vnd.openxmlformats-officedocument.spreadsheetml.printerSettings"/>
  <Override PartName="/xl/printerSettings/printerSettings446.bin" ContentType="application/vnd.openxmlformats-officedocument.spreadsheetml.printerSettings"/>
  <Override PartName="/xl/printerSettings/printerSettings447.bin" ContentType="application/vnd.openxmlformats-officedocument.spreadsheetml.printerSettings"/>
  <Override PartName="/xl/printerSettings/printerSettings448.bin" ContentType="application/vnd.openxmlformats-officedocument.spreadsheetml.printerSettings"/>
  <Override PartName="/xl/printerSettings/printerSettings449.bin" ContentType="application/vnd.openxmlformats-officedocument.spreadsheetml.printerSettings"/>
  <Override PartName="/xl/printerSettings/printerSettings450.bin" ContentType="application/vnd.openxmlformats-officedocument.spreadsheetml.printerSettings"/>
  <Override PartName="/xl/printerSettings/printerSettings451.bin" ContentType="application/vnd.openxmlformats-officedocument.spreadsheetml.printerSettings"/>
  <Override PartName="/xl/printerSettings/printerSettings452.bin" ContentType="application/vnd.openxmlformats-officedocument.spreadsheetml.printerSettings"/>
  <Override PartName="/xl/printerSettings/printerSettings453.bin" ContentType="application/vnd.openxmlformats-officedocument.spreadsheetml.printerSettings"/>
  <Override PartName="/xl/printerSettings/printerSettings454.bin" ContentType="application/vnd.openxmlformats-officedocument.spreadsheetml.printerSettings"/>
  <Override PartName="/xl/printerSettings/printerSettings455.bin" ContentType="application/vnd.openxmlformats-officedocument.spreadsheetml.printerSettings"/>
  <Override PartName="/xl/printerSettings/printerSettings456.bin" ContentType="application/vnd.openxmlformats-officedocument.spreadsheetml.printerSettings"/>
  <Override PartName="/xl/printerSettings/printerSettings457.bin" ContentType="application/vnd.openxmlformats-officedocument.spreadsheetml.printerSettings"/>
  <Override PartName="/xl/printerSettings/printerSettings458.bin" ContentType="application/vnd.openxmlformats-officedocument.spreadsheetml.printerSettings"/>
  <Override PartName="/xl/printerSettings/printerSettings459.bin" ContentType="application/vnd.openxmlformats-officedocument.spreadsheetml.printerSettings"/>
  <Override PartName="/xl/printerSettings/printerSettings460.bin" ContentType="application/vnd.openxmlformats-officedocument.spreadsheetml.printerSettings"/>
  <Override PartName="/xl/printerSettings/printerSettings461.bin" ContentType="application/vnd.openxmlformats-officedocument.spreadsheetml.printerSettings"/>
  <Override PartName="/xl/printerSettings/printerSettings462.bin" ContentType="application/vnd.openxmlformats-officedocument.spreadsheetml.printerSettings"/>
  <Override PartName="/xl/printerSettings/printerSettings463.bin" ContentType="application/vnd.openxmlformats-officedocument.spreadsheetml.printerSettings"/>
  <Override PartName="/xl/printerSettings/printerSettings464.bin" ContentType="application/vnd.openxmlformats-officedocument.spreadsheetml.printerSettings"/>
  <Override PartName="/xl/printerSettings/printerSettings465.bin" ContentType="application/vnd.openxmlformats-officedocument.spreadsheetml.printerSettings"/>
  <Override PartName="/xl/printerSettings/printerSettings466.bin" ContentType="application/vnd.openxmlformats-officedocument.spreadsheetml.printerSettings"/>
  <Override PartName="/xl/printerSettings/printerSettings467.bin" ContentType="application/vnd.openxmlformats-officedocument.spreadsheetml.printerSettings"/>
  <Override PartName="/xl/printerSettings/printerSettings468.bin" ContentType="application/vnd.openxmlformats-officedocument.spreadsheetml.printerSettings"/>
  <Override PartName="/xl/printerSettings/printerSettings469.bin" ContentType="application/vnd.openxmlformats-officedocument.spreadsheetml.printerSettings"/>
  <Override PartName="/xl/printerSettings/printerSettings470.bin" ContentType="application/vnd.openxmlformats-officedocument.spreadsheetml.printerSettings"/>
  <Override PartName="/xl/printerSettings/printerSettings471.bin" ContentType="application/vnd.openxmlformats-officedocument.spreadsheetml.printerSettings"/>
  <Override PartName="/xl/printerSettings/printerSettings472.bin" ContentType="application/vnd.openxmlformats-officedocument.spreadsheetml.printerSettings"/>
  <Override PartName="/xl/printerSettings/printerSettings473.bin" ContentType="application/vnd.openxmlformats-officedocument.spreadsheetml.printerSettings"/>
  <Override PartName="/xl/printerSettings/printerSettings474.bin" ContentType="application/vnd.openxmlformats-officedocument.spreadsheetml.printerSettings"/>
  <Override PartName="/xl/printerSettings/printerSettings475.bin" ContentType="application/vnd.openxmlformats-officedocument.spreadsheetml.printerSettings"/>
  <Override PartName="/xl/printerSettings/printerSettings476.bin" ContentType="application/vnd.openxmlformats-officedocument.spreadsheetml.printerSettings"/>
  <Override PartName="/xl/printerSettings/printerSettings477.bin" ContentType="application/vnd.openxmlformats-officedocument.spreadsheetml.printerSettings"/>
  <Override PartName="/xl/printerSettings/printerSettings478.bin" ContentType="application/vnd.openxmlformats-officedocument.spreadsheetml.printerSettings"/>
  <Override PartName="/xl/printerSettings/printerSettings479.bin" ContentType="application/vnd.openxmlformats-officedocument.spreadsheetml.printerSettings"/>
  <Override PartName="/xl/printerSettings/printerSettings480.bin" ContentType="application/vnd.openxmlformats-officedocument.spreadsheetml.printerSettings"/>
  <Override PartName="/xl/printerSettings/printerSettings481.bin" ContentType="application/vnd.openxmlformats-officedocument.spreadsheetml.printerSettings"/>
  <Override PartName="/xl/printerSettings/printerSettings482.bin" ContentType="application/vnd.openxmlformats-officedocument.spreadsheetml.printerSettings"/>
  <Override PartName="/xl/printerSettings/printerSettings483.bin" ContentType="application/vnd.openxmlformats-officedocument.spreadsheetml.printerSettings"/>
  <Override PartName="/xl/printerSettings/printerSettings484.bin" ContentType="application/vnd.openxmlformats-officedocument.spreadsheetml.printerSettings"/>
  <Override PartName="/xl/printerSettings/printerSettings485.bin" ContentType="application/vnd.openxmlformats-officedocument.spreadsheetml.printerSettings"/>
  <Override PartName="/xl/printerSettings/printerSettings486.bin" ContentType="application/vnd.openxmlformats-officedocument.spreadsheetml.printerSettings"/>
  <Override PartName="/xl/printerSettings/printerSettings487.bin" ContentType="application/vnd.openxmlformats-officedocument.spreadsheetml.printerSettings"/>
  <Override PartName="/xl/printerSettings/printerSettings488.bin" ContentType="application/vnd.openxmlformats-officedocument.spreadsheetml.printerSettings"/>
  <Override PartName="/xl/printerSettings/printerSettings489.bin" ContentType="application/vnd.openxmlformats-officedocument.spreadsheetml.printerSettings"/>
  <Override PartName="/xl/printerSettings/printerSettings490.bin" ContentType="application/vnd.openxmlformats-officedocument.spreadsheetml.printerSettings"/>
  <Override PartName="/xl/printerSettings/printerSettings491.bin" ContentType="application/vnd.openxmlformats-officedocument.spreadsheetml.printerSettings"/>
  <Override PartName="/xl/printerSettings/printerSettings492.bin" ContentType="application/vnd.openxmlformats-officedocument.spreadsheetml.printerSettings"/>
  <Override PartName="/xl/printerSettings/printerSettings493.bin" ContentType="application/vnd.openxmlformats-officedocument.spreadsheetml.printerSettings"/>
  <Override PartName="/xl/printerSettings/printerSettings494.bin" ContentType="application/vnd.openxmlformats-officedocument.spreadsheetml.printerSettings"/>
  <Override PartName="/xl/printerSettings/printerSettings495.bin" ContentType="application/vnd.openxmlformats-officedocument.spreadsheetml.printerSettings"/>
  <Override PartName="/xl/printerSettings/printerSettings496.bin" ContentType="application/vnd.openxmlformats-officedocument.spreadsheetml.printerSettings"/>
  <Override PartName="/xl/printerSettings/printerSettings497.bin" ContentType="application/vnd.openxmlformats-officedocument.spreadsheetml.printerSettings"/>
  <Override PartName="/xl/printerSettings/printerSettings498.bin" ContentType="application/vnd.openxmlformats-officedocument.spreadsheetml.printerSettings"/>
  <Override PartName="/xl/printerSettings/printerSettings499.bin" ContentType="application/vnd.openxmlformats-officedocument.spreadsheetml.printerSettings"/>
  <Override PartName="/xl/printerSettings/printerSettings500.bin" ContentType="application/vnd.openxmlformats-officedocument.spreadsheetml.printerSettings"/>
  <Override PartName="/xl/printerSettings/printerSettings501.bin" ContentType="application/vnd.openxmlformats-officedocument.spreadsheetml.printerSettings"/>
  <Override PartName="/xl/printerSettings/printerSettings502.bin" ContentType="application/vnd.openxmlformats-officedocument.spreadsheetml.printerSettings"/>
  <Override PartName="/xl/printerSettings/printerSettings503.bin" ContentType="application/vnd.openxmlformats-officedocument.spreadsheetml.printerSettings"/>
  <Override PartName="/xl/printerSettings/printerSettings504.bin" ContentType="application/vnd.openxmlformats-officedocument.spreadsheetml.printerSettings"/>
  <Override PartName="/xl/printerSettings/printerSettings505.bin" ContentType="application/vnd.openxmlformats-officedocument.spreadsheetml.printerSettings"/>
  <Override PartName="/xl/printerSettings/printerSettings506.bin" ContentType="application/vnd.openxmlformats-officedocument.spreadsheetml.printerSettings"/>
  <Override PartName="/xl/printerSettings/printerSettings507.bin" ContentType="application/vnd.openxmlformats-officedocument.spreadsheetml.printerSettings"/>
  <Override PartName="/xl/printerSettings/printerSettings508.bin" ContentType="application/vnd.openxmlformats-officedocument.spreadsheetml.printerSettings"/>
  <Override PartName="/xl/printerSettings/printerSettings509.bin" ContentType="application/vnd.openxmlformats-officedocument.spreadsheetml.printerSettings"/>
  <Override PartName="/xl/printerSettings/printerSettings510.bin" ContentType="application/vnd.openxmlformats-officedocument.spreadsheetml.printerSettings"/>
  <Override PartName="/xl/printerSettings/printerSettings511.bin" ContentType="application/vnd.openxmlformats-officedocument.spreadsheetml.printerSettings"/>
  <Override PartName="/xl/printerSettings/printerSettings512.bin" ContentType="application/vnd.openxmlformats-officedocument.spreadsheetml.printerSettings"/>
  <Override PartName="/xl/printerSettings/printerSettings513.bin" ContentType="application/vnd.openxmlformats-officedocument.spreadsheetml.printerSettings"/>
  <Override PartName="/xl/printerSettings/printerSettings514.bin" ContentType="application/vnd.openxmlformats-officedocument.spreadsheetml.printerSettings"/>
  <Override PartName="/xl/printerSettings/printerSettings515.bin" ContentType="application/vnd.openxmlformats-officedocument.spreadsheetml.printerSettings"/>
  <Override PartName="/xl/printerSettings/printerSettings516.bin" ContentType="application/vnd.openxmlformats-officedocument.spreadsheetml.printerSettings"/>
  <Override PartName="/xl/printerSettings/printerSettings517.bin" ContentType="application/vnd.openxmlformats-officedocument.spreadsheetml.printerSettings"/>
  <Override PartName="/xl/printerSettings/printerSettings518.bin" ContentType="application/vnd.openxmlformats-officedocument.spreadsheetml.printerSettings"/>
  <Override PartName="/xl/printerSettings/printerSettings519.bin" ContentType="application/vnd.openxmlformats-officedocument.spreadsheetml.printerSettings"/>
  <Override PartName="/xl/printerSettings/printerSettings520.bin" ContentType="application/vnd.openxmlformats-officedocument.spreadsheetml.printerSettings"/>
  <Override PartName="/xl/printerSettings/printerSettings521.bin" ContentType="application/vnd.openxmlformats-officedocument.spreadsheetml.printerSettings"/>
  <Override PartName="/xl/printerSettings/printerSettings522.bin" ContentType="application/vnd.openxmlformats-officedocument.spreadsheetml.printerSettings"/>
  <Override PartName="/xl/printerSettings/printerSettings523.bin" ContentType="application/vnd.openxmlformats-officedocument.spreadsheetml.printerSettings"/>
  <Override PartName="/xl/printerSettings/printerSettings524.bin" ContentType="application/vnd.openxmlformats-officedocument.spreadsheetml.printerSettings"/>
  <Override PartName="/xl/printerSettings/printerSettings525.bin" ContentType="application/vnd.openxmlformats-officedocument.spreadsheetml.printerSettings"/>
  <Override PartName="/xl/printerSettings/printerSettings526.bin" ContentType="application/vnd.openxmlformats-officedocument.spreadsheetml.printerSettings"/>
  <Override PartName="/xl/printerSettings/printerSettings527.bin" ContentType="application/vnd.openxmlformats-officedocument.spreadsheetml.printerSettings"/>
  <Override PartName="/xl/printerSettings/printerSettings528.bin" ContentType="application/vnd.openxmlformats-officedocument.spreadsheetml.printerSettings"/>
  <Override PartName="/xl/printerSettings/printerSettings529.bin" ContentType="application/vnd.openxmlformats-officedocument.spreadsheetml.printerSettings"/>
  <Override PartName="/xl/printerSettings/printerSettings530.bin" ContentType="application/vnd.openxmlformats-officedocument.spreadsheetml.printerSettings"/>
  <Override PartName="/xl/printerSettings/printerSettings531.bin" ContentType="application/vnd.openxmlformats-officedocument.spreadsheetml.printerSettings"/>
  <Override PartName="/xl/printerSettings/printerSettings532.bin" ContentType="application/vnd.openxmlformats-officedocument.spreadsheetml.printerSettings"/>
  <Override PartName="/xl/printerSettings/printerSettings533.bin" ContentType="application/vnd.openxmlformats-officedocument.spreadsheetml.printerSettings"/>
  <Override PartName="/xl/printerSettings/printerSettings534.bin" ContentType="application/vnd.openxmlformats-officedocument.spreadsheetml.printerSettings"/>
  <Override PartName="/xl/printerSettings/printerSettings535.bin" ContentType="application/vnd.openxmlformats-officedocument.spreadsheetml.printerSettings"/>
  <Override PartName="/xl/printerSettings/printerSettings536.bin" ContentType="application/vnd.openxmlformats-officedocument.spreadsheetml.printerSettings"/>
  <Override PartName="/xl/printerSettings/printerSettings537.bin" ContentType="application/vnd.openxmlformats-officedocument.spreadsheetml.printerSettings"/>
  <Override PartName="/xl/printerSettings/printerSettings538.bin" ContentType="application/vnd.openxmlformats-officedocument.spreadsheetml.printerSettings"/>
  <Override PartName="/xl/printerSettings/printerSettings539.bin" ContentType="application/vnd.openxmlformats-officedocument.spreadsheetml.printerSettings"/>
  <Override PartName="/xl/printerSettings/printerSettings540.bin" ContentType="application/vnd.openxmlformats-officedocument.spreadsheetml.printerSettings"/>
  <Override PartName="/xl/printerSettings/printerSettings541.bin" ContentType="application/vnd.openxmlformats-officedocument.spreadsheetml.printerSettings"/>
  <Override PartName="/xl/printerSettings/printerSettings542.bin" ContentType="application/vnd.openxmlformats-officedocument.spreadsheetml.printerSettings"/>
  <Override PartName="/xl/printerSettings/printerSettings543.bin" ContentType="application/vnd.openxmlformats-officedocument.spreadsheetml.printerSettings"/>
  <Override PartName="/xl/printerSettings/printerSettings544.bin" ContentType="application/vnd.openxmlformats-officedocument.spreadsheetml.printerSettings"/>
  <Override PartName="/xl/printerSettings/printerSettings545.bin" ContentType="application/vnd.openxmlformats-officedocument.spreadsheetml.printerSettings"/>
  <Override PartName="/xl/printerSettings/printerSettings546.bin" ContentType="application/vnd.openxmlformats-officedocument.spreadsheetml.printerSettings"/>
  <Override PartName="/xl/printerSettings/printerSettings547.bin" ContentType="application/vnd.openxmlformats-officedocument.spreadsheetml.printerSettings"/>
  <Override PartName="/xl/printerSettings/printerSettings548.bin" ContentType="application/vnd.openxmlformats-officedocument.spreadsheetml.printerSettings"/>
  <Override PartName="/xl/printerSettings/printerSettings549.bin" ContentType="application/vnd.openxmlformats-officedocument.spreadsheetml.printerSettings"/>
  <Override PartName="/xl/printerSettings/printerSettings550.bin" ContentType="application/vnd.openxmlformats-officedocument.spreadsheetml.printerSettings"/>
  <Override PartName="/xl/printerSettings/printerSettings551.bin" ContentType="application/vnd.openxmlformats-officedocument.spreadsheetml.printerSettings"/>
  <Override PartName="/xl/printerSettings/printerSettings552.bin" ContentType="application/vnd.openxmlformats-officedocument.spreadsheetml.printerSettings"/>
  <Override PartName="/xl/printerSettings/printerSettings553.bin" ContentType="application/vnd.openxmlformats-officedocument.spreadsheetml.printerSettings"/>
  <Override PartName="/xl/printerSettings/printerSettings554.bin" ContentType="application/vnd.openxmlformats-officedocument.spreadsheetml.printerSettings"/>
  <Override PartName="/xl/printerSettings/printerSettings555.bin" ContentType="application/vnd.openxmlformats-officedocument.spreadsheetml.printerSettings"/>
  <Override PartName="/xl/printerSettings/printerSettings556.bin" ContentType="application/vnd.openxmlformats-officedocument.spreadsheetml.printerSettings"/>
  <Override PartName="/xl/printerSettings/printerSettings557.bin" ContentType="application/vnd.openxmlformats-officedocument.spreadsheetml.printerSettings"/>
  <Override PartName="/xl/printerSettings/printerSettings558.bin" ContentType="application/vnd.openxmlformats-officedocument.spreadsheetml.printerSettings"/>
  <Override PartName="/xl/printerSettings/printerSettings559.bin" ContentType="application/vnd.openxmlformats-officedocument.spreadsheetml.printerSettings"/>
  <Override PartName="/xl/printerSettings/printerSettings560.bin" ContentType="application/vnd.openxmlformats-officedocument.spreadsheetml.printerSettings"/>
  <Override PartName="/xl/printerSettings/printerSettings561.bin" ContentType="application/vnd.openxmlformats-officedocument.spreadsheetml.printerSettings"/>
  <Override PartName="/xl/printerSettings/printerSettings562.bin" ContentType="application/vnd.openxmlformats-officedocument.spreadsheetml.printerSettings"/>
  <Override PartName="/xl/printerSettings/printerSettings563.bin" ContentType="application/vnd.openxmlformats-officedocument.spreadsheetml.printerSettings"/>
  <Override PartName="/xl/printerSettings/printerSettings564.bin" ContentType="application/vnd.openxmlformats-officedocument.spreadsheetml.printerSettings"/>
  <Override PartName="/xl/printerSettings/printerSettings565.bin" ContentType="application/vnd.openxmlformats-officedocument.spreadsheetml.printerSettings"/>
  <Override PartName="/xl/printerSettings/printerSettings566.bin" ContentType="application/vnd.openxmlformats-officedocument.spreadsheetml.printerSettings"/>
  <Override PartName="/xl/printerSettings/printerSettings567.bin" ContentType="application/vnd.openxmlformats-officedocument.spreadsheetml.printerSettings"/>
  <Override PartName="/xl/printerSettings/printerSettings568.bin" ContentType="application/vnd.openxmlformats-officedocument.spreadsheetml.printerSettings"/>
  <Override PartName="/xl/printerSettings/printerSettings569.bin" ContentType="application/vnd.openxmlformats-officedocument.spreadsheetml.printerSettings"/>
  <Override PartName="/xl/printerSettings/printerSettings570.bin" ContentType="application/vnd.openxmlformats-officedocument.spreadsheetml.printerSettings"/>
  <Override PartName="/xl/printerSettings/printerSettings571.bin" ContentType="application/vnd.openxmlformats-officedocument.spreadsheetml.printerSettings"/>
  <Override PartName="/xl/printerSettings/printerSettings572.bin" ContentType="application/vnd.openxmlformats-officedocument.spreadsheetml.printerSettings"/>
  <Override PartName="/xl/printerSettings/printerSettings573.bin" ContentType="application/vnd.openxmlformats-officedocument.spreadsheetml.printerSettings"/>
  <Override PartName="/xl/printerSettings/printerSettings574.bin" ContentType="application/vnd.openxmlformats-officedocument.spreadsheetml.printerSettings"/>
  <Override PartName="/xl/printerSettings/printerSettings575.bin" ContentType="application/vnd.openxmlformats-officedocument.spreadsheetml.printerSettings"/>
  <Override PartName="/xl/printerSettings/printerSettings576.bin" ContentType="application/vnd.openxmlformats-officedocument.spreadsheetml.printerSettings"/>
  <Override PartName="/xl/printerSettings/printerSettings577.bin" ContentType="application/vnd.openxmlformats-officedocument.spreadsheetml.printerSettings"/>
  <Override PartName="/xl/printerSettings/printerSettings578.bin" ContentType="application/vnd.openxmlformats-officedocument.spreadsheetml.printerSettings"/>
  <Override PartName="/xl/printerSettings/printerSettings579.bin" ContentType="application/vnd.openxmlformats-officedocument.spreadsheetml.printerSettings"/>
  <Override PartName="/xl/printerSettings/printerSettings580.bin" ContentType="application/vnd.openxmlformats-officedocument.spreadsheetml.printerSettings"/>
  <Override PartName="/xl/printerSettings/printerSettings581.bin" ContentType="application/vnd.openxmlformats-officedocument.spreadsheetml.printerSettings"/>
  <Override PartName="/xl/printerSettings/printerSettings582.bin" ContentType="application/vnd.openxmlformats-officedocument.spreadsheetml.printerSettings"/>
  <Override PartName="/xl/printerSettings/printerSettings583.bin" ContentType="application/vnd.openxmlformats-officedocument.spreadsheetml.printerSettings"/>
  <Override PartName="/xl/printerSettings/printerSettings584.bin" ContentType="application/vnd.openxmlformats-officedocument.spreadsheetml.printerSettings"/>
  <Override PartName="/xl/printerSettings/printerSettings585.bin" ContentType="application/vnd.openxmlformats-officedocument.spreadsheetml.printerSettings"/>
  <Override PartName="/xl/printerSettings/printerSettings586.bin" ContentType="application/vnd.openxmlformats-officedocument.spreadsheetml.printerSettings"/>
  <Override PartName="/xl/printerSettings/printerSettings587.bin" ContentType="application/vnd.openxmlformats-officedocument.spreadsheetml.printerSettings"/>
  <Override PartName="/xl/printerSettings/printerSettings588.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Commission Report\2018 Commission Reports\2018 Commission Reports\New York\Final Report\"/>
    </mc:Choice>
  </mc:AlternateContent>
  <bookViews>
    <workbookView xWindow="0" yWindow="0" windowWidth="28800" windowHeight="12360" firstSheet="3" activeTab="3"/>
  </bookViews>
  <sheets>
    <sheet name="Start Report ---&gt;" sheetId="11" r:id="rId1"/>
    <sheet name="Readme" sheetId="12" r:id="rId2"/>
    <sheet name="Data sheet" sheetId="13" r:id="rId3"/>
    <sheet name="Cover" sheetId="14" r:id="rId4"/>
    <sheet name="Instructions" sheetId="15" r:id="rId5"/>
    <sheet name="Schedules" sheetId="16" r:id="rId6"/>
    <sheet name="101" sheetId="17" r:id="rId7"/>
    <sheet name="102103" sheetId="18" r:id="rId8"/>
    <sheet name="104105" sheetId="19" r:id="rId9"/>
    <sheet name="106107" sheetId="20" r:id="rId10"/>
    <sheet name="108109" sheetId="21" r:id="rId11"/>
    <sheet name="110" sheetId="22" r:id="rId12"/>
    <sheet name="111113" sheetId="23" r:id="rId13"/>
    <sheet name="114115" sheetId="24" r:id="rId14"/>
    <sheet name="116119" sheetId="25" r:id="rId15"/>
    <sheet name="120121" sheetId="26" r:id="rId16"/>
    <sheet name="122123" sheetId="27" r:id="rId17"/>
    <sheet name="124125" sheetId="28" r:id="rId18"/>
    <sheet name="200201" sheetId="29" r:id="rId19"/>
    <sheet name="202205" sheetId="30" r:id="rId20"/>
    <sheet name="206" sheetId="31" r:id="rId21"/>
    <sheet name="207" sheetId="32" r:id="rId22"/>
    <sheet name="208" sheetId="33" r:id="rId23"/>
    <sheet name="209" sheetId="34" r:id="rId24"/>
    <sheet name="210" sheetId="35" r:id="rId25"/>
    <sheet name="211" sheetId="36" r:id="rId26"/>
    <sheet name="212" sheetId="37" r:id="rId27"/>
    <sheet name="213" sheetId="38" r:id="rId28"/>
    <sheet name="214" sheetId="39" r:id="rId29"/>
    <sheet name="215" sheetId="40" r:id="rId30"/>
    <sheet name="216" sheetId="41" r:id="rId31"/>
    <sheet name="217" sheetId="42" r:id="rId32"/>
    <sheet name="250251" sheetId="43" r:id="rId33"/>
    <sheet name="252" sheetId="44" r:id="rId34"/>
    <sheet name="253" sheetId="45" r:id="rId35"/>
    <sheet name="254" sheetId="46" r:id="rId36"/>
    <sheet name="255" sheetId="47" r:id="rId37"/>
    <sheet name="256257" sheetId="48" r:id="rId38"/>
    <sheet name="258260" sheetId="49" r:id="rId39"/>
    <sheet name="261" sheetId="50" r:id="rId40"/>
    <sheet name="262263" sheetId="51" r:id="rId41"/>
    <sheet name="264265" sheetId="52" r:id="rId42"/>
    <sheet name="266" sheetId="53" r:id="rId43"/>
    <sheet name="267" sheetId="54" r:id="rId44"/>
    <sheet name="300" sheetId="55" r:id="rId45"/>
    <sheet name="301" sheetId="56" r:id="rId46"/>
    <sheet name="302304" sheetId="57" r:id="rId47"/>
    <sheet name="305" sheetId="58" r:id="rId48"/>
    <sheet name="306" sheetId="59" r:id="rId49"/>
    <sheet name="307309" sheetId="60" r:id="rId50"/>
    <sheet name="310" sheetId="61" r:id="rId51"/>
    <sheet name="311312" sheetId="62" r:id="rId52"/>
    <sheet name="313" sheetId="63" r:id="rId53"/>
    <sheet name="314" sheetId="64" r:id="rId54"/>
    <sheet name="314 Attachment" sheetId="65" r:id="rId55"/>
    <sheet name="315" sheetId="66" r:id="rId56"/>
    <sheet name="316" sheetId="67" r:id="rId57"/>
    <sheet name="317" sheetId="68" r:id="rId58"/>
    <sheet name="318320" sheetId="69" r:id="rId59"/>
    <sheet name="321" sheetId="70" r:id="rId60"/>
    <sheet name="350351" sheetId="71" r:id="rId61"/>
    <sheet name="352353" sheetId="72" r:id="rId62"/>
    <sheet name="354" sheetId="73" r:id="rId63"/>
    <sheet name="355356" sheetId="74" r:id="rId64"/>
    <sheet name="357358" sheetId="75" r:id="rId65"/>
    <sheet name="359360" sheetId="76" r:id="rId66"/>
    <sheet name="361362" sheetId="77" r:id="rId67"/>
    <sheet name="363" sheetId="78" r:id="rId68"/>
    <sheet name="364" sheetId="79" r:id="rId69"/>
    <sheet name="365" sheetId="80" r:id="rId70"/>
    <sheet name="366" sheetId="81" r:id="rId71"/>
    <sheet name="367" sheetId="82" r:id="rId72"/>
    <sheet name="400" sheetId="83" r:id="rId73"/>
    <sheet name="401" sheetId="84" r:id="rId74"/>
    <sheet name="402" sheetId="85" r:id="rId75"/>
    <sheet name="403404" sheetId="86" r:id="rId76"/>
    <sheet name="405" sheetId="87" r:id="rId77"/>
    <sheet name="406" sheetId="88" r:id="rId78"/>
    <sheet name="407408" sheetId="89" r:id="rId79"/>
    <sheet name="409" sheetId="90" r:id="rId80"/>
    <sheet name="410" sheetId="91" r:id="rId81"/>
    <sheet name="411412" sheetId="92" r:id="rId82"/>
    <sheet name="Book" sheetId="93" r:id="rId83"/>
    <sheet name="Verify" sheetId="94" r:id="rId84"/>
    <sheet name="Zindex" sheetId="95" r:id="rId85"/>
  </sheets>
  <externalReferences>
    <externalReference r:id="rId86"/>
    <externalReference r:id="rId87"/>
  </externalReferences>
  <definedNames>
    <definedName name="_001COVER">Cover!$A$1</definedName>
    <definedName name="_002INSTR">Instructions!$A$1</definedName>
    <definedName name="_003SCHEDULES">Schedules!$A$1</definedName>
    <definedName name="_101">'101'!$B$1</definedName>
    <definedName name="_102103">'102103'!$B$1</definedName>
    <definedName name="_104105">'104105'!$A$1</definedName>
    <definedName name="_106107">'106107'!$A$1</definedName>
    <definedName name="_108109">'108109'!$A$1</definedName>
    <definedName name="_110113">'111113'!#REF!</definedName>
    <definedName name="_114115">'114115'!$A$1</definedName>
    <definedName name="_116119">'116119'!$A$1</definedName>
    <definedName name="_120121">'120121'!$A$1</definedName>
    <definedName name="_122123">'122123'!$A$1</definedName>
    <definedName name="_124125">'124125'!$A$1</definedName>
    <definedName name="_200201">'200201'!$A$1</definedName>
    <definedName name="_202205">'202205'!$A$1</definedName>
    <definedName name="_206">'206'!$A$1</definedName>
    <definedName name="_207">'207'!$A$1</definedName>
    <definedName name="_208">'208'!$A$1</definedName>
    <definedName name="_209">'209'!$A$1</definedName>
    <definedName name="_210">'210'!$A$1</definedName>
    <definedName name="_211">'211'!$A$1</definedName>
    <definedName name="_212">'212'!$A$1</definedName>
    <definedName name="_213">'213'!$A$1</definedName>
    <definedName name="_214">'214'!$A$1</definedName>
    <definedName name="_215">'215'!$A$1</definedName>
    <definedName name="_216">'216'!$A$1</definedName>
    <definedName name="_217">'217'!$A$1</definedName>
    <definedName name="_250251">'250251'!$A$1</definedName>
    <definedName name="_252">'252'!$A$1</definedName>
    <definedName name="_254">'254'!$A$1</definedName>
    <definedName name="_256257">'256257'!$A$1</definedName>
    <definedName name="_258260">'258260'!$A$1</definedName>
    <definedName name="_261">'261'!$A$1</definedName>
    <definedName name="_262263">'262263'!$A$1</definedName>
    <definedName name="_266">'266'!$A$1</definedName>
    <definedName name="_267">'267'!$A$1</definedName>
    <definedName name="_300">'300'!$A$1</definedName>
    <definedName name="_301">'301'!$A$1</definedName>
    <definedName name="_302304">'302304'!$A$1</definedName>
    <definedName name="_305">'305'!$A$1</definedName>
    <definedName name="_306">'306'!$A$1</definedName>
    <definedName name="_307309">'307309'!$A$1</definedName>
    <definedName name="_310">'310'!$A$1</definedName>
    <definedName name="_311312">'311312'!$A$1</definedName>
    <definedName name="_313">'313'!$A$1</definedName>
    <definedName name="_314">'314'!$A$1</definedName>
    <definedName name="_315">'315'!$A$1</definedName>
    <definedName name="_316">'316'!$A$1</definedName>
    <definedName name="_317">'317'!$A$1</definedName>
    <definedName name="_318320">'318320'!$A$1</definedName>
    <definedName name="_321">'321'!$A$1</definedName>
    <definedName name="_352353">'352353'!$A$1</definedName>
    <definedName name="_354">'354'!$A$1</definedName>
    <definedName name="_355356">'355356'!$A$1</definedName>
    <definedName name="_357358">'357358'!$A$1</definedName>
    <definedName name="_359360">'359360'!$A$1</definedName>
    <definedName name="_361362">'361362'!$A$1</definedName>
    <definedName name="_363">'363'!$A$1</definedName>
    <definedName name="_364">'364'!$A$1</definedName>
    <definedName name="_365">'365'!$A$1</definedName>
    <definedName name="_366">'366'!$A$1</definedName>
    <definedName name="_367">'367'!$A$1</definedName>
    <definedName name="_400">'400'!$A$1</definedName>
    <definedName name="_401">'401'!$A$1</definedName>
    <definedName name="_402">'402'!$A$1</definedName>
    <definedName name="_403404">'403404'!$A$1</definedName>
    <definedName name="_405">'405'!$A$1</definedName>
    <definedName name="_406">'406'!$A$1</definedName>
    <definedName name="_407408">'407408'!$A$1</definedName>
    <definedName name="_409">'409'!$A$1</definedName>
    <definedName name="_410">'410'!$A$1</definedName>
    <definedName name="_411412">'411412'!$A$1</definedName>
    <definedName name="_PM104105">'104105'!$B$64:$B$74</definedName>
    <definedName name="_PM106107">'106107'!$B$121:$B$129</definedName>
    <definedName name="_PM108109">'108109'!$B$100:$B$108</definedName>
    <definedName name="_PM110113">'111113'!#REF!</definedName>
    <definedName name="_PM114115">'114115'!$B$127:$B$135</definedName>
    <definedName name="_PM116119">'116119'!$B$123:$B$137</definedName>
    <definedName name="_PM120121">'120121'!$B$130:$B$138</definedName>
    <definedName name="_PM122123">'122123'!$B$130:$B$138</definedName>
    <definedName name="_PM124125">'124125'!$B$137:$B$145</definedName>
    <definedName name="_PM200201">'200201'!$B$70:$B$78</definedName>
    <definedName name="_PM202205">'202205'!$B$135:$B$149</definedName>
    <definedName name="_PM206">'206'!$B$85:$B$93</definedName>
    <definedName name="_PM207">'207'!$B$72:$B$80</definedName>
    <definedName name="_PM208">'208'!#REF!</definedName>
    <definedName name="_PM209">'209'!$B$58:$B$66</definedName>
    <definedName name="_PM210">'210'!$B$54:$B$62</definedName>
    <definedName name="_PM211">'211'!$B$71:$B$79</definedName>
    <definedName name="_PM212">'212'!$B$76:$B$84</definedName>
    <definedName name="_PM213">'213'!#REF!</definedName>
    <definedName name="_PM214">'214'!$B$75:$B$83</definedName>
    <definedName name="_PM215">'215'!$B$70:$B$78</definedName>
    <definedName name="_PM216">'216'!$B$72:$B$80</definedName>
    <definedName name="_PM217">'217'!#REF!</definedName>
    <definedName name="_PM250251">'250251'!$B$70:$B$80</definedName>
    <definedName name="_PM252">'252'!$B$70:$B$78</definedName>
    <definedName name="_PM253">'253'!$B$72:$B$80</definedName>
    <definedName name="_PM254">'254'!$B$67:$B$75</definedName>
    <definedName name="_PM255">'255'!$B$74:$B$82</definedName>
    <definedName name="_PM256257">'256257'!$B$138:$B$152</definedName>
    <definedName name="_PM258260">'258260'!$B$133:$B$145</definedName>
    <definedName name="_PM261">'261'!$B$67:$B$75</definedName>
    <definedName name="_PM262263">'262263'!$B$62:$B$72</definedName>
    <definedName name="_PM264265">'264265'!#REF!</definedName>
    <definedName name="_PM266">'266'!$B$45:$B$53</definedName>
    <definedName name="_PM267">'267'!$B$41:$B$49</definedName>
    <definedName name="_PM300">'300'!$C$58:$C$66</definedName>
    <definedName name="_PM301">'301'!#REF!</definedName>
    <definedName name="_PM302304">'302304'!$B$131:$B$143</definedName>
    <definedName name="_PM305">'305'!$B$50:$B$58</definedName>
    <definedName name="_PM306">'306'!$B$72:$B$80</definedName>
    <definedName name="_PM307309">'307309'!$B$186:$B$194</definedName>
    <definedName name="_PM310">'310'!$B$67:$B$75</definedName>
    <definedName name="_PM311312">'311312'!$B$83:$B$93</definedName>
    <definedName name="_PM313">'313'!#REF!</definedName>
    <definedName name="_PM314">'314'!#REF!</definedName>
    <definedName name="_PM315">'315'!#REF!</definedName>
    <definedName name="_PM316">'316'!$B$68:$B$76</definedName>
    <definedName name="_PM317">'317'!$B$55:$B$63</definedName>
    <definedName name="_PM318320">'318320'!$B$194:$B$206</definedName>
    <definedName name="_PM321">'321'!$B$69:$B$77</definedName>
    <definedName name="_PM350351">'350351'!$B$70:$B$78</definedName>
    <definedName name="_PM352353">'352353'!#REF!</definedName>
    <definedName name="_PM354">'354'!$B$61:$B$69</definedName>
    <definedName name="_PM355356">'355356'!$B$135:$B$145</definedName>
    <definedName name="_PM357358">'357358'!$B$137:$B$147</definedName>
    <definedName name="_PM359360">'359360'!$F$58:$F$61</definedName>
    <definedName name="_PM361362">'361362'!$F$66:$F$76</definedName>
    <definedName name="_PM363">'363'!$B$65:$B$73</definedName>
    <definedName name="_PM364">'364'!$C$68:$C$76</definedName>
    <definedName name="_PM365">'365'!$C$63:$C$71</definedName>
    <definedName name="_PM366">'366'!$C$67:$C$75</definedName>
    <definedName name="_PM367">'367'!$C$70:$C$78</definedName>
    <definedName name="_PM400">'400'!#REF!</definedName>
    <definedName name="_PM401">'401'!$B$62:$B$70</definedName>
    <definedName name="_PM402">'402'!$B$81:$B$89</definedName>
    <definedName name="_PM403404">'403404'!$B$70:$B$80</definedName>
    <definedName name="_PM405">'405'!$B$62:$B$70</definedName>
    <definedName name="_PM406">'406'!$B$57:$B$65</definedName>
    <definedName name="_PM407408">'407408'!$B$124:$B$134</definedName>
    <definedName name="_PM409">'409'!$B$70:$B$78</definedName>
    <definedName name="_PM410">'410'!$B$58:$B$66</definedName>
    <definedName name="_PM411412">'411412'!$B$110:$B$120</definedName>
    <definedName name="BOOK">Book!$A$1</definedName>
    <definedName name="COVERPM">Cover!$B$53:$B$61</definedName>
    <definedName name="GENINSTPM">Instructions!$C$63:$C$71</definedName>
    <definedName name="PMVERIFY">Verify!$B$71:$B$79</definedName>
    <definedName name="PMZINDEX">Zindex!$A$111:$A$121</definedName>
    <definedName name="_xlnm.Print_Area" localSheetId="8">'104105'!$A$1:$O$57</definedName>
    <definedName name="_xlnm.Print_Area" localSheetId="9">'106107'!$A$1:$F$116</definedName>
    <definedName name="_xlnm.Print_Area" localSheetId="10">'108109'!$A$1:$G$100</definedName>
    <definedName name="_xlnm.Print_Area" localSheetId="13">'114115'!$A$1:$F$120</definedName>
    <definedName name="_xlnm.Print_Area" localSheetId="14">'116119'!$A$1:$O$120</definedName>
    <definedName name="_xlnm.Print_Area" localSheetId="15">'120121'!$A$1:$G$124</definedName>
    <definedName name="_xlnm.Print_Area" localSheetId="16">'122123'!$A$1:$E$124</definedName>
    <definedName name="_xlnm.Print_Area" localSheetId="17">'124125'!$A$1:$G$130</definedName>
    <definedName name="_xlnm.Print_Area" localSheetId="18">'200201'!$A$1:$K$62</definedName>
    <definedName name="_xlnm.Print_Area" localSheetId="19">'202205'!$A$1:$K$127</definedName>
    <definedName name="_xlnm.Print_Area" localSheetId="20">'206'!$A$1:$E$84</definedName>
    <definedName name="_xlnm.Print_Area" localSheetId="22">'208'!$A$1:$G$66</definedName>
    <definedName name="_xlnm.Print_Area" localSheetId="24">'210'!$A$1:$J$47</definedName>
    <definedName name="_xlnm.Print_Area" localSheetId="27">'213'!$A$1:$G$61</definedName>
    <definedName name="_xlnm.Print_Area" localSheetId="28">'214'!$A$1:$G$68</definedName>
    <definedName name="_xlnm.Print_Area" localSheetId="29">'215'!$A$1:$F$62</definedName>
    <definedName name="_xlnm.Print_Area" localSheetId="30">'216'!$A$1:$G$65</definedName>
    <definedName name="_xlnm.Print_Area" localSheetId="31">'217'!$A$1:$F$61</definedName>
    <definedName name="_xlnm.Print_Area" localSheetId="35">'254'!$A$1:$E$60</definedName>
    <definedName name="_xlnm.Print_Area" localSheetId="36">'255'!$A$1:$G$68</definedName>
    <definedName name="_xlnm.Print_Area" localSheetId="37">'256257'!$A$1:$L$68</definedName>
    <definedName name="_xlnm.Print_Area" localSheetId="38">'258260'!$A$1:$N$124</definedName>
    <definedName name="_xlnm.Print_Area" localSheetId="39">'261'!$A$1:$G$61</definedName>
    <definedName name="_xlnm.Print_Area" localSheetId="40">'262263'!$A$1:$N$55</definedName>
    <definedName name="_xlnm.Print_Area" localSheetId="41">'264265'!$A$1:$M$60</definedName>
    <definedName name="_xlnm.Print_Area" localSheetId="44">'300'!$A$1:$I$51</definedName>
    <definedName name="_xlnm.Print_Area" localSheetId="45">'301'!$A$1:$G$73</definedName>
    <definedName name="_xlnm.Print_Area" localSheetId="48">'306'!$A$1:$E$65</definedName>
    <definedName name="_xlnm.Print_Area" localSheetId="49">'307309'!$A$1:$E$178</definedName>
    <definedName name="_xlnm.Print_Area" localSheetId="51">'311312'!$A$1:$N$74</definedName>
    <definedName name="_xlnm.Print_Area" localSheetId="52">'313'!$A$1:$E$63</definedName>
    <definedName name="_xlnm.Print_Area" localSheetId="53">'314'!$A$1:$E$68</definedName>
    <definedName name="_xlnm.Print_Area" localSheetId="54">'314 Attachment'!$A$1:$I$73</definedName>
    <definedName name="_xlnm.Print_Area" localSheetId="58">'318320'!$A$1:$E$187</definedName>
    <definedName name="_xlnm.Print_Area" localSheetId="60">'350351'!$A$1:$N$64</definedName>
    <definedName name="_xlnm.Print_Area" localSheetId="61">'352353'!$A$1:$L$66</definedName>
    <definedName name="_xlnm.Print_Area" localSheetId="63">'355356'!$A$1:$E$129</definedName>
    <definedName name="_xlnm.Print_Area" localSheetId="64">'357358'!$A$1:$C$130</definedName>
    <definedName name="_xlnm.Print_Area" localSheetId="65">'359360'!$A$1:$I$58</definedName>
    <definedName name="_xlnm.Print_Area" localSheetId="66">'361362'!$A$1:$L$61</definedName>
    <definedName name="_xlnm.Print_Area" localSheetId="68">'364'!$A$1:$G$65</definedName>
    <definedName name="_xlnm.Print_Area" localSheetId="69">'365'!$A$1:$E$58</definedName>
    <definedName name="_xlnm.Print_Area" localSheetId="70">'366'!$A$1:$E$60</definedName>
    <definedName name="_xlnm.Print_Area" localSheetId="72">'400'!$A$1:$P$48</definedName>
    <definedName name="_xlnm.Print_Area" localSheetId="73">'401'!$A$1:$N$54</definedName>
    <definedName name="_xlnm.Print_Area" localSheetId="74">'402'!$A$1:$N$72</definedName>
    <definedName name="_xlnm.Print_Area" localSheetId="75">'403404'!$A$1:$S$66</definedName>
    <definedName name="_xlnm.Print_Area" localSheetId="76">'405'!$A$1:$I$653</definedName>
    <definedName name="_xlnm.Print_Area" localSheetId="77">'406'!$A$1:$J$52</definedName>
    <definedName name="_xlnm.Print_Area" localSheetId="78">'407408'!$A$1:$L$228</definedName>
    <definedName name="_xlnm.Print_Area" localSheetId="2">'Data sheet'!$A$1:$H$70</definedName>
    <definedName name="_xlnm.Print_Area" localSheetId="5">Schedules!$A$1:$I$120</definedName>
    <definedName name="_xlnm.Print_Area" localSheetId="83">Verify!$A$1:$C$65</definedName>
    <definedName name="_xlnm.Print_Area" localSheetId="84">Zindex!$A$1:$D$106</definedName>
    <definedName name="Z_2AF3F5E9_4F61_4561_B177_4F48CBC3D886_.wvu.Cols" localSheetId="29" hidden="1">'215'!$D:$D</definedName>
    <definedName name="Z_2AF3F5E9_4F61_4561_B177_4F48CBC3D886_.wvu.Cols" localSheetId="5" hidden="1">Schedules!$E:$F</definedName>
    <definedName name="Z_2AF3F5E9_4F61_4561_B177_4F48CBC3D886_.wvu.PrintArea" localSheetId="8" hidden="1">'104105'!$A$1:$O$57</definedName>
    <definedName name="Z_2AF3F5E9_4F61_4561_B177_4F48CBC3D886_.wvu.PrintArea" localSheetId="9" hidden="1">'106107'!$A$1:$F$116</definedName>
    <definedName name="Z_2AF3F5E9_4F61_4561_B177_4F48CBC3D886_.wvu.PrintArea" localSheetId="10" hidden="1">'108109'!$A$1:$G$100</definedName>
    <definedName name="Z_2AF3F5E9_4F61_4561_B177_4F48CBC3D886_.wvu.PrintArea" localSheetId="13" hidden="1">'114115'!$A$1:$F$120</definedName>
    <definedName name="Z_2AF3F5E9_4F61_4561_B177_4F48CBC3D886_.wvu.PrintArea" localSheetId="14" hidden="1">'116119'!$A$1:$O$120</definedName>
    <definedName name="Z_2AF3F5E9_4F61_4561_B177_4F48CBC3D886_.wvu.PrintArea" localSheetId="15" hidden="1">'120121'!$A$1:$G$124</definedName>
    <definedName name="Z_2AF3F5E9_4F61_4561_B177_4F48CBC3D886_.wvu.PrintArea" localSheetId="16" hidden="1">'122123'!$A$1:$E$124</definedName>
    <definedName name="Z_2AF3F5E9_4F61_4561_B177_4F48CBC3D886_.wvu.PrintArea" localSheetId="17" hidden="1">'124125'!$A$1:$G$130</definedName>
    <definedName name="Z_2AF3F5E9_4F61_4561_B177_4F48CBC3D886_.wvu.PrintArea" localSheetId="18" hidden="1">'200201'!$A$1:$K$62</definedName>
    <definedName name="Z_2AF3F5E9_4F61_4561_B177_4F48CBC3D886_.wvu.PrintArea" localSheetId="19" hidden="1">'202205'!$A$1:$K$127</definedName>
    <definedName name="Z_2AF3F5E9_4F61_4561_B177_4F48CBC3D886_.wvu.PrintArea" localSheetId="20" hidden="1">'206'!$A$1:$E$84</definedName>
    <definedName name="Z_2AF3F5E9_4F61_4561_B177_4F48CBC3D886_.wvu.PrintArea" localSheetId="22" hidden="1">'208'!$A$1:$G$66</definedName>
    <definedName name="Z_2AF3F5E9_4F61_4561_B177_4F48CBC3D886_.wvu.PrintArea" localSheetId="27" hidden="1">'213'!$A$1:$G$61</definedName>
    <definedName name="Z_2AF3F5E9_4F61_4561_B177_4F48CBC3D886_.wvu.PrintArea" localSheetId="29" hidden="1">'215'!$A$1:$F$62</definedName>
    <definedName name="Z_2AF3F5E9_4F61_4561_B177_4F48CBC3D886_.wvu.PrintArea" localSheetId="30" hidden="1">'216'!$A$1:$G$65</definedName>
    <definedName name="Z_2AF3F5E9_4F61_4561_B177_4F48CBC3D886_.wvu.PrintArea" localSheetId="31" hidden="1">'217'!$A$1:$F$61</definedName>
    <definedName name="Z_2AF3F5E9_4F61_4561_B177_4F48CBC3D886_.wvu.PrintArea" localSheetId="35" hidden="1">'254'!$A$1:$E$60</definedName>
    <definedName name="Z_2AF3F5E9_4F61_4561_B177_4F48CBC3D886_.wvu.PrintArea" localSheetId="37" hidden="1">'256257'!$A$1:$L$68</definedName>
    <definedName name="Z_2AF3F5E9_4F61_4561_B177_4F48CBC3D886_.wvu.PrintArea" localSheetId="38" hidden="1">'258260'!$A$1:$N$124</definedName>
    <definedName name="Z_2AF3F5E9_4F61_4561_B177_4F48CBC3D886_.wvu.PrintArea" localSheetId="39" hidden="1">'261'!$B$15:$H$24</definedName>
    <definedName name="Z_2AF3F5E9_4F61_4561_B177_4F48CBC3D886_.wvu.PrintArea" localSheetId="40" hidden="1">'262263'!$A$1:$N$55</definedName>
    <definedName name="Z_2AF3F5E9_4F61_4561_B177_4F48CBC3D886_.wvu.PrintArea" localSheetId="41" hidden="1">'264265'!$A$1:$M$60</definedName>
    <definedName name="Z_2AF3F5E9_4F61_4561_B177_4F48CBC3D886_.wvu.PrintArea" localSheetId="45" hidden="1">'301'!$A$1:$G$73</definedName>
    <definedName name="Z_2AF3F5E9_4F61_4561_B177_4F48CBC3D886_.wvu.PrintArea" localSheetId="49" hidden="1">'307309'!$A$1:$E$178</definedName>
    <definedName name="Z_2AF3F5E9_4F61_4561_B177_4F48CBC3D886_.wvu.PrintArea" localSheetId="52" hidden="1">'313'!$A$1:$E$63</definedName>
    <definedName name="Z_2AF3F5E9_4F61_4561_B177_4F48CBC3D886_.wvu.PrintArea" localSheetId="53" hidden="1">'314'!$A$1:$E$68</definedName>
    <definedName name="Z_2AF3F5E9_4F61_4561_B177_4F48CBC3D886_.wvu.PrintArea" localSheetId="54" hidden="1">'314 Attachment'!$A$1:$I$73</definedName>
    <definedName name="Z_2AF3F5E9_4F61_4561_B177_4F48CBC3D886_.wvu.PrintArea" localSheetId="58" hidden="1">'318320'!$A$1:$E$187</definedName>
    <definedName name="Z_2AF3F5E9_4F61_4561_B177_4F48CBC3D886_.wvu.PrintArea" localSheetId="60" hidden="1">'350351'!$A$1:$N$64</definedName>
    <definedName name="Z_2AF3F5E9_4F61_4561_B177_4F48CBC3D886_.wvu.PrintArea" localSheetId="61" hidden="1">'352353'!$A$1:$L$66</definedName>
    <definedName name="Z_2AF3F5E9_4F61_4561_B177_4F48CBC3D886_.wvu.PrintArea" localSheetId="63" hidden="1">'355356'!$A$1:$E$129</definedName>
    <definedName name="Z_2AF3F5E9_4F61_4561_B177_4F48CBC3D886_.wvu.PrintArea" localSheetId="65" hidden="1">'359360'!$A$1:$I$58</definedName>
    <definedName name="Z_2AF3F5E9_4F61_4561_B177_4F48CBC3D886_.wvu.PrintArea" localSheetId="66" hidden="1">'361362'!$A$1:$L$61</definedName>
    <definedName name="Z_2AF3F5E9_4F61_4561_B177_4F48CBC3D886_.wvu.PrintArea" localSheetId="72" hidden="1">'400'!$A$1:$P$48</definedName>
    <definedName name="Z_2AF3F5E9_4F61_4561_B177_4F48CBC3D886_.wvu.PrintArea" localSheetId="73" hidden="1">'401'!$A$1:$N$54</definedName>
    <definedName name="Z_2AF3F5E9_4F61_4561_B177_4F48CBC3D886_.wvu.PrintArea" localSheetId="74" hidden="1">'402'!$A$1:$N$72</definedName>
    <definedName name="Z_2AF3F5E9_4F61_4561_B177_4F48CBC3D886_.wvu.PrintArea" localSheetId="75" hidden="1">'403404'!$A$1:$R$66</definedName>
    <definedName name="Z_2AF3F5E9_4F61_4561_B177_4F48CBC3D886_.wvu.PrintArea" localSheetId="76" hidden="1">'405'!$A$1:$I$56</definedName>
    <definedName name="Z_2AF3F5E9_4F61_4561_B177_4F48CBC3D886_.wvu.PrintArea" localSheetId="77" hidden="1">'406'!$A$1:$J$52</definedName>
    <definedName name="Z_2AF3F5E9_4F61_4561_B177_4F48CBC3D886_.wvu.PrintArea" localSheetId="78" hidden="1">'407408'!$A$1:$L$119</definedName>
    <definedName name="Z_2AF3F5E9_4F61_4561_B177_4F48CBC3D886_.wvu.PrintArea" localSheetId="2" hidden="1">'Data sheet'!$A$1:$H$70</definedName>
    <definedName name="Z_2AF3F5E9_4F61_4561_B177_4F48CBC3D886_.wvu.PrintArea" localSheetId="5" hidden="1">Schedules!$A$1:$I$120</definedName>
    <definedName name="Z_2AF3F5E9_4F61_4561_B177_4F48CBC3D886_.wvu.PrintArea" localSheetId="83" hidden="1">Verify!$A$1:$C$65</definedName>
    <definedName name="Z_2AF3F5E9_4F61_4561_B177_4F48CBC3D886_.wvu.PrintArea" localSheetId="84" hidden="1">Zindex!$A$1:$D$106</definedName>
    <definedName name="Z_4C413893_8AAD_4C6B_9F27_B589EDCD884E_.wvu.Cols" localSheetId="6" hidden="1">'101'!$A:$A</definedName>
    <definedName name="Z_4C413893_8AAD_4C6B_9F27_B589EDCD884E_.wvu.Cols" localSheetId="29" hidden="1">'215'!$D:$D</definedName>
    <definedName name="Z_4C413893_8AAD_4C6B_9F27_B589EDCD884E_.wvu.Cols" localSheetId="5" hidden="1">Schedules!$E:$F</definedName>
    <definedName name="Z_4C413893_8AAD_4C6B_9F27_B589EDCD884E_.wvu.PrintArea" localSheetId="7" hidden="1">'102103'!$B$59:$I$116</definedName>
    <definedName name="Z_4C413893_8AAD_4C6B_9F27_B589EDCD884E_.wvu.PrintArea" localSheetId="8" hidden="1">'104105'!$G$1:$O$57</definedName>
    <definedName name="Z_4C413893_8AAD_4C6B_9F27_B589EDCD884E_.wvu.PrintArea" localSheetId="10" hidden="1">'108109'!$A$60:$G$100</definedName>
    <definedName name="Z_4C413893_8AAD_4C6B_9F27_B589EDCD884E_.wvu.PrintArea" localSheetId="13" hidden="1">'114115'!$A$58:$F$120</definedName>
    <definedName name="Z_4C413893_8AAD_4C6B_9F27_B589EDCD884E_.wvu.PrintArea" localSheetId="14" hidden="1">'116119'!$I$60:$O$120</definedName>
    <definedName name="Z_4C413893_8AAD_4C6B_9F27_B589EDCD884E_.wvu.PrintArea" localSheetId="15" hidden="1">'120121'!$A$1:$G$124</definedName>
    <definedName name="Z_4C413893_8AAD_4C6B_9F27_B589EDCD884E_.wvu.PrintArea" localSheetId="16" hidden="1">'122123'!$A$1:$E$124</definedName>
    <definedName name="Z_4C413893_8AAD_4C6B_9F27_B589EDCD884E_.wvu.PrintArea" localSheetId="17" hidden="1">'124125'!$A$64:$G$130</definedName>
    <definedName name="Z_4C413893_8AAD_4C6B_9F27_B589EDCD884E_.wvu.PrintArea" localSheetId="18" hidden="1">'200201'!$A$1:$K$62</definedName>
    <definedName name="Z_4C413893_8AAD_4C6B_9F27_B589EDCD884E_.wvu.PrintArea" localSheetId="19" hidden="1">'202205'!$A$1:$K$127</definedName>
    <definedName name="Z_4C413893_8AAD_4C6B_9F27_B589EDCD884E_.wvu.PrintArea" localSheetId="20" hidden="1">'206'!$A$1:$E$59</definedName>
    <definedName name="Z_4C413893_8AAD_4C6B_9F27_B589EDCD884E_.wvu.PrintArea" localSheetId="22" hidden="1">'208'!$A$1:$G$66</definedName>
    <definedName name="Z_4C413893_8AAD_4C6B_9F27_B589EDCD884E_.wvu.PrintArea" localSheetId="24" hidden="1">'210'!$A$1:$I$49</definedName>
    <definedName name="Z_4C413893_8AAD_4C6B_9F27_B589EDCD884E_.wvu.PrintArea" localSheetId="27" hidden="1">'213'!$A$1:$G$61</definedName>
    <definedName name="Z_4C413893_8AAD_4C6B_9F27_B589EDCD884E_.wvu.PrintArea" localSheetId="29" hidden="1">'215'!$A$1:$F$62</definedName>
    <definedName name="Z_4C413893_8AAD_4C6B_9F27_B589EDCD884E_.wvu.PrintArea" localSheetId="30" hidden="1">'216'!$A$1:$G$65</definedName>
    <definedName name="Z_4C413893_8AAD_4C6B_9F27_B589EDCD884E_.wvu.PrintArea" localSheetId="31" hidden="1">'217'!$A$1:$F$61</definedName>
    <definedName name="Z_4C413893_8AAD_4C6B_9F27_B589EDCD884E_.wvu.PrintArea" localSheetId="35" hidden="1">'254'!$A$1:$E$60</definedName>
    <definedName name="Z_4C413893_8AAD_4C6B_9F27_B589EDCD884E_.wvu.PrintArea" localSheetId="37" hidden="1">'256257'!$F$1:$L$63</definedName>
    <definedName name="Z_4C413893_8AAD_4C6B_9F27_B589EDCD884E_.wvu.PrintArea" localSheetId="38" hidden="1">'258260'!$H$1:$N$68</definedName>
    <definedName name="Z_4C413893_8AAD_4C6B_9F27_B589EDCD884E_.wvu.PrintArea" localSheetId="39" hidden="1">'261'!$A$1:$G$61</definedName>
    <definedName name="Z_4C413893_8AAD_4C6B_9F27_B589EDCD884E_.wvu.PrintArea" localSheetId="40" hidden="1">'262263'!$A$1:$N$55</definedName>
    <definedName name="Z_4C413893_8AAD_4C6B_9F27_B589EDCD884E_.wvu.PrintArea" localSheetId="41" hidden="1">'264265'!$A$1:$E$60</definedName>
    <definedName name="Z_4C413893_8AAD_4C6B_9F27_B589EDCD884E_.wvu.PrintArea" localSheetId="45" hidden="1">'301'!$A$1:$G$73</definedName>
    <definedName name="Z_4C413893_8AAD_4C6B_9F27_B589EDCD884E_.wvu.PrintArea" localSheetId="49" hidden="1">'307309'!$A$124:$E$178</definedName>
    <definedName name="Z_4C413893_8AAD_4C6B_9F27_B589EDCD884E_.wvu.PrintArea" localSheetId="52" hidden="1">'313'!$A$1:$E$63</definedName>
    <definedName name="Z_4C413893_8AAD_4C6B_9F27_B589EDCD884E_.wvu.PrintArea" localSheetId="53" hidden="1">'314'!$A$1:$E$66</definedName>
    <definedName name="Z_4C413893_8AAD_4C6B_9F27_B589EDCD884E_.wvu.PrintArea" localSheetId="54" hidden="1">'314 Attachment'!$A$1:$I$73</definedName>
    <definedName name="Z_4C413893_8AAD_4C6B_9F27_B589EDCD884E_.wvu.PrintArea" localSheetId="58" hidden="1">'318320'!$A$1:$E$66</definedName>
    <definedName name="Z_4C413893_8AAD_4C6B_9F27_B589EDCD884E_.wvu.PrintArea" localSheetId="60" hidden="1">'350351'!$G$1:$N$64</definedName>
    <definedName name="Z_4C413893_8AAD_4C6B_9F27_B589EDCD884E_.wvu.PrintArea" localSheetId="61" hidden="1">'352353'!$F$1:$L$65</definedName>
    <definedName name="Z_4C413893_8AAD_4C6B_9F27_B589EDCD884E_.wvu.PrintArea" localSheetId="62" hidden="1">'354'!$A$1:$F$54</definedName>
    <definedName name="Z_4C413893_8AAD_4C6B_9F27_B589EDCD884E_.wvu.PrintArea" localSheetId="63" hidden="1">'355356'!$A$65:$E$129</definedName>
    <definedName name="Z_4C413893_8AAD_4C6B_9F27_B589EDCD884E_.wvu.PrintArea" localSheetId="65" hidden="1">'359360'!$A$1:$I$58</definedName>
    <definedName name="Z_4C413893_8AAD_4C6B_9F27_B589EDCD884E_.wvu.PrintArea" localSheetId="66" hidden="1">'361362'!$A$1:$L$61</definedName>
    <definedName name="Z_4C413893_8AAD_4C6B_9F27_B589EDCD884E_.wvu.PrintArea" localSheetId="72" hidden="1">'400'!$A$1:$P$48</definedName>
    <definedName name="Z_4C413893_8AAD_4C6B_9F27_B589EDCD884E_.wvu.PrintArea" localSheetId="73" hidden="1">'401'!$A$1:$N$54</definedName>
    <definedName name="Z_4C413893_8AAD_4C6B_9F27_B589EDCD884E_.wvu.PrintArea" localSheetId="74" hidden="1">'402'!$A$1:$N$72</definedName>
    <definedName name="Z_4C413893_8AAD_4C6B_9F27_B589EDCD884E_.wvu.PrintArea" localSheetId="75" hidden="1">'403404'!$I$1:$R$72</definedName>
    <definedName name="Z_4C413893_8AAD_4C6B_9F27_B589EDCD884E_.wvu.PrintArea" localSheetId="76" hidden="1">'405'!$A$1:$I$56</definedName>
    <definedName name="Z_4C413893_8AAD_4C6B_9F27_B589EDCD884E_.wvu.PrintArea" localSheetId="77" hidden="1">'406'!$A$1:$J$52</definedName>
    <definedName name="Z_4C413893_8AAD_4C6B_9F27_B589EDCD884E_.wvu.PrintArea" localSheetId="78" hidden="1">'407408'!$A$1:$L$119</definedName>
    <definedName name="Z_4C413893_8AAD_4C6B_9F27_B589EDCD884E_.wvu.PrintArea" localSheetId="2" hidden="1">'Data sheet'!$A$1:$H$70</definedName>
    <definedName name="Z_4C413893_8AAD_4C6B_9F27_B589EDCD884E_.wvu.PrintArea" localSheetId="5" hidden="1">Schedules!$A$60:$I$119</definedName>
    <definedName name="Z_4C413893_8AAD_4C6B_9F27_B589EDCD884E_.wvu.PrintArea" localSheetId="83" hidden="1">Verify!$A$1:$C$65</definedName>
    <definedName name="Z_4C413893_8AAD_4C6B_9F27_B589EDCD884E_.wvu.PrintArea" localSheetId="84" hidden="1">Zindex!$A$1:$D$106</definedName>
    <definedName name="Z_7F4D4B31_14C7_431F_8554_797D686306A3_.wvu.Cols" localSheetId="29" hidden="1">'215'!$D:$D</definedName>
    <definedName name="Z_7F4D4B31_14C7_431F_8554_797D686306A3_.wvu.Cols" localSheetId="5" hidden="1">Schedules!$E:$F</definedName>
    <definedName name="Z_7F4D4B31_14C7_431F_8554_797D686306A3_.wvu.PrintArea" localSheetId="8" hidden="1">'104105'!$A$1:$O$57</definedName>
    <definedName name="Z_7F4D4B31_14C7_431F_8554_797D686306A3_.wvu.PrintArea" localSheetId="9" hidden="1">'106107'!$A$1:$F$116</definedName>
    <definedName name="Z_7F4D4B31_14C7_431F_8554_797D686306A3_.wvu.PrintArea" localSheetId="10" hidden="1">'108109'!$A$1:$G$100</definedName>
    <definedName name="Z_7F4D4B31_14C7_431F_8554_797D686306A3_.wvu.PrintArea" localSheetId="13" hidden="1">'114115'!$A$1:$F$120</definedName>
    <definedName name="Z_7F4D4B31_14C7_431F_8554_797D686306A3_.wvu.PrintArea" localSheetId="14" hidden="1">'116119'!$A$1:$O$120</definedName>
    <definedName name="Z_7F4D4B31_14C7_431F_8554_797D686306A3_.wvu.PrintArea" localSheetId="15" hidden="1">'120121'!$A$1:$G$124</definedName>
    <definedName name="Z_7F4D4B31_14C7_431F_8554_797D686306A3_.wvu.PrintArea" localSheetId="16" hidden="1">'122123'!$A$1:$E$124</definedName>
    <definedName name="Z_7F4D4B31_14C7_431F_8554_797D686306A3_.wvu.PrintArea" localSheetId="17" hidden="1">'124125'!$A$1:$G$130</definedName>
    <definedName name="Z_7F4D4B31_14C7_431F_8554_797D686306A3_.wvu.PrintArea" localSheetId="18" hidden="1">'200201'!$A$1:$K$62</definedName>
    <definedName name="Z_7F4D4B31_14C7_431F_8554_797D686306A3_.wvu.PrintArea" localSheetId="19" hidden="1">'202205'!$A$1:$K$127</definedName>
    <definedName name="Z_7F4D4B31_14C7_431F_8554_797D686306A3_.wvu.PrintArea" localSheetId="20" hidden="1">'206'!$A$1:$E$84</definedName>
    <definedName name="Z_7F4D4B31_14C7_431F_8554_797D686306A3_.wvu.PrintArea" localSheetId="22" hidden="1">'208'!$A$1:$G$66</definedName>
    <definedName name="Z_7F4D4B31_14C7_431F_8554_797D686306A3_.wvu.PrintArea" localSheetId="27" hidden="1">'213'!$A$1:$G$61</definedName>
    <definedName name="Z_7F4D4B31_14C7_431F_8554_797D686306A3_.wvu.PrintArea" localSheetId="29" hidden="1">'215'!$A$1:$F$62</definedName>
    <definedName name="Z_7F4D4B31_14C7_431F_8554_797D686306A3_.wvu.PrintArea" localSheetId="30" hidden="1">'216'!$A$1:$G$65</definedName>
    <definedName name="Z_7F4D4B31_14C7_431F_8554_797D686306A3_.wvu.PrintArea" localSheetId="31" hidden="1">'217'!$A$1:$F$61</definedName>
    <definedName name="Z_7F4D4B31_14C7_431F_8554_797D686306A3_.wvu.PrintArea" localSheetId="35" hidden="1">'254'!$A$1:$E$60</definedName>
    <definedName name="Z_7F4D4B31_14C7_431F_8554_797D686306A3_.wvu.PrintArea" localSheetId="37" hidden="1">'256257'!$A$1:$L$68</definedName>
    <definedName name="Z_7F4D4B31_14C7_431F_8554_797D686306A3_.wvu.PrintArea" localSheetId="38" hidden="1">'258260'!$A$1:$N$124</definedName>
    <definedName name="Z_7F4D4B31_14C7_431F_8554_797D686306A3_.wvu.PrintArea" localSheetId="39" hidden="1">'261'!$A$1:$G$61</definedName>
    <definedName name="Z_7F4D4B31_14C7_431F_8554_797D686306A3_.wvu.PrintArea" localSheetId="40" hidden="1">'262263'!$A$1:$N$55</definedName>
    <definedName name="Z_7F4D4B31_14C7_431F_8554_797D686306A3_.wvu.PrintArea" localSheetId="41" hidden="1">'264265'!$A$1:$M$60</definedName>
    <definedName name="Z_7F4D4B31_14C7_431F_8554_797D686306A3_.wvu.PrintArea" localSheetId="45" hidden="1">'301'!$A$1:$G$73</definedName>
    <definedName name="Z_7F4D4B31_14C7_431F_8554_797D686306A3_.wvu.PrintArea" localSheetId="49" hidden="1">'307309'!$A$1:$E$178</definedName>
    <definedName name="Z_7F4D4B31_14C7_431F_8554_797D686306A3_.wvu.PrintArea" localSheetId="52" hidden="1">'313'!$A$1:$E$63</definedName>
    <definedName name="Z_7F4D4B31_14C7_431F_8554_797D686306A3_.wvu.PrintArea" localSheetId="53" hidden="1">'314'!$A$1:$E$68</definedName>
    <definedName name="Z_7F4D4B31_14C7_431F_8554_797D686306A3_.wvu.PrintArea" localSheetId="54" hidden="1">'314 Attachment'!$A$1:$I$73</definedName>
    <definedName name="Z_7F4D4B31_14C7_431F_8554_797D686306A3_.wvu.PrintArea" localSheetId="58" hidden="1">'318320'!$A$1:$E$187</definedName>
    <definedName name="Z_7F4D4B31_14C7_431F_8554_797D686306A3_.wvu.PrintArea" localSheetId="60" hidden="1">'350351'!$A$1:$N$64</definedName>
    <definedName name="Z_7F4D4B31_14C7_431F_8554_797D686306A3_.wvu.PrintArea" localSheetId="61" hidden="1">'352353'!$A$1:$L$66</definedName>
    <definedName name="Z_7F4D4B31_14C7_431F_8554_797D686306A3_.wvu.PrintArea" localSheetId="63" hidden="1">'355356'!$A$1:$E$129</definedName>
    <definedName name="Z_7F4D4B31_14C7_431F_8554_797D686306A3_.wvu.PrintArea" localSheetId="65" hidden="1">'359360'!$A$1:$I$58</definedName>
    <definedName name="Z_7F4D4B31_14C7_431F_8554_797D686306A3_.wvu.PrintArea" localSheetId="66" hidden="1">'361362'!$A$1:$L$61</definedName>
    <definedName name="Z_7F4D4B31_14C7_431F_8554_797D686306A3_.wvu.PrintArea" localSheetId="72" hidden="1">'400'!$A$1:$P$48</definedName>
    <definedName name="Z_7F4D4B31_14C7_431F_8554_797D686306A3_.wvu.PrintArea" localSheetId="73" hidden="1">'401'!$A$1:$N$54</definedName>
    <definedName name="Z_7F4D4B31_14C7_431F_8554_797D686306A3_.wvu.PrintArea" localSheetId="74" hidden="1">'402'!$A$1:$N$72</definedName>
    <definedName name="Z_7F4D4B31_14C7_431F_8554_797D686306A3_.wvu.PrintArea" localSheetId="75" hidden="1">'403404'!$A$1:$R$66</definedName>
    <definedName name="Z_7F4D4B31_14C7_431F_8554_797D686306A3_.wvu.PrintArea" localSheetId="76" hidden="1">'405'!$A$1:$I$56</definedName>
    <definedName name="Z_7F4D4B31_14C7_431F_8554_797D686306A3_.wvu.PrintArea" localSheetId="77" hidden="1">'406'!$A$1:$J$52</definedName>
    <definedName name="Z_7F4D4B31_14C7_431F_8554_797D686306A3_.wvu.PrintArea" localSheetId="78" hidden="1">'407408'!$A$1:$L$119</definedName>
    <definedName name="Z_7F4D4B31_14C7_431F_8554_797D686306A3_.wvu.PrintArea" localSheetId="2" hidden="1">'Data sheet'!$A$1:$H$70</definedName>
    <definedName name="Z_7F4D4B31_14C7_431F_8554_797D686306A3_.wvu.PrintArea" localSheetId="5" hidden="1">Schedules!$A$1:$I$120</definedName>
    <definedName name="Z_7F4D4B31_14C7_431F_8554_797D686306A3_.wvu.PrintArea" localSheetId="83" hidden="1">Verify!$A$1:$C$65</definedName>
    <definedName name="Z_7F4D4B31_14C7_431F_8554_797D686306A3_.wvu.PrintArea" localSheetId="84" hidden="1">Zindex!$A$1:$D$106</definedName>
    <definedName name="Z_A483E518_C1FA_4CA5_BC5D_12DF2516F4BA_.wvu.Cols" localSheetId="29" hidden="1">'215'!$D:$D</definedName>
    <definedName name="Z_A483E518_C1FA_4CA5_BC5D_12DF2516F4BA_.wvu.Cols" localSheetId="5" hidden="1">Schedules!$E:$F</definedName>
    <definedName name="Z_A483E518_C1FA_4CA5_BC5D_12DF2516F4BA_.wvu.PrintArea" localSheetId="8" hidden="1">'104105'!$A$1:$O$57</definedName>
    <definedName name="Z_A483E518_C1FA_4CA5_BC5D_12DF2516F4BA_.wvu.PrintArea" localSheetId="9" hidden="1">'106107'!$A$1:$F$116</definedName>
    <definedName name="Z_A483E518_C1FA_4CA5_BC5D_12DF2516F4BA_.wvu.PrintArea" localSheetId="10" hidden="1">'108109'!$A$1:$G$100</definedName>
    <definedName name="Z_A483E518_C1FA_4CA5_BC5D_12DF2516F4BA_.wvu.PrintArea" localSheetId="13" hidden="1">'114115'!$A$1:$F$120</definedName>
    <definedName name="Z_A483E518_C1FA_4CA5_BC5D_12DF2516F4BA_.wvu.PrintArea" localSheetId="14" hidden="1">'116119'!$A$1:$O$120</definedName>
    <definedName name="Z_A483E518_C1FA_4CA5_BC5D_12DF2516F4BA_.wvu.PrintArea" localSheetId="15" hidden="1">'120121'!$A$1:$G$124</definedName>
    <definedName name="Z_A483E518_C1FA_4CA5_BC5D_12DF2516F4BA_.wvu.PrintArea" localSheetId="16" hidden="1">'122123'!$A$1:$E$124</definedName>
    <definedName name="Z_A483E518_C1FA_4CA5_BC5D_12DF2516F4BA_.wvu.PrintArea" localSheetId="17" hidden="1">'124125'!$A$1:$G$130</definedName>
    <definedName name="Z_A483E518_C1FA_4CA5_BC5D_12DF2516F4BA_.wvu.PrintArea" localSheetId="18" hidden="1">'200201'!$A$1:$K$62</definedName>
    <definedName name="Z_A483E518_C1FA_4CA5_BC5D_12DF2516F4BA_.wvu.PrintArea" localSheetId="19" hidden="1">'202205'!$A$1:$K$127</definedName>
    <definedName name="Z_A483E518_C1FA_4CA5_BC5D_12DF2516F4BA_.wvu.PrintArea" localSheetId="20" hidden="1">'206'!$A$1:$E$84</definedName>
    <definedName name="Z_A483E518_C1FA_4CA5_BC5D_12DF2516F4BA_.wvu.PrintArea" localSheetId="22" hidden="1">'208'!$A$1:$G$66</definedName>
    <definedName name="Z_A483E518_C1FA_4CA5_BC5D_12DF2516F4BA_.wvu.PrintArea" localSheetId="27" hidden="1">'213'!$A$1:$G$61</definedName>
    <definedName name="Z_A483E518_C1FA_4CA5_BC5D_12DF2516F4BA_.wvu.PrintArea" localSheetId="29" hidden="1">'215'!$A$1:$F$62</definedName>
    <definedName name="Z_A483E518_C1FA_4CA5_BC5D_12DF2516F4BA_.wvu.PrintArea" localSheetId="30" hidden="1">'216'!$A$1:$G$65</definedName>
    <definedName name="Z_A483E518_C1FA_4CA5_BC5D_12DF2516F4BA_.wvu.PrintArea" localSheetId="31" hidden="1">'217'!$A$1:$F$61</definedName>
    <definedName name="Z_A483E518_C1FA_4CA5_BC5D_12DF2516F4BA_.wvu.PrintArea" localSheetId="35" hidden="1">'254'!$A$1:$E$60</definedName>
    <definedName name="Z_A483E518_C1FA_4CA5_BC5D_12DF2516F4BA_.wvu.PrintArea" localSheetId="37" hidden="1">'256257'!$A$1:$L$68</definedName>
    <definedName name="Z_A483E518_C1FA_4CA5_BC5D_12DF2516F4BA_.wvu.PrintArea" localSheetId="38" hidden="1">'258260'!$A$1:$N$124</definedName>
    <definedName name="Z_A483E518_C1FA_4CA5_BC5D_12DF2516F4BA_.wvu.PrintArea" localSheetId="39" hidden="1">'261'!$A$1:$G$61</definedName>
    <definedName name="Z_A483E518_C1FA_4CA5_BC5D_12DF2516F4BA_.wvu.PrintArea" localSheetId="40" hidden="1">'262263'!$A$1:$N$55</definedName>
    <definedName name="Z_A483E518_C1FA_4CA5_BC5D_12DF2516F4BA_.wvu.PrintArea" localSheetId="41" hidden="1">'264265'!$A$1:$M$60</definedName>
    <definedName name="Z_A483E518_C1FA_4CA5_BC5D_12DF2516F4BA_.wvu.PrintArea" localSheetId="45" hidden="1">'301'!$A$1:$G$73</definedName>
    <definedName name="Z_A483E518_C1FA_4CA5_BC5D_12DF2516F4BA_.wvu.PrintArea" localSheetId="49" hidden="1">'307309'!$A$1:$E$178</definedName>
    <definedName name="Z_A483E518_C1FA_4CA5_BC5D_12DF2516F4BA_.wvu.PrintArea" localSheetId="52" hidden="1">'313'!$A$1:$E$63</definedName>
    <definedName name="Z_A483E518_C1FA_4CA5_BC5D_12DF2516F4BA_.wvu.PrintArea" localSheetId="53" hidden="1">'314'!$A$1:$E$68</definedName>
    <definedName name="Z_A483E518_C1FA_4CA5_BC5D_12DF2516F4BA_.wvu.PrintArea" localSheetId="54" hidden="1">'314 Attachment'!$A$1:$I$73</definedName>
    <definedName name="Z_A483E518_C1FA_4CA5_BC5D_12DF2516F4BA_.wvu.PrintArea" localSheetId="58" hidden="1">'318320'!$A$1:$E$187</definedName>
    <definedName name="Z_A483E518_C1FA_4CA5_BC5D_12DF2516F4BA_.wvu.PrintArea" localSheetId="60" hidden="1">'350351'!$A$1:$N$64</definedName>
    <definedName name="Z_A483E518_C1FA_4CA5_BC5D_12DF2516F4BA_.wvu.PrintArea" localSheetId="61" hidden="1">'352353'!$A$1:$L$66</definedName>
    <definedName name="Z_A483E518_C1FA_4CA5_BC5D_12DF2516F4BA_.wvu.PrintArea" localSheetId="63" hidden="1">'355356'!$A$1:$E$129</definedName>
    <definedName name="Z_A483E518_C1FA_4CA5_BC5D_12DF2516F4BA_.wvu.PrintArea" localSheetId="65" hidden="1">'359360'!$A$1:$I$58</definedName>
    <definedName name="Z_A483E518_C1FA_4CA5_BC5D_12DF2516F4BA_.wvu.PrintArea" localSheetId="66" hidden="1">'361362'!$A$1:$L$61</definedName>
    <definedName name="Z_A483E518_C1FA_4CA5_BC5D_12DF2516F4BA_.wvu.PrintArea" localSheetId="72" hidden="1">'400'!$A$1:$P$48</definedName>
    <definedName name="Z_A483E518_C1FA_4CA5_BC5D_12DF2516F4BA_.wvu.PrintArea" localSheetId="73" hidden="1">'401'!$A$1:$N$54</definedName>
    <definedName name="Z_A483E518_C1FA_4CA5_BC5D_12DF2516F4BA_.wvu.PrintArea" localSheetId="74" hidden="1">'402'!$A$1:$N$72</definedName>
    <definedName name="Z_A483E518_C1FA_4CA5_BC5D_12DF2516F4BA_.wvu.PrintArea" localSheetId="75" hidden="1">'403404'!$A$1:$R$66</definedName>
    <definedName name="Z_A483E518_C1FA_4CA5_BC5D_12DF2516F4BA_.wvu.PrintArea" localSheetId="76" hidden="1">'405'!$A$1:$I$56</definedName>
    <definedName name="Z_A483E518_C1FA_4CA5_BC5D_12DF2516F4BA_.wvu.PrintArea" localSheetId="77" hidden="1">'406'!$A$1:$J$52</definedName>
    <definedName name="Z_A483E518_C1FA_4CA5_BC5D_12DF2516F4BA_.wvu.PrintArea" localSheetId="78" hidden="1">'407408'!$A$1:$L$119</definedName>
    <definedName name="Z_A483E518_C1FA_4CA5_BC5D_12DF2516F4BA_.wvu.PrintArea" localSheetId="2" hidden="1">'Data sheet'!$A$1:$H$70</definedName>
    <definedName name="Z_A483E518_C1FA_4CA5_BC5D_12DF2516F4BA_.wvu.PrintArea" localSheetId="5" hidden="1">Schedules!$A$1:$I$120</definedName>
    <definedName name="Z_A483E518_C1FA_4CA5_BC5D_12DF2516F4BA_.wvu.PrintArea" localSheetId="83" hidden="1">Verify!$A$1:$C$65</definedName>
    <definedName name="Z_A483E518_C1FA_4CA5_BC5D_12DF2516F4BA_.wvu.PrintArea" localSheetId="84" hidden="1">Zindex!$A$1:$D$106</definedName>
    <definedName name="Z_A5549170_DBF5_42F1_9039_D999624B11D4_.wvu.Cols" localSheetId="29" hidden="1">'215'!$D:$D</definedName>
    <definedName name="Z_A5549170_DBF5_42F1_9039_D999624B11D4_.wvu.Cols" localSheetId="5" hidden="1">Schedules!$E:$F</definedName>
    <definedName name="Z_A5549170_DBF5_42F1_9039_D999624B11D4_.wvu.PrintArea" localSheetId="14" hidden="1">'116119'!$A$1:$O$119</definedName>
    <definedName name="Z_A5549170_DBF5_42F1_9039_D999624B11D4_.wvu.PrintArea" localSheetId="15" hidden="1">'120121'!$A$1:$G$124</definedName>
    <definedName name="Z_A5549170_DBF5_42F1_9039_D999624B11D4_.wvu.PrintArea" localSheetId="16" hidden="1">'122123'!$A$1:$E$124</definedName>
    <definedName name="Z_A5549170_DBF5_42F1_9039_D999624B11D4_.wvu.PrintArea" localSheetId="18" hidden="1">'200201'!$A$1:$K$62</definedName>
    <definedName name="Z_A5549170_DBF5_42F1_9039_D999624B11D4_.wvu.PrintArea" localSheetId="19" hidden="1">'202205'!$A$1:$K$127</definedName>
    <definedName name="Z_A5549170_DBF5_42F1_9039_D999624B11D4_.wvu.PrintArea" localSheetId="20" hidden="1">'206'!$A$1:$E$59</definedName>
    <definedName name="Z_A5549170_DBF5_42F1_9039_D999624B11D4_.wvu.PrintArea" localSheetId="22" hidden="1">'208'!$A$1:$G$66</definedName>
    <definedName name="Z_A5549170_DBF5_42F1_9039_D999624B11D4_.wvu.PrintArea" localSheetId="29" hidden="1">'215'!$A$1:$F$62</definedName>
    <definedName name="Z_A5549170_DBF5_42F1_9039_D999624B11D4_.wvu.PrintArea" localSheetId="30" hidden="1">'216'!$A$1:$G$65</definedName>
    <definedName name="Z_A5549170_DBF5_42F1_9039_D999624B11D4_.wvu.PrintArea" localSheetId="31" hidden="1">'217'!$A$1:$F$61</definedName>
    <definedName name="Z_A5549170_DBF5_42F1_9039_D999624B11D4_.wvu.PrintArea" localSheetId="35" hidden="1">'254'!$A$1:$E$60</definedName>
    <definedName name="Z_A5549170_DBF5_42F1_9039_D999624B11D4_.wvu.PrintArea" localSheetId="40" hidden="1">'262263'!$A$1:$N$55</definedName>
    <definedName name="Z_A5549170_DBF5_42F1_9039_D999624B11D4_.wvu.PrintArea" localSheetId="41" hidden="1">'264265'!$A$1:$M$60</definedName>
    <definedName name="Z_A5549170_DBF5_42F1_9039_D999624B11D4_.wvu.PrintArea" localSheetId="45" hidden="1">'301'!$A$1:$G$73</definedName>
    <definedName name="Z_A5549170_DBF5_42F1_9039_D999624B11D4_.wvu.PrintArea" localSheetId="49" hidden="1">'307309'!$A$1:$E$179</definedName>
    <definedName name="Z_A5549170_DBF5_42F1_9039_D999624B11D4_.wvu.PrintArea" localSheetId="52" hidden="1">'313'!$A$1:$E$63</definedName>
    <definedName name="Z_A5549170_DBF5_42F1_9039_D999624B11D4_.wvu.PrintArea" localSheetId="53" hidden="1">'314'!$A$1:$E$66</definedName>
    <definedName name="Z_A5549170_DBF5_42F1_9039_D999624B11D4_.wvu.PrintArea" localSheetId="54" hidden="1">'314 Attachment'!$A$1:$I$73</definedName>
    <definedName name="Z_A5549170_DBF5_42F1_9039_D999624B11D4_.wvu.PrintArea" localSheetId="61" hidden="1">'352353'!$A$1:$L$66</definedName>
    <definedName name="Z_A5549170_DBF5_42F1_9039_D999624B11D4_.wvu.PrintArea" localSheetId="63" hidden="1">'355356'!$A$1:$E$129</definedName>
    <definedName name="Z_A5549170_DBF5_42F1_9039_D999624B11D4_.wvu.PrintArea" localSheetId="65" hidden="1">'359360'!$A$1:$I$58</definedName>
    <definedName name="Z_A5549170_DBF5_42F1_9039_D999624B11D4_.wvu.PrintArea" localSheetId="66" hidden="1">'361362'!$A$1:$L$61</definedName>
    <definedName name="Z_A5549170_DBF5_42F1_9039_D999624B11D4_.wvu.PrintArea" localSheetId="72" hidden="1">'400'!$A$1:$P$48</definedName>
    <definedName name="Z_A5549170_DBF5_42F1_9039_D999624B11D4_.wvu.PrintArea" localSheetId="73" hidden="1">'401'!$A$1:$N$54</definedName>
    <definedName name="Z_A5549170_DBF5_42F1_9039_D999624B11D4_.wvu.PrintArea" localSheetId="74" hidden="1">'402'!$A$1:$N$72</definedName>
    <definedName name="Z_A5549170_DBF5_42F1_9039_D999624B11D4_.wvu.PrintArea" localSheetId="75" hidden="1">'403404'!$A$1:$R$66</definedName>
    <definedName name="Z_A5549170_DBF5_42F1_9039_D999624B11D4_.wvu.PrintArea" localSheetId="76" hidden="1">'405'!$A$1:$I$56</definedName>
    <definedName name="Z_A5549170_DBF5_42F1_9039_D999624B11D4_.wvu.PrintArea" localSheetId="77" hidden="1">'406'!$A$1:$J$52</definedName>
    <definedName name="Z_A5549170_DBF5_42F1_9039_D999624B11D4_.wvu.PrintArea" localSheetId="78" hidden="1">'407408'!$A$1:$L$119</definedName>
    <definedName name="Z_A5549170_DBF5_42F1_9039_D999624B11D4_.wvu.PrintArea" localSheetId="2" hidden="1">'Data sheet'!$A$1:$H$70</definedName>
    <definedName name="Z_A5549170_DBF5_42F1_9039_D999624B11D4_.wvu.PrintArea" localSheetId="5" hidden="1">Schedules!$A$1:$I$120</definedName>
    <definedName name="Z_A5549170_DBF5_42F1_9039_D999624B11D4_.wvu.PrintArea" localSheetId="83" hidden="1">Verify!$A$1:$C$65</definedName>
    <definedName name="Z_A5549170_DBF5_42F1_9039_D999624B11D4_.wvu.PrintArea" localSheetId="84" hidden="1">Zindex!$A$1:$D$106</definedName>
    <definedName name="Z_D7BBBF77_F838_4AB2_B5F9_DD407B90DD55_.wvu.Cols" localSheetId="29" hidden="1">'215'!$D:$D</definedName>
    <definedName name="Z_D7BBBF77_F838_4AB2_B5F9_DD407B90DD55_.wvu.Cols" localSheetId="5" hidden="1">Schedules!$E:$F</definedName>
    <definedName name="Z_D7BBBF77_F838_4AB2_B5F9_DD407B90DD55_.wvu.PrintArea" localSheetId="8" hidden="1">'104105'!$A$1:$O$57</definedName>
    <definedName name="Z_D7BBBF77_F838_4AB2_B5F9_DD407B90DD55_.wvu.PrintArea" localSheetId="9" hidden="1">'106107'!$A$1:$F$116</definedName>
    <definedName name="Z_D7BBBF77_F838_4AB2_B5F9_DD407B90DD55_.wvu.PrintArea" localSheetId="10" hidden="1">'108109'!$A$1:$G$100</definedName>
    <definedName name="Z_D7BBBF77_F838_4AB2_B5F9_DD407B90DD55_.wvu.PrintArea" localSheetId="13" hidden="1">'114115'!$A$1:$F$120</definedName>
    <definedName name="Z_D7BBBF77_F838_4AB2_B5F9_DD407B90DD55_.wvu.PrintArea" localSheetId="14" hidden="1">'116119'!$A$1:$O$120</definedName>
    <definedName name="Z_D7BBBF77_F838_4AB2_B5F9_DD407B90DD55_.wvu.PrintArea" localSheetId="15" hidden="1">'120121'!$A$1:$G$124</definedName>
    <definedName name="Z_D7BBBF77_F838_4AB2_B5F9_DD407B90DD55_.wvu.PrintArea" localSheetId="16" hidden="1">'122123'!$A$1:$E$124</definedName>
    <definedName name="Z_D7BBBF77_F838_4AB2_B5F9_DD407B90DD55_.wvu.PrintArea" localSheetId="17" hidden="1">'124125'!$A$1:$G$130</definedName>
    <definedName name="Z_D7BBBF77_F838_4AB2_B5F9_DD407B90DD55_.wvu.PrintArea" localSheetId="18" hidden="1">'200201'!$A$1:$K$62</definedName>
    <definedName name="Z_D7BBBF77_F838_4AB2_B5F9_DD407B90DD55_.wvu.PrintArea" localSheetId="19" hidden="1">'202205'!$A$1:$K$127</definedName>
    <definedName name="Z_D7BBBF77_F838_4AB2_B5F9_DD407B90DD55_.wvu.PrintArea" localSheetId="20" hidden="1">'206'!$A$1:$E$84</definedName>
    <definedName name="Z_D7BBBF77_F838_4AB2_B5F9_DD407B90DD55_.wvu.PrintArea" localSheetId="22" hidden="1">'208'!$A$1:$G$66</definedName>
    <definedName name="Z_D7BBBF77_F838_4AB2_B5F9_DD407B90DD55_.wvu.PrintArea" localSheetId="27" hidden="1">'213'!$A$1:$G$61</definedName>
    <definedName name="Z_D7BBBF77_F838_4AB2_B5F9_DD407B90DD55_.wvu.PrintArea" localSheetId="29" hidden="1">'215'!$A$1:$F$62</definedName>
    <definedName name="Z_D7BBBF77_F838_4AB2_B5F9_DD407B90DD55_.wvu.PrintArea" localSheetId="30" hidden="1">'216'!$A$1:$G$65</definedName>
    <definedName name="Z_D7BBBF77_F838_4AB2_B5F9_DD407B90DD55_.wvu.PrintArea" localSheetId="31" hidden="1">'217'!$A$1:$F$61</definedName>
    <definedName name="Z_D7BBBF77_F838_4AB2_B5F9_DD407B90DD55_.wvu.PrintArea" localSheetId="35" hidden="1">'254'!$A$1:$E$60</definedName>
    <definedName name="Z_D7BBBF77_F838_4AB2_B5F9_DD407B90DD55_.wvu.PrintArea" localSheetId="37" hidden="1">'256257'!$A$1:$L$68</definedName>
    <definedName name="Z_D7BBBF77_F838_4AB2_B5F9_DD407B90DD55_.wvu.PrintArea" localSheetId="38" hidden="1">'258260'!$A$1:$N$124</definedName>
    <definedName name="Z_D7BBBF77_F838_4AB2_B5F9_DD407B90DD55_.wvu.PrintArea" localSheetId="39" hidden="1">'261'!$B$15:$H$24</definedName>
    <definedName name="Z_D7BBBF77_F838_4AB2_B5F9_DD407B90DD55_.wvu.PrintArea" localSheetId="40" hidden="1">'262263'!$A$1:$N$55</definedName>
    <definedName name="Z_D7BBBF77_F838_4AB2_B5F9_DD407B90DD55_.wvu.PrintArea" localSheetId="41" hidden="1">'264265'!$A$1:$M$60</definedName>
    <definedName name="Z_D7BBBF77_F838_4AB2_B5F9_DD407B90DD55_.wvu.PrintArea" localSheetId="45" hidden="1">'301'!$A$1:$G$73</definedName>
    <definedName name="Z_D7BBBF77_F838_4AB2_B5F9_DD407B90DD55_.wvu.PrintArea" localSheetId="49" hidden="1">'307309'!$A$1:$E$178</definedName>
    <definedName name="Z_D7BBBF77_F838_4AB2_B5F9_DD407B90DD55_.wvu.PrintArea" localSheetId="52" hidden="1">'313'!$A$1:$E$63</definedName>
    <definedName name="Z_D7BBBF77_F838_4AB2_B5F9_DD407B90DD55_.wvu.PrintArea" localSheetId="53" hidden="1">'314'!$A$1:$E$68</definedName>
    <definedName name="Z_D7BBBF77_F838_4AB2_B5F9_DD407B90DD55_.wvu.PrintArea" localSheetId="54" hidden="1">'314 Attachment'!$A$1:$I$73</definedName>
    <definedName name="Z_D7BBBF77_F838_4AB2_B5F9_DD407B90DD55_.wvu.PrintArea" localSheetId="58" hidden="1">'318320'!$A$1:$E$187</definedName>
    <definedName name="Z_D7BBBF77_F838_4AB2_B5F9_DD407B90DD55_.wvu.PrintArea" localSheetId="60" hidden="1">'350351'!$A$1:$N$64</definedName>
    <definedName name="Z_D7BBBF77_F838_4AB2_B5F9_DD407B90DD55_.wvu.PrintArea" localSheetId="61" hidden="1">'352353'!$A$1:$L$66</definedName>
    <definedName name="Z_D7BBBF77_F838_4AB2_B5F9_DD407B90DD55_.wvu.PrintArea" localSheetId="63" hidden="1">'355356'!$A$1:$E$129</definedName>
    <definedName name="Z_D7BBBF77_F838_4AB2_B5F9_DD407B90DD55_.wvu.PrintArea" localSheetId="65" hidden="1">'359360'!$A$1:$I$58</definedName>
    <definedName name="Z_D7BBBF77_F838_4AB2_B5F9_DD407B90DD55_.wvu.PrintArea" localSheetId="66" hidden="1">'361362'!$A$1:$L$61</definedName>
    <definedName name="Z_D7BBBF77_F838_4AB2_B5F9_DD407B90DD55_.wvu.PrintArea" localSheetId="72" hidden="1">'400'!$A$1:$P$48</definedName>
    <definedName name="Z_D7BBBF77_F838_4AB2_B5F9_DD407B90DD55_.wvu.PrintArea" localSheetId="73" hidden="1">'401'!$A$1:$N$54</definedName>
    <definedName name="Z_D7BBBF77_F838_4AB2_B5F9_DD407B90DD55_.wvu.PrintArea" localSheetId="74" hidden="1">'402'!$A$1:$N$72</definedName>
    <definedName name="Z_D7BBBF77_F838_4AB2_B5F9_DD407B90DD55_.wvu.PrintArea" localSheetId="75" hidden="1">'403404'!$A$1:$R$66</definedName>
    <definedName name="Z_D7BBBF77_F838_4AB2_B5F9_DD407B90DD55_.wvu.PrintArea" localSheetId="76" hidden="1">'405'!$A$1:$I$56</definedName>
    <definedName name="Z_D7BBBF77_F838_4AB2_B5F9_DD407B90DD55_.wvu.PrintArea" localSheetId="77" hidden="1">'406'!$A$1:$J$52</definedName>
    <definedName name="Z_D7BBBF77_F838_4AB2_B5F9_DD407B90DD55_.wvu.PrintArea" localSheetId="78" hidden="1">'407408'!$A$1:$L$119</definedName>
    <definedName name="Z_D7BBBF77_F838_4AB2_B5F9_DD407B90DD55_.wvu.PrintArea" localSheetId="2" hidden="1">'Data sheet'!$A$1:$H$70</definedName>
    <definedName name="Z_D7BBBF77_F838_4AB2_B5F9_DD407B90DD55_.wvu.PrintArea" localSheetId="5" hidden="1">Schedules!$A$1:$I$120</definedName>
    <definedName name="Z_D7BBBF77_F838_4AB2_B5F9_DD407B90DD55_.wvu.PrintArea" localSheetId="83" hidden="1">Verify!$A$1:$C$65</definedName>
    <definedName name="Z_D7BBBF77_F838_4AB2_B5F9_DD407B90DD55_.wvu.PrintArea" localSheetId="84" hidden="1">Zindex!$A$1:$D$106</definedName>
  </definedNames>
  <calcPr calcId="162913"/>
  <customWorkbookViews>
    <customWorkbookView name="almodom - Personal View" guid="{2AF3F5E9-4F61-4561-B177-4F48CBC3D886}" mergeInterval="0" personalView="1" maximized="1" windowWidth="1920" windowHeight="894" tabRatio="929" activeSheetId="62"/>
    <customWorkbookView name="Carolyn Weber - Personal View" guid="{D7BBBF77-F838-4AB2-B5F9-DD407B90DD55}" mergeInterval="0" personalView="1" maximized="1" windowWidth="1920" windowHeight="860" tabRatio="929" activeSheetId="41"/>
    <customWorkbookView name="achuffjt - Personal View" guid="{4C413893-8AAD-4C6B-9F27-B589EDCD884E}" mergeInterval="0" personalView="1" maximized="1" xWindow="1" yWindow="1" windowWidth="1920" windowHeight="861" activeSheetId="81"/>
    <customWorkbookView name="Sharon Hough - Personal View" guid="{A5549170-DBF5-42F1-9039-D999624B11D4}" mergeInterval="0" personalView="1" maximized="1" xWindow="1" yWindow="1" windowWidth="1920" windowHeight="859" activeSheetId="65"/>
    <customWorkbookView name="destefdm - Personal View" guid="{A483E518-C1FA-4CA5-BC5D-12DF2516F4BA}" mergeInterval="0" personalView="1" maximized="1" windowWidth="1020" windowHeight="530" tabRatio="929" activeSheetId="50"/>
    <customWorkbookView name="weberc1 - Personal View" guid="{7F4D4B31-14C7-431F-8554-797D686306A3}" mergeInterval="0" personalView="1" maximized="1" windowWidth="1920" windowHeight="854" tabRatio="929" activeSheetId="76"/>
  </customWorkbookViews>
</workbook>
</file>

<file path=xl/calcChain.xml><?xml version="1.0" encoding="utf-8"?>
<calcChain xmlns="http://schemas.openxmlformats.org/spreadsheetml/2006/main">
  <c r="A598" i="87" l="1"/>
  <c r="A538" i="87"/>
  <c r="A481" i="87"/>
  <c r="A421" i="87"/>
  <c r="A361" i="87"/>
  <c r="A301" i="87"/>
  <c r="A241" i="87"/>
  <c r="A181" i="87"/>
  <c r="A121" i="87"/>
  <c r="A61" i="87"/>
  <c r="E41" i="27" l="1"/>
  <c r="D62" i="47"/>
  <c r="E20" i="63"/>
  <c r="I39" i="52"/>
  <c r="I38" i="52"/>
  <c r="D39" i="52"/>
  <c r="D38" i="52"/>
  <c r="G22" i="49"/>
  <c r="E24" i="29" l="1"/>
  <c r="E44" i="27"/>
  <c r="I49" i="65" l="1"/>
  <c r="I42" i="65"/>
  <c r="I43" i="65"/>
  <c r="I48" i="65"/>
  <c r="I44" i="65"/>
  <c r="I41" i="65"/>
  <c r="I40" i="65"/>
  <c r="I39" i="65"/>
  <c r="I25" i="65"/>
  <c r="E21" i="59" l="1"/>
  <c r="G28" i="49" l="1"/>
  <c r="F28" i="50" l="1"/>
  <c r="F21" i="50"/>
  <c r="J45" i="48"/>
  <c r="D38" i="34"/>
  <c r="C36" i="62" l="1"/>
  <c r="K44" i="48"/>
  <c r="E19" i="59"/>
  <c r="E20" i="59"/>
  <c r="N50" i="50"/>
  <c r="E16" i="50"/>
  <c r="G28" i="50"/>
  <c r="G27" i="50"/>
  <c r="D47" i="41" l="1"/>
  <c r="G48" i="41"/>
  <c r="F49" i="40" l="1"/>
  <c r="G32" i="35"/>
  <c r="D56" i="56" l="1"/>
  <c r="E51" i="56"/>
  <c r="D51" i="56"/>
  <c r="E50" i="56"/>
  <c r="D50" i="56"/>
  <c r="E45" i="56"/>
  <c r="E44" i="56"/>
  <c r="G17" i="58" l="1"/>
  <c r="G16" i="58"/>
  <c r="A49" i="89" l="1"/>
  <c r="A35" i="89"/>
  <c r="C651" i="87" l="1"/>
  <c r="C649" i="87"/>
  <c r="C642" i="87"/>
  <c r="F641" i="87"/>
  <c r="C641" i="87"/>
  <c r="F640" i="87"/>
  <c r="C640" i="87"/>
  <c r="C591" i="87"/>
  <c r="C589" i="87"/>
  <c r="F582" i="87"/>
  <c r="C582" i="87"/>
  <c r="F581" i="87"/>
  <c r="C581" i="87"/>
  <c r="F580" i="87"/>
  <c r="C580" i="87"/>
  <c r="C534" i="87"/>
  <c r="C532" i="87"/>
  <c r="F525" i="87"/>
  <c r="C525" i="87"/>
  <c r="F524" i="87"/>
  <c r="C524" i="87"/>
  <c r="F523" i="87"/>
  <c r="C523" i="87"/>
  <c r="H481" i="87"/>
  <c r="C474" i="87"/>
  <c r="C472" i="87"/>
  <c r="F465" i="87"/>
  <c r="C465" i="87"/>
  <c r="F464" i="87"/>
  <c r="C464" i="87"/>
  <c r="F463" i="87"/>
  <c r="C463" i="87"/>
  <c r="H421" i="87"/>
  <c r="C414" i="87"/>
  <c r="C412" i="87"/>
  <c r="F405" i="87"/>
  <c r="C405" i="87"/>
  <c r="F404" i="87"/>
  <c r="C404" i="87"/>
  <c r="F403" i="87"/>
  <c r="C403" i="87"/>
  <c r="H361" i="87"/>
  <c r="C354" i="87"/>
  <c r="C352" i="87"/>
  <c r="F345" i="87"/>
  <c r="C345" i="87"/>
  <c r="F344" i="87"/>
  <c r="C344" i="87"/>
  <c r="F343" i="87"/>
  <c r="C343" i="87"/>
  <c r="H301" i="87"/>
  <c r="C294" i="87"/>
  <c r="C292" i="87"/>
  <c r="C286" i="87"/>
  <c r="F285" i="87"/>
  <c r="C285" i="87"/>
  <c r="F284" i="87"/>
  <c r="C284" i="87"/>
  <c r="F283" i="87"/>
  <c r="C283" i="87"/>
  <c r="H241" i="87"/>
  <c r="C234" i="87"/>
  <c r="C232" i="87"/>
  <c r="C227" i="87"/>
  <c r="C226" i="87"/>
  <c r="F225" i="87"/>
  <c r="C225" i="87"/>
  <c r="F224" i="87"/>
  <c r="C224" i="87"/>
  <c r="F223" i="87"/>
  <c r="C223" i="87"/>
  <c r="H181" i="87"/>
  <c r="C174" i="87"/>
  <c r="C172" i="87"/>
  <c r="C166" i="87"/>
  <c r="F165" i="87"/>
  <c r="C165" i="87"/>
  <c r="F164" i="87"/>
  <c r="C164" i="87"/>
  <c r="F163" i="87"/>
  <c r="C163" i="87"/>
  <c r="H121" i="87"/>
  <c r="C114" i="87"/>
  <c r="C112" i="87"/>
  <c r="F105" i="87"/>
  <c r="C105" i="87"/>
  <c r="F104" i="87"/>
  <c r="C104" i="87"/>
  <c r="F103" i="87"/>
  <c r="C103" i="87"/>
  <c r="H61" i="87"/>
  <c r="C54" i="87"/>
  <c r="C52" i="87"/>
  <c r="F45" i="87"/>
  <c r="C45" i="87"/>
  <c r="F44" i="87"/>
  <c r="C44" i="87"/>
  <c r="F43" i="87"/>
  <c r="C43" i="87"/>
  <c r="H1" i="87"/>
  <c r="H23" i="30" l="1"/>
  <c r="H83" i="30"/>
  <c r="G83" i="30"/>
  <c r="F83" i="30"/>
  <c r="E83" i="30"/>
  <c r="H50" i="30"/>
  <c r="F50" i="30"/>
  <c r="E50" i="30"/>
  <c r="E37" i="30"/>
  <c r="I42" i="62" l="1"/>
  <c r="E29" i="29" l="1"/>
  <c r="C24" i="75" l="1"/>
  <c r="C23" i="75"/>
  <c r="L17" i="71" l="1"/>
  <c r="E162" i="69"/>
  <c r="O184" i="69"/>
  <c r="E165" i="69"/>
  <c r="E18" i="63"/>
  <c r="E17" i="63"/>
  <c r="E16" i="63"/>
  <c r="E17" i="61"/>
  <c r="E15" i="61"/>
  <c r="H16" i="58" l="1"/>
  <c r="A49" i="48" l="1"/>
  <c r="A50" i="48" s="1"/>
  <c r="A51" i="48" s="1"/>
  <c r="A52" i="48" s="1"/>
  <c r="A53" i="48" s="1"/>
  <c r="A54" i="48" s="1"/>
  <c r="A55" i="48" s="1"/>
  <c r="A56" i="48" s="1"/>
  <c r="A57" i="48" s="1"/>
  <c r="A58" i="48" s="1"/>
  <c r="A59" i="48" s="1"/>
  <c r="A60" i="48" s="1"/>
  <c r="A61" i="48" s="1"/>
  <c r="A62" i="48" s="1"/>
  <c r="A48" i="48"/>
  <c r="E21" i="40" l="1"/>
  <c r="E25" i="40"/>
  <c r="E23" i="40"/>
  <c r="D37" i="39" l="1"/>
  <c r="E37" i="39"/>
  <c r="Q38" i="39" l="1"/>
  <c r="C42" i="38"/>
  <c r="C41" i="38"/>
  <c r="E109" i="24" l="1"/>
  <c r="E110" i="24"/>
  <c r="E75" i="24"/>
  <c r="E71" i="24"/>
  <c r="E30" i="24"/>
  <c r="E41" i="24" s="1"/>
  <c r="E56" i="56" l="1"/>
  <c r="C56" i="56"/>
  <c r="C54" i="56"/>
  <c r="G45" i="62" l="1"/>
  <c r="G46" i="62" s="1"/>
  <c r="G47" i="62" s="1"/>
  <c r="G48" i="62" s="1"/>
  <c r="G49" i="62" s="1"/>
  <c r="G50" i="62" s="1"/>
  <c r="G51" i="62" s="1"/>
  <c r="G52" i="62" s="1"/>
  <c r="G53" i="62" s="1"/>
  <c r="G54" i="62" s="1"/>
  <c r="G55" i="62" s="1"/>
  <c r="G56" i="62" s="1"/>
  <c r="G57" i="62" s="1"/>
  <c r="G58" i="62" s="1"/>
  <c r="G59" i="62" s="1"/>
  <c r="G60" i="62" s="1"/>
  <c r="G61" i="62" s="1"/>
  <c r="G62" i="62" s="1"/>
  <c r="G63" i="62" s="1"/>
  <c r="G64" i="62" s="1"/>
  <c r="G65" i="62" s="1"/>
  <c r="G66" i="62" s="1"/>
  <c r="G67" i="62" s="1"/>
  <c r="G68" i="62" s="1"/>
  <c r="G69" i="62" s="1"/>
  <c r="G70" i="62" s="1"/>
  <c r="G71" i="62" s="1"/>
  <c r="G44" i="62"/>
  <c r="N55" i="49"/>
  <c r="N56" i="49" s="1"/>
  <c r="N57" i="49" s="1"/>
  <c r="N58" i="49" s="1"/>
  <c r="N59" i="49" s="1"/>
  <c r="N60" i="49" s="1"/>
  <c r="N61" i="49" s="1"/>
  <c r="N62" i="49" s="1"/>
  <c r="N63" i="49" s="1"/>
  <c r="N64" i="49" s="1"/>
  <c r="N65" i="49" s="1"/>
  <c r="N54" i="49"/>
  <c r="N47" i="49"/>
  <c r="N48" i="49" s="1"/>
  <c r="N49" i="49" s="1"/>
  <c r="N50" i="49" s="1"/>
  <c r="N51" i="49" s="1"/>
  <c r="N46" i="49"/>
  <c r="N45" i="49"/>
  <c r="A56" i="49"/>
  <c r="A57" i="49" s="1"/>
  <c r="A58" i="49" s="1"/>
  <c r="A59" i="49" s="1"/>
  <c r="A60" i="49" s="1"/>
  <c r="A61" i="49" s="1"/>
  <c r="A62" i="49" s="1"/>
  <c r="A63" i="49" s="1"/>
  <c r="A64" i="49" s="1"/>
  <c r="A65" i="49" s="1"/>
  <c r="A55" i="49"/>
  <c r="A54" i="49"/>
  <c r="A53" i="49"/>
  <c r="A46" i="49"/>
  <c r="A47" i="49" s="1"/>
  <c r="A48" i="49" s="1"/>
  <c r="A49" i="49" s="1"/>
  <c r="A50" i="49" s="1"/>
  <c r="A51" i="49" s="1"/>
  <c r="A45" i="49"/>
  <c r="A44" i="49"/>
  <c r="H41" i="49"/>
  <c r="H40" i="49"/>
  <c r="G47" i="41" l="1"/>
  <c r="G46" i="41"/>
  <c r="G45" i="41"/>
  <c r="G44" i="41"/>
  <c r="E62" i="33" l="1"/>
  <c r="K44" i="92" l="1"/>
  <c r="I44" i="92"/>
  <c r="C48" i="90"/>
  <c r="C47" i="90"/>
  <c r="C46" i="90"/>
  <c r="C45" i="90"/>
  <c r="A135" i="89"/>
  <c r="A136" i="89" s="1"/>
  <c r="A137" i="89" s="1"/>
  <c r="A138" i="89" s="1"/>
  <c r="A139" i="89" s="1"/>
  <c r="A140" i="89" s="1"/>
  <c r="A141" i="89" s="1"/>
  <c r="A142" i="89" s="1"/>
  <c r="A143" i="89" s="1"/>
  <c r="A144" i="89" s="1"/>
  <c r="A145" i="89" s="1"/>
  <c r="A146" i="89" s="1"/>
  <c r="A147" i="89" s="1"/>
  <c r="A148" i="89" s="1"/>
  <c r="A149" i="89" s="1"/>
  <c r="A150" i="89" s="1"/>
  <c r="A151" i="89" s="1"/>
  <c r="A152" i="89" s="1"/>
  <c r="A153" i="89" s="1"/>
  <c r="A154" i="89" s="1"/>
  <c r="A155" i="89" s="1"/>
  <c r="A156" i="89" s="1"/>
  <c r="A157" i="89" s="1"/>
  <c r="A158" i="89" s="1"/>
  <c r="A159" i="89" s="1"/>
  <c r="A160" i="89" s="1"/>
  <c r="A161" i="89" s="1"/>
  <c r="A162" i="89" s="1"/>
  <c r="A163" i="89" s="1"/>
  <c r="A164" i="89" s="1"/>
  <c r="A165" i="89" s="1"/>
  <c r="A166" i="89" s="1"/>
  <c r="A167" i="89" s="1"/>
  <c r="A168" i="89" s="1"/>
  <c r="A169" i="89" s="1"/>
  <c r="A170" i="89" s="1"/>
  <c r="A171" i="89" s="1"/>
  <c r="A172" i="89" s="1"/>
  <c r="A173" i="89" s="1"/>
  <c r="A174" i="89" s="1"/>
  <c r="A79" i="89"/>
  <c r="A80" i="89" s="1"/>
  <c r="A81" i="89" s="1"/>
  <c r="A82" i="89" s="1"/>
  <c r="A83" i="89" s="1"/>
  <c r="A85" i="89" s="1"/>
  <c r="A86" i="89" s="1"/>
  <c r="A87" i="89" s="1"/>
  <c r="A88" i="89" s="1"/>
  <c r="A89" i="89" s="1"/>
  <c r="A90" i="89" s="1"/>
  <c r="A91" i="89" s="1"/>
  <c r="A92" i="89" s="1"/>
  <c r="A93" i="89" s="1"/>
  <c r="A94" i="89" s="1"/>
  <c r="A96" i="89" s="1"/>
  <c r="A97" i="89" s="1"/>
  <c r="A98" i="89" s="1"/>
  <c r="A99" i="89" s="1"/>
  <c r="A100" i="89" s="1"/>
  <c r="A101" i="89" s="1"/>
  <c r="A102" i="89" s="1"/>
  <c r="A103" i="89" s="1"/>
  <c r="A104" i="89" s="1"/>
  <c r="A105" i="89" s="1"/>
  <c r="A106" i="89" s="1"/>
  <c r="A108" i="89" s="1"/>
  <c r="A109" i="89" s="1"/>
  <c r="A110" i="89" s="1"/>
  <c r="A111" i="89" s="1"/>
  <c r="A113" i="89" s="1"/>
  <c r="A114" i="89" s="1"/>
  <c r="A78" i="89"/>
  <c r="A22" i="89"/>
  <c r="A23" i="89" s="1"/>
  <c r="A24" i="89" s="1"/>
  <c r="A25" i="89" s="1"/>
  <c r="A26" i="89" s="1"/>
  <c r="A27" i="89" s="1"/>
  <c r="A28" i="89" s="1"/>
  <c r="A29" i="89" s="1"/>
  <c r="A30" i="89" s="1"/>
  <c r="A31" i="89" s="1"/>
  <c r="A32" i="89" s="1"/>
  <c r="A33" i="89" s="1"/>
  <c r="A36" i="89" s="1"/>
  <c r="A37" i="89" s="1"/>
  <c r="A38" i="89" s="1"/>
  <c r="A39" i="89" s="1"/>
  <c r="A40" i="89" s="1"/>
  <c r="A41" i="89" s="1"/>
  <c r="A42" i="89" s="1"/>
  <c r="A43" i="89" s="1"/>
  <c r="A44" i="89" s="1"/>
  <c r="A45" i="89" s="1"/>
  <c r="A46" i="89" s="1"/>
  <c r="A47" i="89" s="1"/>
  <c r="A50" i="89" s="1"/>
  <c r="A51" i="89" s="1"/>
  <c r="A52" i="89" s="1"/>
  <c r="A53" i="89" s="1"/>
  <c r="A54" i="89" s="1"/>
  <c r="A55" i="89" s="1"/>
  <c r="L175" i="89" l="1"/>
  <c r="K175" i="89"/>
  <c r="J175" i="89"/>
  <c r="I175" i="89"/>
  <c r="H175" i="89"/>
  <c r="G175" i="89"/>
  <c r="F175" i="89"/>
  <c r="E175" i="89"/>
  <c r="D175" i="89"/>
  <c r="A46" i="88" l="1"/>
  <c r="A47" i="88" s="1"/>
  <c r="A48" i="88" s="1"/>
  <c r="A49" i="88" s="1"/>
  <c r="A45" i="88"/>
  <c r="A44" i="88"/>
  <c r="S31" i="86" l="1"/>
  <c r="S30" i="86"/>
  <c r="S21" i="86"/>
  <c r="S20" i="86"/>
  <c r="M17" i="71" l="1"/>
  <c r="R183" i="69"/>
  <c r="E157" i="60" l="1"/>
  <c r="E93" i="60" l="1"/>
  <c r="E18" i="60"/>
  <c r="E78" i="60"/>
  <c r="E28" i="60"/>
  <c r="E42" i="60"/>
  <c r="E48" i="60"/>
  <c r="E104" i="60"/>
  <c r="E116" i="60"/>
  <c r="E154" i="60"/>
  <c r="E105" i="60" l="1"/>
  <c r="E29" i="60"/>
  <c r="E49" i="60"/>
  <c r="G25" i="50"/>
  <c r="F93" i="49" l="1"/>
  <c r="F81" i="49"/>
  <c r="F80" i="49"/>
  <c r="H28" i="49"/>
  <c r="J36" i="48" l="1"/>
  <c r="C62" i="47" l="1"/>
  <c r="E115" i="24" l="1"/>
  <c r="E107" i="24"/>
  <c r="E85" i="24"/>
  <c r="E77" i="24"/>
  <c r="E52" i="24"/>
  <c r="E21" i="24"/>
  <c r="E54" i="24" s="1"/>
  <c r="E11" i="24"/>
  <c r="E117" i="24" l="1"/>
  <c r="E54" i="33" l="1"/>
  <c r="D45" i="30" l="1"/>
  <c r="E22" i="80" l="1"/>
  <c r="E17" i="71" l="1"/>
  <c r="G24" i="50" l="1"/>
  <c r="G23" i="50" l="1"/>
  <c r="G22" i="50"/>
  <c r="G21" i="50"/>
  <c r="G20" i="50"/>
  <c r="G19" i="50"/>
  <c r="A14" i="31" l="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F80" i="31" l="1"/>
  <c r="E120" i="27" l="1"/>
  <c r="H42" i="76" l="1"/>
  <c r="I60" i="55" l="1"/>
  <c r="I56" i="55"/>
  <c r="I57" i="55" s="1"/>
  <c r="I61" i="55" l="1"/>
  <c r="I44" i="49" l="1"/>
  <c r="D36" i="34" l="1"/>
  <c r="D30" i="34"/>
  <c r="C24" i="34"/>
  <c r="C21" i="34"/>
  <c r="D83" i="30" l="1"/>
  <c r="E62" i="32"/>
  <c r="E80" i="31"/>
  <c r="P30" i="83" l="1"/>
  <c r="P29" i="83"/>
  <c r="P28" i="83"/>
  <c r="P27" i="83"/>
  <c r="P26" i="83"/>
  <c r="P25" i="83"/>
  <c r="P24" i="83"/>
  <c r="P23" i="83"/>
  <c r="P22" i="83"/>
  <c r="P21" i="83"/>
  <c r="P20" i="83"/>
  <c r="P19" i="83"/>
  <c r="D50" i="30" l="1"/>
  <c r="G41" i="41" l="1"/>
  <c r="G36" i="41"/>
  <c r="G40" i="41"/>
  <c r="G39" i="41"/>
  <c r="G43" i="41"/>
  <c r="G42" i="41"/>
  <c r="G38" i="41"/>
  <c r="G37" i="41"/>
  <c r="G35" i="41"/>
  <c r="G63" i="41" l="1"/>
  <c r="F122" i="27"/>
  <c r="F37" i="79" l="1"/>
  <c r="E31" i="81" s="1"/>
  <c r="H50" i="49" l="1"/>
  <c r="H25" i="49"/>
  <c r="K50" i="92" l="1"/>
  <c r="I50" i="92"/>
  <c r="H30" i="76" l="1"/>
  <c r="H40" i="76" s="1"/>
  <c r="F21" i="36" l="1"/>
  <c r="F20" i="36"/>
  <c r="G81" i="25" l="1"/>
  <c r="C157" i="93" l="1"/>
  <c r="C159" i="93"/>
  <c r="F36" i="62" l="1"/>
  <c r="E38" i="62"/>
  <c r="D38" i="62"/>
  <c r="F37" i="62"/>
  <c r="F35" i="62"/>
  <c r="F34" i="62"/>
  <c r="F33" i="62"/>
  <c r="F32" i="62"/>
  <c r="F31" i="62"/>
  <c r="E48" i="34"/>
  <c r="D48" i="34"/>
  <c r="C46" i="34"/>
  <c r="C45" i="34"/>
  <c r="C44" i="34"/>
  <c r="C43" i="34"/>
  <c r="C39" i="34"/>
  <c r="C38" i="34"/>
  <c r="E36" i="34"/>
  <c r="C36" i="34"/>
  <c r="C35" i="34"/>
  <c r="C34" i="34"/>
  <c r="C33" i="34"/>
  <c r="E30" i="34"/>
  <c r="C30" i="34" s="1"/>
  <c r="C29" i="34"/>
  <c r="C28" i="34"/>
  <c r="C27" i="34"/>
  <c r="C26" i="34"/>
  <c r="C25" i="34"/>
  <c r="C48" i="34" l="1"/>
  <c r="C47" i="34"/>
  <c r="D40" i="34"/>
  <c r="E40" i="34"/>
  <c r="F38" i="62"/>
  <c r="C38" i="62"/>
  <c r="C40" i="34" l="1"/>
  <c r="E62" i="36" l="1"/>
  <c r="D62" i="36"/>
  <c r="F61" i="36"/>
  <c r="F60" i="36"/>
  <c r="F59" i="36"/>
  <c r="F58"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I82" i="30"/>
  <c r="I81" i="30"/>
  <c r="I80" i="30"/>
  <c r="I79" i="30"/>
  <c r="I78" i="30"/>
  <c r="I77" i="30"/>
  <c r="I76" i="30"/>
  <c r="I75" i="30"/>
  <c r="I72" i="30"/>
  <c r="H61" i="30"/>
  <c r="G61" i="30"/>
  <c r="F61" i="30"/>
  <c r="D61" i="30"/>
  <c r="I60" i="30"/>
  <c r="I59" i="30"/>
  <c r="I58" i="30"/>
  <c r="I57" i="30"/>
  <c r="I56" i="30"/>
  <c r="I55" i="30"/>
  <c r="I54" i="30"/>
  <c r="I53" i="30"/>
  <c r="I52" i="30"/>
  <c r="I49" i="30"/>
  <c r="I48" i="30"/>
  <c r="I47" i="30"/>
  <c r="H45" i="30"/>
  <c r="G45" i="30"/>
  <c r="F45" i="30"/>
  <c r="E45" i="30"/>
  <c r="I44" i="30"/>
  <c r="I43" i="30"/>
  <c r="I42" i="30"/>
  <c r="I41" i="30"/>
  <c r="I40" i="30"/>
  <c r="I39" i="30"/>
  <c r="I38" i="30"/>
  <c r="I37" i="30"/>
  <c r="I36" i="30"/>
  <c r="H34" i="30"/>
  <c r="G34" i="30"/>
  <c r="F34" i="30"/>
  <c r="E34" i="30"/>
  <c r="D34" i="30"/>
  <c r="I33" i="30"/>
  <c r="I32" i="30"/>
  <c r="I31" i="30"/>
  <c r="I30" i="30"/>
  <c r="I29" i="30"/>
  <c r="I28" i="30"/>
  <c r="I27" i="30"/>
  <c r="I26" i="30"/>
  <c r="H24" i="30"/>
  <c r="G24" i="30"/>
  <c r="F24" i="30"/>
  <c r="E24" i="30"/>
  <c r="D24" i="30"/>
  <c r="I23" i="30"/>
  <c r="I22" i="30"/>
  <c r="I21" i="30"/>
  <c r="D40" i="29"/>
  <c r="J39" i="29"/>
  <c r="I39" i="29"/>
  <c r="H39" i="29"/>
  <c r="G39" i="29"/>
  <c r="F39" i="29"/>
  <c r="E39" i="29"/>
  <c r="D38" i="29"/>
  <c r="D37" i="29"/>
  <c r="J35" i="29"/>
  <c r="I35" i="29"/>
  <c r="H35" i="29"/>
  <c r="G35" i="29"/>
  <c r="F35" i="29"/>
  <c r="E35" i="29"/>
  <c r="D34" i="29"/>
  <c r="D33" i="29"/>
  <c r="D35" i="29" s="1"/>
  <c r="J31" i="29"/>
  <c r="J41" i="29" s="1"/>
  <c r="J24" i="29" s="1"/>
  <c r="I31" i="29"/>
  <c r="H31" i="29"/>
  <c r="G31" i="29"/>
  <c r="F31" i="29"/>
  <c r="F41" i="29" s="1"/>
  <c r="F24" i="29" s="1"/>
  <c r="E31" i="29"/>
  <c r="D30" i="29"/>
  <c r="D29" i="29"/>
  <c r="D22" i="29"/>
  <c r="D21" i="29"/>
  <c r="D20" i="29"/>
  <c r="D19" i="29"/>
  <c r="D18" i="29"/>
  <c r="D17" i="29"/>
  <c r="J16" i="29"/>
  <c r="J23" i="29" s="1"/>
  <c r="I16" i="29"/>
  <c r="I23" i="29" s="1"/>
  <c r="H16" i="29"/>
  <c r="H23" i="29" s="1"/>
  <c r="G16" i="29"/>
  <c r="G23" i="29" s="1"/>
  <c r="F16" i="29"/>
  <c r="F23" i="29" s="1"/>
  <c r="D15" i="29"/>
  <c r="D14" i="29"/>
  <c r="D13" i="29"/>
  <c r="E16" i="29"/>
  <c r="E23" i="29" s="1"/>
  <c r="D11" i="29"/>
  <c r="E41" i="29" l="1"/>
  <c r="I41" i="29"/>
  <c r="I24" i="29" s="1"/>
  <c r="I25" i="29" s="1"/>
  <c r="I50" i="30"/>
  <c r="I24" i="30"/>
  <c r="I34" i="30"/>
  <c r="H84" i="30"/>
  <c r="H86" i="30" s="1"/>
  <c r="D16" i="29"/>
  <c r="D23" i="29" s="1"/>
  <c r="D31" i="29"/>
  <c r="F84" i="30"/>
  <c r="F86" i="30" s="1"/>
  <c r="I45" i="30"/>
  <c r="F62" i="36"/>
  <c r="H41" i="29"/>
  <c r="H24" i="29" s="1"/>
  <c r="H25" i="29" s="1"/>
  <c r="D39" i="29"/>
  <c r="D84" i="30"/>
  <c r="D86" i="30" s="1"/>
  <c r="G41" i="29"/>
  <c r="G24" i="29" s="1"/>
  <c r="G25" i="29" s="1"/>
  <c r="I61" i="30"/>
  <c r="G84" i="30"/>
  <c r="G86" i="30" s="1"/>
  <c r="I73" i="30"/>
  <c r="E61" i="30"/>
  <c r="E84" i="30" s="1"/>
  <c r="E86" i="30" s="1"/>
  <c r="I74" i="30"/>
  <c r="J25" i="29"/>
  <c r="E25" i="29"/>
  <c r="F25" i="29"/>
  <c r="I83" i="30" l="1"/>
  <c r="I84" i="30" s="1"/>
  <c r="I86" i="30" s="1"/>
  <c r="D41" i="29"/>
  <c r="D24" i="29" s="1"/>
  <c r="D25" i="29" s="1"/>
  <c r="E102" i="27" l="1"/>
  <c r="E115" i="27" s="1"/>
  <c r="E48" i="27"/>
  <c r="E88" i="27" s="1"/>
  <c r="I51" i="65" l="1"/>
  <c r="I26" i="65"/>
  <c r="H36" i="49" l="1"/>
  <c r="H24" i="49"/>
  <c r="H23" i="49"/>
  <c r="H22" i="49"/>
  <c r="H38" i="49"/>
  <c r="D32" i="73"/>
  <c r="G23" i="26" l="1"/>
  <c r="F46" i="38" l="1"/>
  <c r="E46" i="38"/>
  <c r="D46" i="38"/>
  <c r="J49" i="48" l="1"/>
  <c r="C40" i="38" l="1"/>
  <c r="L102" i="92" l="1"/>
  <c r="K102" i="92"/>
  <c r="J102" i="92"/>
  <c r="I102" i="92"/>
  <c r="L50" i="92"/>
  <c r="J50" i="92"/>
  <c r="K49" i="91"/>
  <c r="J49" i="91"/>
  <c r="I49" i="91"/>
  <c r="H49" i="91"/>
  <c r="F49" i="91"/>
  <c r="E49" i="91"/>
  <c r="D49" i="91"/>
  <c r="F61" i="90"/>
  <c r="E61" i="90"/>
  <c r="D61" i="90"/>
  <c r="C60" i="90"/>
  <c r="C59" i="90"/>
  <c r="C58" i="90"/>
  <c r="C57" i="90"/>
  <c r="C56" i="90"/>
  <c r="C55" i="90"/>
  <c r="C54" i="90"/>
  <c r="C53" i="90"/>
  <c r="C52" i="90"/>
  <c r="C51" i="90"/>
  <c r="C50" i="90"/>
  <c r="C49" i="90"/>
  <c r="F43" i="90"/>
  <c r="E43" i="90"/>
  <c r="C42" i="90"/>
  <c r="O31" i="83"/>
  <c r="H35" i="83" s="1"/>
  <c r="N31" i="83"/>
  <c r="M31" i="83"/>
  <c r="L31" i="83"/>
  <c r="K31" i="83"/>
  <c r="J31" i="83"/>
  <c r="I31" i="83"/>
  <c r="H31" i="83"/>
  <c r="G31" i="83"/>
  <c r="F31" i="83"/>
  <c r="E31" i="83"/>
  <c r="D31" i="83"/>
  <c r="H34" i="83" s="1"/>
  <c r="C31" i="83"/>
  <c r="H36" i="83" l="1"/>
  <c r="H38" i="83" s="1"/>
  <c r="C61" i="90"/>
  <c r="D43" i="90"/>
  <c r="C43" i="90"/>
  <c r="P31" i="83"/>
  <c r="E53" i="45" l="1"/>
  <c r="G24" i="38"/>
  <c r="D60" i="60"/>
  <c r="C46" i="38"/>
  <c r="G17" i="38"/>
  <c r="G22" i="38"/>
  <c r="F92" i="24"/>
  <c r="F21" i="24"/>
  <c r="F85" i="24" l="1"/>
  <c r="F41" i="24"/>
  <c r="F115" i="24"/>
  <c r="E49" i="33" l="1"/>
  <c r="F11" i="24"/>
  <c r="C31" i="52"/>
  <c r="J44" i="25" l="1"/>
  <c r="J46" i="25" s="1"/>
  <c r="D54" i="66"/>
  <c r="E33" i="81"/>
  <c r="E34" i="81" s="1"/>
  <c r="C26" i="75"/>
  <c r="C33" i="52"/>
  <c r="G18" i="50"/>
  <c r="D54" i="56"/>
  <c r="D48" i="56"/>
  <c r="G38" i="25"/>
  <c r="F35" i="39"/>
  <c r="F23" i="38"/>
  <c r="F25" i="38" s="1"/>
  <c r="N19" i="19"/>
  <c r="N20" i="19"/>
  <c r="N21" i="19"/>
  <c r="N22" i="19"/>
  <c r="N23" i="19"/>
  <c r="N24" i="19"/>
  <c r="N25" i="19"/>
  <c r="N26" i="19"/>
  <c r="N27" i="19"/>
  <c r="N28" i="19"/>
  <c r="N29" i="19"/>
  <c r="N30" i="19"/>
  <c r="N31" i="19"/>
  <c r="N32" i="19"/>
  <c r="N33" i="19"/>
  <c r="N34" i="19"/>
  <c r="N35" i="19"/>
  <c r="N36" i="19"/>
  <c r="N37" i="19"/>
  <c r="N38" i="19"/>
  <c r="N39" i="19"/>
  <c r="N40" i="19"/>
  <c r="N41" i="19"/>
  <c r="N42" i="19"/>
  <c r="N43" i="19"/>
  <c r="C28" i="23"/>
  <c r="D28" i="23"/>
  <c r="E28" i="23"/>
  <c r="F28" i="23"/>
  <c r="G28" i="23"/>
  <c r="H28" i="23"/>
  <c r="I28" i="23"/>
  <c r="J28" i="23"/>
  <c r="L28" i="23"/>
  <c r="C51" i="23"/>
  <c r="D51" i="23"/>
  <c r="E51" i="23"/>
  <c r="F51" i="23"/>
  <c r="G51" i="23"/>
  <c r="H51" i="23"/>
  <c r="I51" i="23"/>
  <c r="J51" i="23"/>
  <c r="L51" i="23"/>
  <c r="C86" i="23"/>
  <c r="D86" i="23"/>
  <c r="E86" i="23"/>
  <c r="F86" i="23"/>
  <c r="G86" i="23"/>
  <c r="H86" i="23"/>
  <c r="I86" i="23"/>
  <c r="J86" i="23"/>
  <c r="L86" i="23"/>
  <c r="C132" i="23"/>
  <c r="C139" i="23" s="1"/>
  <c r="D132" i="23"/>
  <c r="D139" i="23" s="1"/>
  <c r="E132" i="23"/>
  <c r="E139" i="23" s="1"/>
  <c r="F132" i="23"/>
  <c r="F139" i="23" s="1"/>
  <c r="G132" i="23"/>
  <c r="G139" i="23" s="1"/>
  <c r="H132" i="23"/>
  <c r="I132" i="23"/>
  <c r="I139" i="23" s="1"/>
  <c r="J132" i="23"/>
  <c r="J139" i="23" s="1"/>
  <c r="L132" i="23"/>
  <c r="L139" i="23" s="1"/>
  <c r="H139" i="23"/>
  <c r="C16" i="93"/>
  <c r="G23" i="25"/>
  <c r="H23" i="25"/>
  <c r="H25" i="25"/>
  <c r="G26" i="25"/>
  <c r="H26" i="25"/>
  <c r="G27" i="25"/>
  <c r="H27" i="25"/>
  <c r="G28" i="25"/>
  <c r="H28" i="25"/>
  <c r="G29" i="25"/>
  <c r="H29" i="25"/>
  <c r="G31" i="25"/>
  <c r="H31" i="25"/>
  <c r="G32" i="25"/>
  <c r="H32" i="25"/>
  <c r="G33" i="25"/>
  <c r="H33" i="25"/>
  <c r="G34" i="25"/>
  <c r="H34" i="25"/>
  <c r="G35" i="25"/>
  <c r="H35" i="25"/>
  <c r="G36" i="25"/>
  <c r="H36" i="25"/>
  <c r="G37" i="25"/>
  <c r="H37" i="25"/>
  <c r="H38" i="25"/>
  <c r="G39" i="25"/>
  <c r="H39" i="25"/>
  <c r="G40" i="25"/>
  <c r="H40" i="25"/>
  <c r="G41" i="25"/>
  <c r="H41" i="25"/>
  <c r="G42" i="25"/>
  <c r="H42" i="25"/>
  <c r="G43" i="25"/>
  <c r="H43" i="25"/>
  <c r="K44" i="25"/>
  <c r="K46" i="25" s="1"/>
  <c r="L44" i="25"/>
  <c r="L46" i="25" s="1"/>
  <c r="M44" i="25"/>
  <c r="M46" i="25" s="1"/>
  <c r="N44" i="25"/>
  <c r="N46" i="25" s="1"/>
  <c r="H81" i="25"/>
  <c r="G86" i="25"/>
  <c r="H86" i="25"/>
  <c r="G95" i="25"/>
  <c r="H95" i="25"/>
  <c r="G106" i="25"/>
  <c r="H106" i="25"/>
  <c r="G111" i="25"/>
  <c r="G113" i="25" s="1"/>
  <c r="C120" i="93" s="1"/>
  <c r="H111" i="25"/>
  <c r="H113" i="25" s="1"/>
  <c r="G37" i="26"/>
  <c r="G44" i="26"/>
  <c r="G51" i="26"/>
  <c r="G58" i="26"/>
  <c r="C132" i="93" s="1"/>
  <c r="G80" i="26"/>
  <c r="G109" i="26"/>
  <c r="E37" i="35"/>
  <c r="G37" i="35"/>
  <c r="H37" i="35"/>
  <c r="I37" i="35"/>
  <c r="E45" i="35"/>
  <c r="G45" i="35"/>
  <c r="H45" i="35"/>
  <c r="I45" i="35"/>
  <c r="C24" i="37"/>
  <c r="C31" i="37"/>
  <c r="C38" i="37"/>
  <c r="C66" i="37"/>
  <c r="G23" i="38"/>
  <c r="G25" i="38" s="1"/>
  <c r="G40" i="38"/>
  <c r="G41" i="38"/>
  <c r="G42" i="38"/>
  <c r="A43" i="38"/>
  <c r="A44" i="38" s="1"/>
  <c r="A45" i="38" s="1"/>
  <c r="A46" i="38" s="1"/>
  <c r="A47" i="38" s="1"/>
  <c r="A48" i="38" s="1"/>
  <c r="A49" i="38" s="1"/>
  <c r="A50" i="38" s="1"/>
  <c r="A51" i="38" s="1"/>
  <c r="A52" i="38" s="1"/>
  <c r="A53" i="38" s="1"/>
  <c r="A54" i="38" s="1"/>
  <c r="A55" i="38" s="1"/>
  <c r="A56" i="38" s="1"/>
  <c r="A57" i="38" s="1"/>
  <c r="A58" i="38" s="1"/>
  <c r="G43" i="38"/>
  <c r="G44" i="38"/>
  <c r="G45" i="38"/>
  <c r="F19" i="39"/>
  <c r="F20" i="39"/>
  <c r="F21" i="39"/>
  <c r="F22" i="39"/>
  <c r="F23" i="39"/>
  <c r="F24" i="39"/>
  <c r="F25" i="39"/>
  <c r="F26" i="39"/>
  <c r="F27" i="39"/>
  <c r="F28" i="39"/>
  <c r="F29" i="39"/>
  <c r="F30" i="39"/>
  <c r="F31" i="39"/>
  <c r="C32" i="39"/>
  <c r="D32" i="39"/>
  <c r="E32" i="39"/>
  <c r="G32" i="39"/>
  <c r="F33" i="39"/>
  <c r="F34"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C66" i="39"/>
  <c r="D66" i="39"/>
  <c r="E66" i="39"/>
  <c r="G66" i="39"/>
  <c r="C27" i="40"/>
  <c r="C36" i="40" s="1"/>
  <c r="E27" i="40"/>
  <c r="E36" i="40" s="1"/>
  <c r="F60" i="40"/>
  <c r="C26" i="41"/>
  <c r="D26" i="41"/>
  <c r="F26" i="41"/>
  <c r="G26" i="41"/>
  <c r="C63" i="41"/>
  <c r="D63" i="41"/>
  <c r="F63" i="41"/>
  <c r="A13" i="42"/>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E29" i="42"/>
  <c r="F29" i="42"/>
  <c r="E38" i="42"/>
  <c r="F38" i="42"/>
  <c r="F39" i="42" s="1"/>
  <c r="C39" i="43"/>
  <c r="G39" i="43"/>
  <c r="H39" i="43"/>
  <c r="I39" i="43"/>
  <c r="J39" i="43"/>
  <c r="K39" i="43"/>
  <c r="L39" i="43"/>
  <c r="C60" i="43"/>
  <c r="G60" i="43"/>
  <c r="H60" i="43"/>
  <c r="I60" i="43"/>
  <c r="J60" i="43"/>
  <c r="K60" i="43"/>
  <c r="L60" i="43"/>
  <c r="D21" i="44"/>
  <c r="E21" i="44"/>
  <c r="D28" i="44"/>
  <c r="E28" i="44"/>
  <c r="D35" i="44"/>
  <c r="E35" i="44"/>
  <c r="D42" i="44"/>
  <c r="E42" i="44"/>
  <c r="D51" i="44"/>
  <c r="E51" i="44"/>
  <c r="D61" i="44"/>
  <c r="E61" i="44"/>
  <c r="E31" i="45"/>
  <c r="E40" i="45"/>
  <c r="E49" i="45"/>
  <c r="E58" i="45"/>
  <c r="E58" i="46"/>
  <c r="E35" i="47"/>
  <c r="F35" i="47"/>
  <c r="G35" i="47"/>
  <c r="F52" i="47"/>
  <c r="F53" i="47"/>
  <c r="F54" i="47"/>
  <c r="F55" i="47"/>
  <c r="F56" i="47"/>
  <c r="F57" i="47"/>
  <c r="C58" i="47"/>
  <c r="D58" i="47"/>
  <c r="E58" i="47"/>
  <c r="G58" i="47"/>
  <c r="F59" i="47"/>
  <c r="F60" i="47"/>
  <c r="F61" i="47"/>
  <c r="F62" i="47"/>
  <c r="F63" i="47"/>
  <c r="F64" i="47"/>
  <c r="F65" i="47"/>
  <c r="C66" i="47"/>
  <c r="D66" i="47"/>
  <c r="E66" i="47"/>
  <c r="G66" i="47"/>
  <c r="D49" i="48"/>
  <c r="E49" i="48"/>
  <c r="K49" i="48"/>
  <c r="D57" i="48"/>
  <c r="E57" i="48"/>
  <c r="J57" i="48"/>
  <c r="K57" i="48"/>
  <c r="D87" i="48"/>
  <c r="D60" i="48" s="1"/>
  <c r="E87" i="48"/>
  <c r="E60" i="48" s="1"/>
  <c r="J87" i="48"/>
  <c r="K87" i="48"/>
  <c r="K60" i="48" s="1"/>
  <c r="D124" i="48"/>
  <c r="D61" i="48" s="1"/>
  <c r="E124" i="48"/>
  <c r="E61" i="48" s="1"/>
  <c r="J124" i="48"/>
  <c r="K124" i="48"/>
  <c r="K61" i="48" s="1"/>
  <c r="C26" i="49"/>
  <c r="D26" i="49"/>
  <c r="E26" i="49"/>
  <c r="F26" i="49"/>
  <c r="G26" i="49"/>
  <c r="H26" i="49"/>
  <c r="I26" i="49"/>
  <c r="J26" i="49"/>
  <c r="L26" i="49"/>
  <c r="M26" i="49"/>
  <c r="C42" i="49"/>
  <c r="D42" i="49"/>
  <c r="E42" i="49"/>
  <c r="F42" i="49"/>
  <c r="G42" i="49"/>
  <c r="H42" i="49"/>
  <c r="I42" i="49"/>
  <c r="J42" i="49"/>
  <c r="L42" i="49"/>
  <c r="M42" i="49"/>
  <c r="C51" i="49"/>
  <c r="D51" i="49"/>
  <c r="E51" i="49"/>
  <c r="F51" i="49"/>
  <c r="G51" i="49"/>
  <c r="H51" i="49"/>
  <c r="I51" i="49"/>
  <c r="I66" i="49" s="1"/>
  <c r="J51" i="49"/>
  <c r="L51" i="49"/>
  <c r="M51" i="49"/>
  <c r="K66" i="49"/>
  <c r="C83" i="49"/>
  <c r="D83" i="49"/>
  <c r="E83" i="49"/>
  <c r="F83" i="49"/>
  <c r="G83" i="49"/>
  <c r="C98" i="49"/>
  <c r="D98" i="49"/>
  <c r="E98" i="49"/>
  <c r="F98" i="49"/>
  <c r="G98" i="49"/>
  <c r="C107" i="49"/>
  <c r="D107" i="49"/>
  <c r="E107" i="49"/>
  <c r="F107" i="49"/>
  <c r="G107" i="49"/>
  <c r="G15" i="50"/>
  <c r="G16" i="50"/>
  <c r="G17" i="50"/>
  <c r="C59" i="50"/>
  <c r="E59" i="50"/>
  <c r="F59" i="50"/>
  <c r="I15" i="51"/>
  <c r="I16" i="51"/>
  <c r="I17" i="51"/>
  <c r="I18" i="51"/>
  <c r="I19" i="51"/>
  <c r="I20" i="51"/>
  <c r="I21" i="51"/>
  <c r="I22" i="51"/>
  <c r="I23" i="51"/>
  <c r="I24" i="51"/>
  <c r="I25" i="51"/>
  <c r="I26" i="51"/>
  <c r="I27" i="51"/>
  <c r="I28" i="51"/>
  <c r="I29" i="51"/>
  <c r="I30" i="51"/>
  <c r="I31" i="51"/>
  <c r="C32" i="51"/>
  <c r="E32" i="51"/>
  <c r="G32" i="51"/>
  <c r="H32" i="51"/>
  <c r="I34" i="51"/>
  <c r="I35" i="51"/>
  <c r="I36" i="51"/>
  <c r="I37" i="51"/>
  <c r="I38" i="51"/>
  <c r="I39" i="51"/>
  <c r="I40" i="51"/>
  <c r="I41" i="51"/>
  <c r="I42" i="51"/>
  <c r="I43" i="51"/>
  <c r="I44" i="51"/>
  <c r="I45" i="51"/>
  <c r="I46" i="51"/>
  <c r="I47" i="51"/>
  <c r="I48" i="51"/>
  <c r="I49" i="51"/>
  <c r="I50" i="51"/>
  <c r="I51" i="51"/>
  <c r="C52" i="51"/>
  <c r="E52" i="51"/>
  <c r="G52" i="51"/>
  <c r="H52" i="51"/>
  <c r="H53" i="51" s="1"/>
  <c r="A14" i="52"/>
  <c r="A15" i="52" s="1"/>
  <c r="A16" i="52" s="1"/>
  <c r="A17" i="52" s="1"/>
  <c r="A18" i="52" s="1"/>
  <c r="A19" i="52" s="1"/>
  <c r="A20" i="52" s="1"/>
  <c r="A21" i="52" s="1"/>
  <c r="A22" i="52" s="1"/>
  <c r="M14" i="52"/>
  <c r="M15" i="52" s="1"/>
  <c r="M16" i="52" s="1"/>
  <c r="M17" i="52" s="1"/>
  <c r="M18" i="52" s="1"/>
  <c r="M19" i="52" s="1"/>
  <c r="M20" i="52" s="1"/>
  <c r="M21" i="52" s="1"/>
  <c r="M22" i="52" s="1"/>
  <c r="L15" i="52"/>
  <c r="L16" i="52"/>
  <c r="L17" i="52"/>
  <c r="L18" i="52"/>
  <c r="L19" i="52"/>
  <c r="C20" i="52"/>
  <c r="C22" i="52" s="1"/>
  <c r="D20" i="52"/>
  <c r="D22" i="52" s="1"/>
  <c r="E20" i="52"/>
  <c r="E22" i="52" s="1"/>
  <c r="F20" i="52"/>
  <c r="G20" i="52"/>
  <c r="G22" i="52" s="1"/>
  <c r="I20" i="52"/>
  <c r="I22" i="52" s="1"/>
  <c r="K20" i="52"/>
  <c r="K22" i="52" s="1"/>
  <c r="L21" i="52"/>
  <c r="F22" i="52"/>
  <c r="A26" i="52"/>
  <c r="A27" i="52" s="1"/>
  <c r="A28" i="52" s="1"/>
  <c r="A29" i="52" s="1"/>
  <c r="A30" i="52" s="1"/>
  <c r="A31" i="52" s="1"/>
  <c r="A32" i="52" s="1"/>
  <c r="A33" i="52" s="1"/>
  <c r="L26" i="52"/>
  <c r="M26" i="52"/>
  <c r="M27" i="52" s="1"/>
  <c r="M28" i="52" s="1"/>
  <c r="M29" i="52" s="1"/>
  <c r="M30" i="52" s="1"/>
  <c r="M31" i="52" s="1"/>
  <c r="M32" i="52" s="1"/>
  <c r="M33" i="52" s="1"/>
  <c r="L27" i="52"/>
  <c r="L28" i="52"/>
  <c r="L29" i="52"/>
  <c r="L30" i="52"/>
  <c r="D31" i="52"/>
  <c r="D33" i="52" s="1"/>
  <c r="E31" i="52"/>
  <c r="E33" i="52" s="1"/>
  <c r="F31" i="52"/>
  <c r="F33" i="52" s="1"/>
  <c r="G31" i="52"/>
  <c r="G33" i="52" s="1"/>
  <c r="I31" i="52"/>
  <c r="I33" i="52" s="1"/>
  <c r="K31" i="52"/>
  <c r="K33" i="52" s="1"/>
  <c r="L32" i="52"/>
  <c r="A36" i="52"/>
  <c r="A37" i="52" s="1"/>
  <c r="A38" i="52" s="1"/>
  <c r="A39" i="52" s="1"/>
  <c r="A40" i="52" s="1"/>
  <c r="A41" i="52" s="1"/>
  <c r="A42" i="52" s="1"/>
  <c r="A43" i="52" s="1"/>
  <c r="A44" i="52" s="1"/>
  <c r="A45" i="52" s="1"/>
  <c r="A46" i="52" s="1"/>
  <c r="A47" i="52" s="1"/>
  <c r="M36" i="52"/>
  <c r="M37" i="52" s="1"/>
  <c r="M38" i="52" s="1"/>
  <c r="M39" i="52" s="1"/>
  <c r="M40" i="52" s="1"/>
  <c r="M41" i="52" s="1"/>
  <c r="M42" i="52" s="1"/>
  <c r="M43" i="52" s="1"/>
  <c r="M44" i="52" s="1"/>
  <c r="M45" i="52" s="1"/>
  <c r="M46" i="52" s="1"/>
  <c r="M47" i="52" s="1"/>
  <c r="L37" i="52"/>
  <c r="L38" i="52"/>
  <c r="L39" i="52"/>
  <c r="L40" i="52"/>
  <c r="L41" i="52"/>
  <c r="L42" i="52"/>
  <c r="L43" i="52"/>
  <c r="L44" i="52"/>
  <c r="C45" i="52"/>
  <c r="C47" i="52" s="1"/>
  <c r="D45" i="52"/>
  <c r="D47" i="52" s="1"/>
  <c r="E45" i="52"/>
  <c r="E47" i="52" s="1"/>
  <c r="F45" i="52"/>
  <c r="F47" i="52" s="1"/>
  <c r="G45" i="52"/>
  <c r="I45" i="52"/>
  <c r="I47" i="52" s="1"/>
  <c r="K45" i="52"/>
  <c r="K47" i="52" s="1"/>
  <c r="L46" i="52"/>
  <c r="G47" i="52"/>
  <c r="C51" i="52"/>
  <c r="D51" i="52"/>
  <c r="E51" i="52"/>
  <c r="F51" i="52"/>
  <c r="G51" i="52"/>
  <c r="I51" i="52"/>
  <c r="K51" i="52"/>
  <c r="G17" i="53"/>
  <c r="G18" i="53"/>
  <c r="C19" i="53"/>
  <c r="D19" i="53"/>
  <c r="E19" i="53"/>
  <c r="F19" i="53"/>
  <c r="G22" i="53"/>
  <c r="G23" i="53"/>
  <c r="G25" i="53"/>
  <c r="G26" i="53"/>
  <c r="G27" i="53"/>
  <c r="G13" i="54"/>
  <c r="G14" i="54"/>
  <c r="G15" i="54"/>
  <c r="G16" i="54"/>
  <c r="G18" i="54"/>
  <c r="G19" i="54"/>
  <c r="G20" i="54"/>
  <c r="G21" i="54"/>
  <c r="G23" i="54"/>
  <c r="G24" i="54"/>
  <c r="G25" i="54"/>
  <c r="G27" i="54"/>
  <c r="G28" i="54"/>
  <c r="G29" i="54"/>
  <c r="G30" i="54"/>
  <c r="C31" i="54"/>
  <c r="D31" i="54"/>
  <c r="E31" i="54"/>
  <c r="G31" i="54" s="1"/>
  <c r="F31" i="54"/>
  <c r="D31" i="55"/>
  <c r="E31" i="55"/>
  <c r="F31" i="55"/>
  <c r="G31" i="55"/>
  <c r="H31" i="55"/>
  <c r="I31" i="55"/>
  <c r="D39" i="55"/>
  <c r="C210" i="93" s="1"/>
  <c r="E39" i="55"/>
  <c r="A20" i="56"/>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F21" i="56"/>
  <c r="G21" i="56"/>
  <c r="F22" i="56"/>
  <c r="G22" i="56"/>
  <c r="F24" i="56"/>
  <c r="G24" i="56"/>
  <c r="F25" i="56"/>
  <c r="G25" i="56"/>
  <c r="F27" i="56"/>
  <c r="G27" i="56"/>
  <c r="F29" i="56"/>
  <c r="G29" i="56"/>
  <c r="F30" i="56"/>
  <c r="G30" i="56"/>
  <c r="F31" i="56"/>
  <c r="G31" i="56"/>
  <c r="F32" i="56"/>
  <c r="G32" i="56"/>
  <c r="F33" i="56"/>
  <c r="G33" i="56"/>
  <c r="F35" i="56"/>
  <c r="G35" i="56"/>
  <c r="F36" i="56"/>
  <c r="G36" i="56"/>
  <c r="F37" i="56"/>
  <c r="G37" i="56"/>
  <c r="F38" i="56"/>
  <c r="G38" i="56"/>
  <c r="F39" i="56"/>
  <c r="G39" i="56"/>
  <c r="F40" i="56"/>
  <c r="G40" i="56"/>
  <c r="F41" i="56"/>
  <c r="G41" i="56"/>
  <c r="C42" i="56"/>
  <c r="D42" i="56"/>
  <c r="E42" i="56"/>
  <c r="G44" i="56"/>
  <c r="G45" i="56"/>
  <c r="F46" i="56"/>
  <c r="G46" i="56"/>
  <c r="F47" i="56"/>
  <c r="G47" i="56"/>
  <c r="C48" i="56"/>
  <c r="E48" i="56"/>
  <c r="G50" i="56"/>
  <c r="F51" i="56"/>
  <c r="G51" i="56"/>
  <c r="F52" i="56"/>
  <c r="G52" i="56"/>
  <c r="F53" i="56"/>
  <c r="G53" i="56"/>
  <c r="E54" i="56"/>
  <c r="F55" i="56"/>
  <c r="G55" i="56"/>
  <c r="F56" i="56"/>
  <c r="G56" i="56"/>
  <c r="F57" i="56"/>
  <c r="G57" i="56"/>
  <c r="F58" i="56"/>
  <c r="G58" i="56"/>
  <c r="F59" i="56"/>
  <c r="G59" i="56"/>
  <c r="C60" i="56"/>
  <c r="D60" i="56"/>
  <c r="E60" i="56"/>
  <c r="F61" i="56"/>
  <c r="G61" i="56"/>
  <c r="F62" i="56"/>
  <c r="G62" i="56"/>
  <c r="F63" i="56"/>
  <c r="G63" i="56"/>
  <c r="F64" i="56"/>
  <c r="G64" i="56"/>
  <c r="F65" i="56"/>
  <c r="G65" i="56"/>
  <c r="C66" i="56"/>
  <c r="D66" i="56"/>
  <c r="E66" i="56"/>
  <c r="F66" i="56" s="1"/>
  <c r="F84" i="56"/>
  <c r="G84" i="56"/>
  <c r="A85" i="56"/>
  <c r="A86" i="56" s="1"/>
  <c r="A87" i="56" s="1"/>
  <c r="A88" i="56" s="1"/>
  <c r="A89" i="56" s="1"/>
  <c r="A90" i="56" s="1"/>
  <c r="A91" i="56" s="1"/>
  <c r="A92" i="56" s="1"/>
  <c r="A93" i="56" s="1"/>
  <c r="A94" i="56" s="1"/>
  <c r="A95" i="56" s="1"/>
  <c r="A96" i="56" s="1"/>
  <c r="A97" i="56" s="1"/>
  <c r="A98" i="56" s="1"/>
  <c r="A99" i="56" s="1"/>
  <c r="A100" i="56" s="1"/>
  <c r="A101" i="56" s="1"/>
  <c r="A102" i="56" s="1"/>
  <c r="A103" i="56" s="1"/>
  <c r="A104" i="56" s="1"/>
  <c r="A105" i="56" s="1"/>
  <c r="A106" i="56" s="1"/>
  <c r="A107" i="56" s="1"/>
  <c r="F85" i="56"/>
  <c r="G85" i="56"/>
  <c r="F86" i="56"/>
  <c r="G86" i="56"/>
  <c r="F87" i="56"/>
  <c r="G87" i="56"/>
  <c r="F88" i="56"/>
  <c r="G88" i="56"/>
  <c r="F89" i="56"/>
  <c r="G89" i="56"/>
  <c r="F90" i="56"/>
  <c r="G90" i="56"/>
  <c r="F91" i="56"/>
  <c r="G91" i="56"/>
  <c r="F92" i="56"/>
  <c r="G92" i="56"/>
  <c r="F93" i="56"/>
  <c r="G93" i="56"/>
  <c r="F94" i="56"/>
  <c r="G94" i="56"/>
  <c r="F95" i="56"/>
  <c r="G95" i="56"/>
  <c r="F96" i="56"/>
  <c r="G96" i="56"/>
  <c r="F97" i="56"/>
  <c r="G97" i="56"/>
  <c r="F98" i="56"/>
  <c r="G98" i="56"/>
  <c r="F99" i="56"/>
  <c r="G99" i="56"/>
  <c r="F100" i="56"/>
  <c r="G100" i="56"/>
  <c r="F101" i="56"/>
  <c r="G101" i="56"/>
  <c r="F102" i="56"/>
  <c r="G102" i="56"/>
  <c r="F103" i="56"/>
  <c r="G103" i="56"/>
  <c r="F104" i="56"/>
  <c r="G104" i="56"/>
  <c r="F105" i="56"/>
  <c r="G105" i="56"/>
  <c r="F106" i="56"/>
  <c r="G106" i="56"/>
  <c r="F107" i="56"/>
  <c r="G107" i="56"/>
  <c r="F108" i="56"/>
  <c r="G108" i="56"/>
  <c r="F109" i="56"/>
  <c r="G109" i="56"/>
  <c r="F110" i="56"/>
  <c r="G110" i="56"/>
  <c r="F111" i="56"/>
  <c r="G111" i="56"/>
  <c r="F112" i="56"/>
  <c r="G112" i="56"/>
  <c r="F113" i="56"/>
  <c r="G113" i="56"/>
  <c r="F114" i="56"/>
  <c r="G114" i="56"/>
  <c r="F115" i="56"/>
  <c r="G115" i="56"/>
  <c r="F116" i="56"/>
  <c r="G116" i="56"/>
  <c r="F117" i="56"/>
  <c r="G117" i="56"/>
  <c r="F118" i="56"/>
  <c r="G118" i="56"/>
  <c r="F119" i="56"/>
  <c r="G119" i="56"/>
  <c r="F120" i="56"/>
  <c r="G120" i="56"/>
  <c r="F121" i="56"/>
  <c r="G121" i="56"/>
  <c r="F122" i="56"/>
  <c r="G122" i="56"/>
  <c r="F123" i="56"/>
  <c r="G123" i="56"/>
  <c r="F124" i="56"/>
  <c r="G124" i="56"/>
  <c r="A125" i="56"/>
  <c r="A126" i="56" s="1"/>
  <c r="A127" i="56" s="1"/>
  <c r="A128" i="56" s="1"/>
  <c r="A129" i="56" s="1"/>
  <c r="A130" i="56" s="1"/>
  <c r="A131" i="56" s="1"/>
  <c r="A132" i="56" s="1"/>
  <c r="A133" i="56" s="1"/>
  <c r="A134" i="56" s="1"/>
  <c r="A135" i="56" s="1"/>
  <c r="A136" i="56" s="1"/>
  <c r="A137" i="56" s="1"/>
  <c r="A138" i="56" s="1"/>
  <c r="F125" i="56"/>
  <c r="G125" i="56"/>
  <c r="F126" i="56"/>
  <c r="G126" i="56"/>
  <c r="F127" i="56"/>
  <c r="G127" i="56"/>
  <c r="F128" i="56"/>
  <c r="G128" i="56"/>
  <c r="F129" i="56"/>
  <c r="G129" i="56"/>
  <c r="F130" i="56"/>
  <c r="G130" i="56"/>
  <c r="F131" i="56"/>
  <c r="G131" i="56"/>
  <c r="F132" i="56"/>
  <c r="G132" i="56"/>
  <c r="F133" i="56"/>
  <c r="G133" i="56"/>
  <c r="F134" i="56"/>
  <c r="G134" i="56"/>
  <c r="F135" i="56"/>
  <c r="G135" i="56"/>
  <c r="F136" i="56"/>
  <c r="G136" i="56"/>
  <c r="F137" i="56"/>
  <c r="G137" i="56"/>
  <c r="C138" i="56"/>
  <c r="D138" i="56"/>
  <c r="E138" i="56"/>
  <c r="C64" i="57"/>
  <c r="D20" i="56" s="1"/>
  <c r="G20" i="56" s="1"/>
  <c r="D64" i="57"/>
  <c r="C20" i="56" s="1"/>
  <c r="E64" i="57"/>
  <c r="E20" i="56" s="1"/>
  <c r="E26" i="56" s="1"/>
  <c r="F64" i="57"/>
  <c r="D28" i="56" s="1"/>
  <c r="D34" i="56" s="1"/>
  <c r="G64" i="57"/>
  <c r="C28" i="56" s="1"/>
  <c r="F28" i="56" s="1"/>
  <c r="H64" i="57"/>
  <c r="E28" i="56" s="1"/>
  <c r="E34" i="56" s="1"/>
  <c r="I64" i="57"/>
  <c r="J64" i="57"/>
  <c r="K64" i="57"/>
  <c r="L64" i="57"/>
  <c r="M64" i="57"/>
  <c r="N64" i="57"/>
  <c r="O64" i="57"/>
  <c r="P64" i="57"/>
  <c r="Q64" i="57"/>
  <c r="C125" i="57"/>
  <c r="D125" i="57"/>
  <c r="E125" i="57"/>
  <c r="F125" i="57"/>
  <c r="G125" i="57"/>
  <c r="H125" i="57"/>
  <c r="E12" i="58"/>
  <c r="I12" i="58"/>
  <c r="E13" i="58"/>
  <c r="I13" i="58"/>
  <c r="E14" i="58"/>
  <c r="I14" i="58"/>
  <c r="E15" i="58"/>
  <c r="I15" i="58"/>
  <c r="E16" i="58"/>
  <c r="I16" i="58"/>
  <c r="E17" i="58"/>
  <c r="I17" i="58"/>
  <c r="E18" i="58"/>
  <c r="I18" i="58"/>
  <c r="E19" i="58"/>
  <c r="I19" i="58"/>
  <c r="E20" i="58"/>
  <c r="E21" i="58"/>
  <c r="I21" i="58"/>
  <c r="E22" i="58"/>
  <c r="I22" i="58"/>
  <c r="E23" i="58"/>
  <c r="I23" i="58"/>
  <c r="E24" i="58"/>
  <c r="I24" i="58"/>
  <c r="E25" i="58"/>
  <c r="I25" i="58"/>
  <c r="E26" i="58"/>
  <c r="I26" i="58"/>
  <c r="E27" i="58"/>
  <c r="I27" i="58"/>
  <c r="E28" i="58"/>
  <c r="I28" i="58"/>
  <c r="E29" i="58"/>
  <c r="I29" i="58"/>
  <c r="E30" i="58"/>
  <c r="I30" i="58"/>
  <c r="E31" i="58"/>
  <c r="I31" i="58"/>
  <c r="E32" i="58"/>
  <c r="I32" i="58"/>
  <c r="E33" i="58"/>
  <c r="I33" i="58"/>
  <c r="E34" i="58"/>
  <c r="I34" i="58"/>
  <c r="E35" i="58"/>
  <c r="I35" i="58"/>
  <c r="E36" i="58"/>
  <c r="I36" i="58"/>
  <c r="E37" i="58"/>
  <c r="I37" i="58"/>
  <c r="E38" i="58"/>
  <c r="I38" i="58"/>
  <c r="E39" i="58"/>
  <c r="I39" i="58"/>
  <c r="E40" i="58"/>
  <c r="I40" i="58"/>
  <c r="E41" i="58"/>
  <c r="I41" i="58"/>
  <c r="E42" i="58"/>
  <c r="I42" i="58"/>
  <c r="E43" i="58"/>
  <c r="I43" i="58"/>
  <c r="C44" i="58"/>
  <c r="D44" i="58"/>
  <c r="G44" i="58"/>
  <c r="H44" i="58"/>
  <c r="E35" i="59"/>
  <c r="E63" i="59"/>
  <c r="D18" i="60"/>
  <c r="D28" i="60"/>
  <c r="D42" i="60"/>
  <c r="D48" i="60"/>
  <c r="E60" i="60"/>
  <c r="E79" i="60" s="1"/>
  <c r="D78" i="60"/>
  <c r="D79" i="60" s="1"/>
  <c r="C245" i="93" s="1"/>
  <c r="D93" i="60"/>
  <c r="D104" i="60"/>
  <c r="D116" i="60"/>
  <c r="C247" i="93" s="1"/>
  <c r="D157" i="60"/>
  <c r="D174" i="60"/>
  <c r="C438" i="93" s="1"/>
  <c r="C404" i="93" s="1"/>
  <c r="A42" i="61"/>
  <c r="A43" i="61" s="1"/>
  <c r="A44" i="61" s="1"/>
  <c r="A45" i="61" s="1"/>
  <c r="A46" i="61" s="1"/>
  <c r="A47" i="61" s="1"/>
  <c r="A48" i="61" s="1"/>
  <c r="A49" i="61" s="1"/>
  <c r="A50" i="61" s="1"/>
  <c r="A51" i="61" s="1"/>
  <c r="A52" i="61" s="1"/>
  <c r="A53" i="61" s="1"/>
  <c r="A54" i="61" s="1"/>
  <c r="A55" i="61" s="1"/>
  <c r="A56" i="61" s="1"/>
  <c r="A57" i="61" s="1"/>
  <c r="A58" i="61" s="1"/>
  <c r="A59" i="61" s="1"/>
  <c r="A60" i="61" s="1"/>
  <c r="D61" i="61"/>
  <c r="E61" i="61"/>
  <c r="E59" i="63"/>
  <c r="G15" i="66"/>
  <c r="G16" i="66"/>
  <c r="G17" i="66"/>
  <c r="G18" i="66"/>
  <c r="G19" i="66"/>
  <c r="D23" i="66"/>
  <c r="E23" i="66"/>
  <c r="F23" i="66"/>
  <c r="F47" i="66" s="1"/>
  <c r="G27" i="66"/>
  <c r="G28" i="66"/>
  <c r="G29" i="66"/>
  <c r="D43" i="66"/>
  <c r="E43" i="66"/>
  <c r="F43" i="66"/>
  <c r="G50" i="66"/>
  <c r="G51" i="66"/>
  <c r="G52" i="66"/>
  <c r="E54" i="66"/>
  <c r="F54" i="66"/>
  <c r="E41" i="67"/>
  <c r="E58" i="67"/>
  <c r="A18" i="68"/>
  <c r="A19" i="68" s="1"/>
  <c r="A20" i="68" s="1"/>
  <c r="A21" i="68" s="1"/>
  <c r="A22" i="68" s="1"/>
  <c r="A23" i="68" s="1"/>
  <c r="A24" i="68" s="1"/>
  <c r="A25" i="68" s="1"/>
  <c r="A26" i="68" s="1"/>
  <c r="A27" i="68" s="1"/>
  <c r="A28" i="68" s="1"/>
  <c r="A29" i="68" s="1"/>
  <c r="A30" i="68" s="1"/>
  <c r="A31" i="68" s="1"/>
  <c r="E31" i="68"/>
  <c r="A34" i="68"/>
  <c r="A35" i="68" s="1"/>
  <c r="A36" i="68" s="1"/>
  <c r="A37" i="68" s="1"/>
  <c r="A38" i="68" s="1"/>
  <c r="A39" i="68" s="1"/>
  <c r="A40" i="68" s="1"/>
  <c r="A41" i="68" s="1"/>
  <c r="A42" i="68" s="1"/>
  <c r="A43" i="68" s="1"/>
  <c r="A44" i="68" s="1"/>
  <c r="A45" i="68" s="1"/>
  <c r="A46" i="68" s="1"/>
  <c r="F47" i="68"/>
  <c r="E33" i="69"/>
  <c r="E64" i="69"/>
  <c r="E79" i="69"/>
  <c r="E87" i="69"/>
  <c r="E124" i="69"/>
  <c r="E147" i="69"/>
  <c r="E158" i="69"/>
  <c r="E167" i="69"/>
  <c r="C35" i="70"/>
  <c r="D35" i="70"/>
  <c r="C59" i="70"/>
  <c r="C60" i="70" s="1"/>
  <c r="D59" i="70"/>
  <c r="C62" i="71"/>
  <c r="D62" i="71"/>
  <c r="E62" i="71"/>
  <c r="F62" i="71"/>
  <c r="I62" i="71"/>
  <c r="J62" i="71"/>
  <c r="L62" i="71"/>
  <c r="M62" i="71"/>
  <c r="G63" i="72"/>
  <c r="H63" i="72"/>
  <c r="J63" i="72"/>
  <c r="K63" i="72"/>
  <c r="G128" i="72"/>
  <c r="H128" i="72"/>
  <c r="J128" i="72"/>
  <c r="K128" i="72"/>
  <c r="D23" i="73"/>
  <c r="D30" i="73"/>
  <c r="D33" i="73"/>
  <c r="D34" i="73"/>
  <c r="D35" i="73"/>
  <c r="D36" i="73"/>
  <c r="D37" i="73"/>
  <c r="D38" i="73"/>
  <c r="F42" i="73"/>
  <c r="F43" i="73"/>
  <c r="D44" i="73"/>
  <c r="E44" i="73"/>
  <c r="F46" i="73"/>
  <c r="F47" i="73"/>
  <c r="D49" i="73"/>
  <c r="E49" i="73"/>
  <c r="F51" i="73"/>
  <c r="K15" i="77"/>
  <c r="K20" i="77"/>
  <c r="K24" i="77"/>
  <c r="K32" i="77"/>
  <c r="D62" i="82"/>
  <c r="A7" i="93"/>
  <c r="C14" i="93"/>
  <c r="C19" i="93"/>
  <c r="C20" i="93"/>
  <c r="C21" i="93"/>
  <c r="C25" i="93"/>
  <c r="C26" i="93"/>
  <c r="C27" i="93"/>
  <c r="C28" i="93"/>
  <c r="C29" i="93"/>
  <c r="C30" i="93"/>
  <c r="C31" i="93"/>
  <c r="C35" i="93"/>
  <c r="C37" i="93"/>
  <c r="C44" i="93"/>
  <c r="C45" i="93"/>
  <c r="C416" i="93" s="1"/>
  <c r="C46" i="93"/>
  <c r="C48" i="93"/>
  <c r="C52" i="93"/>
  <c r="C414" i="93" s="1"/>
  <c r="C55" i="93"/>
  <c r="C56" i="93"/>
  <c r="C58" i="93"/>
  <c r="C59" i="93"/>
  <c r="C60" i="93"/>
  <c r="C61" i="93"/>
  <c r="C62" i="93"/>
  <c r="C66" i="93"/>
  <c r="C67" i="93"/>
  <c r="C68" i="93"/>
  <c r="C69" i="93"/>
  <c r="C73" i="93"/>
  <c r="C83" i="93"/>
  <c r="C85" i="93"/>
  <c r="C88" i="93"/>
  <c r="C89" i="93"/>
  <c r="C341" i="93" s="1"/>
  <c r="C343" i="93" s="1"/>
  <c r="C272" i="93" s="1"/>
  <c r="C90" i="93"/>
  <c r="C349" i="93" s="1"/>
  <c r="C276" i="93" s="1"/>
  <c r="C91" i="93"/>
  <c r="C346" i="93" s="1"/>
  <c r="C274" i="93" s="1"/>
  <c r="C100" i="93"/>
  <c r="C101" i="93"/>
  <c r="C102" i="93"/>
  <c r="C103" i="93"/>
  <c r="C113" i="93"/>
  <c r="C114" i="93"/>
  <c r="C115" i="93"/>
  <c r="C127" i="93"/>
  <c r="C130" i="93"/>
  <c r="C131" i="93"/>
  <c r="C138" i="93"/>
  <c r="C148" i="93"/>
  <c r="C153" i="93"/>
  <c r="C154" i="93"/>
  <c r="C155" i="93"/>
  <c r="C156" i="93"/>
  <c r="C158" i="93"/>
  <c r="C160" i="93"/>
  <c r="C161" i="93"/>
  <c r="C165" i="93"/>
  <c r="C432" i="93" s="1"/>
  <c r="C166" i="93"/>
  <c r="C167" i="93"/>
  <c r="C168" i="93"/>
  <c r="C171" i="93"/>
  <c r="C172" i="93"/>
  <c r="C173" i="93"/>
  <c r="C174" i="93"/>
  <c r="C175" i="93"/>
  <c r="C181" i="93"/>
  <c r="C182" i="93"/>
  <c r="C183" i="93"/>
  <c r="C184" i="93"/>
  <c r="C185" i="93"/>
  <c r="C426" i="93" s="1"/>
  <c r="C186" i="93"/>
  <c r="C193" i="93"/>
  <c r="C203" i="93"/>
  <c r="C205" i="93"/>
  <c r="C206" i="93"/>
  <c r="C207" i="93"/>
  <c r="C208" i="93"/>
  <c r="C209" i="93"/>
  <c r="C214" i="93"/>
  <c r="C222" i="93"/>
  <c r="C215" i="93"/>
  <c r="C216" i="93"/>
  <c r="C217" i="93"/>
  <c r="C218" i="93"/>
  <c r="C223" i="93"/>
  <c r="C224" i="93"/>
  <c r="C225" i="93"/>
  <c r="C226" i="93"/>
  <c r="C248" i="93"/>
  <c r="C258" i="93"/>
  <c r="C321" i="93"/>
  <c r="C322" i="93"/>
  <c r="C323" i="93"/>
  <c r="C355" i="93"/>
  <c r="C364" i="93"/>
  <c r="C368" i="93"/>
  <c r="C369" i="93"/>
  <c r="C434" i="93" s="1"/>
  <c r="C370" i="93"/>
  <c r="C371" i="93"/>
  <c r="C373" i="93"/>
  <c r="B13" i="14"/>
  <c r="B17" i="14"/>
  <c r="B19" i="14"/>
  <c r="A45" i="13"/>
  <c r="A46" i="13"/>
  <c r="A47" i="13"/>
  <c r="A6" i="13" s="1"/>
  <c r="A53" i="13" s="1"/>
  <c r="A1" i="21" s="1"/>
  <c r="E50" i="52"/>
  <c r="E52" i="52" s="1"/>
  <c r="C362" i="93"/>
  <c r="C361" i="93"/>
  <c r="C359" i="93"/>
  <c r="C358" i="93"/>
  <c r="G23" i="56"/>
  <c r="F23" i="56"/>
  <c r="F20" i="56" l="1"/>
  <c r="G28" i="56"/>
  <c r="D26" i="56"/>
  <c r="C34" i="56"/>
  <c r="F54" i="56"/>
  <c r="F49" i="73"/>
  <c r="E44" i="58"/>
  <c r="F66" i="49"/>
  <c r="J66" i="49"/>
  <c r="E36" i="81"/>
  <c r="F15" i="79" s="1"/>
  <c r="E66" i="49"/>
  <c r="K50" i="52"/>
  <c r="K52" i="52" s="1"/>
  <c r="L31" i="52"/>
  <c r="L33" i="52" s="1"/>
  <c r="G59" i="50"/>
  <c r="D122" i="49"/>
  <c r="D50" i="52"/>
  <c r="D52" i="52" s="1"/>
  <c r="F50" i="52"/>
  <c r="F52" i="52" s="1"/>
  <c r="E53" i="51"/>
  <c r="E39" i="42"/>
  <c r="G50" i="52"/>
  <c r="G52" i="52" s="1"/>
  <c r="C50" i="52"/>
  <c r="C52" i="52" s="1"/>
  <c r="D39" i="73"/>
  <c r="F39" i="73" s="1"/>
  <c r="C329" i="93" s="1"/>
  <c r="G42" i="56"/>
  <c r="C108" i="93"/>
  <c r="G96" i="25"/>
  <c r="E158" i="60"/>
  <c r="E122" i="49"/>
  <c r="E62" i="48"/>
  <c r="A1" i="32"/>
  <c r="A1" i="62"/>
  <c r="G1" i="62" s="1"/>
  <c r="A1" i="34"/>
  <c r="A1" i="30"/>
  <c r="A1" i="31"/>
  <c r="A1" i="33"/>
  <c r="A1" i="36"/>
  <c r="A1" i="29"/>
  <c r="F1" i="29" s="1"/>
  <c r="A1" i="20"/>
  <c r="A1" i="27"/>
  <c r="A61" i="27"/>
  <c r="D60" i="70"/>
  <c r="F93" i="26"/>
  <c r="F109" i="26" s="1"/>
  <c r="J61" i="48"/>
  <c r="J60" i="48"/>
  <c r="J62" i="48" s="1"/>
  <c r="C106" i="93"/>
  <c r="C95" i="93"/>
  <c r="F60" i="56"/>
  <c r="E63" i="45"/>
  <c r="F48" i="56"/>
  <c r="A1" i="65"/>
  <c r="A1" i="64"/>
  <c r="H1" i="19"/>
  <c r="A1" i="19"/>
  <c r="A1" i="79"/>
  <c r="A1" i="80"/>
  <c r="A1" i="81"/>
  <c r="D1" i="77"/>
  <c r="A1" i="75"/>
  <c r="A1" i="78"/>
  <c r="A64" i="75"/>
  <c r="D1" i="76"/>
  <c r="A1" i="77"/>
  <c r="F1" i="52"/>
  <c r="A1" i="52"/>
  <c r="A69" i="49"/>
  <c r="A1" i="82"/>
  <c r="A1" i="49"/>
  <c r="H1" i="49"/>
  <c r="A1" i="73"/>
  <c r="G1" i="71"/>
  <c r="A1" i="71"/>
  <c r="A1" i="70"/>
  <c r="A1" i="69"/>
  <c r="A67" i="69"/>
  <c r="A127" i="69"/>
  <c r="A1" i="68"/>
  <c r="A1" i="63"/>
  <c r="A1" i="66"/>
  <c r="A1" i="67"/>
  <c r="A124" i="60"/>
  <c r="A1" i="61"/>
  <c r="A1" i="60"/>
  <c r="A63" i="60"/>
  <c r="A1" i="59"/>
  <c r="A1" i="56"/>
  <c r="A1" i="57"/>
  <c r="I1" i="57"/>
  <c r="A67" i="57"/>
  <c r="A1" i="54"/>
  <c r="A1" i="53"/>
  <c r="I60" i="25"/>
  <c r="A1" i="25"/>
  <c r="I1" i="25"/>
  <c r="A60" i="25"/>
  <c r="A67" i="38"/>
  <c r="A1" i="50"/>
  <c r="A1" i="26"/>
  <c r="A63" i="26"/>
  <c r="A1" i="47"/>
  <c r="A1" i="45"/>
  <c r="A1" i="44"/>
  <c r="A1" i="40"/>
  <c r="A1" i="41"/>
  <c r="F69" i="48"/>
  <c r="A69" i="48"/>
  <c r="A1" i="48"/>
  <c r="F1" i="48"/>
  <c r="A1" i="51"/>
  <c r="A1" i="42"/>
  <c r="A1" i="43"/>
  <c r="F1" i="43"/>
  <c r="I1" i="51"/>
  <c r="A1" i="72"/>
  <c r="A1" i="46"/>
  <c r="G1" i="72"/>
  <c r="A1" i="38"/>
  <c r="A1" i="37"/>
  <c r="A1" i="39"/>
  <c r="A58" i="24"/>
  <c r="A60" i="21"/>
  <c r="B1" i="18"/>
  <c r="B59" i="18"/>
  <c r="A1" i="24"/>
  <c r="F58" i="66"/>
  <c r="G60" i="56"/>
  <c r="F34" i="56"/>
  <c r="E47" i="66"/>
  <c r="E58" i="66" s="1"/>
  <c r="F42" i="56"/>
  <c r="G19" i="53"/>
  <c r="C53" i="51"/>
  <c r="I53" i="51" s="1"/>
  <c r="F66" i="39"/>
  <c r="E52" i="73"/>
  <c r="G138" i="56"/>
  <c r="G43" i="56"/>
  <c r="C234" i="93"/>
  <c r="G66" i="49"/>
  <c r="C177" i="93"/>
  <c r="G49" i="56"/>
  <c r="D40" i="55"/>
  <c r="C326" i="93"/>
  <c r="C335" i="93" s="1"/>
  <c r="C232" i="93"/>
  <c r="G46" i="38"/>
  <c r="C116" i="93"/>
  <c r="C424" i="93" s="1"/>
  <c r="A1" i="16"/>
  <c r="A106" i="23"/>
  <c r="A1" i="22"/>
  <c r="A54" i="23"/>
  <c r="A1" i="28"/>
  <c r="A1" i="23"/>
  <c r="A64" i="28"/>
  <c r="B1" i="17"/>
  <c r="F138" i="56"/>
  <c r="G66" i="56"/>
  <c r="G53" i="51"/>
  <c r="C122" i="49"/>
  <c r="M66" i="49"/>
  <c r="D66" i="49"/>
  <c r="L20" i="52"/>
  <c r="L22" i="52" s="1"/>
  <c r="I32" i="51"/>
  <c r="F122" i="49"/>
  <c r="L66" i="49"/>
  <c r="F66" i="47"/>
  <c r="G54" i="66"/>
  <c r="K25" i="77"/>
  <c r="F44" i="73"/>
  <c r="G54" i="56"/>
  <c r="G48" i="56"/>
  <c r="G34" i="56"/>
  <c r="E40" i="55"/>
  <c r="G122" i="49"/>
  <c r="H66" i="49"/>
  <c r="F58" i="47"/>
  <c r="L51" i="52"/>
  <c r="D62" i="48"/>
  <c r="F32" i="39"/>
  <c r="C22" i="93"/>
  <c r="G43" i="66"/>
  <c r="D105" i="60"/>
  <c r="C246" i="93" s="1"/>
  <c r="D49" i="60"/>
  <c r="C244" i="93" s="1"/>
  <c r="D29" i="60"/>
  <c r="C243" i="93" s="1"/>
  <c r="C238" i="93"/>
  <c r="C227" i="93"/>
  <c r="C233" i="93"/>
  <c r="C219" i="93"/>
  <c r="C262" i="93" s="1"/>
  <c r="C312" i="93" s="1"/>
  <c r="C239" i="93"/>
  <c r="F19" i="56"/>
  <c r="C26" i="56"/>
  <c r="G19" i="56"/>
  <c r="C211" i="93"/>
  <c r="C260" i="93" s="1"/>
  <c r="C290" i="93" s="1"/>
  <c r="C237" i="93"/>
  <c r="L45" i="52"/>
  <c r="L47" i="52" s="1"/>
  <c r="C66" i="49"/>
  <c r="K62" i="48"/>
  <c r="C363" i="93"/>
  <c r="C360" i="93"/>
  <c r="H96" i="25"/>
  <c r="H44" i="25"/>
  <c r="H46" i="25" s="1"/>
  <c r="H67" i="25" s="1"/>
  <c r="C70" i="93"/>
  <c r="C32" i="93"/>
  <c r="C408" i="93" s="1"/>
  <c r="A63" i="13"/>
  <c r="A61" i="13"/>
  <c r="A65" i="13"/>
  <c r="A59" i="13"/>
  <c r="A57" i="13"/>
  <c r="B25" i="14"/>
  <c r="C420" i="93"/>
  <c r="C189" i="93"/>
  <c r="C104" i="93"/>
  <c r="G23" i="66"/>
  <c r="D47" i="66"/>
  <c r="D58" i="66" s="1"/>
  <c r="C377" i="93"/>
  <c r="K26" i="77"/>
  <c r="K27" i="77" s="1"/>
  <c r="A55" i="13"/>
  <c r="I52" i="51"/>
  <c r="I50" i="52"/>
  <c r="I52" i="52" s="1"/>
  <c r="A1" i="84" l="1"/>
  <c r="A62" i="89"/>
  <c r="A1" i="89"/>
  <c r="A180" i="89"/>
  <c r="A119" i="89"/>
  <c r="D52" i="73"/>
  <c r="C310" i="93"/>
  <c r="L50" i="52"/>
  <c r="L52" i="52" s="1"/>
  <c r="A1" i="58"/>
  <c r="F64" i="30"/>
  <c r="F1" i="30"/>
  <c r="A64" i="30"/>
  <c r="H107" i="25"/>
  <c r="H114" i="25" s="1"/>
  <c r="E162" i="60"/>
  <c r="A1" i="90"/>
  <c r="A1" i="91"/>
  <c r="A1" i="88"/>
  <c r="A1" i="85"/>
  <c r="A1" i="83"/>
  <c r="A1" i="92"/>
  <c r="A53" i="92"/>
  <c r="C366" i="93"/>
  <c r="C375" i="93" s="1"/>
  <c r="C436" i="93" s="1"/>
  <c r="C402" i="93" s="1"/>
  <c r="G47" i="66"/>
  <c r="G58" i="66" s="1"/>
  <c r="C266" i="93"/>
  <c r="C302" i="93" s="1"/>
  <c r="C292" i="93"/>
  <c r="C294" i="93"/>
  <c r="C280" i="93"/>
  <c r="C316" i="93" s="1"/>
  <c r="C308" i="93"/>
  <c r="F52" i="73"/>
  <c r="F26" i="56"/>
  <c r="G26" i="56"/>
  <c r="A1" i="55"/>
  <c r="A1" i="35"/>
  <c r="A1" i="94"/>
  <c r="A1" i="74"/>
  <c r="A60" i="20"/>
  <c r="A60" i="16"/>
  <c r="A65" i="74"/>
  <c r="A1" i="76"/>
  <c r="C379" i="93" l="1"/>
  <c r="C284" i="93"/>
  <c r="C330" i="93" l="1"/>
  <c r="C331" i="93" s="1"/>
  <c r="D154" i="60"/>
  <c r="D158" i="60" l="1"/>
  <c r="D162" i="60" s="1"/>
  <c r="C336" i="93"/>
  <c r="C268" i="93"/>
  <c r="G25" i="25"/>
  <c r="I44" i="25"/>
  <c r="I46" i="25" s="1"/>
  <c r="C87" i="93"/>
  <c r="C92" i="93" s="1"/>
  <c r="C93" i="93" s="1"/>
  <c r="C97" i="93" s="1"/>
  <c r="F107" i="24"/>
  <c r="C57" i="93"/>
  <c r="C63" i="93" s="1"/>
  <c r="C410" i="93" s="1"/>
  <c r="C383" i="93" s="1"/>
  <c r="F77" i="24"/>
  <c r="C47" i="93"/>
  <c r="C49" i="93" s="1"/>
  <c r="E51" i="33" l="1"/>
  <c r="E52" i="33" s="1"/>
  <c r="F51" i="33" s="1"/>
  <c r="G44" i="25"/>
  <c r="G46" i="25" s="1"/>
  <c r="G67" i="25" s="1"/>
  <c r="C249" i="93"/>
  <c r="C250" i="93" s="1"/>
  <c r="C334" i="93" s="1"/>
  <c r="C338" i="93" s="1"/>
  <c r="C270" i="93" s="1"/>
  <c r="C278" i="93" s="1"/>
  <c r="C304" i="93"/>
  <c r="C286" i="93"/>
  <c r="C418" i="93"/>
  <c r="C412" i="93" s="1"/>
  <c r="C75" i="93"/>
  <c r="F117" i="24"/>
  <c r="C422" i="93"/>
  <c r="C393" i="93" s="1"/>
  <c r="C110" i="93"/>
  <c r="C118" i="93" s="1"/>
  <c r="C122" i="93" s="1"/>
  <c r="C428" i="93" s="1"/>
  <c r="F52" i="24"/>
  <c r="C36" i="93"/>
  <c r="C38" i="93" s="1"/>
  <c r="C40" i="93" s="1"/>
  <c r="G107" i="25" l="1"/>
  <c r="F54" i="24"/>
  <c r="F52" i="33"/>
  <c r="F49" i="33"/>
  <c r="C288" i="93"/>
  <c r="C306" i="93"/>
  <c r="C296" i="93"/>
  <c r="C314" i="93"/>
  <c r="G31" i="26"/>
  <c r="C133" i="93" s="1"/>
  <c r="C395" i="93"/>
  <c r="C397" i="93"/>
  <c r="C390" i="93"/>
  <c r="C391" i="93"/>
  <c r="C385" i="93"/>
  <c r="C388" i="93"/>
  <c r="C389" i="93"/>
  <c r="G114" i="25" l="1"/>
  <c r="C298" i="93"/>
  <c r="I16" i="65" l="1"/>
  <c r="I20" i="65" s="1"/>
  <c r="I28" i="65" s="1"/>
  <c r="I53" i="65" s="1"/>
  <c r="I56" i="65" s="1"/>
  <c r="I59" i="65" s="1"/>
  <c r="I63" i="65" s="1"/>
  <c r="E18" i="27"/>
  <c r="E37" i="27" s="1"/>
  <c r="E118" i="27" s="1"/>
  <c r="G38" i="26"/>
  <c r="C129" i="93" s="1"/>
  <c r="C134" i="93" s="1"/>
  <c r="C136" i="93" s="1"/>
  <c r="C140" i="93" s="1"/>
  <c r="I67" i="65" l="1"/>
  <c r="I71" i="65" s="1"/>
  <c r="E122" i="27"/>
  <c r="G122" i="27" s="1"/>
  <c r="C150" i="93"/>
  <c r="C162" i="93" s="1"/>
  <c r="C191" i="93" s="1"/>
  <c r="C195" i="93" s="1"/>
  <c r="G60" i="26"/>
  <c r="C430" i="93" l="1"/>
  <c r="C400" i="93" s="1"/>
</calcChain>
</file>

<file path=xl/sharedStrings.xml><?xml version="1.0" encoding="utf-8"?>
<sst xmlns="http://schemas.openxmlformats.org/spreadsheetml/2006/main" count="8925" uniqueCount="4583">
  <si>
    <t>Directors</t>
  </si>
  <si>
    <t>N/A</t>
  </si>
  <si>
    <t>Const. &amp; Dist.</t>
  </si>
  <si>
    <t xml:space="preserve">          TOTAL Prepayments (per Balance Sheet)</t>
  </si>
  <si>
    <t>Goodwill</t>
  </si>
  <si>
    <t>Deferred Rate Case</t>
  </si>
  <si>
    <t>**  Per PSC - Credited to RE Taxes.</t>
  </si>
  <si>
    <t>Allowed in Rates-FIT</t>
  </si>
  <si>
    <t>Allowed in Rates-NYSIT</t>
  </si>
  <si>
    <t>Deferred FIT- Stock Options</t>
  </si>
  <si>
    <t>Town of Hempstead</t>
  </si>
  <si>
    <t>Town of Oyster Bay</t>
  </si>
  <si>
    <t xml:space="preserve">           NONE</t>
  </si>
  <si>
    <t>MGMNT CHARGES</t>
  </si>
  <si>
    <t>Electric</t>
  </si>
  <si>
    <t>Jobbing &amp; Meter Pit Installation- Included in Other Revenue</t>
  </si>
  <si>
    <t>Line -pg.116</t>
  </si>
  <si>
    <t>Company Labor</t>
  </si>
  <si>
    <t>Materials &amp; Supplies</t>
  </si>
  <si>
    <t xml:space="preserve">(2) __X_  No. </t>
  </si>
  <si>
    <t xml:space="preserve">          Asset Transfer</t>
  </si>
  <si>
    <t>Merrick</t>
  </si>
  <si>
    <t>Jefferson St. #11</t>
  </si>
  <si>
    <t>Well</t>
  </si>
  <si>
    <t>Gravel</t>
  </si>
  <si>
    <t>Deep Well</t>
  </si>
  <si>
    <t>Jefferson St. #12</t>
  </si>
  <si>
    <t>Charles St. #2</t>
  </si>
  <si>
    <t>No. Bellmore</t>
  </si>
  <si>
    <t>Newbridge Rd. #1</t>
  </si>
  <si>
    <t>Newbridge Rd. #3</t>
  </si>
  <si>
    <t>Newbridge Rd. #4</t>
  </si>
  <si>
    <t>Wantagh</t>
  </si>
  <si>
    <t>Old Mill Rd. #1</t>
  </si>
  <si>
    <t>Jerusalem #4</t>
  </si>
  <si>
    <t>Jerusalem #5</t>
  </si>
  <si>
    <t>DeMott #4</t>
  </si>
  <si>
    <t>DeMott #6</t>
  </si>
  <si>
    <t>Levittown</t>
  </si>
  <si>
    <t>Seaman Nk. Rd. #2</t>
  </si>
  <si>
    <t>Seaman Nk. Rd. #3</t>
  </si>
  <si>
    <t>Seaman Nk. Rd. #4</t>
  </si>
  <si>
    <t>Massapequa</t>
  </si>
  <si>
    <t>Sunrise Mall #6</t>
  </si>
  <si>
    <t xml:space="preserve">Sunrise Mall #7 </t>
  </si>
  <si>
    <t>Sunrise Mall #8</t>
  </si>
  <si>
    <t>Jefferson</t>
  </si>
  <si>
    <t>Charles</t>
  </si>
  <si>
    <t>Newbridge</t>
  </si>
  <si>
    <t>Old Mill Rd.</t>
  </si>
  <si>
    <t>Jerusalem</t>
  </si>
  <si>
    <t>Seaman Nk.</t>
  </si>
  <si>
    <t>All Pumps Are Either Deep Well Or Centrifugal</t>
  </si>
  <si>
    <t>"</t>
  </si>
  <si>
    <t>Orifice Pl.</t>
  </si>
  <si>
    <t>DeMott Avenue</t>
  </si>
  <si>
    <t>Bernard</t>
  </si>
  <si>
    <t>Morton</t>
  </si>
  <si>
    <t>Merrick - Jefferson St.</t>
  </si>
  <si>
    <t>No. Merrick - Charles St.</t>
  </si>
  <si>
    <t>No. Bellmore - Newbridge Rd.</t>
  </si>
  <si>
    <t>Levittown - Seamans Nk. Rd.</t>
  </si>
  <si>
    <t>Wantagh - Jerusalem Ave.</t>
  </si>
  <si>
    <t>Wantagh - DeMott Ave.</t>
  </si>
  <si>
    <t>Wantagh - Old Mill Rd.</t>
  </si>
  <si>
    <t>MERRICK</t>
  </si>
  <si>
    <t>Jefferson St.</t>
  </si>
  <si>
    <t>Elev. Tk.</t>
  </si>
  <si>
    <t>Steel</t>
  </si>
  <si>
    <t>Closed</t>
  </si>
  <si>
    <t>58 x 42' - 1"</t>
  </si>
  <si>
    <t>Ground</t>
  </si>
  <si>
    <t>25 x 85</t>
  </si>
  <si>
    <t>WANTAGH</t>
  </si>
  <si>
    <t>Single</t>
  </si>
  <si>
    <t>Pressure</t>
  </si>
  <si>
    <t>System</t>
  </si>
  <si>
    <t>NO. BELLMORE</t>
  </si>
  <si>
    <t>Pre-Stressed</t>
  </si>
  <si>
    <t>21 x 90</t>
  </si>
  <si>
    <t>Concrete</t>
  </si>
  <si>
    <t>MASSAPEQUA</t>
  </si>
  <si>
    <t>25 x 117</t>
  </si>
  <si>
    <t>Distribution Mains</t>
  </si>
  <si>
    <t>3/4"</t>
  </si>
  <si>
    <t>1"</t>
  </si>
  <si>
    <t>Bellmore</t>
  </si>
  <si>
    <t>1 1/2"</t>
  </si>
  <si>
    <t>2"</t>
  </si>
  <si>
    <t>3"</t>
  </si>
  <si>
    <t>4"</t>
  </si>
  <si>
    <t>6"</t>
  </si>
  <si>
    <t>8"</t>
  </si>
  <si>
    <t>10"</t>
  </si>
  <si>
    <t>12"</t>
  </si>
  <si>
    <t>Steel, Copper &amp; Plastic</t>
  </si>
  <si>
    <t>Galvanized Steel</t>
  </si>
  <si>
    <t>Galvanized Steel &amp; C.I.</t>
  </si>
  <si>
    <t>5"</t>
  </si>
  <si>
    <t>Cast Iron</t>
  </si>
  <si>
    <t>Displacement</t>
  </si>
  <si>
    <t>5/8"</t>
  </si>
  <si>
    <t>Compound</t>
  </si>
  <si>
    <t>Bellmore Fire District</t>
  </si>
  <si>
    <t>4 &amp; 5</t>
  </si>
  <si>
    <t>21/2</t>
  </si>
  <si>
    <t>4,5,5 1/4</t>
  </si>
  <si>
    <t>No. Bellmore Fire District</t>
  </si>
  <si>
    <t>Merrick Water Supply District</t>
  </si>
  <si>
    <t>No. Merrick Fire District</t>
  </si>
  <si>
    <t>Seaford Fire District</t>
  </si>
  <si>
    <t>Levittown Water Supply</t>
  </si>
  <si>
    <t>Wantagh Fire District</t>
  </si>
  <si>
    <t>Massapequa Fire District</t>
  </si>
  <si>
    <t>Sub-Total</t>
  </si>
  <si>
    <t>Non-Revenue</t>
  </si>
  <si>
    <t>Hydrants &amp; Blow-Off</t>
  </si>
  <si>
    <t>Public Property</t>
  </si>
  <si>
    <t>Charged to expense:</t>
  </si>
  <si>
    <t>Medical, dental, life and disability</t>
  </si>
  <si>
    <t>Pension  FAS 87 included in rates</t>
  </si>
  <si>
    <t>OPEB FAS 106 included in rates</t>
  </si>
  <si>
    <t>The Company has filed two petitions with the Commission relating to lump sum payouts from the pension trust which has resulted in</t>
  </si>
  <si>
    <t xml:space="preserve">  Softening - Corrosion Control</t>
  </si>
  <si>
    <t>lbs.</t>
  </si>
  <si>
    <t xml:space="preserve">  Chlorine - Hypochlorite</t>
  </si>
  <si>
    <t>Management Services</t>
  </si>
  <si>
    <t xml:space="preserve">Municipal Water Supply and </t>
  </si>
  <si>
    <t>Accounts Written Off and Other adj.</t>
  </si>
  <si>
    <t>For each plan, specify and explain in the space below any accounting changes or changes in assumptions or elected</t>
  </si>
  <si>
    <t>Total Pension Cost</t>
  </si>
  <si>
    <t>options made during the reporting year.  Quantify the effects of each such revision on each of the amounts reported on</t>
  </si>
  <si>
    <t>Page **.  Use a separate insert sheet if more space is required.</t>
  </si>
  <si>
    <t>Number of Active Employees Covered by Plan</t>
  </si>
  <si>
    <t>Number of Retired Employees Covered by Plan</t>
  </si>
  <si>
    <t xml:space="preserve">Date </t>
  </si>
  <si>
    <t>Date of</t>
  </si>
  <si>
    <t>Book Cost</t>
  </si>
  <si>
    <t>Amount or No.</t>
  </si>
  <si>
    <t>Book Costs *</t>
  </si>
  <si>
    <t>Loss From</t>
  </si>
  <si>
    <t>Acquired</t>
  </si>
  <si>
    <t>Maturity</t>
  </si>
  <si>
    <t xml:space="preserve">Beginning </t>
  </si>
  <si>
    <t>Of Shares</t>
  </si>
  <si>
    <t>End</t>
  </si>
  <si>
    <t>For</t>
  </si>
  <si>
    <t>Investment</t>
  </si>
  <si>
    <t>Of Year</t>
  </si>
  <si>
    <t>Disposed of</t>
  </si>
  <si>
    <t>Totals (Account 123)</t>
  </si>
  <si>
    <t>Totals (Account 124)</t>
  </si>
  <si>
    <t>* If book cost is different from cost to respondent, give cost to respondent in a footnote and explain difference.</t>
  </si>
  <si>
    <t>Page 210</t>
  </si>
  <si>
    <t>NONUTILITY PROPERTY (Account 121)</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</si>
  <si>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</si>
  <si>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</si>
  <si>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</si>
  <si>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</si>
  <si>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</si>
  <si>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may be grouped.</t>
  </si>
  <si>
    <t>Purchases, Sales,</t>
  </si>
  <si>
    <t>Description and Location</t>
  </si>
  <si>
    <t>division or function (such as sales, administration or finance), and any other person who performs similar policy making functions.</t>
  </si>
  <si>
    <t>5.  If any person reported hereunder received compensation from more than one affiliated company or was carried on the payroll</t>
  </si>
  <si>
    <t>3.</t>
  </si>
  <si>
    <t>Indicate with an asterisk (*) in column (a) those directors who were members of the executive committee, if any,</t>
  </si>
  <si>
    <t xml:space="preserve">       an affiliated company, details shall be given in a note.</t>
  </si>
  <si>
    <t xml:space="preserve">     of an affiliated company, details shall be given in a note.</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</si>
  <si>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</si>
  <si>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</si>
  <si>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</si>
  <si>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</si>
  <si>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</si>
  <si>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</si>
  <si>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7.  In column (c) show the expense, premium or discount with</t>
  </si>
  <si>
    <t>11.  Explain any debits and credits other than amortiza-</t>
  </si>
  <si>
    <t>14.  If the respondent has any long-term debt securities</t>
  </si>
  <si>
    <t>and 224, Other Long-Term Debt.</t>
  </si>
  <si>
    <t>respect to the amount of bonds or other long-term debt</t>
  </si>
  <si>
    <t xml:space="preserve">tion debited to Account 428, Amortization of Debt </t>
  </si>
  <si>
    <t>WATER PRODUCTION AND CONSUMPTION</t>
  </si>
  <si>
    <t xml:space="preserve">1. Show quantities of water produced and purchased and the quantities delivered </t>
  </si>
  <si>
    <t>schedule separately for each plant.</t>
  </si>
  <si>
    <t xml:space="preserve">to consumers and lost or unaccounted for during the year.  Where estimates are </t>
  </si>
  <si>
    <t xml:space="preserve">used, the bases thereof should be set forth in a footnote. </t>
  </si>
  <si>
    <t xml:space="preserve">         (b) Bonds, debentures and other long-term debt.</t>
  </si>
  <si>
    <t xml:space="preserve">     acquired with liabilities assumed on pages 124-125.</t>
  </si>
  <si>
    <t xml:space="preserve">         (c) Include commercial paper.</t>
  </si>
  <si>
    <t xml:space="preserve">         (d) Identify separately such items as investments,</t>
  </si>
  <si>
    <t xml:space="preserve">               fixed assets, intangibles, etc.</t>
  </si>
  <si>
    <t xml:space="preserve">  6.  Enter on pages 124-125 clarifications and explanations.</t>
  </si>
  <si>
    <t xml:space="preserve"> Description (See Instruction No. 5 for Explanations of Codes)</t>
  </si>
  <si>
    <t xml:space="preserve">   Loans Made or Purchased </t>
  </si>
  <si>
    <t>Payable to Associated Companies</t>
  </si>
  <si>
    <t>Uncollectible Accounts, Accumulated</t>
  </si>
  <si>
    <t>Payroll Distribution</t>
  </si>
  <si>
    <t xml:space="preserve">    Provision For</t>
  </si>
  <si>
    <t>Pension Costs, Analysis of</t>
  </si>
  <si>
    <t>Voting Powers</t>
  </si>
  <si>
    <t>Show Computation of Tax:</t>
  </si>
  <si>
    <t>Page 314</t>
  </si>
  <si>
    <t>Page 315-A</t>
  </si>
  <si>
    <t>INCOME FROM MERCHANDISING, JOBBING AND CONTRACT WORK (Accounts 415 and 416)</t>
  </si>
  <si>
    <t>1. Report by utility departments the revenues, costs, expenses, and net income from merchandising, jobbing</t>
  </si>
  <si>
    <t>and contract work during the year.  Report also the applicable taxes included in Accounts 408 and</t>
  </si>
  <si>
    <t>409 and income after such taxes.  Give the bases of any allocation of expenses between utility</t>
  </si>
  <si>
    <t>and merchandising, jobbing and contract work activities.</t>
  </si>
  <si>
    <t>WATER</t>
  </si>
  <si>
    <t>ITEM</t>
  </si>
  <si>
    <t>DEPARTMENT</t>
  </si>
  <si>
    <t>Revenues:</t>
  </si>
  <si>
    <t>Merchandise sales, less discounts, allowances and returns</t>
  </si>
  <si>
    <t>Contract work</t>
  </si>
  <si>
    <t>Commissions</t>
  </si>
  <si>
    <t>Other (list according to major classes)</t>
  </si>
  <si>
    <t>Total Revenues</t>
  </si>
  <si>
    <t>Costs and Expenses:</t>
  </si>
  <si>
    <t>Costs of Sales (list according to major classes of costs)</t>
  </si>
  <si>
    <t>Sales expenses</t>
  </si>
  <si>
    <t>Customer accounts expenses</t>
  </si>
  <si>
    <t>Administrative and general expenses</t>
  </si>
  <si>
    <t>Total Costs and Expenses</t>
  </si>
  <si>
    <t>Net Income (before taxes)</t>
  </si>
  <si>
    <t>Taxes:( 408,409)</t>
  </si>
  <si>
    <t xml:space="preserve"> Federal</t>
  </si>
  <si>
    <t xml:space="preserve"> State</t>
  </si>
  <si>
    <t xml:space="preserve"> Other</t>
  </si>
  <si>
    <t>Total Taxes</t>
  </si>
  <si>
    <t>Net Income (after taxes)</t>
  </si>
  <si>
    <t>Page 315</t>
  </si>
  <si>
    <t>PARTICULARS CONCERNING CERTAIN OTHER INCOME ACCOUNTS</t>
  </si>
  <si>
    <t xml:space="preserve">  Report the information specified below, in the order</t>
  </si>
  <si>
    <t xml:space="preserve">  taxes from operations.  Give the basis of any allocation of </t>
  </si>
  <si>
    <t xml:space="preserve">  given, for the respective other income accounts.</t>
  </si>
  <si>
    <t>6. If commission approval was required for any advance made or security acquired, designate such fact and in a  footnote give date of authorization and case number.</t>
  </si>
  <si>
    <t>7. Interest and dividend revenues from investments should be reported in column (g), including such revenues from securities disposed of during the year.</t>
  </si>
  <si>
    <t>8. In column (h) report for each investment disposed of during the year the gain or loss represented by the difference between cost of the investment ( or the other amount</t>
  </si>
  <si>
    <t xml:space="preserve">     at which carried in the books of account if different from cost) and the selling price therefor, not including any dividend or interest adjustment includible in column (g).</t>
  </si>
  <si>
    <t xml:space="preserve">Principal </t>
  </si>
  <si>
    <t>Gain or</t>
  </si>
  <si>
    <t>Description of Investment</t>
  </si>
  <si>
    <t>Insert Pages</t>
  </si>
  <si>
    <t>Construction Work in Progress (107)</t>
  </si>
  <si>
    <t>Plant Acquisition Adjustments  (114)</t>
  </si>
  <si>
    <t>Other Plant Adjustments  (116)</t>
  </si>
  <si>
    <t>Accumulated Gains and Losses from Disposition of Utility Land and Land Rights (117)</t>
  </si>
  <si>
    <t xml:space="preserve">          TOTAL Utility Plant (Enter Total of lines 8 thru 14)</t>
  </si>
  <si>
    <t>Less:  Accum. Prov. for Depr. and Amort.</t>
  </si>
  <si>
    <t>Pg 120, L -9, 15, -37 (c)</t>
  </si>
  <si>
    <t xml:space="preserve">     Net Change</t>
  </si>
  <si>
    <t>Unappropriated (EOP)</t>
  </si>
  <si>
    <t>Appropriated (EOP)</t>
  </si>
  <si>
    <t>Pg 121, L 45 (b)</t>
  </si>
  <si>
    <t xml:space="preserve">          Total Retained Earnings</t>
  </si>
  <si>
    <t>CASH FLOW STATEMENT</t>
  </si>
  <si>
    <t>Cash Flows From Operating Activities</t>
  </si>
  <si>
    <t>Pg 122, L 2 (b)</t>
  </si>
  <si>
    <t>Adjustments to reconcile net income to net cash</t>
  </si>
  <si>
    <t xml:space="preserve">  provided by operating activities:</t>
  </si>
  <si>
    <t>Depreciation, Depletion &amp; Amortization</t>
  </si>
  <si>
    <t>Pg 122, L 4=&gt;7 (b)</t>
  </si>
  <si>
    <t>Deferred Taxes &amp; ITCs</t>
  </si>
  <si>
    <t>Pg 122, L 8, 9 (b)</t>
  </si>
  <si>
    <t>Receivables and Inventory</t>
  </si>
  <si>
    <t>Pg 122, L 10=&gt;11 (b)</t>
  </si>
  <si>
    <t>Payables and Accrued Expenses</t>
  </si>
  <si>
    <t>Pg 122, L 12 (b)</t>
  </si>
  <si>
    <t>Capitalized AFUDC - Equity Funds</t>
  </si>
  <si>
    <t>Pg 122, L 15 (b)  (-)</t>
  </si>
  <si>
    <t>Equity In Loss (Earnings) Of Affiliates</t>
  </si>
  <si>
    <t>Pg 122, L 16 (b)  (-)</t>
  </si>
  <si>
    <t>Other Adjustments</t>
  </si>
  <si>
    <t>Pg 122, L 17 (b)</t>
  </si>
  <si>
    <t>Pg 122. L 18 (b)</t>
  </si>
  <si>
    <t>Pg 122, L 19=&gt;20 (b)</t>
  </si>
  <si>
    <t xml:space="preserve">   Net Cash From Operating Activities</t>
  </si>
  <si>
    <t>Cash Flows From Investing Activities</t>
  </si>
  <si>
    <t>Cash Outflows For Construction</t>
  </si>
  <si>
    <t>Pg 122, L 32 (b)</t>
  </si>
  <si>
    <t>Acquisition Of Other Non-Current Assets</t>
  </si>
  <si>
    <t>Pg 122, L 34=&gt;36 (b)</t>
  </si>
  <si>
    <t>Investments In &amp; Advances to Affiliates.</t>
  </si>
  <si>
    <t>Pg 122, L 37 (b)</t>
  </si>
  <si>
    <t>Contributions &amp;  Advances from Affiliates</t>
  </si>
  <si>
    <t>Pg 122, L 38 (b)</t>
  </si>
  <si>
    <t>Net Proceeds - Sale Or Disposition Of:</t>
  </si>
  <si>
    <t xml:space="preserve">  Property, Plant &amp; Equipment</t>
  </si>
  <si>
    <t>No Entry</t>
  </si>
  <si>
    <t xml:space="preserve">  Investments in Affiliated Companies</t>
  </si>
  <si>
    <t xml:space="preserve">        Aggregate all other funds.</t>
  </si>
  <si>
    <t>2.  If any deposit consists of assets other than cash, give a brief description of such assets.</t>
  </si>
  <si>
    <t xml:space="preserve">   Losses</t>
  </si>
  <si>
    <t xml:space="preserve">               General</t>
  </si>
  <si>
    <t xml:space="preserve">                   Public*</t>
  </si>
  <si>
    <t xml:space="preserve">         Respondent</t>
  </si>
  <si>
    <t>Un-</t>
  </si>
  <si>
    <t>Pump</t>
  </si>
  <si>
    <t>Trans</t>
  </si>
  <si>
    <t>Distri</t>
  </si>
  <si>
    <t>accounted</t>
  </si>
  <si>
    <t>Month</t>
  </si>
  <si>
    <t>Gravity</t>
  </si>
  <si>
    <t>Pumped</t>
  </si>
  <si>
    <t>Metered</t>
  </si>
  <si>
    <t>Slip</t>
  </si>
  <si>
    <t>mission</t>
  </si>
  <si>
    <t>bution</t>
  </si>
  <si>
    <t xml:space="preserve">  for</t>
  </si>
  <si>
    <t>gals.</t>
  </si>
  <si>
    <t xml:space="preserve">(b) </t>
  </si>
  <si>
    <t xml:space="preserve">       (c)</t>
  </si>
  <si>
    <t xml:space="preserve">(d) </t>
  </si>
  <si>
    <t>Jan</t>
  </si>
  <si>
    <t>Feb</t>
  </si>
  <si>
    <t>Mar</t>
  </si>
  <si>
    <t>Apr</t>
  </si>
  <si>
    <t>May</t>
  </si>
  <si>
    <t>Jun</t>
  </si>
  <si>
    <t>Jul</t>
  </si>
  <si>
    <t>Aug</t>
  </si>
  <si>
    <t>Sep</t>
  </si>
  <si>
    <t>Oct</t>
  </si>
  <si>
    <t>Nov</t>
  </si>
  <si>
    <t>Dec</t>
  </si>
  <si>
    <t>Totals</t>
  </si>
  <si>
    <t xml:space="preserve">*Includes all sales to public authorities except those made under service classifications having general consumer application. </t>
  </si>
  <si>
    <t>Page 400</t>
  </si>
  <si>
    <t>SOURCES OF WATER SUPPLY</t>
  </si>
  <si>
    <t>1. Show the requested information concerning surface water supply.  In the lower section of</t>
  </si>
  <si>
    <t>state that fact in a footnote, and give full particulars concerning respondent's title.</t>
  </si>
  <si>
    <t>the sechedule insert in "Designation"column some letter or other symbol which will identify</t>
  </si>
  <si>
    <t>the reservoir with related water shed and structures described in the upper section.</t>
  </si>
  <si>
    <t xml:space="preserve">3. Insert in the headings of columns (q) and (a) to (w) and column (y) the initial </t>
  </si>
  <si>
    <t>2. If any property was held at the end of the year under any title other than full ownership,</t>
  </si>
  <si>
    <t xml:space="preserve">D A M S </t>
  </si>
  <si>
    <t xml:space="preserve">I  N  T  A  K  E  S </t>
  </si>
  <si>
    <t xml:space="preserve">Designation of </t>
  </si>
  <si>
    <t>Area of</t>
  </si>
  <si>
    <t xml:space="preserve">Year of </t>
  </si>
  <si>
    <t>Maxi-</t>
  </si>
  <si>
    <t>Depth</t>
  </si>
  <si>
    <t>water shed</t>
  </si>
  <si>
    <t>Location</t>
  </si>
  <si>
    <t>construc-</t>
  </si>
  <si>
    <t>Type and</t>
  </si>
  <si>
    <t>Length</t>
  </si>
  <si>
    <t>mum</t>
  </si>
  <si>
    <t>Num-</t>
  </si>
  <si>
    <t>Kind</t>
  </si>
  <si>
    <t>Diameter</t>
  </si>
  <si>
    <t>below</t>
  </si>
  <si>
    <t>sq. miles</t>
  </si>
  <si>
    <t>(village or town)</t>
  </si>
  <si>
    <t>tion</t>
  </si>
  <si>
    <t>material</t>
  </si>
  <si>
    <t>ft.</t>
  </si>
  <si>
    <t>height</t>
  </si>
  <si>
    <t>ber</t>
  </si>
  <si>
    <t>in.</t>
  </si>
  <si>
    <t>surface</t>
  </si>
  <si>
    <t>Impounding Reservoirs</t>
  </si>
  <si>
    <t>Draft during year</t>
  </si>
  <si>
    <t>Draft during reservoir service</t>
  </si>
  <si>
    <t>Designation</t>
  </si>
  <si>
    <t>Report on line 4 the expected return on plan assets (a component of the current-year expense calculation, which should</t>
  </si>
  <si>
    <t>be prorated for the elapsed portion of the current year).</t>
  </si>
  <si>
    <t>For the amount reported on line 16 specify:</t>
  </si>
  <si>
    <t xml:space="preserve">Report on line 6 the Pension Benefit Obligation (PBO) updated from the previous year-end figure to the settlement date. </t>
  </si>
  <si>
    <t xml:space="preserve">  a. the amount recorded as income for the current year</t>
  </si>
  <si>
    <t>This amount should reflect the addition of a pro rata portion of the service cost and interest cost and the subtraction of</t>
  </si>
  <si>
    <t xml:space="preserve">  b. the amount deferred on the balance sheet</t>
  </si>
  <si>
    <t>benefit payments.  It should also reflect any plan changes made during the year.</t>
  </si>
  <si>
    <t xml:space="preserve">  c. amortization period for the deferred amount (specify beginning and ending dates).</t>
  </si>
  <si>
    <t xml:space="preserve">       lines 1, 9, 14, 15, and 16)</t>
  </si>
  <si>
    <t xml:space="preserve">                                     Section B. Balances at End of Year According to Functional Classifications</t>
  </si>
  <si>
    <t>Source of Supply</t>
  </si>
  <si>
    <t>Pumping</t>
  </si>
  <si>
    <t>Water Treatment</t>
  </si>
  <si>
    <t>Transmission and Distribution</t>
  </si>
  <si>
    <t>General</t>
  </si>
  <si>
    <t xml:space="preserve"> TOTAL (Enter Total of lines 18 thru 22)</t>
  </si>
  <si>
    <t>Page 209</t>
  </si>
  <si>
    <t>Investments (Account 123 and 124)</t>
  </si>
  <si>
    <t>1. Report below investments greater than or equal to $100,000 in Accounts 123, Investment in Associated Companies and 124, Other Investments.</t>
  </si>
  <si>
    <t>2. Provide a subheading for each account and list thereunder the information called for, observing the instructions below.</t>
  </si>
  <si>
    <t>3. Investment in Securities - List and describe each security owned, giving name of issuer.  For bonds give also principal amount, date of issue, maturity, and interest rate.</t>
  </si>
  <si>
    <t xml:space="preserve">     For capital stock state number of shares, class and series of stock.  Minor investments may be grouped by classes.</t>
  </si>
  <si>
    <t>Instructions</t>
  </si>
  <si>
    <t>Do not include this sheet in the Annual Report you send to the Commission</t>
  </si>
  <si>
    <t>General Information</t>
  </si>
  <si>
    <t>to the end of the year, or if since the previous compilation</t>
  </si>
  <si>
    <t>2.  If any change occurred during the year in the balance with respect to any class or series of stock, attach a statement giving particulars</t>
  </si>
  <si>
    <t xml:space="preserve">     of the change.     State the reason for any charge-off of capital stock expense and specify the account charged.</t>
  </si>
  <si>
    <t>Class and Series of Stock</t>
  </si>
  <si>
    <t>Page 254</t>
  </si>
  <si>
    <t>NOTES PAYABLE (Account 231)</t>
  </si>
  <si>
    <t>Report the particulars indicated concerning notes payable at end of year.</t>
  </si>
  <si>
    <t>Give particulars of collateral pledged, if any.</t>
  </si>
  <si>
    <t>Furnish particulars for any formal or informal compensating balance agreements covering open lines of credit.</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</si>
  <si>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</si>
  <si>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</si>
  <si>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</si>
  <si>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</si>
  <si>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</si>
  <si>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</si>
  <si>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Page 366</t>
  </si>
  <si>
    <t>MISCELLANEOUS TAX REFUNDS</t>
  </si>
  <si>
    <t>Date of Valuation Reported on Lines 1 through 6</t>
  </si>
  <si>
    <t>amount amortization of previously deferred gains or losses as these amounts are to be reported on line 17.</t>
  </si>
  <si>
    <t xml:space="preserve">Discount Rate </t>
  </si>
  <si>
    <t>8.</t>
  </si>
  <si>
    <t>Report on lines 19 through 21 and lines 29 through 32 the number of persons covered by the plan at the beginning of the policy</t>
  </si>
  <si>
    <t>Expected Long-Term Rate of Return on Assets</t>
  </si>
  <si>
    <t>Salary Progression Rate (if applicable)</t>
  </si>
  <si>
    <t>9.</t>
  </si>
  <si>
    <t xml:space="preserve"> Report on line lines 21 and 32 the numbers of persons having vested pension rights but who are no longer employed by the</t>
  </si>
  <si>
    <t>company and not yet drawing a pension allowance.</t>
  </si>
  <si>
    <t xml:space="preserve">brief explanation of any action initiated by the Internal </t>
  </si>
  <si>
    <t xml:space="preserve">stockholders are applicable and furnish the data required by </t>
  </si>
  <si>
    <t>Revenue Service involving possible assessment of additional</t>
  </si>
  <si>
    <t>instructions above and on pages 108-109, such notes may</t>
  </si>
  <si>
    <t xml:space="preserve">income taxes of material amount, or of a claim for refund of </t>
  </si>
  <si>
    <t>be included herein.</t>
  </si>
  <si>
    <t xml:space="preserve">    during the year which are not more than $1,500,000 and do not exceed $1,000 or 0.2% of the utility's </t>
  </si>
  <si>
    <t xml:space="preserve">    operating revenues.  This information is requested in compliance with Section 89.3, Notification</t>
  </si>
  <si>
    <t xml:space="preserve">    Concerning Tax Refunds, of 16NYCRR.  This report shall be inapplicable to ordinary operating refunds</t>
  </si>
  <si>
    <t xml:space="preserve">    that are not attributable to negotiation or to new legislation, adjudication, or rulemaking ( such as</t>
  </si>
  <si>
    <t xml:space="preserve">    refunds for overpayment of estimated taxes, and carrybacks of net operating losses and investment tax</t>
  </si>
  <si>
    <t xml:space="preserve">    credits).</t>
  </si>
  <si>
    <t>2. In determining whether a refund exceeds 0.2% of operating revenues for purposes of this report, in the</t>
  </si>
  <si>
    <t xml:space="preserve">   case of a gas, electric, steam, or combination utility, operating revenues shall be reduced by the </t>
  </si>
  <si>
    <t>Report the amount of gains or losses arising from employee termination benefits or settlements, partial settlements,</t>
  </si>
  <si>
    <t xml:space="preserve">  TOTAL</t>
  </si>
  <si>
    <t>Page 211</t>
  </si>
  <si>
    <t>SPECIAL FUNDS   (Accounts 125, 126, 128)</t>
  </si>
  <si>
    <t>(Sinking Funds, Depreciation Fund, Other Special Funds)</t>
  </si>
  <si>
    <t xml:space="preserve">1.  For each fund  at the end of the year, report the balance below.  </t>
  </si>
  <si>
    <t xml:space="preserve">     Aggregate all other funds.  Indicate nature of any fund included in Account 128, Other Special Funds.</t>
  </si>
  <si>
    <t>2.  Explain, for each fund, any deductions other than withdrawals for the purpose for which the fund was created.</t>
  </si>
  <si>
    <t>3.  If the trustee of any fund is an associated company, give name of such associated company.</t>
  </si>
  <si>
    <t>STATE OF NEW YORK</t>
  </si>
  <si>
    <t>PUBLIC SERVICE COMMISSION</t>
  </si>
  <si>
    <t>ANNUAL REPORT</t>
  </si>
  <si>
    <t>OF WATERWORKS CORPORATIONS</t>
  </si>
  <si>
    <t>Instructions for this sheet:</t>
  </si>
  <si>
    <t>Fill in your name, address and appropriate dates in the designated area below so that this</t>
  </si>
  <si>
    <t>information will carry to other sheets in the file.</t>
  </si>
  <si>
    <t>1.  Report below the original cost of water plant in service according to the prescribed accounts.</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</si>
  <si>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</si>
  <si>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</si>
  <si>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2.  In addition to Account 101, Water Plant in Service (Classified), this page and the next include Account 102, Water</t>
  </si>
  <si>
    <t>3. Insert in the column headings preceding the abbreviation "gals." the initial</t>
  </si>
  <si>
    <t xml:space="preserve">letter of Thousand, Million or Billion to indicate the unit in which the </t>
  </si>
  <si>
    <t xml:space="preserve">2. If respondent has two or more major plants, show the information called for in this  </t>
  </si>
  <si>
    <t>quantities are expressed.</t>
  </si>
  <si>
    <t>If this is the first year the company is subject to the reporting requirements of this schedule, complete separate forms for</t>
  </si>
  <si>
    <t xml:space="preserve">   Collections on Loans</t>
  </si>
  <si>
    <t xml:space="preserve">   Net (Increase) Decrease in Receivables</t>
  </si>
  <si>
    <t xml:space="preserve">   Net (Increase) Decrease in  Inventory</t>
  </si>
  <si>
    <t xml:space="preserve">   Net Increase (Decrease) in  Payables and Accrued Expenses</t>
  </si>
  <si>
    <t xml:space="preserve">   Other:</t>
  </si>
  <si>
    <t xml:space="preserve">   Net Cash Provided by (Used in) Investing Activities</t>
  </si>
  <si>
    <t xml:space="preserve">          (Total of lines 32 thru 52)</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</si>
  <si>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</si>
  <si>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</si>
  <si>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</si>
  <si>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</si>
  <si>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</si>
  <si>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</si>
  <si>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Cash Provided by Outside Sources (Total of lines 58 thru 66)</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</si>
  <si>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</si>
  <si>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</si>
  <si>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</si>
  <si>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</si>
  <si>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</si>
  <si>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</si>
  <si>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67 thru 78)</t>
  </si>
  <si>
    <t xml:space="preserve">   Net Increase (Decrease) in Cash and Cash Equivalents</t>
  </si>
  <si>
    <t xml:space="preserve">          (Total of lines 21, 54 and 80)</t>
  </si>
  <si>
    <t>Cash and Cash Equivalents at Beginning of Year</t>
  </si>
  <si>
    <t>Cash and Cash Equivalents at End of Year</t>
  </si>
  <si>
    <t xml:space="preserve">NOTES TO FINANCIAL STATEMENTS </t>
  </si>
  <si>
    <t xml:space="preserve">  1.  Use the space below for important notes regarding the </t>
  </si>
  <si>
    <t>plan of disposition contemplated, giving reference to Com-</t>
  </si>
  <si>
    <t>Balance Sheet, Statement of Income for the year, Statement</t>
  </si>
  <si>
    <t>mission orders or other authorizations respecting classifica-</t>
  </si>
  <si>
    <t>of Retained Earnings for the year, Statement of Cash</t>
  </si>
  <si>
    <t>tion of amounts as plant adjustments and requirements as</t>
  </si>
  <si>
    <t xml:space="preserve">Flows, or any account thereof.  Classify the notes according </t>
  </si>
  <si>
    <t>to disposition thereof.</t>
  </si>
  <si>
    <t>to each basic statement, providing a subheading for each</t>
  </si>
  <si>
    <t xml:space="preserve">  expenses between utility/nonutility operations.  The book </t>
  </si>
  <si>
    <t>Preferred Stock Issued</t>
  </si>
  <si>
    <t>Pg 115, L 3, (d)</t>
  </si>
  <si>
    <t>Other Paid-in Capital</t>
  </si>
  <si>
    <t>Pg 115, L 4=&gt;8 - L 9=&gt;10 (d)</t>
  </si>
  <si>
    <t>Retained Earnings</t>
  </si>
  <si>
    <t>Pg 115, L 11 (d)</t>
  </si>
  <si>
    <t xml:space="preserve">Reacquired Capital Stock </t>
  </si>
  <si>
    <t>Pg 115, L 12 (d) (-)</t>
  </si>
  <si>
    <t xml:space="preserve">          Total Proprietary Capital</t>
  </si>
  <si>
    <t>Pg 115, L 21 (d)</t>
  </si>
  <si>
    <t>Pg 115, L 30 (d)</t>
  </si>
  <si>
    <t>Accounts Payable</t>
  </si>
  <si>
    <t>Pg 115, L 31 (d)</t>
  </si>
  <si>
    <t>Payables to Associated Companies</t>
  </si>
  <si>
    <t>Pg 115, L 32, 33 (d)</t>
  </si>
  <si>
    <t>Customer Deposits</t>
  </si>
  <si>
    <t>Pg 115, L 34 (d)</t>
  </si>
  <si>
    <t>Pg 115, L 35 (d)</t>
  </si>
  <si>
    <t>Interest Accrued</t>
  </si>
  <si>
    <t>Pg 115, L 36 (d)</t>
  </si>
  <si>
    <t>Matured Long-Term Debt</t>
  </si>
  <si>
    <t>Pg 115, L 38 (d)</t>
  </si>
  <si>
    <t>Misc Current and Accrued Liabilities</t>
  </si>
  <si>
    <t>Pg 115, L 37, 39=&gt;42 (d)</t>
  </si>
  <si>
    <t xml:space="preserve">          Total Current and Accrued Liabilities</t>
  </si>
  <si>
    <t>Customer Advances for Construction</t>
  </si>
  <si>
    <t>Pg 115, L 45 (d)</t>
  </si>
  <si>
    <t>Pg 115, L 46 (d)</t>
  </si>
  <si>
    <t>Pg 115, L 47 (d)</t>
  </si>
  <si>
    <t>Pg 115, L 50 (d)</t>
  </si>
  <si>
    <t>Public Fire Protection Service</t>
  </si>
  <si>
    <t>464</t>
  </si>
  <si>
    <t>Other Sales to Public Authorities</t>
  </si>
  <si>
    <t>465</t>
  </si>
  <si>
    <t>Sales to Irrigation Customers</t>
  </si>
  <si>
    <t>466</t>
  </si>
  <si>
    <t>Sales for Resale</t>
  </si>
  <si>
    <t>467</t>
  </si>
  <si>
    <t>Interdepartmental Sales</t>
  </si>
  <si>
    <t xml:space="preserve">     Total Sales of Water</t>
  </si>
  <si>
    <t xml:space="preserve"> OTHER OPERATING REVENUES</t>
  </si>
  <si>
    <t>BILLING ROUTINE - WATER</t>
  </si>
  <si>
    <t>470</t>
  </si>
  <si>
    <t>Forfeited Discounts</t>
  </si>
  <si>
    <t>Report the following information in days for Accounts 460 and 461:</t>
  </si>
  <si>
    <t>471</t>
  </si>
  <si>
    <t>Misc. Service Revenues</t>
  </si>
  <si>
    <t xml:space="preserve">    1.  The period for which bills are rendered.</t>
  </si>
  <si>
    <t>472</t>
  </si>
  <si>
    <t>Rent from Water Property</t>
  </si>
  <si>
    <t xml:space="preserve">    2.  The period between the date meters are read and the date</t>
  </si>
  <si>
    <t>473</t>
  </si>
  <si>
    <t>Interdepartmental Rents</t>
  </si>
  <si>
    <t xml:space="preserve">               customers are billed.</t>
  </si>
  <si>
    <t>474</t>
  </si>
  <si>
    <t>Other Water Revenues</t>
  </si>
  <si>
    <t xml:space="preserve">    3.  The period between the billing date and the date on which</t>
  </si>
  <si>
    <t xml:space="preserve">       Total Other Operating Revenues</t>
  </si>
  <si>
    <t xml:space="preserve">               discounts are forfeited.</t>
  </si>
  <si>
    <t>Total Water Operating Revenues</t>
  </si>
  <si>
    <t>Page 300</t>
  </si>
  <si>
    <t>SALES OF WATER BY RATE SCHEDULES</t>
  </si>
  <si>
    <t xml:space="preserve">     1.    Report below for each rate schedule in effect during</t>
  </si>
  <si>
    <t xml:space="preserve">     3.    Where the same customers are served under more than</t>
  </si>
  <si>
    <t>Title of Account</t>
  </si>
  <si>
    <t>Saving the File</t>
  </si>
  <si>
    <t xml:space="preserve">Print the Entire Report </t>
  </si>
  <si>
    <t xml:space="preserve">          Net Utility Plant (Enter Total of line 13 less 14)  </t>
  </si>
  <si>
    <t>DETAIL OF ACCUMULATED PROVISIONS FOR</t>
  </si>
  <si>
    <t>DEPRECIATION &amp;  AMORTIZATION</t>
  </si>
  <si>
    <t xml:space="preserve"> In Service</t>
  </si>
  <si>
    <t xml:space="preserve">   Depreciation  (108, 119.1, 119.2) </t>
  </si>
  <si>
    <t xml:space="preserve">   Amortization  (111, 119.1, 119.2)</t>
  </si>
  <si>
    <t>the item in column (a).  See Account 102, Utility Plant Purchased</t>
  </si>
  <si>
    <t>or Sold).</t>
  </si>
  <si>
    <t>Original Cost</t>
  </si>
  <si>
    <t>Date Journal</t>
  </si>
  <si>
    <t>Description of Property</t>
  </si>
  <si>
    <t>of Related</t>
  </si>
  <si>
    <t>Entry Approved</t>
  </si>
  <si>
    <t>Account 421.1</t>
  </si>
  <si>
    <t>Account 421.2</t>
  </si>
  <si>
    <t>Property</t>
  </si>
  <si>
    <t>(When Required)</t>
  </si>
  <si>
    <t>Gain on Disposition of Property:</t>
  </si>
  <si>
    <t>TOTAL GAIN</t>
  </si>
  <si>
    <t>Loss on Disposition of Property:</t>
  </si>
  <si>
    <t>TOTAL LOSS</t>
  </si>
  <si>
    <t>Page 317</t>
  </si>
  <si>
    <t>PARTICULARS CONCERNING CERTAIN INCOME DEDUCTIONS AND INTEREST CHARGES ACCOUNTS</t>
  </si>
  <si>
    <t>Deductions, of the Uniform System of Accounts.  Amounts</t>
  </si>
  <si>
    <t xml:space="preserve">  given, for the respective income deduction and interest</t>
  </si>
  <si>
    <t xml:space="preserve">of less than $1,000 may be grouped by classes within the </t>
  </si>
  <si>
    <t xml:space="preserve">  charges accounts.  Provide a subheading for each</t>
  </si>
  <si>
    <t>above subaccounts if the number of items so grouped</t>
  </si>
  <si>
    <t xml:space="preserve">  account and a total for the account.  Additional columns</t>
  </si>
  <si>
    <t>is shown.</t>
  </si>
  <si>
    <t xml:space="preserve">     (c) Interest on Debt to Associated Companies (Account</t>
  </si>
  <si>
    <t>430)-For each associated company to which interest on</t>
  </si>
  <si>
    <t xml:space="preserve">     (a) Miscellaneous Amortization (Account 425)-Describe</t>
  </si>
  <si>
    <t>debt was incurred during the year, indicate the amount and</t>
  </si>
  <si>
    <t>Pg 122, L 40, 41 (b)</t>
  </si>
  <si>
    <t xml:space="preserve">  Other Debt &amp; Equity Investments</t>
  </si>
  <si>
    <t>Pg 122, L 42, 43 (b)</t>
  </si>
  <si>
    <t xml:space="preserve">  Other Non-Current Assets</t>
  </si>
  <si>
    <t>Pg 123. L 44=&gt;46 (b)</t>
  </si>
  <si>
    <t>Other Cash Flows - Investing Activities</t>
  </si>
  <si>
    <t>Pg 123, L 47=&gt;49 (b)</t>
  </si>
  <si>
    <t>Pg 123, L 50=&gt;52 (b)</t>
  </si>
  <si>
    <t xml:space="preserve">   Net Cash From Investing Activities</t>
  </si>
  <si>
    <t>Cash Flows From Financing Activities</t>
  </si>
  <si>
    <t>Net Proceeds (Payments) - Issuing &amp; Retiring:</t>
  </si>
  <si>
    <t xml:space="preserve">  Long-Term Debt</t>
  </si>
  <si>
    <t>Pg 123, L 58, 61, 62, 70, 73, 74 (b)</t>
  </si>
  <si>
    <t xml:space="preserve">  Common Stock</t>
  </si>
  <si>
    <t>Pg 123, L 60+72 (b)</t>
  </si>
  <si>
    <t xml:space="preserve">  Preferred Stock</t>
  </si>
  <si>
    <t>Pg 123, L 59+71 (b)</t>
  </si>
  <si>
    <t xml:space="preserve">  Short-Term Debt</t>
  </si>
  <si>
    <t>Pg 123, L 63, 75 (b)</t>
  </si>
  <si>
    <t>Dividends Paid</t>
  </si>
  <si>
    <t>Pg 123, L 77, 78 (b)</t>
  </si>
  <si>
    <t>Other Cash Flows - Financing Activities</t>
  </si>
  <si>
    <t>Pg 123, L 64=&gt;66, 76 (b)</t>
  </si>
  <si>
    <t xml:space="preserve">   Net Cash From Financing Activities</t>
  </si>
  <si>
    <t>Net Increase/(Decrease) In Cash Equivalents</t>
  </si>
  <si>
    <t>Cash &amp; Cash Equivalents At Beginning Of Year</t>
  </si>
  <si>
    <t>Pg 123, L 85 (b)</t>
  </si>
  <si>
    <t>Cash &amp; Cash Equivalents At End Of Year</t>
  </si>
  <si>
    <t>SALES FOR RESALE AND PURCHASED WATER (Account 466 and 602)</t>
  </si>
  <si>
    <t>Report below particulars of sales or purchases for redistribution during the year.</t>
  </si>
  <si>
    <t>Average per</t>
  </si>
  <si>
    <t xml:space="preserve">Thousand </t>
  </si>
  <si>
    <t>Sold To</t>
  </si>
  <si>
    <t>Supplied</t>
  </si>
  <si>
    <t>Gallons (Cents)</t>
  </si>
  <si>
    <t>Purchased From</t>
  </si>
  <si>
    <t>Purchased</t>
  </si>
  <si>
    <t>Page 305</t>
  </si>
  <si>
    <t>MISCELLANEOUS SERVICE REVENUES AND OTHER WATER REVENUES (ACCOUNT 471, 474)</t>
  </si>
  <si>
    <t>1. Report particulars concerning other water revenues derived from water utility operations during the year.</t>
  </si>
  <si>
    <t xml:space="preserve">    Provide a subheading and amount for each classification of Account 474. </t>
  </si>
  <si>
    <t>2. Designate associated companies.</t>
  </si>
  <si>
    <t>3. Minor items may be grouped by classes.</t>
  </si>
  <si>
    <t>DESCRIPTION OF SERVICE</t>
  </si>
  <si>
    <t>Revenue for Year</t>
  </si>
  <si>
    <t xml:space="preserve">          TOTAL (Account 471)</t>
  </si>
  <si>
    <t xml:space="preserve">          TOTAL (Account 474)</t>
  </si>
  <si>
    <t>Page 306</t>
  </si>
  <si>
    <t xml:space="preserve">2. For Account 202, Common Stock Subscribed, and Account 205,    </t>
  </si>
  <si>
    <t>year.</t>
  </si>
  <si>
    <t xml:space="preserve">Preferred Stock Subscribed, show the subscription price and      </t>
  </si>
  <si>
    <t>4. For Premium on Account 207, Capital Stock, designate</t>
  </si>
  <si>
    <t xml:space="preserve">the balance due on each class at the end of year.              </t>
  </si>
  <si>
    <t>with a double asterisk any amounts representing the excess</t>
  </si>
  <si>
    <t xml:space="preserve">3. Describe in a footnote the agreement and transactions          </t>
  </si>
  <si>
    <t>of consideration received over stated values of stocks</t>
  </si>
  <si>
    <t>under which a conversion liability existed under Account 203,</t>
  </si>
  <si>
    <t>without par value.</t>
  </si>
  <si>
    <t xml:space="preserve">                      Name of Account and Description of Item</t>
  </si>
  <si>
    <t>Number of Shares</t>
  </si>
  <si>
    <t xml:space="preserve">                                                    (a)</t>
  </si>
  <si>
    <t>Common Stock Subscribed (Account 202)</t>
  </si>
  <si>
    <t>261</t>
  </si>
  <si>
    <t>Accumulated Deferred Investment Tax Credits</t>
  </si>
  <si>
    <t>262-263</t>
  </si>
  <si>
    <t>264-265</t>
  </si>
  <si>
    <t>Other Credits) (Continued)</t>
  </si>
  <si>
    <t xml:space="preserve">Income or (Loss) Earned on Fund Assets </t>
  </si>
  <si>
    <t>Capital Appreciation or (Depreciation) of Fund Assets</t>
  </si>
  <si>
    <t>Cost Benefits Paid from the Fund To or For Plan Participants</t>
  </si>
  <si>
    <t>Other Expenses Paid By the Fund **</t>
  </si>
  <si>
    <t xml:space="preserve">Fair Value of Plan Assets at End of the Period </t>
  </si>
  <si>
    <t>*  Specify the source of any amount reported on Line 4.</t>
  </si>
  <si>
    <t>** Specify the type and amount of any expenses reported on Line 8.</t>
  </si>
  <si>
    <t>Page 365</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</si>
  <si>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</si>
  <si>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</si>
  <si>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TOTALS</t>
  </si>
  <si>
    <t>Expenditures, Outstanding at the end of the year.</t>
  </si>
  <si>
    <t xml:space="preserve">  Uniform System of Accounts.)</t>
  </si>
  <si>
    <t xml:space="preserve">  2.  Indicate in column (a) the class of plant or operating function</t>
  </si>
  <si>
    <t xml:space="preserve">  for which the project was undertaken, if payments were made in</t>
  </si>
  <si>
    <t xml:space="preserve">  support of research by others performed outside the company,</t>
  </si>
  <si>
    <t xml:space="preserve">  state the name of the person or organization to whom such</t>
  </si>
  <si>
    <t xml:space="preserve">  payments were made.</t>
  </si>
  <si>
    <t xml:space="preserve">                         i.  Recreation, fish, and wildlife</t>
  </si>
  <si>
    <t xml:space="preserve">                        ii.  Other hydroelectric</t>
  </si>
  <si>
    <t>Classification</t>
  </si>
  <si>
    <t>Costs Incurred - Current Year</t>
  </si>
  <si>
    <t>AMOUNTS CHARGED IN CURRENT YEAR</t>
  </si>
  <si>
    <t>Unamortized</t>
  </si>
  <si>
    <t>Internal</t>
  </si>
  <si>
    <t>External</t>
  </si>
  <si>
    <t>Accumulation</t>
  </si>
  <si>
    <t>Page 352</t>
  </si>
  <si>
    <t>Page 353</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</si>
  <si>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</si>
  <si>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</si>
  <si>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t>
  </si>
  <si>
    <t>to construction, depreciation, nor the rate base allowance related to capitalized OPEB costs) in the company's latest rate proceeding,</t>
  </si>
  <si>
    <t>adjusted to actual applicable sales as per the above Policy Statement.</t>
  </si>
  <si>
    <t>The amount reported on Line 9 less the amount on Line 10 should total the amount reported on Line 5 of Page 364.</t>
  </si>
  <si>
    <t>In certain instances, a portion of the OPEB internal reserve may not be subject to the accrual of interest (e.g., in the company's last rate</t>
  </si>
  <si>
    <t>case, a portion of the reserve may have been used as a rate base reduction).  Report on Line 12 the balance of the reserve, net of its</t>
  </si>
  <si>
    <t>related 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</si>
  <si>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</si>
  <si>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t>
  </si>
  <si>
    <t>to use for OPEB purposes, and 2)  OPEB expense determined as required therein, are to be deferred for future recovery.   Report on</t>
  </si>
  <si>
    <t xml:space="preserve">Lines 13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</si>
  <si>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</si>
  <si>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</si>
  <si>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</si>
  <si>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</si>
  <si>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</si>
  <si>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</si>
  <si>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</si>
  <si>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(1) _____Yes……..Enter the date when such independent accountant was initially enagaged: ________</t>
  </si>
  <si>
    <t>3.  If preceding year columns (e), (g) and (i) are not derived from previously reported figures, explain any inconsistencies.</t>
  </si>
  <si>
    <t>Number of Thousand Gallons Sold</t>
  </si>
  <si>
    <t>Average Number of Customers</t>
  </si>
  <si>
    <t>Per Month</t>
  </si>
  <si>
    <t>Account Title</t>
  </si>
  <si>
    <t>for</t>
  </si>
  <si>
    <t>SALES OF WATER</t>
  </si>
  <si>
    <t>460.1, 461.1</t>
  </si>
  <si>
    <t>Residential Sales</t>
  </si>
  <si>
    <t>460.2, 461.2</t>
  </si>
  <si>
    <t>Commercial Sales</t>
  </si>
  <si>
    <t>460.3, 461.3</t>
  </si>
  <si>
    <t>Industrial Sales</t>
  </si>
  <si>
    <t>462</t>
  </si>
  <si>
    <t>Private Fire Protection Service</t>
  </si>
  <si>
    <t>463</t>
  </si>
  <si>
    <t>Accumulated Deferred Income Taxes (281 - 283)</t>
  </si>
  <si>
    <t xml:space="preserve">     TOTAL Deferred Credits ( Total of lines 45 thru 50)</t>
  </si>
  <si>
    <t xml:space="preserve">   TOTAL Liabilities and Other Credits( Total of lines 13, 21, 28, 43</t>
  </si>
  <si>
    <t>and 51)</t>
  </si>
  <si>
    <t>Page 115</t>
  </si>
  <si>
    <t>STATEMENT OF INCOME FOR THE YEAR</t>
  </si>
  <si>
    <t>5. Provide an organizational chart that shows all parents and subsidiaries of the utility.</t>
  </si>
  <si>
    <t xml:space="preserve">       a. The chart must show the relationship between the utility and the affiliates.</t>
  </si>
  <si>
    <t xml:space="preserve">       b. For parents of the utility, provide the extent of control that the parent has over the utility.</t>
  </si>
  <si>
    <t xml:space="preserve">       c. For subsidiaries of the utility, provide the extent of control that the utility has over the subsidiary.</t>
  </si>
  <si>
    <t>Page 102</t>
  </si>
  <si>
    <t>COMPANY PROFILE (Continued)</t>
  </si>
  <si>
    <t>Page 103</t>
  </si>
  <si>
    <t>OFFICERS AND DIRECTORS (Including Compensation)</t>
  </si>
  <si>
    <t>OFFICERS AND DIRECTORS (Including Compensation - Continued)</t>
  </si>
  <si>
    <t>1.</t>
  </si>
  <si>
    <t>Furnish the indicated data with respect to each executive officer and director, whether or not they received any</t>
  </si>
  <si>
    <t>4.  If any person reported in this schedule received remuneration directly or indirectly other than salary shown</t>
  </si>
  <si>
    <t>compensation from the respondent.</t>
  </si>
  <si>
    <t xml:space="preserve">       in column (e) list the amounts in columns (f) through (k) with the footnotes necessary to explain the essentials of the plan,</t>
  </si>
  <si>
    <t>were paid before the end of the year.</t>
  </si>
  <si>
    <t>If collateral has been pledged as security to the payment of any note or account, describe such collateral.</t>
  </si>
  <si>
    <t>BALANCE</t>
  </si>
  <si>
    <t>TOTAL FOR YEAR</t>
  </si>
  <si>
    <t>BEGINNING</t>
  </si>
  <si>
    <t>END OF</t>
  </si>
  <si>
    <t xml:space="preserve">INTEREST </t>
  </si>
  <si>
    <t>PARTICULARS</t>
  </si>
  <si>
    <t>OF YEAR</t>
  </si>
  <si>
    <t>DEBITS</t>
  </si>
  <si>
    <t>CREDITS</t>
  </si>
  <si>
    <t>YEAR</t>
  </si>
  <si>
    <t>FOR YEAR</t>
  </si>
  <si>
    <t>TOTALS (ACCOUNT 233)</t>
  </si>
  <si>
    <t>TOTALS (ACCOUNT 234)</t>
  </si>
  <si>
    <t>Page 255</t>
  </si>
  <si>
    <t>Policy Statement (issued January 15, 1993), in Case 92-M-1005.</t>
  </si>
  <si>
    <t>1.  Report below the information called for concerning each city, village, town, or water supply district at any time during the year.</t>
  </si>
  <si>
    <t>3.   The information to be shown below should be the same basis as provided in "Water Operating Revenues".</t>
  </si>
  <si>
    <t>4.  The totals  should agree with the amounts for those accounts shown in Schedule entitled "Water Operating Revenues".</t>
  </si>
  <si>
    <t>Residential</t>
  </si>
  <si>
    <t>Commercial</t>
  </si>
  <si>
    <t>Industrial</t>
  </si>
  <si>
    <t>Name of</t>
  </si>
  <si>
    <t>Operating</t>
  </si>
  <si>
    <t>Number of</t>
  </si>
  <si>
    <t>Municipality</t>
  </si>
  <si>
    <t xml:space="preserve"> (d)</t>
  </si>
  <si>
    <t xml:space="preserve"> (g)</t>
  </si>
  <si>
    <t xml:space="preserve"> (j)</t>
  </si>
  <si>
    <t>TOTAL SALES</t>
  </si>
  <si>
    <t>Page 302</t>
  </si>
  <si>
    <t>Page 303</t>
  </si>
  <si>
    <t>Page 304</t>
  </si>
  <si>
    <t xml:space="preserve">       Regulatory Debits</t>
  </si>
  <si>
    <t xml:space="preserve">       (Less) Regulatory Credits</t>
  </si>
  <si>
    <t xml:space="preserve">       Taxes Other Than Income Taxes (408.1)</t>
  </si>
  <si>
    <t xml:space="preserve">       Income Taxes -- Federal (409.1)</t>
  </si>
  <si>
    <t xml:space="preserve">                                    -- Other (409.1)</t>
  </si>
  <si>
    <t xml:space="preserve">       Provision for Deferred Income Taxes (410.1)</t>
  </si>
  <si>
    <t xml:space="preserve">       (Less) Provision for Deferred Income Taxes -Cr. (411.1)</t>
  </si>
  <si>
    <t xml:space="preserve">       Investment Tax Credit Adj. -- Net (411.4)</t>
  </si>
  <si>
    <t xml:space="preserve">       Misc. Adjustments of Income Taxes (411.8)</t>
  </si>
  <si>
    <t xml:space="preserve">       (Less) Gains from Disp. of Utility Plant</t>
  </si>
  <si>
    <t xml:space="preserve">       Losses from Disp. of Utility Plant</t>
  </si>
  <si>
    <t xml:space="preserve">           TOTAL Utility Operating Expenses (Enter Total of lines 4 thru 21)</t>
  </si>
  <si>
    <t>LONG-TERM DEBT (Accounts 221, 222, 223, and 224)</t>
  </si>
  <si>
    <t xml:space="preserve">   1.  Report by balance sheet account the particulars (details) </t>
  </si>
  <si>
    <t>6.  In column(b) show the principal amount of bonds or other</t>
  </si>
  <si>
    <t>10.  Identify separate indisposed amounts applicable to</t>
  </si>
  <si>
    <t xml:space="preserve">   amounts properly chargeable to the functional group of Production Operation and Maintenance expense</t>
  </si>
  <si>
    <t xml:space="preserve">   accounts; in the case of a combination utility the refund shall be deemed to exceed 0.2% of operating</t>
  </si>
  <si>
    <t xml:space="preserve">   revenues if, after the refund is allocated among the gas, electric and steam departments in a manner</t>
  </si>
  <si>
    <t xml:space="preserve">   reflecting insofar as possible the extent to which the refund is related to each department's activities, </t>
  </si>
  <si>
    <t xml:space="preserve">   one or more of the portions thus allocated exceeds 0.2% of the operating revenues of the department to</t>
  </si>
  <si>
    <t xml:space="preserve">   which it is allocated.</t>
  </si>
  <si>
    <t xml:space="preserve">3. In determining whether a refund meets the criteria stated in Instruction 1 above, multiple refunds shall </t>
  </si>
  <si>
    <t xml:space="preserve">   be treated as a single refund if they share a common cause such as a common act of negotiation legisla-</t>
  </si>
  <si>
    <t xml:space="preserve">   tion, adjudication or rulemaking.</t>
  </si>
  <si>
    <t>4. In this report, the utility also shall either propose a method of distributing to its customers the</t>
  </si>
  <si>
    <t xml:space="preserve">   entire amount refunded, or show why it should not make such a distribution.</t>
  </si>
  <si>
    <t>Description of Item</t>
  </si>
  <si>
    <t>Page 367</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</si>
  <si>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</si>
  <si>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</si>
  <si>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</si>
  <si>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</si>
  <si>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</si>
  <si>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</si>
  <si>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</si>
  <si>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</si>
  <si>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(Less) Provision  for Deferred Income Taxes -- Cr. (411.2)</t>
  </si>
  <si>
    <t xml:space="preserve">     Investment Tax Credit Adj. -- Net (411.5)</t>
  </si>
  <si>
    <t xml:space="preserve">     (Less) Investment Tax Credits (420)</t>
  </si>
  <si>
    <t xml:space="preserve">          TOTAL Taxes on Other Income  and Deduct. (Total of  45 thru 51)</t>
  </si>
  <si>
    <t xml:space="preserve">     Net Other Income and Deductions (Enter Total of lines 38, 43, 52)</t>
  </si>
  <si>
    <t>Interest on Long-Term Debt (427)</t>
  </si>
  <si>
    <t>Amort. of Debt Disc. and Expense (428)</t>
  </si>
  <si>
    <t>Amortization of Loss on Reacquired Debt</t>
  </si>
  <si>
    <t>(Less) Amort. of Premium on Debt-Credit (429)</t>
  </si>
  <si>
    <t>WATER OPERATION AND MAINTENANCE EXPENSES (Accounts 401 - 402.1)</t>
  </si>
  <si>
    <t>Enter in the space provided the operation and maintenance expenses for the year and previous year.</t>
  </si>
  <si>
    <t>AMOUNT FOR</t>
  </si>
  <si>
    <t xml:space="preserve"> LINE</t>
  </si>
  <si>
    <t>ACCOUNT</t>
  </si>
  <si>
    <t>CURRENT YEAR</t>
  </si>
  <si>
    <t>PREVIOUS YEAR</t>
  </si>
  <si>
    <t xml:space="preserve"> NO.</t>
  </si>
  <si>
    <t>1.  SOURCE OF SUPPLY EXPENSES</t>
  </si>
  <si>
    <t>OPERATIONS</t>
  </si>
  <si>
    <t>OPERATION SUPERVISION AND ENGINEERING</t>
  </si>
  <si>
    <t>OPERATION LABOR &amp; EXPENSES</t>
  </si>
  <si>
    <t>PURCHASED WATER</t>
  </si>
  <si>
    <t>MISCELLANEOUS EXPENSES</t>
  </si>
  <si>
    <t>RENTS</t>
  </si>
  <si>
    <t xml:space="preserve">          TOTAL OPERATION</t>
  </si>
  <si>
    <t>MAINTENANCE</t>
  </si>
  <si>
    <t>MAINTENANCE SUPERVISION &amp; ENGINEERING</t>
  </si>
  <si>
    <t>MAINTENANCE OF STRUCTURES &amp; IMPROVEMENTS</t>
  </si>
  <si>
    <t>MAINTENANCE OF COLLECTING &amp; IMPOUNDING RESERVOIRS</t>
  </si>
  <si>
    <t>The pages in WATERAR.XLS are separated by Tabs.  The names of the Tabs are arranged by page number.  The Table of Contents in the file (Tab called Schedules) provides the Description of each Schedule and Page Number of the Schedule.</t>
  </si>
  <si>
    <t>The file includes a tab called a Data Sheet.  The completion of the Data Sheet will automatically transfer your company's name and year of the  report to each page of the annual report.  The file has not been protected.  Therefore, please refrain from inserting or deleting rows or columns.</t>
  </si>
  <si>
    <t>We have checked the accuracy of the formulas and cell references in the file.  However, all corrections may not have been made.  If you feel that certain formulas or cell references in the file are incorrect, make the correction and describe the change on the Table of Contents under the column called "Remarks".</t>
  </si>
  <si>
    <t xml:space="preserve">As stated above, the name of the file is WATERAR.XLS.  It is advised that you call up the file and then immediately save it using the assigned file names as shown below. </t>
  </si>
  <si>
    <t xml:space="preserve">When you have completed the report, you may want to print out the entire report.  To do this,  select Print under the File menu.  In the Print Dialogue box that appears chose the Entire Workbook option in the Print What Section. </t>
  </si>
  <si>
    <t xml:space="preserve">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submitted. </t>
  </si>
  <si>
    <t>WATERFORM.XLS File</t>
  </si>
  <si>
    <t>LIWATER.XLS</t>
  </si>
  <si>
    <t>NYAWATER.XLS</t>
  </si>
  <si>
    <t>NYWWATER.XLS</t>
  </si>
  <si>
    <t>SCWATER.XLS</t>
  </si>
  <si>
    <t>UWATERNR.XLS</t>
  </si>
  <si>
    <t>UWATERNY.XLS</t>
  </si>
  <si>
    <t>UWATEROS.XLS</t>
  </si>
  <si>
    <t>Hertitage Hills Waterworks</t>
  </si>
  <si>
    <t>HHWATER.XLS</t>
  </si>
  <si>
    <t xml:space="preserve">If the respondent's name is long, the "Year ended December 31, 19__" may over pass </t>
  </si>
  <si>
    <t>Excess/Deficient Deferred Federal Income Taxes</t>
  </si>
  <si>
    <t>266</t>
  </si>
  <si>
    <t>Temporary Income Tax Differences</t>
  </si>
  <si>
    <t>267</t>
  </si>
  <si>
    <t>Income Account Supporting Schedules</t>
  </si>
  <si>
    <t>Water Operating Revenues</t>
  </si>
  <si>
    <t>300-301</t>
  </si>
  <si>
    <t>300</t>
  </si>
  <si>
    <t>Sales of Water by Rate Schedule</t>
  </si>
  <si>
    <t>301</t>
  </si>
  <si>
    <t>Sales of Water by Municipality</t>
  </si>
  <si>
    <t>304</t>
  </si>
  <si>
    <t>302-304</t>
  </si>
  <si>
    <t>Sales for Resale and Purchased Water</t>
  </si>
  <si>
    <t>310-311</t>
  </si>
  <si>
    <t>305</t>
  </si>
  <si>
    <t>Miscellaneous Service Revenues and Other Water Revenues</t>
  </si>
  <si>
    <t>306</t>
  </si>
  <si>
    <t>Water Operation and Maintenance Expenses</t>
  </si>
  <si>
    <t>320-323</t>
  </si>
  <si>
    <t>307-309</t>
  </si>
  <si>
    <t>Number of Employees</t>
  </si>
  <si>
    <t>323</t>
  </si>
  <si>
    <t>309</t>
  </si>
  <si>
    <t>Fuel or Purchased Power for Pumping</t>
  </si>
  <si>
    <t>326-327</t>
  </si>
  <si>
    <t>310</t>
  </si>
  <si>
    <t>Depreciation and Amortization of Water Plant</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</si>
  <si>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</si>
  <si>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</si>
  <si>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</si>
  <si>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</si>
  <si>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</si>
  <si>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TOTALS</t>
  </si>
  <si>
    <t>Page 252</t>
  </si>
  <si>
    <t>OTHER PAID-IN CAPITAL (Accounts 208-211, inc.)</t>
  </si>
  <si>
    <t xml:space="preserve">  Report below the balance at the end of the year and the information specified below for the</t>
  </si>
  <si>
    <t>respective other paid-in capital accounts.  Provide a subheading for each account and show a total</t>
  </si>
  <si>
    <t>for the account, as well as total of all accounts for reconciliation with the balance sheet.</t>
  </si>
  <si>
    <t>Add more columns for any account if deemed necessary.  Explain changes made in any account during</t>
  </si>
  <si>
    <t>the year and give the accounting entries effecting such change.</t>
  </si>
  <si>
    <t xml:space="preserve">  (a) Donations Received from Stockholders (Account 208) - State amount and give brief explanation </t>
  </si>
  <si>
    <t>of the origin and purpose of each donation.</t>
  </si>
  <si>
    <t xml:space="preserve">  (b) Reduction in Par or Stated Value of Capital Stock (Account 209) - State amount and give brief</t>
  </si>
  <si>
    <t xml:space="preserve">explanation of the capital change which gave rise to amounts reported under this caption including </t>
  </si>
  <si>
    <t>identification with the class and series of stock to which related.</t>
  </si>
  <si>
    <t xml:space="preserve">  (c) Gain on Resale or Cancellation of Reacquired Capital Stock (Account 210) - Report balance at</t>
  </si>
  <si>
    <t xml:space="preserve">beginning of year, credits, debits, and balance at end of year with a designation of the nature of </t>
  </si>
  <si>
    <t>each credit and debit identified by the class and series of stock to which related.</t>
  </si>
  <si>
    <t xml:space="preserve">  (d)  Miscellaneous Paid-In Capital (Account 211) - Classify amounts included in this account </t>
  </si>
  <si>
    <t>according to captions which, together with brief explanations, disclose the general nature of the</t>
  </si>
  <si>
    <t>transactions which gave rise to the reported amounts.</t>
  </si>
  <si>
    <t>Donations Received from Stockholders (Account 208)</t>
  </si>
  <si>
    <t>Subtotal</t>
  </si>
  <si>
    <t>Reduction in Par or Stated Value of Common Stock (Account 209)</t>
  </si>
  <si>
    <t>Gain on Resale or Cancellation of Reacquired Capital Stock (Account 210)</t>
  </si>
  <si>
    <t>Net Periodic Pension Cost:</t>
  </si>
  <si>
    <t>10.</t>
  </si>
  <si>
    <t>On line 22, the term "Minimum Required Contribution" shall mean the payment by the employer to its employees' pension</t>
  </si>
  <si>
    <t>Service Cost</t>
  </si>
  <si>
    <t>fund necessary to meet the requirement set forth in the Employee Retirement Income Security Act of 1974.</t>
  </si>
  <si>
    <t>Interest Cost</t>
  </si>
  <si>
    <t>11.</t>
  </si>
  <si>
    <t>On line 24, the term "Maximum Amount Deductible" shall mean the amount of pension expense that is allowable under</t>
  </si>
  <si>
    <t>Actual Return on Plan Assets [(Gain) or Loss]</t>
  </si>
  <si>
    <t>Section 415 of the Internal Revenue Code.</t>
  </si>
  <si>
    <t>Deferral of Asset Gain or (Loss)</t>
  </si>
  <si>
    <t>12.</t>
  </si>
  <si>
    <t>STATEMENT OF INCOME FOR THE YEAR (Continued)</t>
  </si>
  <si>
    <t xml:space="preserve">  1.  Report amounts for accounts 412 and 413, Revenue </t>
  </si>
  <si>
    <t xml:space="preserve">  4.  Give concise explanations concerning unsettled rate</t>
  </si>
  <si>
    <t>resulting from settlement of any rate proceeding affecting</t>
  </si>
  <si>
    <t>which had an effect on net income, including the basis of</t>
  </si>
  <si>
    <t>and Expenses from Utility Plant Leased to Others, in another</t>
  </si>
  <si>
    <t>proceedings where a contingency exists such that refunds</t>
  </si>
  <si>
    <t>revenues received or costs incurred for water pur-</t>
  </si>
  <si>
    <t>allocations and apportionments from those used in the preceding</t>
  </si>
  <si>
    <t>utility column (i, k, m, o) in a similar manner to a utility depart-</t>
  </si>
  <si>
    <t>of material amount may need to be made to the utility's</t>
  </si>
  <si>
    <t>chases, and a summary of the adjustments made to</t>
  </si>
  <si>
    <t>year.  Also give the approximate dollar effect of such changes.</t>
  </si>
  <si>
    <t>ment.  Spread the amount(s) over lines 02 thru 23 as ap-</t>
  </si>
  <si>
    <t>customers or which may result in a material refund to the util-</t>
  </si>
  <si>
    <t>balance sheet, income, and expense accounts.</t>
  </si>
  <si>
    <t xml:space="preserve">   8.  Explain in a footnote if the previous year's figures are</t>
  </si>
  <si>
    <t>propriate.  Include these amounts in columns (c) and (d)</t>
  </si>
  <si>
    <t>ity with respect to water purchases.  State for each</t>
  </si>
  <si>
    <t xml:space="preserve">  6.  If any notes appearing in the report to stockholders are</t>
  </si>
  <si>
    <t>different from that reported in prior reports.</t>
  </si>
  <si>
    <t>totals.</t>
  </si>
  <si>
    <t>year affected the gross revenues or costs to which the con-</t>
  </si>
  <si>
    <t xml:space="preserve">       the basis of determining the ultimate benefits receivable and the payments or provisions made during the year to each person</t>
  </si>
  <si>
    <t>2.</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</si>
  <si>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</si>
  <si>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</si>
  <si>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New York</t>
  </si>
  <si>
    <t>February 28, 1888</t>
  </si>
  <si>
    <t>Water Works Act of June 12, 1873</t>
  </si>
  <si>
    <t>None</t>
  </si>
  <si>
    <t xml:space="preserve">Residential, Commercial, Industrial and </t>
  </si>
  <si>
    <t>Public and Private Fire Protection</t>
  </si>
  <si>
    <t>Company History</t>
  </si>
  <si>
    <t xml:space="preserve">throughout the State of New York. After World War II local communities commenced acquiring 18 of the 19  </t>
  </si>
  <si>
    <t xml:space="preserve">water distribution systems owned by the Company.  The most recent was in 1974 when the City of New York </t>
  </si>
  <si>
    <t>acquired the Company's Woodhaven water district in Queens, New York.  The Company continues to</t>
  </si>
  <si>
    <t>operate its sole remaining water distribution system in the southeasterly portion of Nassau County which it</t>
  </si>
  <si>
    <t>has owned since 1895.  The service territory includes the unincorporated areas of Merrick, No. Merrick,</t>
  </si>
  <si>
    <t xml:space="preserve">Bellmore, No. Bellmore, Wantagh, Seaford, and a portion of Levittown in the Town of Hempstead and a </t>
  </si>
  <si>
    <t>Major Short Term Goals</t>
  </si>
  <si>
    <t>Major Operating Divisions and Functions</t>
  </si>
  <si>
    <t>Current and Projected Customer Growth Patterns</t>
  </si>
  <si>
    <t>ITC</t>
  </si>
  <si>
    <t>Section 46(f)(1) ITC</t>
  </si>
  <si>
    <t>Section 46(f)(2) ITC</t>
  </si>
  <si>
    <t>Other Items</t>
  </si>
  <si>
    <t>Gross-up of above amounts for income</t>
  </si>
  <si>
    <t>tax effects; etc.</t>
  </si>
  <si>
    <t>Page 267</t>
  </si>
  <si>
    <t>WATER OPERATING REVENUES (Account 400)</t>
  </si>
  <si>
    <t>1.  Report below water operating revenues for the year for each account.</t>
  </si>
  <si>
    <t>2.  Number of customers, columns (h) and (i), should be reported on the number of meters, plus number of flat rate accounts, except that where separate meter readings are added for</t>
  </si>
  <si>
    <t xml:space="preserve">     billing purposes, one customer should be counted for each group of meters so added.  The average number of customers means the average of twelve figures at the close of each month. </t>
  </si>
  <si>
    <t xml:space="preserve">     If customer count in the residential and commercial classifications includes customers counted more than once because of special services, indicate in a footnote the number</t>
  </si>
  <si>
    <t xml:space="preserve">     of such  customers included in each of the two service classifications.</t>
  </si>
  <si>
    <t>Injuries and Damages Reserve (262)</t>
  </si>
  <si>
    <t>Pensions and Benefits Reserve (263)</t>
  </si>
  <si>
    <t>Misc Operating Reserves (265)</t>
  </si>
  <si>
    <t xml:space="preserve">     TOTAL  Operating Reserves (Total lines 23 thru 27)</t>
  </si>
  <si>
    <t>CURRENT AND ACCRUED LIABILITIES</t>
  </si>
  <si>
    <t>3. If any unit listed hereunder was held at the end of the year under</t>
  </si>
  <si>
    <t>water for public and private fire protection.</t>
  </si>
  <si>
    <t>any title other than full ownership, give, in a footnote, particulars</t>
  </si>
  <si>
    <t xml:space="preserve">2. If respondent gives fire protection without direct charge, the hydrants used for </t>
  </si>
  <si>
    <t>such purpose should be so designated by appropriate footnotes.</t>
  </si>
  <si>
    <t>Size Hydrant</t>
  </si>
  <si>
    <t>Hose Connections</t>
  </si>
  <si>
    <t>Steamer Connections</t>
  </si>
  <si>
    <t>Number of Hydrants in Service</t>
  </si>
  <si>
    <t>(valve</t>
  </si>
  <si>
    <t>At beginning of year</t>
  </si>
  <si>
    <t>At end of year</t>
  </si>
  <si>
    <t>opening),</t>
  </si>
  <si>
    <t>per</t>
  </si>
  <si>
    <t>to main</t>
  </si>
  <si>
    <t>Owned by</t>
  </si>
  <si>
    <t>Not owned</t>
  </si>
  <si>
    <t>Hydrant</t>
  </si>
  <si>
    <t>by company</t>
  </si>
  <si>
    <t>Public Fire Protection</t>
  </si>
  <si>
    <t>Page 411</t>
  </si>
  <si>
    <t>FIRE HYDRANTS (Continued)</t>
  </si>
  <si>
    <t>Private Fire Protection</t>
  </si>
  <si>
    <t>Page 412</t>
  </si>
  <si>
    <t>For PSC Use Only (Do not include with Paper Copy of PSC Report)</t>
  </si>
  <si>
    <t>Public Service Commission</t>
  </si>
  <si>
    <t>5 Year Book Data - From FERC Form 1</t>
  </si>
  <si>
    <t>COMPARATIVE BALANCE SHEET</t>
  </si>
  <si>
    <t>Annual Report Source</t>
  </si>
  <si>
    <t>Page, Line (Column)</t>
  </si>
  <si>
    <t>Net Utility Plant</t>
  </si>
  <si>
    <t>Pg 114, L 4 (d)</t>
  </si>
  <si>
    <t>Nonutility Property (Net)</t>
  </si>
  <si>
    <t>Pg 114, L 6 (d) -  L 7 (d)</t>
  </si>
  <si>
    <t>Other Investments</t>
  </si>
  <si>
    <t xml:space="preserve">Pg 114, L 8, 9, 10 (d) </t>
  </si>
  <si>
    <t>Sinking Funds and Other Special Funds</t>
  </si>
  <si>
    <t>Pg 114, L 11, 12, 13 (d)</t>
  </si>
  <si>
    <t xml:space="preserve">          Total Other Property and Investments</t>
  </si>
  <si>
    <t>Formula</t>
  </si>
  <si>
    <t>Cash and Cash Equivalents</t>
  </si>
  <si>
    <t>Pg 114, L 16=&gt;21 (d)</t>
  </si>
  <si>
    <t>Notes and Accounts Receivables - Net</t>
  </si>
  <si>
    <t>Pg 114, L 22=&gt;24 (d) - L 25 (d)</t>
  </si>
  <si>
    <t>Pg 114, L 26, 27 (d)</t>
  </si>
  <si>
    <t>Materials and Supplies</t>
  </si>
  <si>
    <t>Pg 114, L 28 (d)</t>
  </si>
  <si>
    <t>Pg 114, L 29 (d)</t>
  </si>
  <si>
    <t>Accrued Utility Revenue</t>
  </si>
  <si>
    <t>Pg 114, L 32 (d)</t>
  </si>
  <si>
    <t>Misc Current and Accrued Assets</t>
  </si>
  <si>
    <t>Pg 114, L 30, 31, 33 (d)</t>
  </si>
  <si>
    <t xml:space="preserve">          Total Current and Accrued Assets</t>
  </si>
  <si>
    <t>Unamort. Debt Expense</t>
  </si>
  <si>
    <t>Pg 114, L 36 (d)</t>
  </si>
  <si>
    <t>Other Deferred Debits</t>
  </si>
  <si>
    <t>Pg 114, L 37=&gt;43 (d)</t>
  </si>
  <si>
    <t>Pg 114, L 44 (d)</t>
  </si>
  <si>
    <t xml:space="preserve">          Total Deferred Debits</t>
  </si>
  <si>
    <t xml:space="preserve">       Total Assets and Other Debits</t>
  </si>
  <si>
    <t>Common Stock Issued</t>
  </si>
  <si>
    <t>Pg 115, L 2, (d)</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</si>
  <si>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</si>
  <si>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</si>
  <si>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</si>
  <si>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</si>
  <si>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</si>
  <si>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</si>
  <si>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</si>
  <si>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</si>
  <si>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</si>
  <si>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</si>
  <si>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</si>
  <si>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</si>
  <si>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t>
  </si>
  <si>
    <t xml:space="preserve">     TOTAL Current and Accrued Liabilities ( Total of lines 30 thru 42)</t>
  </si>
  <si>
    <t>DEFERRED CREDITS</t>
  </si>
  <si>
    <t>Customer Advances for Construction (252)</t>
  </si>
  <si>
    <t>Other Deferred Credits (253)</t>
  </si>
  <si>
    <t>Accumulated Deferred Investment Tax Credits (255)</t>
  </si>
  <si>
    <t>Deferred Gains from Disposition of Utility Plant</t>
  </si>
  <si>
    <t>Unamortized Gain on Reacquired Debt</t>
  </si>
  <si>
    <t>Any demand notes should be designated as such in Column (c).</t>
  </si>
  <si>
    <t>Minor amounts may be grouped by classes, showing the number of such amounts.</t>
  </si>
  <si>
    <t>Report in total, all other interest accrued and paid on notes discharged during the year.</t>
  </si>
  <si>
    <t>PAYEE</t>
  </si>
  <si>
    <t>DATE</t>
  </si>
  <si>
    <t>Outstanding</t>
  </si>
  <si>
    <t>INTEREST DURING YEAR</t>
  </si>
  <si>
    <t>AND</t>
  </si>
  <si>
    <t>DATE OF</t>
  </si>
  <si>
    <t>at End of</t>
  </si>
  <si>
    <t>INTEREST RATE</t>
  </si>
  <si>
    <t>NOTE</t>
  </si>
  <si>
    <t>MATURITY</t>
  </si>
  <si>
    <t>ACCRUED</t>
  </si>
  <si>
    <t>PAID</t>
  </si>
  <si>
    <t>PAYABLES TO ASSOCIATED COMPANIES (ACCOUNTS 233 and 234)</t>
  </si>
  <si>
    <t>Report particulars of notes and accounts payable to associated companies to end of year.</t>
  </si>
  <si>
    <t xml:space="preserve">Provide separate totals for Accounts 233, Notes Payable to Associated Companies, and 234, Accounts </t>
  </si>
  <si>
    <t>Payable to Associated Companies.</t>
  </si>
  <si>
    <t>List each note separately and state the purpose for which issued.  Show also in Column (a) date of</t>
  </si>
  <si>
    <t>note, maturity and interest rate.</t>
  </si>
  <si>
    <t>Include in Column (f) the amount of any interest expense during the year on notes or accounts that</t>
  </si>
  <si>
    <t>Unappropriated (BOP)</t>
  </si>
  <si>
    <t>Pg 120, L 1 (c)</t>
  </si>
  <si>
    <t>Balance Transferred from Income</t>
  </si>
  <si>
    <t>Pg 120, L 16 (c)</t>
  </si>
  <si>
    <t>Appropriated</t>
  </si>
  <si>
    <t>Pg 120. L 22 (c) (-)</t>
  </si>
  <si>
    <t>Dividends Declared-Preferred Stock</t>
  </si>
  <si>
    <t>Pg 120, L 29 (c) (-)</t>
  </si>
  <si>
    <t>Dividends Declared-Common Stock</t>
  </si>
  <si>
    <t>Pg 120, L 36 (c) (-)</t>
  </si>
  <si>
    <t>Adjustments to Retained Earnings</t>
  </si>
  <si>
    <t xml:space="preserve">          TOTALS (Accounts 460.1, 461.1)</t>
  </si>
  <si>
    <t>included on page 124-125.</t>
  </si>
  <si>
    <t>Income, in the same manner as accounts 412 and 413 above.</t>
  </si>
  <si>
    <t>tion of the major factors which affect the rights of the utility</t>
  </si>
  <si>
    <t xml:space="preserve">  7.  Enter on page 124-125 a concise explanation of only those</t>
  </si>
  <si>
    <t xml:space="preserve">  3.  Use page 124-125 for important notes regarding the state-</t>
  </si>
  <si>
    <t xml:space="preserve">to retain such revenues or recover amounts paid with </t>
  </si>
  <si>
    <t>changes in accounting methods made during the year</t>
  </si>
  <si>
    <t>ment of income or any account thereof.</t>
  </si>
  <si>
    <t>respect to water purchases.</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</si>
  <si>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</si>
  <si>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</si>
  <si>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</si>
  <si>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</si>
  <si>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</si>
  <si>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</si>
  <si>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</si>
  <si>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</si>
  <si>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</si>
  <si>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</si>
  <si>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</si>
  <si>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</si>
  <si>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</si>
  <si>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</si>
  <si>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</si>
  <si>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</si>
  <si>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</si>
  <si>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</si>
  <si>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</si>
  <si>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</si>
  <si>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</si>
  <si>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</si>
  <si>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</si>
  <si>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</si>
  <si>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</si>
  <si>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</si>
  <si>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</si>
  <si>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Total Misc. Amortization</t>
  </si>
  <si>
    <t>Donations (Account 426.1)</t>
  </si>
  <si>
    <t>Total Donations</t>
  </si>
  <si>
    <t>Page 318</t>
  </si>
  <si>
    <t>Life Insurance (Account 426.2)</t>
  </si>
  <si>
    <t>Total Life Insurance</t>
  </si>
  <si>
    <t>Penalties (Account 426.3)</t>
  </si>
  <si>
    <t>Total Penalties</t>
  </si>
  <si>
    <t>Expenditures for Certain Civic, Political, and Related Activities (Account 426.4)</t>
  </si>
  <si>
    <t>Total Exp. for Certain Civic, Political and Related Activities</t>
  </si>
  <si>
    <t>Page 319</t>
  </si>
  <si>
    <t>Other Deductions (Account 426.5)</t>
  </si>
  <si>
    <t>Total Other Deductions</t>
  </si>
  <si>
    <t>Interest on Debt to Associated Companies (Account 430)</t>
  </si>
  <si>
    <t>Total Interest on Debt to Associated Companies</t>
  </si>
  <si>
    <t>Other Interest Expense (Account 431)</t>
  </si>
  <si>
    <t>Total Other Interest Expense</t>
  </si>
  <si>
    <t>Page 320</t>
  </si>
  <si>
    <t>-Total PW, Fuel and Chemicals</t>
  </si>
  <si>
    <t>-Wages and Benefits</t>
  </si>
  <si>
    <t xml:space="preserve">     Other Expenses</t>
  </si>
  <si>
    <t>Depreciation and Amortization</t>
  </si>
  <si>
    <t>Depreciation Exp</t>
  </si>
  <si>
    <t xml:space="preserve">     Total Depre and Amort</t>
  </si>
  <si>
    <t>Income Taxes- Operating</t>
  </si>
  <si>
    <t>COMPARATIVE STATEMENT OF UTILITY PLANT AND SELECTED RATIOS</t>
  </si>
  <si>
    <t>Plant in Service</t>
  </si>
  <si>
    <t>Intangible</t>
  </si>
  <si>
    <t>Pg 203, L 5 (g)</t>
  </si>
  <si>
    <t>Pg 203, L 15 (g)</t>
  </si>
  <si>
    <t>Pg 203, L 26 (g)</t>
  </si>
  <si>
    <t>Pg 203, L 31 (g)</t>
  </si>
  <si>
    <t>Pg 203, L 43 (g)</t>
  </si>
  <si>
    <t>Pg 205, L 56 (g)</t>
  </si>
  <si>
    <t xml:space="preserve">Purchased or Sold </t>
  </si>
  <si>
    <t>Pg 200, L 5=&gt;7 (c)</t>
  </si>
  <si>
    <t>Total Plant in Service</t>
  </si>
  <si>
    <t>Plant Leased To Others</t>
  </si>
  <si>
    <t>Pg 200, L 9 (c)</t>
  </si>
  <si>
    <t>Construction Work In Progress</t>
  </si>
  <si>
    <t>Pg 200, L 11 (c)</t>
  </si>
  <si>
    <t>Plant Held For Future Use</t>
  </si>
  <si>
    <t>Pg 200, L 10 (c)</t>
  </si>
  <si>
    <t>Plant Acquisition Adjustments</t>
  </si>
  <si>
    <t>Pg 200, L 12, 13 (c)</t>
  </si>
  <si>
    <t>Accum. Gains &amp; Losses -</t>
  </si>
  <si>
    <t xml:space="preserve">      Utility Land &amp; Land Rights</t>
  </si>
  <si>
    <t>Pg 200, L 14 (c)</t>
  </si>
  <si>
    <t>Total Plant</t>
  </si>
  <si>
    <t>Accum. Prov. - Depr. &amp; Amort.</t>
  </si>
  <si>
    <t>Pg 200, L 16 (c)</t>
  </si>
  <si>
    <t xml:space="preserve"> Net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</si>
  <si>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</si>
  <si>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</si>
  <si>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</si>
  <si>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</si>
  <si>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</si>
  <si>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</si>
  <si>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311-312</t>
  </si>
  <si>
    <t>Miscellaneous General Expenses</t>
  </si>
  <si>
    <t>328-330</t>
  </si>
  <si>
    <t>313</t>
  </si>
  <si>
    <t>Reconciliation of Reported Net Income with Taxable Income</t>
  </si>
  <si>
    <t xml:space="preserve">  for Federal Income Taxes</t>
  </si>
  <si>
    <t>314</t>
  </si>
  <si>
    <t>Income from Merchandising, Jobbing and Contract Work</t>
  </si>
  <si>
    <t>315</t>
  </si>
  <si>
    <t>Particulars Concerning Certain Other Income Accounts</t>
  </si>
  <si>
    <t>332</t>
  </si>
  <si>
    <t>316</t>
  </si>
  <si>
    <t>Gain and Loss on Disposition of Property</t>
  </si>
  <si>
    <t>317</t>
  </si>
  <si>
    <t>Particulars Concerning Certain Income Deduction and</t>
  </si>
  <si>
    <t xml:space="preserve">  Interest Charges Accounts</t>
  </si>
  <si>
    <t>340</t>
  </si>
  <si>
    <t>318-320</t>
  </si>
  <si>
    <t>Extraordinary Items</t>
  </si>
  <si>
    <t>321</t>
  </si>
  <si>
    <t>General Section</t>
  </si>
  <si>
    <t>Regulatory Commission Expenses</t>
  </si>
  <si>
    <t>350-351</t>
  </si>
  <si>
    <t>Research, Development and Demostration Activities</t>
  </si>
  <si>
    <t>352-353</t>
  </si>
  <si>
    <t>Distribution of Salaries and Wages</t>
  </si>
  <si>
    <t>354</t>
  </si>
  <si>
    <t>Charges of Outside Professional Services and Other</t>
  </si>
  <si>
    <t xml:space="preserve">  Consultative Services</t>
  </si>
  <si>
    <t>355-356</t>
  </si>
  <si>
    <t>Employee Protective Plans</t>
  </si>
  <si>
    <t>357-358</t>
  </si>
  <si>
    <t>Analysis of Pension Costs</t>
  </si>
  <si>
    <t>359-360</t>
  </si>
  <si>
    <t>Analysis of Pension Settlements, Curtailments and</t>
  </si>
  <si>
    <t xml:space="preserve">  Terminations</t>
  </si>
  <si>
    <t>361-362</t>
  </si>
  <si>
    <t>Analysis of OPEB Costs, Funding and Deferrals</t>
  </si>
  <si>
    <t>363-366</t>
  </si>
  <si>
    <t>Miscellaneous Tax Refunds</t>
  </si>
  <si>
    <t>354-355</t>
  </si>
  <si>
    <t>367</t>
  </si>
  <si>
    <t>Statistical Data</t>
  </si>
  <si>
    <t>Water Production and Consumption</t>
  </si>
  <si>
    <t>400</t>
  </si>
  <si>
    <t>Sources of Supply</t>
  </si>
  <si>
    <t>401-402</t>
  </si>
  <si>
    <t>Pumping Station and Fire Service Statistics</t>
  </si>
  <si>
    <t>403-404</t>
  </si>
  <si>
    <t>Water Treatment System/Treatment Process</t>
  </si>
  <si>
    <t>405</t>
  </si>
  <si>
    <t>Distribution Reservoirs and Stand Pipes</t>
  </si>
  <si>
    <t>406</t>
  </si>
  <si>
    <t>Mains</t>
  </si>
  <si>
    <t>407-408</t>
  </si>
  <si>
    <t>Service Pipes</t>
  </si>
  <si>
    <t>409</t>
  </si>
  <si>
    <t>Customer Meters</t>
  </si>
  <si>
    <t>410</t>
  </si>
  <si>
    <t>Fire Hydrants</t>
  </si>
  <si>
    <t>411</t>
  </si>
  <si>
    <t>Verification</t>
  </si>
  <si>
    <t>Index</t>
  </si>
  <si>
    <t>{Set "Print-Margin-Left";".5in"}</t>
  </si>
  <si>
    <t>{Set "Print-Range";table:a117..table:g173}</t>
  </si>
  <si>
    <t>{Print "Selection";1;9999;1;1}</t>
  </si>
  <si>
    <t>GENERAL INFORMATION</t>
  </si>
  <si>
    <t xml:space="preserve">   1.  Provide name and title of officer having custody of the general corporate books of</t>
  </si>
  <si>
    <t>account and address of office where the general corporate books are kept, and address</t>
  </si>
  <si>
    <t>of office where any other corporate books of account are kept, if different from that</t>
  </si>
  <si>
    <t>where the general corporate books are kept.</t>
  </si>
  <si>
    <t xml:space="preserve">   2.  Provide name of the State under the laws of which respondent is incorporated, and</t>
  </si>
  <si>
    <t>date of incorporation.  If incorporated under a special law, give reference to such law.  If</t>
  </si>
  <si>
    <t>not incorporated, state that fact and give the type of organization and the date</t>
  </si>
  <si>
    <t>organized.</t>
  </si>
  <si>
    <t xml:space="preserve">   3.  If at any time during the year the property of respondent was held by a receiver or</t>
  </si>
  <si>
    <t>trustee, give (a) name of receiver or trustee, (b) date such receiver or trustee took</t>
  </si>
  <si>
    <t>possession, (c) the authority by which the receivership or trusteeship was created, and (d)</t>
  </si>
  <si>
    <t>date when possession by receiver or trustee ceased.</t>
  </si>
  <si>
    <t xml:space="preserve">   4.  State the classes of utility and other services furnished by respondent during the year</t>
  </si>
  <si>
    <t>in each State in which the respondent operated.</t>
  </si>
  <si>
    <t xml:space="preserve">   5.  Have you engaged as the principal accountant to audit your financial statements an accountant who </t>
  </si>
  <si>
    <t>is not the principal accountant for your previous year's certified financial statements?</t>
  </si>
  <si>
    <t>Page 101</t>
  </si>
  <si>
    <t>Miscellaneous Paid-In Capital (Account 211)</t>
  </si>
  <si>
    <t>Page 253</t>
  </si>
  <si>
    <t>CAPITAL STOCK EXPENSE (Account 214)</t>
  </si>
  <si>
    <t>1.  Report the balance at end of year of capital stock expenses for each class and series of capital stock.</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</si>
  <si>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</si>
  <si>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</si>
  <si>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</si>
  <si>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</si>
  <si>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</si>
  <si>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</si>
  <si>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</si>
  <si>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</si>
  <si>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</si>
  <si>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</si>
  <si>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</si>
  <si>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Report on line 26 the dollar amount applicable to the reporting company which has been included in the amount on line 18.</t>
  </si>
  <si>
    <t>Amortization of Transition Amount</t>
  </si>
  <si>
    <t>13.</t>
  </si>
  <si>
    <t>Report on line 27 the dollar amount included on line 26 which has been capitalized.</t>
  </si>
  <si>
    <t>Amortization of Unrecognized Prior Service Cost</t>
  </si>
  <si>
    <t>Amortization of Gains or Losses</t>
  </si>
  <si>
    <t>Particulars (Details)</t>
  </si>
  <si>
    <t>Net Income for the Year (Page 118)</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</si>
  <si>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</si>
  <si>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</si>
  <si>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</si>
  <si>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</si>
  <si>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</si>
  <si>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</si>
  <si>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 xml:space="preserve">     Include at Other (line 29) net cash outflow to acquire</t>
  </si>
  <si>
    <t xml:space="preserve">         (a) Net proceeds or payments.</t>
  </si>
  <si>
    <t xml:space="preserve">     other companies.  Provide a reconciliation of assets</t>
  </si>
  <si>
    <t>Changes, Important During the Year</t>
  </si>
  <si>
    <t xml:space="preserve">   - Investment Advances</t>
  </si>
  <si>
    <t>Civic, Political and Related Activies, Expenditures for</t>
  </si>
  <si>
    <t xml:space="preserve">   - In Associated Companies</t>
  </si>
  <si>
    <t>Commission Expenses, Regulatory</t>
  </si>
  <si>
    <t xml:space="preserve">   - In Securities</t>
  </si>
  <si>
    <t xml:space="preserve">   - Other</t>
  </si>
  <si>
    <t>Compensation, Officers and Directors</t>
  </si>
  <si>
    <t xml:space="preserve">Construction Overhead Procedure, </t>
  </si>
  <si>
    <t xml:space="preserve">    General Description</t>
  </si>
  <si>
    <t>Meters, Customers</t>
  </si>
  <si>
    <t xml:space="preserve">Miscellaneous Paid-in Capital  </t>
  </si>
  <si>
    <t>Consumption, Water</t>
  </si>
  <si>
    <t xml:space="preserve">Miscellaneous Plant Data  </t>
  </si>
  <si>
    <t>A</t>
  </si>
  <si>
    <t xml:space="preserve">Surface Water Supply, Sources of </t>
  </si>
  <si>
    <t>Taxes:</t>
  </si>
  <si>
    <t xml:space="preserve">    - Charged During the Year</t>
  </si>
  <si>
    <t>258-259</t>
  </si>
  <si>
    <t>Operating Revenues, Water</t>
  </si>
  <si>
    <t xml:space="preserve">    - Deferred Income Taxes, Accumulated</t>
  </si>
  <si>
    <t>266-267</t>
  </si>
  <si>
    <t>Other Income Accounts,  Particulars Concerning</t>
  </si>
  <si>
    <t xml:space="preserve">    - Prepayments</t>
  </si>
  <si>
    <t>Other Paid-In Capital</t>
  </si>
  <si>
    <t>Territory Served</t>
  </si>
  <si>
    <t xml:space="preserve">Other Post Retirement Benefits, Analysis of </t>
  </si>
  <si>
    <t>Unamortized Debt Discount and Expense</t>
  </si>
  <si>
    <t>Outside and Professional Services</t>
  </si>
  <si>
    <t>Unamortized Premium on Debt</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</si>
  <si>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</si>
  <si>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</si>
  <si>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</si>
  <si>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</si>
  <si>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</si>
  <si>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5.  For receivers' certificates, show in column(a) the name of </t>
  </si>
  <si>
    <t>a footnote the date of the Commission's authorization of</t>
  </si>
  <si>
    <t>13.  If the respondent has pledged any of its long-term debt</t>
  </si>
  <si>
    <t>authorized by a regulatory commission but not yet issued</t>
  </si>
  <si>
    <t>the court and date of court order under which such certificates</t>
  </si>
  <si>
    <t>treatment other than as specified by the Uniform System of</t>
  </si>
  <si>
    <t>were issued.</t>
  </si>
  <si>
    <t>Accounts.</t>
  </si>
  <si>
    <t>AMORTIZATION PERIOD</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</si>
  <si>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</si>
  <si>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</si>
  <si>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</si>
  <si>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</si>
  <si>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</si>
  <si>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</si>
  <si>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</si>
  <si>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Amount of</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</si>
  <si>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</si>
  <si>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</si>
  <si>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</si>
  <si>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</si>
  <si>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</si>
  <si>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</si>
  <si>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</si>
  <si>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</si>
  <si>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</si>
  <si>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</si>
  <si>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</si>
  <si>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</si>
  <si>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</si>
  <si>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From Insert Page</t>
  </si>
  <si>
    <t>Advances from Associated Companies (Account 223)</t>
  </si>
  <si>
    <t>Other Long Term Debt (Account 224)</t>
  </si>
  <si>
    <t>Page 256</t>
  </si>
  <si>
    <t>Page 257</t>
  </si>
  <si>
    <t>Page 256-A</t>
  </si>
  <si>
    <t>Page 257-A</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</si>
  <si>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</si>
  <si>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</si>
  <si>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</si>
  <si>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</si>
  <si>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</si>
  <si>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</si>
  <si>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</si>
  <si>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</si>
  <si>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</si>
  <si>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</si>
  <si>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</si>
  <si>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</si>
  <si>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</si>
  <si>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</si>
  <si>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</si>
  <si>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</si>
  <si>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</si>
  <si>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</si>
  <si>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</si>
  <si>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</si>
  <si>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</si>
  <si>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</si>
  <si>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</si>
  <si>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</si>
  <si>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</si>
  <si>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</si>
  <si>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</si>
  <si>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</si>
  <si>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</si>
  <si>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</si>
  <si>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</si>
  <si>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</si>
  <si>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</si>
  <si>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</si>
  <si>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</si>
  <si>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</si>
  <si>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</si>
  <si>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</si>
  <si>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</si>
  <si>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</si>
  <si>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</si>
  <si>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</si>
  <si>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</si>
  <si>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</si>
  <si>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</si>
  <si>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</si>
  <si>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</si>
  <si>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</si>
  <si>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</si>
  <si>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</si>
  <si>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Sec. 186a (Gross Income)</t>
  </si>
  <si>
    <t xml:space="preserve">     Sec. 186 (Gross Earnings)</t>
  </si>
  <si>
    <t xml:space="preserve">     Sec. 186 (Excess Dividends)</t>
  </si>
  <si>
    <t xml:space="preserve">   MTA Surcharge</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</si>
  <si>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</si>
  <si>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</si>
  <si>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</si>
  <si>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</si>
  <si>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</si>
  <si>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</si>
  <si>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</si>
  <si>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</si>
  <si>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NYC Special Franchise</t>
  </si>
  <si>
    <t xml:space="preserve">   Public Utility Excise</t>
  </si>
  <si>
    <t>Other (list):</t>
  </si>
  <si>
    <t>Page 258</t>
  </si>
  <si>
    <t>Page 259</t>
  </si>
  <si>
    <t>Extraordinary</t>
  </si>
  <si>
    <t>Adjustment to</t>
  </si>
  <si>
    <t>and Deductions</t>
  </si>
  <si>
    <t>Items</t>
  </si>
  <si>
    <t>Ret. Earnings</t>
  </si>
  <si>
    <t xml:space="preserve">  Number of Pumps Used</t>
  </si>
  <si>
    <t xml:space="preserve">  Date on which the above maximum occurred</t>
  </si>
  <si>
    <t xml:space="preserve">  Max daily output of entire system</t>
  </si>
  <si>
    <t xml:space="preserve">  Av. head against which each pump works</t>
  </si>
  <si>
    <t xml:space="preserve">  Kind of power (if system operates by</t>
  </si>
  <si>
    <t xml:space="preserve">            gravity, so state)</t>
  </si>
  <si>
    <t xml:space="preserve">  Kinds of fuel used</t>
  </si>
  <si>
    <t xml:space="preserve">  Unit of fuel</t>
  </si>
  <si>
    <t xml:space="preserve">  Fuel on hand at beginning of year</t>
  </si>
  <si>
    <t xml:space="preserve">  Quantity received during year</t>
  </si>
  <si>
    <t xml:space="preserve">  Average cost per unit</t>
  </si>
  <si>
    <t xml:space="preserve">  Quantity used for pumping</t>
  </si>
  <si>
    <t xml:space="preserve">  Quantity used for other than pumping</t>
  </si>
  <si>
    <t xml:space="preserve">  Quantity on hand at end of year</t>
  </si>
  <si>
    <t xml:space="preserve">  Avg. fuel or pwr. cost per ....gals.  pumped</t>
  </si>
  <si>
    <t xml:space="preserve">FIRE DATA          </t>
  </si>
  <si>
    <t xml:space="preserve">  Date of largest fire damage during year</t>
  </si>
  <si>
    <t xml:space="preserve">  Number of 250 g.p.m. fire streams used</t>
  </si>
  <si>
    <t xml:space="preserve">  Duration of maximum fire draft (hrs.)</t>
  </si>
  <si>
    <t xml:space="preserve">  Number of hydrants used.</t>
  </si>
  <si>
    <t xml:space="preserve">  Total head required for max. fire draft (ft.)</t>
  </si>
  <si>
    <t xml:space="preserve">  zones  designate according to zones.</t>
  </si>
  <si>
    <t>Page 403</t>
  </si>
  <si>
    <t>Page 404</t>
  </si>
  <si>
    <t>WATER TREATMENT SYSTEM</t>
  </si>
  <si>
    <t>3.  If any deposit is held by an associated company, give name of company.</t>
  </si>
  <si>
    <t xml:space="preserve"> Line</t>
  </si>
  <si>
    <t>Description and purpose of deposit</t>
  </si>
  <si>
    <t xml:space="preserve">  No.</t>
  </si>
  <si>
    <t xml:space="preserve">Interest Special Deposits (Account 132)                </t>
  </si>
  <si>
    <t>Dividend Special Deposits (Account 133)</t>
  </si>
  <si>
    <t>Other Special Deposits (Account 134):</t>
  </si>
  <si>
    <t xml:space="preserve">    (Specify purpose of each other special deposit)</t>
  </si>
  <si>
    <t xml:space="preserve">                                  Total (Account 134)</t>
  </si>
  <si>
    <t>Page 212</t>
  </si>
  <si>
    <t>NOTES AND ACCOUNTS RECEIVABLE (Accounts 141, 142, 143)</t>
  </si>
  <si>
    <t>Show separately by footnote the total amount of notes and accounts receivable from directors, officers, and</t>
  </si>
  <si>
    <t>employees included in Notes Receivable (Account 141) and Other Accounts Receivable (Account 143).</t>
  </si>
  <si>
    <t>Disclose separately by footnote any capital stock subscriptions received included in  Account 143, Other</t>
  </si>
  <si>
    <t>Accounts Receivable.</t>
  </si>
  <si>
    <t>Beginning</t>
  </si>
  <si>
    <t>LINE</t>
  </si>
  <si>
    <t>of Year</t>
  </si>
  <si>
    <t>NO.</t>
  </si>
  <si>
    <t xml:space="preserve">(b)  </t>
  </si>
  <si>
    <t xml:space="preserve">(c)  </t>
  </si>
  <si>
    <t>Notes Receivable (Account 141)</t>
  </si>
  <si>
    <t>Customer Accounts Receivable (Account 142):</t>
  </si>
  <si>
    <t xml:space="preserve">  General Customers</t>
  </si>
  <si>
    <t xml:space="preserve">  Other Water Companies</t>
  </si>
  <si>
    <t xml:space="preserve">  Public Authorities</t>
  </si>
  <si>
    <t xml:space="preserve">  Merchandising, Jobbing and Contract Work</t>
  </si>
  <si>
    <t xml:space="preserve">  Other</t>
  </si>
  <si>
    <t>Other Accounts Receivable (Account 143)</t>
  </si>
  <si>
    <t>Total (Accounts 142 and 143)</t>
  </si>
  <si>
    <t>Less: Accumulated Provision for Uncollectible  Accounts - Cr. (Account 144)</t>
  </si>
  <si>
    <t xml:space="preserve">     Total, Less Accumulated Provision for Uncollectible Accounts</t>
  </si>
  <si>
    <t>Exact legal name of reporting water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</si>
  <si>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</si>
  <si>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</si>
  <si>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</si>
  <si>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</si>
  <si>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</si>
  <si>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</si>
  <si>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NYSPSC 347-97</t>
  </si>
  <si>
    <t>GENERAL INSTRUCTIONS</t>
  </si>
  <si>
    <t xml:space="preserve">1.     The completed original of this report form, properly filled out, shall be filed with </t>
  </si>
  <si>
    <t xml:space="preserve">the Public Service Commission, Albany, N.Y., on or before the 31st of March next following the end of </t>
  </si>
  <si>
    <t xml:space="preserve">the year to which the report applies.  At least one additional copy shall be retained in the files of </t>
  </si>
  <si>
    <t>the reporting utility.</t>
  </si>
  <si>
    <t xml:space="preserve">2.     All utility companies upon which this report form is served are required by statute to complete and </t>
  </si>
  <si>
    <t xml:space="preserve">to file the report.  The statute further provides that when any such report is defective or believed </t>
  </si>
  <si>
    <t>the duplication in number of reported customers.</t>
  </si>
  <si>
    <t xml:space="preserve">     2.    Provide a subheading and total for each prescribed</t>
  </si>
  <si>
    <t xml:space="preserve">       4.   The average number of customers should be the</t>
  </si>
  <si>
    <t>operating revenue account in the sequence followed in</t>
  </si>
  <si>
    <t>number of bills rendered during the year divided by the</t>
  </si>
  <si>
    <t>"Water Operating Revenues," page 300. If the sales</t>
  </si>
  <si>
    <t>number of billing periods during the year (12 if all billings</t>
  </si>
  <si>
    <t>Convert the basis points and percentages reported on line 7 and 8 to their decimal equivalents before entering them in the</t>
  </si>
  <si>
    <t xml:space="preserve">Briefly describe the event (e.g., settlement, curtailment or termination with short description of the change) and the date of </t>
  </si>
  <si>
    <t xml:space="preserve">formula on line 9. </t>
  </si>
  <si>
    <t>its occurrence.</t>
  </si>
  <si>
    <t>Report on line 17 the applicable Federal income tax rate.  Although no tax is currently payable on the gain and loss, it should</t>
  </si>
  <si>
    <t>be reflected because it represents a reduction of future pretax pension expense.</t>
  </si>
  <si>
    <t xml:space="preserve">    TOTAL Current and Accrued Assets (Enter Total of lines 16 thru 33)</t>
  </si>
  <si>
    <t>DEFERRED DEBITS</t>
  </si>
  <si>
    <t>Unamortized Debt Expense (181)</t>
  </si>
  <si>
    <t>Extraordinary Property Losses (182)</t>
  </si>
  <si>
    <t>Preliminary Survey and Investigative Charges (183)</t>
  </si>
  <si>
    <t>Clearing Accounts (184)</t>
  </si>
  <si>
    <t>Temporary Facilities (185)</t>
  </si>
  <si>
    <t>Miscellaneous Deferred Debits (186)</t>
  </si>
  <si>
    <t>Investment in Research and Development (188)</t>
  </si>
  <si>
    <t>Unamortized Loss on Reacquired Debt</t>
  </si>
  <si>
    <t>Accumulated Deferred Income Taxes (190)</t>
  </si>
  <si>
    <t xml:space="preserve">    TOTAL Deferred Debits (Enter Total of lines 36 thru 44)</t>
  </si>
  <si>
    <t xml:space="preserve">       TOTAL Assets and Other Debits (Enter Total of lines 4, 14, 34,</t>
  </si>
  <si>
    <t xml:space="preserve">  and 45)</t>
  </si>
  <si>
    <t>Page 114</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</si>
  <si>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</si>
  <si>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</si>
  <si>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</si>
  <si>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</si>
  <si>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</si>
  <si>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</si>
  <si>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</si>
  <si>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Other Paid-in Capital (208-211)</t>
  </si>
  <si>
    <t>Installments Received on Capital Stock (212)</t>
  </si>
  <si>
    <t>(Less) Discount on Capital Stock</t>
  </si>
  <si>
    <t>(Less) Capital Stock Expense (214)</t>
  </si>
  <si>
    <t>Retained Earnings (215,  216)</t>
  </si>
  <si>
    <t>(Less) Reacquired Capital Stock (217)</t>
  </si>
  <si>
    <t xml:space="preserve">     TOTAL Proprietary Capital ( Total of lines 2 thru 12)</t>
  </si>
  <si>
    <t>LONG-TERM DEBT</t>
  </si>
  <si>
    <t>Bonds (221)</t>
  </si>
  <si>
    <t>(Less) Reacquired Bonds (222)</t>
  </si>
  <si>
    <t>Advances from Associated Companies (223)</t>
  </si>
  <si>
    <t>Other Long-Term Debt (224)</t>
  </si>
  <si>
    <t>Unamortized Premium on Long-Term Debt (225)</t>
  </si>
  <si>
    <t>(Less) Unamortized Discount on Long-Term Debt-Debit (226)</t>
  </si>
  <si>
    <t xml:space="preserve">     TOTAL  Long-Term Debt ( Total of Lines 16 thru 20)</t>
  </si>
  <si>
    <t>OPERATING RESERVES</t>
  </si>
  <si>
    <t>Obligations Under Capital Leases - Noncurrent</t>
  </si>
  <si>
    <t>Property Insurance Reserve (261)</t>
  </si>
  <si>
    <t xml:space="preserve">  4.  Give a concise explanation of any retained earnings</t>
  </si>
  <si>
    <t>statement except where a note is applicable to more than</t>
  </si>
  <si>
    <t xml:space="preserve">restrictions and state the amount of retained earnings </t>
  </si>
  <si>
    <t>one statement.</t>
  </si>
  <si>
    <t>affected by such restrictions.</t>
  </si>
  <si>
    <t xml:space="preserve">  2.  Furnish particulars (details) as to any significant contin-</t>
  </si>
  <si>
    <t xml:space="preserve">  5.  If the notes to financial statements relating to the </t>
  </si>
  <si>
    <t xml:space="preserve">gent assets or liabilities existing at end of year, including a </t>
  </si>
  <si>
    <t xml:space="preserve">respondent company appearing in the annual report to the </t>
  </si>
  <si>
    <t xml:space="preserve">  Provide a subheading for each account and show a</t>
  </si>
  <si>
    <t xml:space="preserve">  cost of property classified as nonutility operations should</t>
  </si>
  <si>
    <t xml:space="preserve">  a total for the account.  Additional columns</t>
  </si>
  <si>
    <t xml:space="preserve">  be included in Account 121.</t>
  </si>
  <si>
    <t xml:space="preserve">  may be added if deemed appropriate with respect to any</t>
  </si>
  <si>
    <t xml:space="preserve">  account.</t>
  </si>
  <si>
    <t>(b) Miscellaneous Nonoperating Income (Account 421) -</t>
  </si>
  <si>
    <t xml:space="preserve">          Total Deferred Credits</t>
  </si>
  <si>
    <t>Operating Reserves</t>
  </si>
  <si>
    <t>Pg 115, L 28 (d)</t>
  </si>
  <si>
    <t xml:space="preserve">       Total Liabilities and Other Credits</t>
  </si>
  <si>
    <t xml:space="preserve">Formula </t>
  </si>
  <si>
    <t>COMPARATIVE INCOME AND RETAINED EARNINGS STATEMENT</t>
  </si>
  <si>
    <t>TOTAL UTILITY OPERATING INCOME</t>
  </si>
  <si>
    <t>Pg 117, L 2 (e)</t>
  </si>
  <si>
    <t>Operating Expense:</t>
  </si>
  <si>
    <t xml:space="preserve">     Operation Expense</t>
  </si>
  <si>
    <t>Pg 117, L 4 (e)</t>
  </si>
  <si>
    <t xml:space="preserve">     Maintenance Expense</t>
  </si>
  <si>
    <t>Pg 117, L 5 (e)</t>
  </si>
  <si>
    <t xml:space="preserve">     Depreciation and Amortization Expense</t>
  </si>
  <si>
    <t>Pg 117, L 6=&gt;11 - L 12 (e)</t>
  </si>
  <si>
    <t xml:space="preserve">     Taxes Other than Income Taxes</t>
  </si>
  <si>
    <t>Pg 117, L 13 (e)</t>
  </si>
  <si>
    <t xml:space="preserve">      Income Taxes</t>
  </si>
  <si>
    <t>Pg 117, L 14=&gt;16, 18, 19,  - L 17 (e)</t>
  </si>
  <si>
    <t>the year the thousand gallons sold, revenue, average</t>
  </si>
  <si>
    <t>one rate schedule in the same revenue account classification,</t>
  </si>
  <si>
    <t xml:space="preserve">number of customers, average thousand gallons sold per customer, </t>
  </si>
  <si>
    <t>the entries in column (d) for the special schedule should denote</t>
  </si>
  <si>
    <t>and average revenue per thousand gallons.</t>
  </si>
  <si>
    <t>COMPANY PROFILE</t>
  </si>
  <si>
    <t>1. Brief company history and description of service territory.</t>
  </si>
  <si>
    <t>2. Major short-term goals and objectives.</t>
  </si>
  <si>
    <t>3. Major operating divisions and functions.</t>
  </si>
  <si>
    <t>4. Current and projected customer growth patterns.</t>
  </si>
  <si>
    <t xml:space="preserve">     (a) Income from Nonutility Operations (Accounts 417 and </t>
  </si>
  <si>
    <t>Give the nature and source of each miscellaneous nonoperating</t>
  </si>
  <si>
    <t xml:space="preserve">  417.1) - Describe each nonutility operation, maintenance,</t>
  </si>
  <si>
    <t>income, and the amount thereof for the year.  Minor items may be</t>
  </si>
  <si>
    <t xml:space="preserve">  depreciation, rents, amortization and net income, before</t>
  </si>
  <si>
    <t>grouped.</t>
  </si>
  <si>
    <t>Income from Nonutility Operations (Accounts 417 and 417.1)</t>
  </si>
  <si>
    <t>Miscellaneous Nonoperating Income (Account 421)</t>
  </si>
  <si>
    <t>Page 316</t>
  </si>
  <si>
    <t>GAIN OR LOSS ON DISPOSITION OF PROPERTY  (Accounts421.1 and 421.2)</t>
  </si>
  <si>
    <t>1. Give a brief description of property creating the gain or</t>
  </si>
  <si>
    <t>original cost of less than $2,500 may be grouped, with the</t>
  </si>
  <si>
    <t xml:space="preserve">         Total Operating Expenses</t>
  </si>
  <si>
    <t xml:space="preserve">          Net Operating Revenues</t>
  </si>
  <si>
    <t>Other Utility Operating Income</t>
  </si>
  <si>
    <t>Pg 117, L 23 (g), (i)</t>
  </si>
  <si>
    <t xml:space="preserve">           Total Utility Operating Income</t>
  </si>
  <si>
    <t>OTHER INCOME</t>
  </si>
  <si>
    <t>Interest and Dividend Income</t>
  </si>
  <si>
    <t>Pg 118, L 34 (c)</t>
  </si>
  <si>
    <t>Allowance for Funds Used During Construction</t>
  </si>
  <si>
    <t>Pg 118, L 35 (c)</t>
  </si>
  <si>
    <t>Miscellaneous Nonoperating Income</t>
  </si>
  <si>
    <t>Pg 118, L 36 (c)</t>
  </si>
  <si>
    <t>Other  Income</t>
  </si>
  <si>
    <t>Pg 118, L 28, 30, 32, 33, 37 - L 29, 31 (c)</t>
  </si>
  <si>
    <t xml:space="preserve">          Total Other Income</t>
  </si>
  <si>
    <t>Pg 118, L 43 (c)</t>
  </si>
  <si>
    <t>Taxes-Other Income and Deductions</t>
  </si>
  <si>
    <t>Pg 118, L 52 (c)</t>
  </si>
  <si>
    <t xml:space="preserve">          Income Available</t>
  </si>
  <si>
    <t>INTEREST CHARGES</t>
  </si>
  <si>
    <t>Interest on Long-Term Debt</t>
  </si>
  <si>
    <t>Pg 118, L 55=&gt;57 - L 58, 59 (c)</t>
  </si>
  <si>
    <t>Interest on Debt to Associated Co.</t>
  </si>
  <si>
    <t>Pg 118, L 60 (c)</t>
  </si>
  <si>
    <t>Other Interest Expense</t>
  </si>
  <si>
    <t>Pg 118, L 61 - L 62 (c)</t>
  </si>
  <si>
    <t xml:space="preserve">     Total Interest Charges</t>
  </si>
  <si>
    <t xml:space="preserve">           Income Before Extraordinary Items</t>
  </si>
  <si>
    <t>Pg 118, L 70 (c)</t>
  </si>
  <si>
    <t>RETAINED EARNINGS</t>
  </si>
  <si>
    <t>Per Customer</t>
  </si>
  <si>
    <t>applicable to this Statement of Income, such notes may be</t>
  </si>
  <si>
    <t xml:space="preserve">  2.  Report amounts in account 414, Other Utility Operating</t>
  </si>
  <si>
    <t>tingency relates and the tax effects together with an explana-</t>
  </si>
  <si>
    <t>Adjustments (Explain)</t>
  </si>
  <si>
    <t>3. The number of employees assignable to the water company  from joint functions of the parent or affiliates may be determined by estimate, on the basis of employee equivalents.</t>
  </si>
  <si>
    <t>Payroll Period ended (Date)</t>
  </si>
  <si>
    <t>Total Regular Full-Time Employees</t>
  </si>
  <si>
    <t>Total Part-Time and Temporary Employees</t>
  </si>
  <si>
    <t>Total Employees</t>
  </si>
  <si>
    <t>Page 309</t>
  </si>
  <si>
    <t>FUEL OR POWER PURCHASED FOR PUMPING (ACCOUNT 623)</t>
  </si>
  <si>
    <t>Show the requested information concerning items includible in account 623, Fuel or Power</t>
  </si>
  <si>
    <t xml:space="preserve">  4.  List first account 439, Adjustments to Retained Earnings,</t>
  </si>
  <si>
    <t xml:space="preserve">  8.  If any notes appearing in the report to stock- </t>
  </si>
  <si>
    <t>reflecting adjustments to the opening balance of retained earn-</t>
  </si>
  <si>
    <t>holders are applicable to this statement, include them on</t>
  </si>
  <si>
    <t>ings.  Follow by credit, then debit items in that order.</t>
  </si>
  <si>
    <t>pages 124-125.</t>
  </si>
  <si>
    <t>Contra</t>
  </si>
  <si>
    <t>Primary</t>
  </si>
  <si>
    <t>Item</t>
  </si>
  <si>
    <t>Amount</t>
  </si>
  <si>
    <t>Affected</t>
  </si>
  <si>
    <t>UNAPPROPRIATED RETAINED EARNINGS (Account 216)</t>
  </si>
  <si>
    <t>Balance -- Beginning of Year</t>
  </si>
  <si>
    <t xml:space="preserve">     Changes (Identify by prescribed retained earnings accounts)</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</si>
  <si>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</si>
  <si>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</si>
  <si>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</si>
  <si>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</si>
  <si>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</si>
  <si>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</si>
  <si>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</si>
  <si>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</si>
  <si>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</si>
  <si>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</si>
  <si>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</si>
  <si>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</si>
  <si>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Transfers from Acct. 216.1, Unappropriated Undistributed Subsidiary Earnings</t>
  </si>
  <si>
    <t>Balance -- End of year (Total of lines 01, 09, 15, 16, 22, 29, 36 and 37)</t>
  </si>
  <si>
    <t xml:space="preserve">NYSPSC 347-97 </t>
  </si>
  <si>
    <t>Page 120</t>
  </si>
  <si>
    <t>STATEMENT OF RETAINED EARNINGS FOR THE YEAR (Continued)</t>
  </si>
  <si>
    <t xml:space="preserve">(a)  </t>
  </si>
  <si>
    <t>APPROPRIATED RETAINED EARNINGS (Account 215)</t>
  </si>
  <si>
    <t xml:space="preserve">    State balance and purpose of each appropriated retained earnings amount at end of year and give </t>
  </si>
  <si>
    <t>accounting entries for any applications of appropriated retained earnings during the year.</t>
  </si>
  <si>
    <t xml:space="preserve">   39</t>
  </si>
  <si>
    <t xml:space="preserve">   40</t>
  </si>
  <si>
    <t xml:space="preserve">   41</t>
  </si>
  <si>
    <t xml:space="preserve">   42</t>
  </si>
  <si>
    <t xml:space="preserve">   43</t>
  </si>
  <si>
    <t xml:space="preserve">   44</t>
  </si>
  <si>
    <t xml:space="preserve">   45</t>
  </si>
  <si>
    <t xml:space="preserve">       TOTAL Appropriated Retained Earnings (Account 215)</t>
  </si>
  <si>
    <t>New York State Intrastate Revenues</t>
  </si>
  <si>
    <t xml:space="preserve">   Show the amount of gross operating revenues derived from New York intrastate utility operations during the year.</t>
  </si>
  <si>
    <t>3.  The provisions of Account 108 in the Uniform System of Accounts require that retirements of depreciable plant be recorded when such</t>
  </si>
  <si>
    <t xml:space="preserve">      plant is removed from service.  If the respondent has a significant amount of plant retired at year end which has not been recorded and/or</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</si>
  <si>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</si>
  <si>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</si>
  <si>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</si>
  <si>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Section A. Balances and Changes During Year</t>
  </si>
  <si>
    <t>Water Plant</t>
  </si>
  <si>
    <t>(c+d)</t>
  </si>
  <si>
    <t>(A/C 108)</t>
  </si>
  <si>
    <t>(A/C 111)</t>
  </si>
  <si>
    <t>Balance Beginning of Year</t>
  </si>
  <si>
    <t xml:space="preserve">Depreciation Provisions for Year, </t>
  </si>
  <si>
    <t xml:space="preserve">  Charged to</t>
  </si>
  <si>
    <t xml:space="preserve">  (403) Depreciation Expense</t>
  </si>
  <si>
    <t xml:space="preserve">  (413) Exp. of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</si>
  <si>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</si>
  <si>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</si>
  <si>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</si>
  <si>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</si>
  <si>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</si>
  <si>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</si>
  <si>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</si>
  <si>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</si>
  <si>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</si>
  <si>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</si>
  <si>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(Enter Total of lines 11 thru 13)</t>
  </si>
  <si>
    <t xml:space="preserve">  Other Dr. or Cr. Items (Describe):</t>
  </si>
  <si>
    <t xml:space="preserve">   Balance End of Year (Enter Total of</t>
  </si>
  <si>
    <t>Report a summary of each employee program in effect at any time during the year.  This schedule is intended</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</si>
  <si>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</si>
  <si>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</si>
  <si>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</si>
  <si>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</si>
  <si>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</si>
  <si>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</si>
  <si>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</si>
  <si>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</si>
  <si>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</si>
  <si>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Page 357</t>
  </si>
  <si>
    <t>Employee Protective Plans (Continued)</t>
  </si>
  <si>
    <t>Page 358</t>
  </si>
  <si>
    <t>ANALYSIS OF PENSION COST</t>
  </si>
  <si>
    <t>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</si>
  <si>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</si>
  <si>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</si>
  <si>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Current</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</si>
  <si>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</si>
  <si>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</si>
  <si>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</si>
  <si>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</si>
  <si>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</si>
  <si>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Report on line 2 the actuarial present value of all benefits attributed to employee service up to a specific date, based on the</t>
  </si>
  <si>
    <t>Accumulated Benefit Obligation</t>
  </si>
  <si>
    <t>$</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</si>
  <si>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</si>
  <si>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</si>
  <si>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</si>
  <si>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</si>
  <si>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</si>
  <si>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</si>
  <si>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</si>
  <si>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</si>
  <si>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</si>
  <si>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</si>
  <si>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7.</t>
  </si>
  <si>
    <t>Report on line 14 the net asset gain or loss deferred during the reporting year for later recognition.  Do not include in this</t>
  </si>
  <si>
    <t>Pension Settlements and Curtailments, Analysis of</t>
  </si>
  <si>
    <t>Water Operating Revenues, Other</t>
  </si>
  <si>
    <t>Plant Data, Miscellaneous</t>
  </si>
  <si>
    <t>Water Purchased</t>
  </si>
  <si>
    <t>Plant Leased to Others</t>
  </si>
  <si>
    <t>Water Treatment System</t>
  </si>
  <si>
    <t>Plant, Other Utility</t>
  </si>
  <si>
    <t>Plant, Summary of</t>
  </si>
  <si>
    <t>Power Purchased for Pumping</t>
  </si>
  <si>
    <t>Premium on Capital Stock</t>
  </si>
  <si>
    <t>302-303</t>
  </si>
  <si>
    <t>Receivables, Notes and Accounts</t>
  </si>
  <si>
    <t>Reconciliation of Reported Net Income with</t>
  </si>
  <si>
    <t xml:space="preserve">    Taxable Income for Federal Income Taxes</t>
  </si>
  <si>
    <t>Research and Development</t>
  </si>
  <si>
    <t xml:space="preserve">Retained Earnings, Statement of </t>
  </si>
  <si>
    <t xml:space="preserve">  - Miscellaneous Service Revenues</t>
  </si>
  <si>
    <t xml:space="preserve">  - New York State Intrastate</t>
  </si>
  <si>
    <t xml:space="preserve">  - Operating</t>
  </si>
  <si>
    <t xml:space="preserve">  - Other</t>
  </si>
  <si>
    <t>Salaries and Wages, Distribution of</t>
  </si>
  <si>
    <t xml:space="preserve">  -  For Resale</t>
  </si>
  <si>
    <t xml:space="preserve">   - By Municipalities</t>
  </si>
  <si>
    <t xml:space="preserve">   - By Rate Schedules</t>
  </si>
  <si>
    <t>Sources of Ground Water Supply</t>
  </si>
  <si>
    <t>Sources of Surface Water Supply</t>
  </si>
  <si>
    <t>Standpipes and Reservoirs, Distribution</t>
  </si>
  <si>
    <t>Summary of Utility Plant</t>
  </si>
  <si>
    <t>B</t>
  </si>
  <si>
    <t>4. Investment Advances - Report separately for each person or company the amounts of loans or investment advances which are subject to repayment but which are not</t>
  </si>
  <si>
    <t xml:space="preserve">     subject to current settlement.  With respect to each advance show whether the advance is a note or open account.  Each note should be listed giving date of issuance, </t>
  </si>
  <si>
    <t xml:space="preserve">     maturity date, and specifying whether note is a renewal.  Designate any advances due from officers, directors, stockholders or employees.</t>
  </si>
  <si>
    <t>5. For any securities, notes, or accounts that were pledged, designate such securities, notes or accounts and in a footnote state the name of the pledgee and purpose of the pledge.</t>
  </si>
  <si>
    <t>income taxes of a material amount initiated by the utility.</t>
  </si>
  <si>
    <t>Give also a brief explanation of any dividends in arrears</t>
  </si>
  <si>
    <t>on cumulative preferred stock.</t>
  </si>
  <si>
    <t xml:space="preserve">  3.  For Account 116, Utility Plant Adjustments, explain the </t>
  </si>
  <si>
    <t xml:space="preserve">origin of such amount, debits and credits during the year, and </t>
  </si>
  <si>
    <t>Page 124</t>
  </si>
  <si>
    <t>NOTES TO FINANCIAL STATEMENTS (Continued)</t>
  </si>
  <si>
    <t>Next Page is 200</t>
  </si>
  <si>
    <t>Page 125</t>
  </si>
  <si>
    <t>SUMMARY OF UTILITY PLANT AND ACCUMULATED PROVISIONS</t>
  </si>
  <si>
    <t>SUMMARY OF UTILITY PLANT ACCUMULATED PROVISIONS</t>
  </si>
  <si>
    <t>FOR DEPRECIATION, AMORTIZATION AND DEPLETION</t>
  </si>
  <si>
    <t>Other (Specify)</t>
  </si>
  <si>
    <t>Water</t>
  </si>
  <si>
    <t>__________________</t>
  </si>
  <si>
    <t>In Service</t>
  </si>
  <si>
    <t xml:space="preserve">   Plant in Service (Classified)  (101)</t>
  </si>
  <si>
    <t xml:space="preserve">   Property Under Capital Leases  </t>
  </si>
  <si>
    <t xml:space="preserve">   Plant Purchased or Sold   (102)</t>
  </si>
  <si>
    <t xml:space="preserve">   Plant in Process of Reclassification  (103)</t>
  </si>
  <si>
    <t xml:space="preserve">   Completed Construction not Classified  (106)</t>
  </si>
  <si>
    <t xml:space="preserve">      Account 102, include in column (e) the amounts with respect to accumulated provision for depreciation, acquisition adjustments, etc.,</t>
  </si>
  <si>
    <t xml:space="preserve">      Plant Purchased or Sold; and Account 106, Completed Construction Not Classified.</t>
  </si>
  <si>
    <t xml:space="preserve">      and show in column (f) only the offset to the debits or credits distributed in column (f) to primary account classifications.</t>
  </si>
  <si>
    <t>3.  Include in column (c) or (d), as appropriate, corrections of additions and retirements for the current or preceding year.</t>
  </si>
  <si>
    <t>7.  For Account 399, state the nature and use of plant included in this account and if substantial in amount submit a supplementary</t>
  </si>
  <si>
    <t xml:space="preserve">      statement showing subaccount classification of such plant conforming to the requirements of these pages.</t>
  </si>
  <si>
    <t xml:space="preserve">        Annual Report.</t>
  </si>
  <si>
    <t xml:space="preserve">     NYSPSC 347-97</t>
  </si>
  <si>
    <t xml:space="preserve">      NYSPSC 347-97</t>
  </si>
  <si>
    <t>Year of</t>
  </si>
  <si>
    <t>Natural</t>
  </si>
  <si>
    <t>Spillway</t>
  </si>
  <si>
    <t>Est daily</t>
  </si>
  <si>
    <t>Maximum</t>
  </si>
  <si>
    <t>Minimum</t>
  </si>
  <si>
    <t>Construc-</t>
  </si>
  <si>
    <t>or</t>
  </si>
  <si>
    <t>Capacity</t>
  </si>
  <si>
    <t>elevation</t>
  </si>
  <si>
    <t>yield</t>
  </si>
  <si>
    <t>Avg.</t>
  </si>
  <si>
    <t>Daily</t>
  </si>
  <si>
    <t>Maximum Daily</t>
  </si>
  <si>
    <t>Minimum Daily</t>
  </si>
  <si>
    <t>Artificial</t>
  </si>
  <si>
    <t>gals</t>
  </si>
  <si>
    <t>dry year</t>
  </si>
  <si>
    <t>daily</t>
  </si>
  <si>
    <t>(r)</t>
  </si>
  <si>
    <t>(s)</t>
  </si>
  <si>
    <t>(t)</t>
  </si>
  <si>
    <t>(u)</t>
  </si>
  <si>
    <t>(v)</t>
  </si>
  <si>
    <t>(w)</t>
  </si>
  <si>
    <t>(x)</t>
  </si>
  <si>
    <t>(y)</t>
  </si>
  <si>
    <t>(z)</t>
  </si>
  <si>
    <t>Page 401</t>
  </si>
  <si>
    <t>If the event involves the purchase of an annuity contract(s), state whether they are participating or nonparticipating</t>
  </si>
  <si>
    <t>State separately below for each reportable event having occurred since the company's initial compliance with SFAS-87, and for</t>
  </si>
  <si>
    <t>contracts.  If they are participating, explain the terms and state the cost difference between the contract(s) purchased and</t>
  </si>
  <si>
    <t>which amortization of deferred gains or losses was not completed by December 31 of last year, the (1) type of event, e.g.</t>
  </si>
  <si>
    <t>identical contracts without the participating feature.</t>
  </si>
  <si>
    <t>settlement or curtailment, (2) date of occurrence, (3) amount of gain or loss originally deferred, (4) period of amortization</t>
  </si>
  <si>
    <t>specified by beginning and ending dates, and (5) amount of the current year's amortization.</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</si>
  <si>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</si>
  <si>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</si>
  <si>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</si>
  <si>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</si>
  <si>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Page 361</t>
  </si>
  <si>
    <t>Page 362</t>
  </si>
  <si>
    <t>Page 261-A</t>
  </si>
  <si>
    <t>ANALYSIS OF OPEB COSTS, FUNDING AND DEFERRALS</t>
  </si>
  <si>
    <t>Report the requested data concerning Postretirement Benefits Other than Pensions</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</si>
  <si>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</si>
  <si>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</si>
  <si>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</si>
  <si>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</si>
  <si>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</si>
  <si>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</si>
  <si>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TOTAL Account 150.154 (Enter Total of lines 5 thru 10)</t>
  </si>
  <si>
    <t xml:space="preserve"> Merchandise (Account 150.155)</t>
  </si>
  <si>
    <t xml:space="preserve"> Other Material and Supplies (Account 150.156)</t>
  </si>
  <si>
    <t xml:space="preserve"> Stores Expense Undistributed (Account 150.163)</t>
  </si>
  <si>
    <t xml:space="preserve">         TOTAL Materials and Supplies (per Balance Sheet)</t>
  </si>
  <si>
    <t>PREPAYMENTS (ACCOUNT 165)</t>
  </si>
  <si>
    <t>1. Give below the particulars called for concerning each prepayment.</t>
  </si>
  <si>
    <t>2. Minor items may be grouped by classes, showing number of such items.</t>
  </si>
  <si>
    <t xml:space="preserve">End of Year </t>
  </si>
  <si>
    <t>Nature of Prepayment</t>
  </si>
  <si>
    <t>Prepaid insurance</t>
  </si>
  <si>
    <t>Prepaid rents</t>
  </si>
  <si>
    <t>Prepaid interest</t>
  </si>
  <si>
    <t xml:space="preserve">Miscellaneous prepayments: (specify:) </t>
  </si>
  <si>
    <t>Page 215</t>
  </si>
  <si>
    <t>EXTRAORDINARY PROPERTY LOSSES (Account 182)</t>
  </si>
  <si>
    <t>Description of Extraordinary Loss</t>
  </si>
  <si>
    <t>Losses</t>
  </si>
  <si>
    <t>WRITTEN OFF DURING</t>
  </si>
  <si>
    <t>[Include in the description the date of loss,</t>
  </si>
  <si>
    <t>Recognized</t>
  </si>
  <si>
    <t>THE YEAR</t>
  </si>
  <si>
    <t>the date of Commission authorization to use Account 182</t>
  </si>
  <si>
    <t>of Loss</t>
  </si>
  <si>
    <t>During Year</t>
  </si>
  <si>
    <t>and period of amortization (mo, yr to mo, yr.).]</t>
  </si>
  <si>
    <t>Charged</t>
  </si>
  <si>
    <t xml:space="preserve">          TOTAL</t>
  </si>
  <si>
    <t>MISCELLANEOUS DEFERRED DEBITS (Account 186)</t>
  </si>
  <si>
    <t>Description of Miscellaneous Deferred Debit</t>
  </si>
  <si>
    <t>Total Amount</t>
  </si>
  <si>
    <t>Costs</t>
  </si>
  <si>
    <t>[Include in the description of costs, the date of</t>
  </si>
  <si>
    <t>of</t>
  </si>
  <si>
    <t>Commission authorization to use Account 186, and period</t>
  </si>
  <si>
    <t>Charges</t>
  </si>
  <si>
    <t xml:space="preserve"> of amortization (mo, yr to mo, yr).]</t>
  </si>
  <si>
    <t>Page 216</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</si>
  <si>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</si>
  <si>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</si>
  <si>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</si>
  <si>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</si>
  <si>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</si>
  <si>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Account Subdivisions</t>
  </si>
  <si>
    <t xml:space="preserve">    Beginning</t>
  </si>
  <si>
    <t xml:space="preserve">    of Year</t>
  </si>
  <si>
    <t xml:space="preserve">    (b)</t>
  </si>
  <si>
    <t>TOTAL Water (Total of lines 2 through 17)</t>
  </si>
  <si>
    <t>TOTAL Other (Total of lines 20 through 26)</t>
  </si>
  <si>
    <t>TOTAL Account 190 (TOTAL of lines 18 and 27)</t>
  </si>
  <si>
    <t>Notes</t>
  </si>
  <si>
    <t>Page 217</t>
  </si>
  <si>
    <t>If applicable, see insert page below:</t>
  </si>
  <si>
    <t>Page 217-A</t>
  </si>
  <si>
    <t>CAPITAL STOCK (Accounts 201 and 204)</t>
  </si>
  <si>
    <t>CAPITAL STOCK (Accounts 201 and 204) (Continued)</t>
  </si>
  <si>
    <t xml:space="preserve">  1.  Report below the particulars (details) called for concerning  common and preferred stock at end of year, distinguishing  separate series of any</t>
  </si>
  <si>
    <t>4.  The identification of each class of preferred stock should show the dividend rate and whether the dividends are cumulative</t>
  </si>
  <si>
    <t xml:space="preserve">       general class. Show separate totals for common and preferred stock.  If information to meet the stock exchange reporting requirement outlined in </t>
  </si>
  <si>
    <t xml:space="preserve">    or noncumulative.</t>
  </si>
  <si>
    <t xml:space="preserve">       column (a) is available from the SEC 10-K Report Form filing, a specific reference to report form (i.e. year and company title) may be reported in</t>
  </si>
  <si>
    <t>5.  State in a footnote if any capital stock which has been nominally issued is nominally outstanding at end of year.</t>
  </si>
  <si>
    <t xml:space="preserve">       column (a) provided the fiscal years for both the 10-K report and this report are compatible.</t>
  </si>
  <si>
    <t xml:space="preserve">    Give particulars (details) in column (a) of any nominally issued capital stock, reacquired stock, or stock in sinking and other funds </t>
  </si>
  <si>
    <t xml:space="preserve">  2.  Entries in column (b) should represent the number of shares authorized by the articles of incorporation as amended to end of year.</t>
  </si>
  <si>
    <t xml:space="preserve">    which is pledged, stating name of pledgee and purposes of pledge.</t>
  </si>
  <si>
    <t xml:space="preserve">  3.  Give particulars (details) concerning shares of any class and series of stock authorized to be issued by a regulatory commission which have</t>
  </si>
  <si>
    <t xml:space="preserve">       not yet been issued.</t>
  </si>
  <si>
    <t>Number</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</si>
  <si>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</si>
  <si>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</si>
  <si>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</si>
  <si>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</si>
  <si>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</si>
  <si>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</si>
  <si>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</si>
  <si>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</si>
  <si>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</si>
  <si>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</si>
  <si>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</si>
  <si>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</si>
  <si>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</si>
  <si>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</si>
  <si>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</si>
  <si>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</si>
  <si>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</si>
  <si>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</si>
  <si>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</si>
  <si>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</si>
  <si>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</si>
  <si>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</si>
  <si>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</si>
  <si>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</si>
  <si>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Page 250</t>
  </si>
  <si>
    <t>Page 251</t>
  </si>
  <si>
    <t>CAPITAL STOCK SUBSCRIBED, CAPITAL STOCK LIABILITY FOR CONVERSION,</t>
  </si>
  <si>
    <t>PREMIUM ON CAPITAL STOCK, AND INSTALLMENTS RECEIVED ON CAPITAL STOCK</t>
  </si>
  <si>
    <t>(Accounts 202 and 205, 203 and 206, 207, 212)</t>
  </si>
  <si>
    <t xml:space="preserve">1. Show for each of the above accounts the amounts </t>
  </si>
  <si>
    <t>Common Stock Liability for Conversion, or Account 206,</t>
  </si>
  <si>
    <t xml:space="preserve">applying to each class and series of capital stock.                     </t>
  </si>
  <si>
    <t>Preferred Stock Liability for Conversion, at the end of the</t>
  </si>
  <si>
    <t>Contributions to the Fund:</t>
  </si>
  <si>
    <t xml:space="preserve">     Deposits of Company Funds</t>
  </si>
  <si>
    <t xml:space="preserve">     Transfers from Pension Related Funds</t>
  </si>
  <si>
    <t xml:space="preserve">     Other  *</t>
  </si>
  <si>
    <t xml:space="preserve">  Quantity purified</t>
  </si>
  <si>
    <t xml:space="preserve">  Quantity not purified</t>
  </si>
  <si>
    <t xml:space="preserve">  Total available for distribution</t>
  </si>
  <si>
    <t>NYPSC  347-97</t>
  </si>
  <si>
    <t>DISTRIBUTION  RESERVOIRS AND STANDPIPES</t>
  </si>
  <si>
    <t xml:space="preserve">1. Show the requested information concerning  structures employed </t>
  </si>
  <si>
    <t>3.  If any property was held at the end of the year under any title other than full</t>
  </si>
  <si>
    <t>for storage of water in connection with the distribution system.</t>
  </si>
  <si>
    <t>owner-ship, state the fact in a footnote, and give full particulars concerning</t>
  </si>
  <si>
    <t>respondent's title.</t>
  </si>
  <si>
    <t xml:space="preserve">2. In column (i) indicate whether some is high pressure, low pressure, </t>
  </si>
  <si>
    <t>or other characteristics.</t>
  </si>
  <si>
    <t>Open</t>
  </si>
  <si>
    <t>Dimensions</t>
  </si>
  <si>
    <t>Service</t>
  </si>
  <si>
    <t>of overflow</t>
  </si>
  <si>
    <t>Material</t>
  </si>
  <si>
    <t>ft..</t>
  </si>
  <si>
    <t xml:space="preserve">zone </t>
  </si>
  <si>
    <t>closed</t>
  </si>
  <si>
    <t>supplied</t>
  </si>
  <si>
    <t>Page 406</t>
  </si>
  <si>
    <t>MAINS</t>
  </si>
  <si>
    <t>concerning respondent's title.</t>
  </si>
  <si>
    <t>Length of Pipe to the nearest foot</t>
  </si>
  <si>
    <t>Total Length of Pipes</t>
  </si>
  <si>
    <t xml:space="preserve">Diameter </t>
  </si>
  <si>
    <t>Private</t>
  </si>
  <si>
    <t>Public</t>
  </si>
  <si>
    <t>of pipe</t>
  </si>
  <si>
    <t>Cast</t>
  </si>
  <si>
    <t>right of way</t>
  </si>
  <si>
    <t>Streets</t>
  </si>
  <si>
    <t>Iron</t>
  </si>
  <si>
    <t xml:space="preserve">    (c)</t>
  </si>
  <si>
    <t>Transmission and</t>
  </si>
  <si>
    <t>MAINS (Continued)</t>
  </si>
  <si>
    <t>Page 408</t>
  </si>
  <si>
    <t>SERVICE PIPES</t>
  </si>
  <si>
    <t>1.  Show the requested information concerning the service pipes used in the</t>
  </si>
  <si>
    <t>3.  If the respondent owns the services from the mains to the curb or</t>
  </si>
  <si>
    <t>delivery of water from the distribution mains.  If the respondent has two or more</t>
  </si>
  <si>
    <t>property line, classify such services as "owned by respondent,"</t>
  </si>
  <si>
    <t>separate distribution systems, the particulars for each should be separately stated.</t>
  </si>
  <si>
    <t>and restrict the average length in column (g) to the portion of the</t>
  </si>
  <si>
    <t>service owned.</t>
  </si>
  <si>
    <t>2.  State in a footnote upon what basis, if any, customers are charged for the</t>
  </si>
  <si>
    <t>installations of services.</t>
  </si>
  <si>
    <t>Number at end of year</t>
  </si>
  <si>
    <t>Advance</t>
  </si>
  <si>
    <t>In.</t>
  </si>
  <si>
    <t>In Use</t>
  </si>
  <si>
    <t>Temporarily</t>
  </si>
  <si>
    <t>connections, not</t>
  </si>
  <si>
    <t>Average length</t>
  </si>
  <si>
    <t>Inactive</t>
  </si>
  <si>
    <t>yet used</t>
  </si>
  <si>
    <t>feet</t>
  </si>
  <si>
    <t>Owned by Respondent</t>
  </si>
  <si>
    <t xml:space="preserve">     TOTALS</t>
  </si>
  <si>
    <t>Owned by Customers</t>
  </si>
  <si>
    <t>Page 409</t>
  </si>
  <si>
    <t>CUSTOMERS' METERS</t>
  </si>
  <si>
    <t>1.  Show the requested information concerning customers' meters in service or</t>
  </si>
  <si>
    <t>3.  If the respondent has two or more distribution systems, the entries</t>
  </si>
  <si>
    <t>in stock during the year, and also the information called for concerning meters</t>
  </si>
  <si>
    <t xml:space="preserve">hereunder should be identified with the system of which the meters </t>
  </si>
  <si>
    <t>owned by customers.</t>
  </si>
  <si>
    <t>form a part.</t>
  </si>
  <si>
    <t>2.  Under type, classify them as Displacement, Current, Compound, and Fire service.</t>
  </si>
  <si>
    <t>Owned by Company</t>
  </si>
  <si>
    <t>Size</t>
  </si>
  <si>
    <t>Annual</t>
  </si>
  <si>
    <t>Seasonal</t>
  </si>
  <si>
    <t>In stock</t>
  </si>
  <si>
    <t>Mid-season</t>
  </si>
  <si>
    <t xml:space="preserve">at end of </t>
  </si>
  <si>
    <t>maximum</t>
  </si>
  <si>
    <t>year</t>
  </si>
  <si>
    <t>Page 410</t>
  </si>
  <si>
    <t>FIRE HYDRANTS</t>
  </si>
  <si>
    <t>1. Show the requested information concerning fire hydrants used in furnishing</t>
  </si>
  <si>
    <t xml:space="preserve">       L.S.                   _____________________________</t>
  </si>
  <si>
    <t>this ..............  day of ...................................  .......</t>
  </si>
  <si>
    <t>porting schedules should consist of balances and items immediately prior to transfer (for accounting</t>
  </si>
  <si>
    <t xml:space="preserve">purposes).  If the books are not closed as of that date, the data in the report should nevertheless be </t>
  </si>
  <si>
    <t xml:space="preserve">complete and the amounts reported should be supported by information set forth in, or as part of the </t>
  </si>
  <si>
    <t>books of account.</t>
  </si>
  <si>
    <t>5.     Every inquiry must be definitely answered.  If "none" or "not applicable" states the fact, such an</t>
  </si>
  <si>
    <t>answer may be used.  The annual report should be complete in itself.  Reference to reports of previous</t>
  </si>
  <si>
    <t>years or to any paper or document should not be made in lieu of required entries except as</t>
  </si>
  <si>
    <t>specifically outlined.</t>
  </si>
  <si>
    <t>6.     Upon filing, the report may, if desired, be permanently bound.  If it is so bound, the  requirement for page by</t>
  </si>
  <si>
    <t>(330)  Land and Land Rights</t>
  </si>
  <si>
    <t>(330)</t>
  </si>
  <si>
    <t>(331)  Structures and Improvements</t>
  </si>
  <si>
    <t>(331)</t>
  </si>
  <si>
    <t>(332)  Water Treatment Equipment</t>
  </si>
  <si>
    <t>(332)</t>
  </si>
  <si>
    <t xml:space="preserve">  TOTAL Water Treatment Plant (Enter Total of lines 28 thru 30)</t>
  </si>
  <si>
    <t xml:space="preserve">          5. TRANSMISSION &amp; DISTRIBUTION PLANT</t>
  </si>
  <si>
    <t>(340)  Land and Land Rights</t>
  </si>
  <si>
    <t>(340)</t>
  </si>
  <si>
    <t>(341)  Structures and Improvements</t>
  </si>
  <si>
    <t>(341)</t>
  </si>
  <si>
    <t>(342)  Distribution Reservoirs &amp; Standpipes</t>
  </si>
  <si>
    <t>(342)</t>
  </si>
  <si>
    <t>(343)  Transmission &amp; Distribution Mains</t>
  </si>
  <si>
    <t>(343)</t>
  </si>
  <si>
    <t>(344)  Fire Mains</t>
  </si>
  <si>
    <t>(344)</t>
  </si>
  <si>
    <t>(345)  Services</t>
  </si>
  <si>
    <t>(345)</t>
  </si>
  <si>
    <t>(346)  Meters</t>
  </si>
  <si>
    <t>(346)</t>
  </si>
  <si>
    <t>(348)  Hydrants</t>
  </si>
  <si>
    <t>(348)</t>
  </si>
  <si>
    <t>(349)  Other Transmission &amp; Distribution Plant</t>
  </si>
  <si>
    <t>(349)</t>
  </si>
  <si>
    <t xml:space="preserve">  Total Transmission &amp; Distribution Plant  (sum lines 33  thru 42)</t>
  </si>
  <si>
    <t>Page 202</t>
  </si>
  <si>
    <t>Page 203</t>
  </si>
  <si>
    <t>WATER  PLANT IN SERVICE (Accounts 101, 102, and 106) (Continued)</t>
  </si>
  <si>
    <t>Additions</t>
  </si>
  <si>
    <t xml:space="preserve">          6. GENERAL PLANT</t>
  </si>
  <si>
    <t>(389)  Land and Land Rights</t>
  </si>
  <si>
    <t>(389)</t>
  </si>
  <si>
    <t>(390)  Structures &amp; Improvements</t>
  </si>
  <si>
    <t>(390)</t>
  </si>
  <si>
    <t xml:space="preserve">(391)  Office Furniture &amp; Equipment </t>
  </si>
  <si>
    <t>(391)</t>
  </si>
  <si>
    <t>(392)  Transportation Equipment</t>
  </si>
  <si>
    <t>(392)</t>
  </si>
  <si>
    <t>(393)  Stores Equipment</t>
  </si>
  <si>
    <t>(393)</t>
  </si>
  <si>
    <t>(394)  Tools Shop &amp; Garage Equipment</t>
  </si>
  <si>
    <t>(394)</t>
  </si>
  <si>
    <t>(395)  Laboratory Equipment</t>
  </si>
  <si>
    <t>(395)</t>
  </si>
  <si>
    <t>(396)  Power Operated Equipment</t>
  </si>
  <si>
    <t>(396)</t>
  </si>
  <si>
    <t>(397)  Communications Equipment</t>
  </si>
  <si>
    <t>(397)</t>
  </si>
  <si>
    <t>(398)  Misc Equipment</t>
  </si>
  <si>
    <t>(398)</t>
  </si>
  <si>
    <t>(399)  Other Tangible Property</t>
  </si>
  <si>
    <t>(399)</t>
  </si>
  <si>
    <t xml:space="preserve">  Total General Plant  (sum lines 45  thru 55)</t>
  </si>
  <si>
    <t>(101) Total Plant Accounts (101)</t>
  </si>
  <si>
    <t>(101)</t>
  </si>
  <si>
    <t>(102)  Water Plant Purchased or Sold</t>
  </si>
  <si>
    <t>(102)</t>
  </si>
  <si>
    <t xml:space="preserve">               Total Water Plant in Service</t>
  </si>
  <si>
    <t>MISCELLANEOUS PLANT DATA</t>
  </si>
  <si>
    <t>MISCELLANEOUS PLANT DATA (Continued)</t>
  </si>
  <si>
    <t>Furnish a summary statement for each of the accounts listed here if a balance was carried over at any time</t>
  </si>
  <si>
    <t>during the year.  There should be a brief description and amounts, of transactions earned through</t>
  </si>
  <si>
    <t>each such account and, except to the extent that the information is shown elsewhere in this report, opening</t>
  </si>
  <si>
    <t>and closing balances.  If any of the property involved has an income producing status during the year,</t>
  </si>
  <si>
    <t>the gross income and applicable expenses (suitably subdivided) should be reported.</t>
  </si>
  <si>
    <t>103 Water Plant in Process of Reclassification</t>
  </si>
  <si>
    <t>109 Accumulated Provision for Depreciation of</t>
  </si>
  <si>
    <t xml:space="preserve">    Plant Leased to Others</t>
  </si>
  <si>
    <t>104 Plant Leased to Others</t>
  </si>
  <si>
    <t>110 Accumulated Provision for Depreciation of</t>
  </si>
  <si>
    <t>105 Plant Held for Future Use</t>
  </si>
  <si>
    <t xml:space="preserve">    Plant Held for Future Use</t>
  </si>
  <si>
    <t>114 Plant Acquisition Adjustments</t>
  </si>
  <si>
    <t xml:space="preserve">112 Accumulated Provision for Amortization of </t>
  </si>
  <si>
    <t>116 Other Water Plant Adjustments</t>
  </si>
  <si>
    <t xml:space="preserve">113 Accumulated Provision for Amortization of </t>
  </si>
  <si>
    <t>117 Accumulated Gains and Losses from</t>
  </si>
  <si>
    <t xml:space="preserve">          Disposition of Utility Plant and Land</t>
  </si>
  <si>
    <t xml:space="preserve">          Rights</t>
  </si>
  <si>
    <t xml:space="preserve">115 Accumulated Provision for Amortization of </t>
  </si>
  <si>
    <t xml:space="preserve">    Plant Acquisition Adjustments</t>
  </si>
  <si>
    <t>118.2 Other Utility Plant</t>
  </si>
  <si>
    <t>119.2 Accumulated Provision for Depreciation and</t>
  </si>
  <si>
    <t xml:space="preserve">            Amortization of Other Utility Plant</t>
  </si>
  <si>
    <t>Page 204</t>
  </si>
  <si>
    <t>Page 205</t>
  </si>
  <si>
    <t>CONSTRUCTION WORK IN PROGRESS (Account 107)</t>
  </si>
  <si>
    <t xml:space="preserve">1. For each department and common plant in service, report below descriptions and balances at </t>
  </si>
  <si>
    <t xml:space="preserve">    the end of year for each projects in process, of construction.</t>
  </si>
  <si>
    <t>2. Minor projects may be grouped.</t>
  </si>
  <si>
    <t>Construction Work in</t>
  </si>
  <si>
    <t xml:space="preserve"> Description of Each Project</t>
  </si>
  <si>
    <t>Progress (Account 107)</t>
  </si>
  <si>
    <t>Page 206</t>
  </si>
  <si>
    <t>CONSTRUCTION OVERHEADS</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</si>
  <si>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</si>
  <si>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</si>
  <si>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Net  Utility Operating Income (Enter Total of</t>
  </si>
  <si>
    <t xml:space="preserve">                line 2 less 22)  (Carry forward to page 118)</t>
  </si>
  <si>
    <t>Page 116</t>
  </si>
  <si>
    <t>Page 117</t>
  </si>
  <si>
    <t>(Ref).</t>
  </si>
  <si>
    <t xml:space="preserve">               Account</t>
  </si>
  <si>
    <t>Net Utility Operating Income (Carried forward from page 116)</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</si>
  <si>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</si>
  <si>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</si>
  <si>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</si>
  <si>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</si>
  <si>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</si>
  <si>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</si>
  <si>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</si>
  <si>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t>
  </si>
  <si>
    <t xml:space="preserve">    Interest and Dividend Income (419)</t>
  </si>
  <si>
    <t xml:space="preserve">    Allowance for Other Funds Used During Construction (419.1)</t>
  </si>
  <si>
    <t xml:space="preserve">    Miscellaneous Nonoperating Income (421)</t>
  </si>
  <si>
    <t xml:space="preserve">    Gain in Disposition of Property (421.1)</t>
  </si>
  <si>
    <t xml:space="preserve">          TOTAL Other Income (Enter Total of lines 28 thru 37)</t>
  </si>
  <si>
    <t>Other Income Deductions</t>
  </si>
  <si>
    <t xml:space="preserve">    Loss on Disposition of Property (421.2)</t>
  </si>
  <si>
    <t xml:space="preserve">    Miscellaneous Amortization (425)</t>
  </si>
  <si>
    <t xml:space="preserve">    Miscellaneous Income Deductions (426)</t>
  </si>
  <si>
    <t xml:space="preserve">          TOTAL Other Income  Deductions (Total of lines 40 thru 42)</t>
  </si>
  <si>
    <t>THIS PAGE LEFT BLANK INTENTIONALLY</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</si>
  <si>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</si>
  <si>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</si>
  <si>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</si>
  <si>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</si>
  <si>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</si>
  <si>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Net Income (Enter Total of lines 64 and 70)</t>
  </si>
  <si>
    <t>Page 118</t>
  </si>
  <si>
    <t>Page 119</t>
  </si>
  <si>
    <t>STATEMENT OF RETAINED EARNINGS FOR THE YEAR</t>
  </si>
  <si>
    <t xml:space="preserve">  1.  Report all changes in appropriated retained earnings,</t>
  </si>
  <si>
    <t xml:space="preserve">  5.  Show dividends for each class and series of capital stock.</t>
  </si>
  <si>
    <t>unappropriated retained earnings, and unappropriated un-</t>
  </si>
  <si>
    <t xml:space="preserve">  6.  Show separately the State and Federal income tax effect</t>
  </si>
  <si>
    <t>distributed subsidiary earnings for the year.</t>
  </si>
  <si>
    <t>of items shown in account 439, Adjustments to Retained</t>
  </si>
  <si>
    <t xml:space="preserve">     PBO at settlement date</t>
  </si>
  <si>
    <t>each reportable event having occurred since the company's adoption of SFAS-87 and include those forms in the current</t>
  </si>
  <si>
    <t xml:space="preserve">     Year-to-date increase (or decrease) in actuarial discount rate </t>
  </si>
  <si>
    <t>basis points</t>
  </si>
  <si>
    <t xml:space="preserve">     Percentage decrease in PBO for each 100 basis-point increase in the discount rate</t>
  </si>
  <si>
    <t xml:space="preserve">     Liability gain or (loss): {(6) x (7) x (8)} x 100 -- see instructions</t>
  </si>
  <si>
    <t>On lines 1-15 report activities for the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</si>
  <si>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</si>
  <si>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</si>
  <si>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</si>
  <si>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</si>
  <si>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(Less) Amortization of Gain on Reacquired Debt-Credit</t>
  </si>
  <si>
    <t>Interest on Debt to Assoc. Companies (430)</t>
  </si>
  <si>
    <t>Other Interest Expense (431)</t>
  </si>
  <si>
    <t>(Less) Allowance for Borrowed Funds Used During Construction-Cr.</t>
  </si>
  <si>
    <t xml:space="preserve">       Net Interest Charges (Enter Total of lines 55 thru 62)</t>
  </si>
  <si>
    <t>Income Before Extraordinary Items (Total of lines 24, 53 and 63)</t>
  </si>
  <si>
    <t>Extraordinary Income (434)</t>
  </si>
  <si>
    <t>(Less) Extraordinary Deductions (435)</t>
  </si>
  <si>
    <t xml:space="preserve">       Net Extraordinary Items (Enter Total of line 66 less line 67)</t>
  </si>
  <si>
    <t>Income Taxes -- Federal and Other (409.3)</t>
  </si>
  <si>
    <t>Extraordinary Items After Taxes (Enter Total of line 68 less line 69)</t>
  </si>
  <si>
    <t>If these amounts differ from the corresponding revenue figures in the income statement , each such difference should</t>
  </si>
  <si>
    <t>be explained in sufficient detail to identify the amounts by detail revenue account.  It is intended that the amounts shown</t>
  </si>
  <si>
    <t>here shall represent the revenues subject to assessment under Section 18a of the Public Service Law.</t>
  </si>
  <si>
    <t>Revenues</t>
  </si>
  <si>
    <t>Description of Account</t>
  </si>
  <si>
    <t>Intrastate</t>
  </si>
  <si>
    <t>Interstate</t>
  </si>
  <si>
    <t>Page 121</t>
  </si>
  <si>
    <t>STATEMENT OF CASH FLOWS</t>
  </si>
  <si>
    <t xml:space="preserve">  1.  If the notes to the cash flow statement in the respondents</t>
  </si>
  <si>
    <t xml:space="preserve">  3.  Operating Activities -- Other:  Include gains and losses</t>
  </si>
  <si>
    <t>annual stockholders report are applicable to this statement,</t>
  </si>
  <si>
    <t>pertaining to operating activities only.  Gains and losses</t>
  </si>
  <si>
    <t>such notes should be included on pages 124-125.</t>
  </si>
  <si>
    <t>pertaining to investing and financing activities should be</t>
  </si>
  <si>
    <t>Information about noncash investing and financing activities</t>
  </si>
  <si>
    <t>reported in those activities.  Show on page 124-125 the</t>
  </si>
  <si>
    <t xml:space="preserve">should be provided on pages 124-125.  Provide also on page </t>
  </si>
  <si>
    <t>amounts of interest paid (net of amounts capitalized)</t>
  </si>
  <si>
    <t>122 a reconciliation between "Cash and Cash Equivalents</t>
  </si>
  <si>
    <t>and income taxes paid.</t>
  </si>
  <si>
    <t>at End of Year" with related amounts on the balance sheet.</t>
  </si>
  <si>
    <t xml:space="preserve">  2.  Under "Other" specify significant amounts and group</t>
  </si>
  <si>
    <t>others.</t>
  </si>
  <si>
    <t>Description (See Instructions for Explanations of Codes)</t>
  </si>
  <si>
    <t>Amounts</t>
  </si>
  <si>
    <t>Net Cash Flow from Operating Activities:</t>
  </si>
  <si>
    <t xml:space="preserve">     Net Income</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</si>
  <si>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</si>
  <si>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</si>
  <si>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</si>
  <si>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</si>
  <si>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</si>
  <si>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Payables and Accrued Expenses</t>
  </si>
  <si>
    <t xml:space="preserve">          Net (Increase) Decrease in Other Regulatory Assets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</si>
  <si>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</si>
  <si>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</si>
  <si>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</si>
  <si>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20)</t>
  </si>
  <si>
    <t>Cash Flows from Investment Activities:</t>
  </si>
  <si>
    <t xml:space="preserve">    Construction and Acquisition of Plant (including Land):</t>
  </si>
  <si>
    <t xml:space="preserve">         Gross Additions to Utility Plant</t>
  </si>
  <si>
    <t xml:space="preserve">         Gross Additions to Common Utility Plant</t>
  </si>
  <si>
    <t xml:space="preserve">         Gross Additions to Nonutility Plant</t>
  </si>
  <si>
    <t xml:space="preserve">         Cash Outflows for Plant (Total of lines 24 thru 31)</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</si>
  <si>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</si>
  <si>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</si>
  <si>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</si>
  <si>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</si>
  <si>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</si>
  <si>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</si>
  <si>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</si>
  <si>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STATEMENT OF CASH FLOWS (Continued)</t>
  </si>
  <si>
    <t>4.  Investing Activities</t>
  </si>
  <si>
    <t xml:space="preserve">  5.  Codes used:</t>
  </si>
  <si>
    <t>Page 313-A</t>
  </si>
  <si>
    <t>1. Report below particulars concerning all tax refunds received or used as a reduction of taxes payable</t>
  </si>
  <si>
    <t>Number of Previous Employees Vested but Not Retired</t>
  </si>
  <si>
    <t>REPORTING COMPANY</t>
  </si>
  <si>
    <t>Minimum Required Contribution</t>
  </si>
  <si>
    <t>Actual Contribution*</t>
  </si>
  <si>
    <t>Maximum Amount Deductible*</t>
  </si>
  <si>
    <t>Benefit Payments</t>
  </si>
  <si>
    <t>Pension Cost Capitalized</t>
  </si>
  <si>
    <t>Accumulated Pension Asset/(Liability) at Close of Year</t>
  </si>
  <si>
    <t>Total Number of Company Employees at Beginning of Policy Year</t>
  </si>
  <si>
    <t xml:space="preserve"> *  Specify in the space below the reason(s) for any difference between the amounts reported</t>
  </si>
  <si>
    <t xml:space="preserve">     on lines 23(b) and 24(b).</t>
  </si>
  <si>
    <t>Page 359</t>
  </si>
  <si>
    <t>Page 360</t>
  </si>
  <si>
    <t>If required, see insert page below.</t>
  </si>
  <si>
    <t>Page 359-A</t>
  </si>
  <si>
    <t>ANALYSIS OF PENSION SETTLEMENTS, CURTAILMENTS AND TERMINATIONS</t>
  </si>
  <si>
    <t>ANALYSIS OF PENSION SETTLEMENTS, CURTAILMENTS AND TERMINATIONS (Continued)</t>
  </si>
  <si>
    <t>Transfers, etc.</t>
  </si>
  <si>
    <t>Minor Items-Other Nonutility Property</t>
  </si>
  <si>
    <t>Organizing the Paper Copy of the Annual Report</t>
  </si>
  <si>
    <t>Company Name</t>
  </si>
  <si>
    <t>NAME TO SAVE</t>
  </si>
  <si>
    <t>Long Island Water</t>
  </si>
  <si>
    <t>New York American-Water</t>
  </si>
  <si>
    <t>New York Water Service</t>
  </si>
  <si>
    <t>Sea Cliff Water</t>
  </si>
  <si>
    <t>United Water - New Rochelle</t>
  </si>
  <si>
    <t>United Water - New York</t>
  </si>
  <si>
    <t>United Water - Oswego</t>
  </si>
  <si>
    <t xml:space="preserve">          If service is restricted to a portion of a city, designate the boroughs or area covered by the respondent's operations.</t>
  </si>
  <si>
    <t xml:space="preserve">         2.   If any items were determined by estimate or apportionment, state that fact and give full particulars in a footnote.</t>
  </si>
  <si>
    <t xml:space="preserve">which have been nominally issued and are nominally  </t>
  </si>
  <si>
    <t xml:space="preserve">   2.  In column (a), for new issues,  give Commission authorization</t>
  </si>
  <si>
    <t>originally issued.</t>
  </si>
  <si>
    <t xml:space="preserve">Discount and Expense, or credited to Account 429, </t>
  </si>
  <si>
    <t xml:space="preserve">outstanding at end of year, describe such securities in </t>
  </si>
  <si>
    <t>numbers and dates.</t>
  </si>
  <si>
    <t>8.  For column (c) the total expenses should be listed first</t>
  </si>
  <si>
    <t>Amortization of Premium on Debt - Credit.</t>
  </si>
  <si>
    <t>a footnote.</t>
  </si>
  <si>
    <t xml:space="preserve">   3.  For bonds assumed by the respondent, include in column(a)</t>
  </si>
  <si>
    <t xml:space="preserve">         Water Produced</t>
  </si>
  <si>
    <t xml:space="preserve">                                 C  o  n  s  u  m  p  t  i  o  n</t>
  </si>
  <si>
    <t xml:space="preserve">               Losses Accounted for</t>
  </si>
  <si>
    <t xml:space="preserve">  Net increase (decrease) in cash</t>
  </si>
  <si>
    <t xml:space="preserve">    and cash equivalents</t>
  </si>
  <si>
    <t xml:space="preserve">  Cash and cash equivalents,</t>
  </si>
  <si>
    <t xml:space="preserve">      Beginning of Year</t>
  </si>
  <si>
    <t xml:space="preserve">      End of Year</t>
  </si>
  <si>
    <t>Page 113</t>
  </si>
  <si>
    <t>COMPARATIVE BALANCE SHEET (ASSETS AND OTHER DEBITS)</t>
  </si>
  <si>
    <t>Ref.</t>
  </si>
  <si>
    <t>Balance at</t>
  </si>
  <si>
    <t>Beg. of Year</t>
  </si>
  <si>
    <t>End of Year</t>
  </si>
  <si>
    <t>(a)_x0014_</t>
  </si>
  <si>
    <t>UTILITY PLANT</t>
  </si>
  <si>
    <t>Water Plant (101-107, 114, 116, 117,  118.1, 118.2)</t>
  </si>
  <si>
    <t>(Less) Accum. Prov. for Depr. Amort. Depl. (108-113,115, 119.1, 119.2)</t>
  </si>
  <si>
    <t xml:space="preserve">     Net Utility Plant ( Total of line 2 less 3)</t>
  </si>
  <si>
    <t>-</t>
  </si>
  <si>
    <t>OTHER PROPERTY AND INVESTMENTS</t>
  </si>
  <si>
    <t>Nonutility Property (121)</t>
  </si>
  <si>
    <t>(Less) Accum. Prov. for Depr. and Amort. (122)</t>
  </si>
  <si>
    <t>Investments in Associated Companies (123)</t>
  </si>
  <si>
    <t>Investment in Subsidiary Companies (123.1)</t>
  </si>
  <si>
    <t>Other Investments (124)</t>
  </si>
  <si>
    <t>Sinking Funds (125)</t>
  </si>
  <si>
    <t>Depreciation Funds (126)</t>
  </si>
  <si>
    <t>Other Special Funds (128)</t>
  </si>
  <si>
    <t xml:space="preserve">     TOTAL Other Property and Investments (Total of lines 6 thru 13)</t>
  </si>
  <si>
    <t>CURRENT AND ACCRUED ASSETS</t>
  </si>
  <si>
    <t>Cash (131)</t>
  </si>
  <si>
    <t>Interest Special Deposits (132)</t>
  </si>
  <si>
    <t>Dividend Special Deposits (133)</t>
  </si>
  <si>
    <t>Other Special Deposits (134)</t>
  </si>
  <si>
    <t>Working Fund (135)</t>
  </si>
  <si>
    <t>Temporary Cash Investments (136)</t>
  </si>
  <si>
    <t>Notes Receivable (141)</t>
  </si>
  <si>
    <t>Customer Accounts Receivable (142)</t>
  </si>
  <si>
    <t>Other Accounts Receivable (143)</t>
  </si>
  <si>
    <t>(Less) Accum. Prov. for Uncollectible Acct.-Credit (144)</t>
  </si>
  <si>
    <t>Notes Receivable from Associated Companies (145)</t>
  </si>
  <si>
    <t>Accounts Receivable from Assoc. Companies (146)</t>
  </si>
  <si>
    <t>Materials and Supplies (150)</t>
  </si>
  <si>
    <t>Prepayments (165)</t>
  </si>
  <si>
    <t>Interest and Dividends Receivable (171)</t>
  </si>
  <si>
    <t>Rents Receivable (172)</t>
  </si>
  <si>
    <t>Accrued Utility Revenues (173)</t>
  </si>
  <si>
    <t>Miscellaneous Current and Accrued Assets (174)</t>
  </si>
  <si>
    <t>Account 411.2</t>
  </si>
  <si>
    <t>Credited</t>
  </si>
  <si>
    <t>Debited</t>
  </si>
  <si>
    <t>Accelerated Amortization (Account 281)</t>
  </si>
  <si>
    <t>Pollution Control</t>
  </si>
  <si>
    <t>Defense Facilities</t>
  </si>
  <si>
    <t xml:space="preserve">    TOTAL  WATER (Enter Total of lines 3 thru 7)</t>
  </si>
  <si>
    <t xml:space="preserve">    TOTAL (Account 281)(Total of 8 and 9)</t>
  </si>
  <si>
    <t>Liberalized Depreciation (Account 282)</t>
  </si>
  <si>
    <t xml:space="preserve">    TOTAL  WATER (Enter Total of lines 12 thru 16)</t>
  </si>
  <si>
    <t xml:space="preserve">    TOTAL (Account 282)(Total of 17 and 18)</t>
  </si>
  <si>
    <t>Other (Account 283)</t>
  </si>
  <si>
    <t xml:space="preserve">    TOTAL  WATER (Enter Total of lines 22 thru 29)</t>
  </si>
  <si>
    <t xml:space="preserve">    TOTAL (Account 283)(Total of 30 and 31)</t>
  </si>
  <si>
    <t xml:space="preserve">   </t>
  </si>
  <si>
    <t>TOTAL (Accounts 281, 282, 283)</t>
  </si>
  <si>
    <t xml:space="preserve">  Water</t>
  </si>
  <si>
    <t xml:space="preserve">     TOTAL</t>
  </si>
  <si>
    <t>Page 264</t>
  </si>
  <si>
    <t>Page 265</t>
  </si>
  <si>
    <t>If applicable, see insert pages below:</t>
  </si>
  <si>
    <t>Page 264-A</t>
  </si>
  <si>
    <t>Page 265-A</t>
  </si>
  <si>
    <t>Excess/Deficient Deferred Federal Income Tax Balances*</t>
  </si>
  <si>
    <t xml:space="preserve">1. </t>
  </si>
  <si>
    <t>Report below the specified excess/deficient accumulated deferred Federal income taxes as of December 31 of the reporting year.</t>
  </si>
  <si>
    <t xml:space="preserve">2. </t>
  </si>
  <si>
    <t>Protected amounts are accumulated deferred taxes that are depreciation related and are protected from rapid write-back by</t>
  </si>
  <si>
    <t>Section 203 (e) of the Tax Reform Act of 1986.</t>
  </si>
  <si>
    <t xml:space="preserve">3. </t>
  </si>
  <si>
    <t>Unprotected amounts are those accumulated deferred taxes that are not subject to Section 203 (e) of the Tax Reform Act of 1986.</t>
  </si>
  <si>
    <t xml:space="preserve">4. </t>
  </si>
  <si>
    <t>Excess/deficient deferred taxes result when there is a reduction/increase in the statutory income tax rate (e.g.. TRA-86 &amp; Revenue</t>
  </si>
  <si>
    <t>Reconciliation Act of 1993) &amp; the deferred tax balances provided are greater/less than the enacted tax rate, all calculated on a</t>
  </si>
  <si>
    <t>vintage year basis.</t>
  </si>
  <si>
    <t>Account 190</t>
  </si>
  <si>
    <t>Account 281</t>
  </si>
  <si>
    <t>Account 282</t>
  </si>
  <si>
    <t>Account 283</t>
  </si>
  <si>
    <t>Excess Deferred Taxes</t>
  </si>
  <si>
    <t>Protected Excess Deferred Taxes</t>
  </si>
  <si>
    <t>Unprotected Excess Deferred Taxes</t>
  </si>
  <si>
    <t>Total Excess Deferred Taxes</t>
  </si>
  <si>
    <t>Deficient Deferred Taxes</t>
  </si>
  <si>
    <t>Deficient Deferred FIT Balance Related to:</t>
  </si>
  <si>
    <t>1986 &amp; Prior Vintage Yr. Assets/Liab.</t>
  </si>
  <si>
    <t>1987 to Current Vintage Yr. Assets/Liabs.</t>
  </si>
  <si>
    <t>Average Remaining Amortization Period for:</t>
  </si>
  <si>
    <t>Protected Excess Deferred FIT Balance</t>
  </si>
  <si>
    <t>Unprotected Excess Deferred FIT Balance</t>
  </si>
  <si>
    <t>Deficient Deferred FIT Balance</t>
  </si>
  <si>
    <t>*NOTE:  Do not include deferred Federal income taxes recorded purely from the implementation of FAS-109, Accounting for Income Taxes</t>
  </si>
  <si>
    <t>Page 266</t>
  </si>
  <si>
    <t>TEMPORARY INCOME TAX DIFFERENCES - SFAS 109</t>
  </si>
  <si>
    <t>Report below the accumulated deferred Federal income tax assets/liabilities, as of December 31 of the reporting year, that result</t>
  </si>
  <si>
    <t>purely from the implementation of SFAS - 109, "Accounting for Income Taxes", and in accordance with the Commission's associated</t>
  </si>
  <si>
    <t>AFUDC</t>
  </si>
  <si>
    <t>AFUDC - Net of Tax - Plant</t>
  </si>
  <si>
    <t>AFUDC - Equity Component - Plant</t>
  </si>
  <si>
    <t>Other Net of Tax Items (specify)</t>
  </si>
  <si>
    <t>Prior Flow-Through Items</t>
  </si>
  <si>
    <t>Depreciation</t>
  </si>
  <si>
    <t>Asset Base Difference (non - ITC)</t>
  </si>
  <si>
    <t>Other (specify)</t>
  </si>
  <si>
    <t xml:space="preserve">(317)   Other Water Source Plant </t>
  </si>
  <si>
    <t>(317)</t>
  </si>
  <si>
    <t xml:space="preserve">  TOTAL Source of Supply Plant   (Enter Total of lines 7 thru 14)</t>
  </si>
  <si>
    <t xml:space="preserve">          3. PUMPING PLANT</t>
  </si>
  <si>
    <t>(320)  Land and Land Rights</t>
  </si>
  <si>
    <t>(320)</t>
  </si>
  <si>
    <t>(321)  Structures and Improvements</t>
  </si>
  <si>
    <t>(321)</t>
  </si>
  <si>
    <t>(322)  Boiler Plant  Equipment</t>
  </si>
  <si>
    <t>(322)</t>
  </si>
  <si>
    <t>(323)  Other Power Production Equipment</t>
  </si>
  <si>
    <t>(323)</t>
  </si>
  <si>
    <t>(324)  Steam  Pumping Equipment</t>
  </si>
  <si>
    <t>(324)</t>
  </si>
  <si>
    <t>(325)  Electric Pumping Equipment</t>
  </si>
  <si>
    <t>(325)</t>
  </si>
  <si>
    <t>(326)  Diesel Pumping Equipment</t>
  </si>
  <si>
    <t>(326)</t>
  </si>
  <si>
    <t>(327)  Hydraulic Pumping Equipment</t>
  </si>
  <si>
    <t>(327)</t>
  </si>
  <si>
    <t>(328)  Other Power Pumping Equipment</t>
  </si>
  <si>
    <t>(328)</t>
  </si>
  <si>
    <t xml:space="preserve">  TOTAL Pumping Equipment  (Total of lines 17 thru 25)</t>
  </si>
  <si>
    <t xml:space="preserve">          4. WATER TREATMENT PLANT</t>
  </si>
  <si>
    <t>EXTRAORDINARY ITEMS (Accounts 434 and 435)</t>
  </si>
  <si>
    <t>1. Give below a brief description of each item included in accounts 434, Extraordinary Income and 435,</t>
  </si>
  <si>
    <t xml:space="preserve">    Extraordinary Deductions.</t>
  </si>
  <si>
    <t>2. Give reference to Commission approval, including date of approval, for extraordinary treatment</t>
  </si>
  <si>
    <t xml:space="preserve">    of any item which amounts to less than 5% of income. (See General Instruction section 561.7 </t>
  </si>
  <si>
    <t xml:space="preserve">    of the applicable Uniform System of Accounts.</t>
  </si>
  <si>
    <t>3. Income tax effects relating to each extraordinary item should be listed in Column (c).</t>
  </si>
  <si>
    <t>GROSS</t>
  </si>
  <si>
    <t>RELATED</t>
  </si>
  <si>
    <t>DESCRIPTION OF ITEMS</t>
  </si>
  <si>
    <t>AMOUNT</t>
  </si>
  <si>
    <t>FEDERAL TAXES</t>
  </si>
  <si>
    <t>Extraordinary Income (Account 434):</t>
  </si>
  <si>
    <t>Total Extraordinary Income</t>
  </si>
  <si>
    <t>Extraordinary Deductions (Account 435):</t>
  </si>
  <si>
    <t xml:space="preserve">     Total Extraordinary Deductions</t>
  </si>
  <si>
    <t>Net Extraordinary Items</t>
  </si>
  <si>
    <t>Page 321</t>
  </si>
  <si>
    <t>REGULATORY COMMISSION EXPENSES (Account 928)</t>
  </si>
  <si>
    <t>REGULATORY COMMISSION EXPENSES (Continued)</t>
  </si>
  <si>
    <t xml:space="preserve">  1.  Report particulars (details) of regulatory commission expenses</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</si>
  <si>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</si>
  <si>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</si>
  <si>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</si>
  <si>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</si>
  <si>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</si>
  <si>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</si>
  <si>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</si>
  <si>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</si>
  <si>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 xml:space="preserve">  amortization of amounts deferred in previous years.</t>
  </si>
  <si>
    <t xml:space="preserve">  amortization.</t>
  </si>
  <si>
    <t>plant, or other accounts.</t>
  </si>
  <si>
    <t xml:space="preserve">  body, or cases in which such a body was a party.  </t>
  </si>
  <si>
    <t>5.  Minor items may be grouped.</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</si>
  <si>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</si>
  <si>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</si>
  <si>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</si>
  <si>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</si>
  <si>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</si>
  <si>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</si>
  <si>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</si>
  <si>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</si>
  <si>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</si>
  <si>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</si>
  <si>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186</t>
  </si>
  <si>
    <t>Deferred to</t>
  </si>
  <si>
    <t>of the case.)</t>
  </si>
  <si>
    <t>Commission</t>
  </si>
  <si>
    <t>Department</t>
  </si>
  <si>
    <t>(b) + (c)</t>
  </si>
  <si>
    <t>Page 350</t>
  </si>
  <si>
    <t>Page 351</t>
  </si>
  <si>
    <t>RESEARCH AND DEVELOPMENT ACTIVITIES</t>
  </si>
  <si>
    <t>RESEARCH AND DEVELOPMENT ACTIVITIES(Continued)</t>
  </si>
  <si>
    <t xml:space="preserve">  1.  Describe and show below costs incurred and accounts charged</t>
  </si>
  <si>
    <t xml:space="preserve">  3.  Include in column (c) all R &amp; D items performed</t>
  </si>
  <si>
    <t>4.  Show in column (e) the account number charged</t>
  </si>
  <si>
    <t>6.  If costs have not been segregated for R &amp; D activities</t>
  </si>
  <si>
    <t xml:space="preserve">  during the year for technological research and development</t>
  </si>
  <si>
    <t xml:space="preserve">  internally and in column (d) those items performed</t>
  </si>
  <si>
    <t>with expenses during the year or the account to which</t>
  </si>
  <si>
    <t>or projects, submit estimates for columns (c), (d), and (f) with</t>
  </si>
  <si>
    <t xml:space="preserve">  (R &amp; D) project initiated, continued, or concluded</t>
  </si>
  <si>
    <t xml:space="preserve">  outside the company costing $5,000 or more, briefly</t>
  </si>
  <si>
    <t>amounts were capitalized during the year, listing Account</t>
  </si>
  <si>
    <t>such amounts identified by "Est."</t>
  </si>
  <si>
    <t xml:space="preserve">  during the year.  Report also support given to others during the</t>
  </si>
  <si>
    <t xml:space="preserve">  describing the specific area of R &amp; D (such as safety,</t>
  </si>
  <si>
    <t>107, Construction Work in Progress, first.  Show in column (f)</t>
  </si>
  <si>
    <t>7.  Report separately research and related testing</t>
  </si>
  <si>
    <t xml:space="preserve">  year for jointly-sponsored projects.  (Identify recipient regardless</t>
  </si>
  <si>
    <t xml:space="preserve">  corrosion control, pollution, automation, measurement,</t>
  </si>
  <si>
    <t>the amounts related to the account charged in column (e).</t>
  </si>
  <si>
    <t>facilities operated by the respondent.</t>
  </si>
  <si>
    <t xml:space="preserve">  of affiliation.)  For any R &amp; D work carried on by the respondent</t>
  </si>
  <si>
    <t xml:space="preserve">  insulation, type of appliance, etc.).  Group items under</t>
  </si>
  <si>
    <t>5.  Show in column (g) the total unamortized accumulation</t>
  </si>
  <si>
    <t xml:space="preserve">  in which there is a sharing of costs with others, show separately</t>
  </si>
  <si>
    <t xml:space="preserve">  $5,000 by classifications and indicate the number of</t>
  </si>
  <si>
    <t>of costs of projects.  This total must equal the balance</t>
  </si>
  <si>
    <t xml:space="preserve">  the respondent's cost for the year and cost chargeable to others.</t>
  </si>
  <si>
    <t xml:space="preserve">  items grouped. </t>
  </si>
  <si>
    <t>in Account 188, Research, Development, and Demonstration</t>
  </si>
  <si>
    <t xml:space="preserve">  (See definition of research, development, and demonstration in</t>
  </si>
  <si>
    <t>distributed to bondholders, banking institutions or security analysts, submit that.</t>
  </si>
  <si>
    <t xml:space="preserve">          TOTALS (Accounts 460.2, 461.2)</t>
  </si>
  <si>
    <t xml:space="preserve">          TOTALS (Accounts 460.3, 461.3)</t>
  </si>
  <si>
    <t xml:space="preserve">          TOTALS (Account 462)</t>
  </si>
  <si>
    <t xml:space="preserve">          TOTALS (Account 463)</t>
  </si>
  <si>
    <t xml:space="preserve">          TOTALS (Account 464)</t>
  </si>
  <si>
    <t xml:space="preserve">          TOTALS (Account 465)</t>
  </si>
  <si>
    <t>Page 301</t>
  </si>
  <si>
    <t>SALES OF ELECTRICITY BY RATE SCHEDULES</t>
  </si>
  <si>
    <t>Average Number</t>
  </si>
  <si>
    <t>KWh of Sales</t>
  </si>
  <si>
    <t>Revenue per</t>
  </si>
  <si>
    <t>MWh Sold</t>
  </si>
  <si>
    <t>of Customers</t>
  </si>
  <si>
    <t>per Customer</t>
  </si>
  <si>
    <t>KWh Sold</t>
  </si>
  <si>
    <t>Total Billed</t>
  </si>
  <si>
    <t>Page 302-A</t>
  </si>
  <si>
    <t>SALES OF WATER BY MUNICIPALITIES</t>
  </si>
  <si>
    <t>SALES OF WATER BY MUNICIPALITIES (CONTINUED)</t>
  </si>
  <si>
    <t xml:space="preserve">  5.  Give concise explanations concerning significant</t>
  </si>
  <si>
    <t>amount of any refunds made or received during the year</t>
  </si>
  <si>
    <t>(Ref.)</t>
  </si>
  <si>
    <t>TOTAL</t>
  </si>
  <si>
    <t>Water Utility</t>
  </si>
  <si>
    <t>Other Utility</t>
  </si>
  <si>
    <t>Other  Utility</t>
  </si>
  <si>
    <t>Account</t>
  </si>
  <si>
    <t>Page</t>
  </si>
  <si>
    <t>Current Year</t>
  </si>
  <si>
    <t xml:space="preserve"> Current Year</t>
  </si>
  <si>
    <t>Previous Year</t>
  </si>
  <si>
    <t xml:space="preserve">    Short-Term Debt</t>
  </si>
  <si>
    <t>Pretax Coverage of Interest Expense</t>
  </si>
  <si>
    <t>Com. Stock Dividends as a % of Earnings</t>
  </si>
  <si>
    <t>Return on Common Equity</t>
  </si>
  <si>
    <t>Internal Cash Generated as a % of</t>
  </si>
  <si>
    <t xml:space="preserve">    Cash Outflows for Construction </t>
  </si>
  <si>
    <t>CWIP as a % of Plant</t>
  </si>
  <si>
    <t>5 Year Book Source</t>
  </si>
  <si>
    <t>Current Assets</t>
  </si>
  <si>
    <t>Pg 1, L 13</t>
  </si>
  <si>
    <t>Current Liabilities</t>
  </si>
  <si>
    <t>Pg 1, L 34</t>
  </si>
  <si>
    <t>Pg 1, L 25</t>
  </si>
  <si>
    <t>Pg 1, L 20</t>
  </si>
  <si>
    <t>Common Stock and Retained Earnings</t>
  </si>
  <si>
    <t>Pg 1, L 24 - 20</t>
  </si>
  <si>
    <t xml:space="preserve">    (Excl. Preferred Stock)</t>
  </si>
  <si>
    <t>Short-Term Debt</t>
  </si>
  <si>
    <t>Pg 1, L 26, 32</t>
  </si>
  <si>
    <t>Pretax Income</t>
  </si>
  <si>
    <t>Pg 2, L 6, 10, 15 - L 16</t>
  </si>
  <si>
    <t>Interest Expense</t>
  </si>
  <si>
    <t>Pg 2, L 22</t>
  </si>
  <si>
    <t>Pg 3, (L 28)</t>
  </si>
  <si>
    <t>Pg 3, L 25 - 29</t>
  </si>
  <si>
    <t xml:space="preserve">    (Excl. Preferred Stock Dividends)</t>
  </si>
  <si>
    <t>Internal Cash</t>
  </si>
  <si>
    <t>Pg 3, L 11</t>
  </si>
  <si>
    <t>Cash Outflows for Construction</t>
  </si>
  <si>
    <t>Pg 3, (L 12)</t>
  </si>
  <si>
    <t>CWIP</t>
  </si>
  <si>
    <t>Pg 6, L 10</t>
  </si>
  <si>
    <t>Pg 6, L 14</t>
  </si>
  <si>
    <t xml:space="preserve">A/R - Pg 309, L 4 </t>
  </si>
  <si>
    <t>VERIFICATION</t>
  </si>
  <si>
    <t xml:space="preserve">   The Public Service Law requires that "... it shall be the duty of every such person and corporation to file with the</t>
  </si>
  <si>
    <t>Commission an annual report, verified by oath of the president, vice-president, treasurer, secretary, general manager, or</t>
  </si>
  <si>
    <t>receiver, if any, thereof, or by the person required to file the same.   The verification shall be made by said official holding</t>
  </si>
  <si>
    <t>office at the time of the filing of said report, and if  not made upon the knowledge of the person verifying the same shall</t>
  </si>
  <si>
    <t>set forth the sources of his information and the grounds of his belief as to any matters not stated to be verified upon his</t>
  </si>
  <si>
    <t xml:space="preserve">knowledge." </t>
  </si>
  <si>
    <t>Purchased for Pumping during the year.</t>
  </si>
  <si>
    <t>Number of units</t>
  </si>
  <si>
    <t>Name of Vendor</t>
  </si>
  <si>
    <t>Kind of</t>
  </si>
  <si>
    <t>purchased or</t>
  </si>
  <si>
    <t>Power</t>
  </si>
  <si>
    <t>transferred</t>
  </si>
  <si>
    <t>Page 310</t>
  </si>
  <si>
    <t>DEPRECIATION AND AMORTIZATION OF WATER PLANT (Accounts 403, 404, 405)</t>
  </si>
  <si>
    <t>DEPRECIATION AND AMORTIZATION OF WATER PLANT (Continued)</t>
  </si>
  <si>
    <t>(Except amortization of acquisition adjustments)</t>
  </si>
  <si>
    <t>C. Factors Used in Estimating Depreciation Charges</t>
  </si>
  <si>
    <t>1. Report in section A for the year amounts of depreciation expense (account 403) according to plant functional</t>
  </si>
  <si>
    <t>classifications, amortization of limited-term water Plant (Account 404); and (c) Amortization of Other Water Plant (Account 405).</t>
  </si>
  <si>
    <t>Depreciable</t>
  </si>
  <si>
    <t>Estimated</t>
  </si>
  <si>
    <t>Applied</t>
  </si>
  <si>
    <t>2. Report in section B the rates used to compute amortization charges for water plant (Accounts 404 and 405).  State the basis used</t>
  </si>
  <si>
    <t>Plant Base</t>
  </si>
  <si>
    <t>Avg. Service</t>
  </si>
  <si>
    <t>Net Salvage</t>
  </si>
  <si>
    <t>Depr. Rates</t>
  </si>
  <si>
    <t>Mortality Curve</t>
  </si>
  <si>
    <t>Remaining</t>
  </si>
  <si>
    <t>to compute charges and whether any changes have been made in the basis or rates used from the preceding report year.</t>
  </si>
  <si>
    <t>(In thousands)</t>
  </si>
  <si>
    <t>Life</t>
  </si>
  <si>
    <t>(Percent)</t>
  </si>
  <si>
    <t>Type</t>
  </si>
  <si>
    <t>3. Report all available information called for in section C every fifth year beginning with report year 1972, reporting annually only</t>
  </si>
  <si>
    <t>changes to columns (c) through (g) from the complete report of the preceding year.</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</si>
  <si>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</si>
  <si>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</si>
  <si>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</si>
  <si>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</si>
  <si>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</si>
  <si>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</si>
  <si>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</si>
  <si>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</si>
  <si>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</si>
  <si>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</si>
  <si>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</si>
  <si>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4. 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</si>
  <si>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</si>
  <si>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</si>
  <si>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Amortization</t>
  </si>
  <si>
    <t>of Limited-Term</t>
  </si>
  <si>
    <t>of Other</t>
  </si>
  <si>
    <t xml:space="preserve">Line </t>
  </si>
  <si>
    <t>Functional Classification</t>
  </si>
  <si>
    <t>Expense</t>
  </si>
  <si>
    <t>(Account 403)</t>
  </si>
  <si>
    <t>(Acct. 404)</t>
  </si>
  <si>
    <t>(Acct. 405)</t>
  </si>
  <si>
    <t>Intangible Plant</t>
  </si>
  <si>
    <t>Pumping Plant</t>
  </si>
  <si>
    <t>Water Treatment Plant</t>
  </si>
  <si>
    <t>Transmission and Distribution Plant</t>
  </si>
  <si>
    <t>General Plant</t>
  </si>
  <si>
    <t>Common Plant-Water</t>
  </si>
  <si>
    <t>B.  Basis for Amortization Charges</t>
  </si>
  <si>
    <t>Page 311</t>
  </si>
  <si>
    <t>Page 312</t>
  </si>
  <si>
    <t>MISCELLANEOUS GENERAL EXPENSES  (Account 930)</t>
  </si>
  <si>
    <t>Industry Association Dues</t>
  </si>
  <si>
    <t>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</si>
  <si>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</si>
  <si>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</si>
  <si>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$1,000 or more in this column showing the (1) purpose, (2) recipient</t>
  </si>
  <si>
    <t>and (3) amount of such items. Group amounts of less than $1,000 by classes if the number of items so</t>
  </si>
  <si>
    <t>grouped is shown).</t>
  </si>
  <si>
    <t>Page 313</t>
  </si>
  <si>
    <t>RECONCILIATION OF REPORTED NET INCOME WITH TAXABLE INCOME FOR FEDERAL INCOME TAXES</t>
  </si>
  <si>
    <t xml:space="preserve">Report the reconciliation of reported net income for the year with taxable income used in computing Federal income </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</si>
  <si>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</si>
  <si>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</si>
  <si>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</si>
  <si>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</si>
  <si>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</si>
  <si>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</si>
  <si>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</si>
  <si>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</si>
  <si>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</si>
  <si>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</si>
  <si>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2.  On page 208 furnish information concerning construction overheads.</t>
  </si>
  <si>
    <t>3.  A respondent should not report "none" to this page if no overhead apportionments are made, but rather should explain on page 208,</t>
  </si>
  <si>
    <t xml:space="preserve">      the accounting procedures employed and the amounts of engineering, supervision and administrative costs, etc., which are directly</t>
  </si>
  <si>
    <t xml:space="preserve">      charged to construction.</t>
  </si>
  <si>
    <t>4.  Enter on this page engineering, supervision, administrative, and allowance for funds used during construction, etc., which are first</t>
  </si>
  <si>
    <t xml:space="preserve">      assigned to a blanket work order and then prorated to construction jobs.</t>
  </si>
  <si>
    <t>Total Amount Charged</t>
  </si>
  <si>
    <t>Costs Incurred Internally</t>
  </si>
  <si>
    <t>Page 352-A</t>
  </si>
  <si>
    <t>Page 353-A</t>
  </si>
  <si>
    <t>DISTRIBUTION OF SALARIES AND WAGES</t>
  </si>
  <si>
    <t xml:space="preserve">  Report below the distribution of total salaries and wages</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</si>
  <si>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</si>
  <si>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</si>
  <si>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</si>
  <si>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</si>
  <si>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</si>
  <si>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</si>
  <si>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</si>
  <si>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</si>
  <si>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</si>
  <si>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</si>
  <si>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</si>
  <si>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</si>
  <si>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</si>
  <si>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</si>
  <si>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</si>
  <si>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</si>
  <si>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</si>
  <si>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</si>
  <si>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</si>
  <si>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</si>
  <si>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</si>
  <si>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</si>
  <si>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</si>
  <si>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</si>
  <si>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</si>
  <si>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</si>
  <si>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 xml:space="preserve">  2.  Each credit and debit during the year should be iden-</t>
  </si>
  <si>
    <t>Earnings.</t>
  </si>
  <si>
    <t>tified as to the retained earnings account in which recorded</t>
  </si>
  <si>
    <t xml:space="preserve">  7.  Explain in a footnote the basis for determining the </t>
  </si>
  <si>
    <t>(Accounts 433, 436 - 439 inclusive).  Show the contra primary</t>
  </si>
  <si>
    <t>amount reserved or appropriated.  If such reservation or ap-</t>
  </si>
  <si>
    <t>account affected in column (b).</t>
  </si>
  <si>
    <t>propriation is to be recurrent, state the number and annual</t>
  </si>
  <si>
    <t xml:space="preserve">  3.  State the purpose and amount of each reservation or ap-</t>
  </si>
  <si>
    <t>amounts to be reserved or appropriated as well as the totals</t>
  </si>
  <si>
    <t>propriation of retained earnings.</t>
  </si>
  <si>
    <t>eventually to be accumulated.</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</si>
  <si>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</si>
  <si>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</si>
  <si>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</si>
  <si>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</si>
  <si>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</si>
  <si>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</si>
  <si>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</si>
  <si>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</si>
  <si>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</si>
  <si>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</si>
  <si>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</si>
  <si>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</si>
  <si>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</si>
  <si>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</si>
  <si>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</si>
  <si>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</si>
  <si>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</si>
  <si>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</si>
  <si>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</si>
  <si>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</si>
  <si>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</si>
  <si>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</si>
  <si>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</si>
  <si>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</si>
  <si>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</si>
  <si>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</si>
  <si>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</si>
  <si>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</si>
  <si>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</si>
  <si>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</si>
  <si>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</si>
  <si>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</si>
  <si>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</si>
  <si>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</si>
  <si>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</si>
  <si>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</si>
  <si>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</si>
  <si>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</si>
  <si>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</si>
  <si>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</si>
  <si>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</si>
  <si>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</si>
  <si>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</si>
  <si>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</si>
  <si>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</si>
  <si>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</si>
  <si>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</si>
  <si>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</si>
  <si>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</si>
  <si>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</si>
  <si>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</si>
  <si>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</si>
  <si>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</si>
  <si>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Page 107</t>
  </si>
  <si>
    <t>IMPORTANT CHANGES DURING THE YEAR</t>
  </si>
  <si>
    <t xml:space="preserve">   Give particulars (details) concerning the matters indicated</t>
  </si>
  <si>
    <t xml:space="preserve">   6.  Obligations incurred as a result of issuance of securities</t>
  </si>
  <si>
    <t>below.  Make the statements explicit and precise, and number</t>
  </si>
  <si>
    <t>or assumption of liabilities or guarantees including issuance of</t>
  </si>
  <si>
    <t>them in accordance with the inquiries.  Each inquiry should be</t>
  </si>
  <si>
    <t>short-term debt and commercial paper having a maturity of one</t>
  </si>
  <si>
    <t>answered.  Enter "none", "not applicable," or "NA" where ap-</t>
  </si>
  <si>
    <t>year or less.  Give reference to State Commission</t>
  </si>
  <si>
    <t>plicable.  If information which answers an inquiry is given</t>
  </si>
  <si>
    <t xml:space="preserve">authorization, as appropriate, and the amount of obligation or </t>
  </si>
  <si>
    <t>elsewhere in the report, make a reference to the schedule in</t>
  </si>
  <si>
    <t>guarantee.</t>
  </si>
  <si>
    <t>which it appears.</t>
  </si>
  <si>
    <t xml:space="preserve">   7.  Changes in articles of incorporation or amendments to</t>
  </si>
  <si>
    <t xml:space="preserve">   1.  Changes in and important additions to franchise rights:</t>
  </si>
  <si>
    <t>charter:  Explain the nature and purpose of such changes or</t>
  </si>
  <si>
    <t>Describe the actual consideration given therefor and state from</t>
  </si>
  <si>
    <t>amendments.</t>
  </si>
  <si>
    <t>whom the franchise rights were acquired.  If acquired without</t>
  </si>
  <si>
    <t xml:space="preserve">   8.  State the estimated annual effect and nature of any im-</t>
  </si>
  <si>
    <t>the payment of consideration, state that fact.</t>
  </si>
  <si>
    <t>portant wage scale changes during the year.</t>
  </si>
  <si>
    <t xml:space="preserve">   2.  Acquisition of ownership in other companies by</t>
  </si>
  <si>
    <t xml:space="preserve">   9.  State briefly the status of any materially important legal</t>
  </si>
  <si>
    <t>reorganization, merger, or consolidation with other companies:</t>
  </si>
  <si>
    <t>proceedings pending at the end of the year, and the results of</t>
  </si>
  <si>
    <t>Give names of companies involved, particulars concerning the</t>
  </si>
  <si>
    <t>any such proceedings culminated during the year.</t>
  </si>
  <si>
    <t>transactions, name of the Commission authorizing the transac-</t>
  </si>
  <si>
    <t xml:space="preserve">  10.  Describe briefly any materially important transactions of</t>
  </si>
  <si>
    <t>tion , and reference to Commission authorization.</t>
  </si>
  <si>
    <t>the respondent not disclosed elsewhere  in this report in which</t>
  </si>
  <si>
    <t xml:space="preserve">   3.  Purchase or sale of an operating unit or system:  Give a </t>
  </si>
  <si>
    <t>an officer, director, security holder reported on page 106, voting</t>
  </si>
  <si>
    <t>brief description of the property, and of the transactions relating</t>
  </si>
  <si>
    <t>trustee, associated company or known associate of any of these</t>
  </si>
  <si>
    <t>thereto, and reference to Commission authorization, if any was</t>
  </si>
  <si>
    <t>persons was a party or in which any such person had a material</t>
  </si>
  <si>
    <t>required.  Give date journal entries called for by the Uniform</t>
  </si>
  <si>
    <t>interest.</t>
  </si>
  <si>
    <t>System of Accounts were submitted to the Commission.</t>
  </si>
  <si>
    <t xml:space="preserve">  11.  (Reserved)</t>
  </si>
  <si>
    <t xml:space="preserve">   4.  (Reserved)</t>
  </si>
  <si>
    <t xml:space="preserve">   5.  Important extension or reduction of transmission or</t>
  </si>
  <si>
    <t xml:space="preserve">  12.  If the important changes during the year relating to the</t>
  </si>
  <si>
    <t xml:space="preserve">distribution system:  State territory added or relinquished and </t>
  </si>
  <si>
    <t>respondent company appearing in the annual report to</t>
  </si>
  <si>
    <t>date operations began or ceased and give reference to Com-</t>
  </si>
  <si>
    <t>stockholders are applicable in every respect and furnish the</t>
  </si>
  <si>
    <t>mission authorization, if any was required.  State also the ap-</t>
  </si>
  <si>
    <t>data required by instructions 1 to 11 above, such notes may</t>
  </si>
  <si>
    <t>proximate number of customers added or lost and approximate</t>
  </si>
  <si>
    <t>be included on this page (Paper Copy Only).</t>
  </si>
  <si>
    <t>annual revenues of each class of service.</t>
  </si>
  <si>
    <t>Page 108</t>
  </si>
  <si>
    <t>IMPORTANT CHANGES DURING THE YEAR (Continued)</t>
  </si>
  <si>
    <t>Page 109</t>
  </si>
  <si>
    <t xml:space="preserve">RECONCILIATION BETWEEN PSC AND STOCKHOLDER'S ANNUAL REPORT </t>
  </si>
  <si>
    <t>(Account 408.2,409.2)</t>
  </si>
  <si>
    <t>(Account 409.3)</t>
  </si>
  <si>
    <t>(Account 439)</t>
  </si>
  <si>
    <t>(m)</t>
  </si>
  <si>
    <t>(n)</t>
  </si>
  <si>
    <t>(o)</t>
  </si>
  <si>
    <t>(p)</t>
  </si>
  <si>
    <t>(q)</t>
  </si>
  <si>
    <t>NYSPSC347-97</t>
  </si>
  <si>
    <t>Page 260</t>
  </si>
  <si>
    <t>OTHER DEFERRED CREDITS (Account 253)</t>
  </si>
  <si>
    <t>Report below the particulars (details) called for concerning other deferred credits.</t>
  </si>
  <si>
    <t>For any deferred credit being amortized, show the period of amortization.</t>
  </si>
  <si>
    <t>Minor items may be grouped by classes showing the number of items in each class.</t>
  </si>
  <si>
    <t>Description of Other</t>
  </si>
  <si>
    <t>Deferred Credits</t>
  </si>
  <si>
    <t>Page 261</t>
  </si>
  <si>
    <t xml:space="preserve">ACCUMULATED DEFERRED INVESTMENT TAX CREDITS (Account 255) </t>
  </si>
  <si>
    <t>ACCUMULATED DEFERRED INVESTMENT TAX CREDITS (Account 255) (Continued)</t>
  </si>
  <si>
    <t>1. Show the requested information concerning  the treatment system which was owned or operated at any time during the year covered by the report.  If not in continuous operation, state in column (h),</t>
  </si>
  <si>
    <t>the beginning and end of the period of actual use within the year.</t>
  </si>
  <si>
    <t>Number of units,</t>
  </si>
  <si>
    <t xml:space="preserve">Depth of </t>
  </si>
  <si>
    <t>Normal</t>
  </si>
  <si>
    <t>Method of Operation</t>
  </si>
  <si>
    <t>construction</t>
  </si>
  <si>
    <t>basins or beds</t>
  </si>
  <si>
    <t>Daily capacity</t>
  </si>
  <si>
    <t>and designation of system</t>
  </si>
  <si>
    <t>or installation</t>
  </si>
  <si>
    <t>sq. ft.</t>
  </si>
  <si>
    <t>........gals*</t>
  </si>
  <si>
    <t xml:space="preserve">  Maximum safe daily capacity</t>
  </si>
  <si>
    <t xml:space="preserve">  *Prefix the initial letter of thousands, million or billion to indicate in which entries are expressed.</t>
  </si>
  <si>
    <t>TREATMENT PROCESS</t>
  </si>
  <si>
    <t xml:space="preserve">   1.  Show the requested information concerning Water Treatment Processes, the</t>
  </si>
  <si>
    <t>letter of Thousand, Million or Billion to indicate the unit in which quantities are expressed.</t>
  </si>
  <si>
    <t>quantities treated by each process, and the chemicals used in connection therewith.</t>
  </si>
  <si>
    <t xml:space="preserve">   4.  If certain quantities of water are subject to more than one method of treatment,</t>
  </si>
  <si>
    <t xml:space="preserve">   2. If respondent has two or more treatment plants, show the information </t>
  </si>
  <si>
    <t>make suitable deduction on line 33.</t>
  </si>
  <si>
    <t>separately for each plant.</t>
  </si>
  <si>
    <t xml:space="preserve">   5.  In column (d) specify short tons gallons, or other unit in which quantities of</t>
  </si>
  <si>
    <t xml:space="preserve">   3.  Insert the heading of column (b) preceding the abbreviation "gals." the initial</t>
  </si>
  <si>
    <t>chemicals in column (c) are expressed..</t>
  </si>
  <si>
    <t>Chemicals used</t>
  </si>
  <si>
    <t>Process</t>
  </si>
  <si>
    <t>...........gals.</t>
  </si>
  <si>
    <t>purified</t>
  </si>
  <si>
    <t>Units</t>
  </si>
  <si>
    <t>Number of Units</t>
  </si>
  <si>
    <t>Total  Cost</t>
  </si>
  <si>
    <t xml:space="preserve">  Sedimentation</t>
  </si>
  <si>
    <t xml:space="preserve">  Coagulation</t>
  </si>
  <si>
    <t xml:space="preserve">to be erroneous, the reporting utility shall be duly notified and given a reasonable time within which </t>
  </si>
  <si>
    <t>to make the necessary amendments or corrections.</t>
  </si>
  <si>
    <t xml:space="preserve">3.     All accounting terms and phrases used in this form are to be interpreted in accordance with the </t>
  </si>
  <si>
    <t xml:space="preserve">Uniform Systems of Accounts prescribed by this Commission.  Whenever the term respondent is used, it </t>
  </si>
  <si>
    <t>shall be understood to mean the reporting utility.</t>
  </si>
  <si>
    <t>under any rate schedule are classified in more than one</t>
  </si>
  <si>
    <t>are made monthly).</t>
  </si>
  <si>
    <t>revenue account, list the rate schedule and sales data under</t>
  </si>
  <si>
    <t>each applicable revenue account subheading.</t>
  </si>
  <si>
    <t>Thousand</t>
  </si>
  <si>
    <t>Average</t>
  </si>
  <si>
    <t>Revenue Per</t>
  </si>
  <si>
    <t>Number and Title of Rate Schedule</t>
  </si>
  <si>
    <t>Gallons</t>
  </si>
  <si>
    <t>Revenue</t>
  </si>
  <si>
    <t xml:space="preserve">Number of </t>
  </si>
  <si>
    <t>Sold</t>
  </si>
  <si>
    <t xml:space="preserve">          TOTAL In Service (Enter Total of lines  21 thru 22) </t>
  </si>
  <si>
    <t>Leased to Others</t>
  </si>
  <si>
    <t xml:space="preserve">   Depreciation  (109, 119.1,  119.2)</t>
  </si>
  <si>
    <t xml:space="preserve">   Amortization  (112, 119.1,  119.2)</t>
  </si>
  <si>
    <t xml:space="preserve">          TOTAL Leased to Others (Enter Total of lines 25 and 26)</t>
  </si>
  <si>
    <t>Held for Future Use</t>
  </si>
  <si>
    <t xml:space="preserve">   Depreciation  (110, 119.1, 119.2)</t>
  </si>
  <si>
    <t xml:space="preserve">   Amortization  (113, 119.1,  119.2) </t>
  </si>
  <si>
    <t xml:space="preserve">          TOTAL Held for Future Use (Enter Total of lines 29 and 30)</t>
  </si>
  <si>
    <t xml:space="preserve">   Amort. of Plant Acquisition Adj.</t>
  </si>
  <si>
    <t xml:space="preserve">          TOTAL Accumulated Provisions (Should agree with line 16 above)</t>
  </si>
  <si>
    <t>(Enter Total of lines 23, 27, 31 and 32)</t>
  </si>
  <si>
    <t>NYSPSC  347-97</t>
  </si>
  <si>
    <t>Page 200</t>
  </si>
  <si>
    <t>Page 201</t>
  </si>
  <si>
    <t>WATER  PLANT IN SERVICE (Accounts 101, 102, and 106)</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</si>
  <si>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</si>
  <si>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</si>
  <si>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</si>
  <si>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</si>
  <si>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</si>
  <si>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</si>
  <si>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</si>
  <si>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</si>
  <si>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STATEMENT OF REVENUE AND OPERATION AND MAINTENANCE</t>
  </si>
  <si>
    <t>REVENUES</t>
  </si>
  <si>
    <t>Pg 300, L 2 (d)</t>
  </si>
  <si>
    <t>Commercial and Industrial  Sales</t>
  </si>
  <si>
    <t>Pg 300, L 3, 4 (d)</t>
  </si>
  <si>
    <t>Fire Protection Service</t>
  </si>
  <si>
    <t>Pg 300, L 5, 6 (d)</t>
  </si>
  <si>
    <t>Pg 300, L 9 (d)</t>
  </si>
  <si>
    <t>Other Sales</t>
  </si>
  <si>
    <t>Pg 300, L 7, 8, 10 (d)</t>
  </si>
  <si>
    <t>Other Operating Revenues</t>
  </si>
  <si>
    <t>Pg 300, L 19 (d)</t>
  </si>
  <si>
    <t xml:space="preserve">          Total Water Operating Revenues</t>
  </si>
  <si>
    <t>WATER SALES (Thousands of Gallons)</t>
  </si>
  <si>
    <t>Pg 300, L 2 (f)</t>
  </si>
  <si>
    <t>Pg 300, L 3, 4 (f)</t>
  </si>
  <si>
    <t>Pg 300, L 5, 6 (f)</t>
  </si>
  <si>
    <t>Pg 300, L 9 (f)</t>
  </si>
  <si>
    <t>Pg 300, L 7, 8, 10 (f)</t>
  </si>
  <si>
    <t xml:space="preserve">          Total Sales of Water</t>
  </si>
  <si>
    <t>AVERAGE CUSTOMERS PER MONTH</t>
  </si>
  <si>
    <t>Pg 300, L 2 (h)</t>
  </si>
  <si>
    <t>Pg 300, L 3, 4 (h)</t>
  </si>
  <si>
    <t>Pg 300, L 5, 6 (h)</t>
  </si>
  <si>
    <t>Pg 300, L 9 (h)</t>
  </si>
  <si>
    <t>Pg 300, L 7, 8, 10 (h)</t>
  </si>
  <si>
    <t xml:space="preserve">          Total Customers</t>
  </si>
  <si>
    <t>OPERATING REVENUE RELATIONSHIP</t>
  </si>
  <si>
    <t>RESIDENTIAL SALES</t>
  </si>
  <si>
    <t>Average Annual Bill per Customer</t>
  </si>
  <si>
    <t>Average Consumption per Customer (T.Gal)</t>
  </si>
  <si>
    <t xml:space="preserve">Average Revenue per T Gallons Sold </t>
  </si>
  <si>
    <t>COMMERCIAL/INDUSTRIAL SALES</t>
  </si>
  <si>
    <t>OPERATION AND MAINTENANCE EXPENSES</t>
  </si>
  <si>
    <t>Pg 307, L 19 (b)</t>
  </si>
  <si>
    <t>Pg 307, L 37 (b)</t>
  </si>
  <si>
    <t>Pg 308, L 51 (b)</t>
  </si>
  <si>
    <t>Pg 308, L 74 (b)</t>
  </si>
  <si>
    <t>Customer Accounting and Collecting</t>
  </si>
  <si>
    <t>Pg 308, L 87 (b)</t>
  </si>
  <si>
    <t>Sales</t>
  </si>
  <si>
    <t>Pg 309, L 90 (b)</t>
  </si>
  <si>
    <t>Administrative and General</t>
  </si>
  <si>
    <t>Pg 309, L 113 (b)</t>
  </si>
  <si>
    <t xml:space="preserve">          Total O &amp; M Expense</t>
  </si>
  <si>
    <t>DISTRIBUTION OF WATER REVENUES</t>
  </si>
  <si>
    <t>Sales (Thousands of Gallons)</t>
  </si>
  <si>
    <t>DOLLAR AMOUNTS</t>
  </si>
  <si>
    <t xml:space="preserve">Purchased Water, Fuel or Power for </t>
  </si>
  <si>
    <t xml:space="preserve">   Pumping, and Chemicals</t>
  </si>
  <si>
    <t>Wages and Benefits</t>
  </si>
  <si>
    <t>Other Operation and Maintenance Expense</t>
  </si>
  <si>
    <t>Depreciation and Amortization Expense</t>
  </si>
  <si>
    <t>Income Taxes-Operating</t>
  </si>
  <si>
    <t>Other Taxes-Operating</t>
  </si>
  <si>
    <t>Capital Costs</t>
  </si>
  <si>
    <t xml:space="preserve">          Total</t>
  </si>
  <si>
    <t>PERCENT OF REVENUES</t>
  </si>
  <si>
    <t>DOLLARS PER THOUSAND GALLONS SOLD</t>
  </si>
  <si>
    <t>Purchased Water, Fuel or Power for Pumping</t>
  </si>
  <si>
    <t>and Chemicals</t>
  </si>
  <si>
    <t>Purchased Water</t>
  </si>
  <si>
    <t>Pg 307, L 5 (b)</t>
  </si>
  <si>
    <t>Fuel for Pumping</t>
  </si>
  <si>
    <t>Pg 307, L 25 (b)</t>
  </si>
  <si>
    <t>Chemicals</t>
  </si>
  <si>
    <t>Pg 307, L 41 (b)</t>
  </si>
  <si>
    <t xml:space="preserve">     Total PW, Fuel and Chemicals</t>
  </si>
  <si>
    <t>Salaries</t>
  </si>
  <si>
    <t>Pg 354, L 26 (d)</t>
  </si>
  <si>
    <t>Pensions and Benefits</t>
  </si>
  <si>
    <t>Pg 309, L 100 (b)</t>
  </si>
  <si>
    <t xml:space="preserve">     Total Wages and Benefits</t>
  </si>
  <si>
    <t>Other Expenses</t>
  </si>
  <si>
    <t>Total O&amp;M Expenses</t>
  </si>
  <si>
    <t>3. WATER TREATMENT EXPENSES</t>
  </si>
  <si>
    <t>OPERATION</t>
  </si>
  <si>
    <t>CHEMICALS</t>
  </si>
  <si>
    <t>OPERATION AND LABOR EXPENSE</t>
  </si>
  <si>
    <t>TOTAL OPERATION</t>
  </si>
  <si>
    <t>Page 307</t>
  </si>
  <si>
    <t>MAINTENANCE OF WATER TREATMENT EQUIPMENT</t>
  </si>
  <si>
    <t>TOTAL WATER TREATMENT EXPENSES</t>
  </si>
  <si>
    <t>4. TRANSMISSION AND DISTRIBUTION  EXPENSES</t>
  </si>
  <si>
    <t>STORAGE FACILITIES EXPENSE</t>
  </si>
  <si>
    <t>TRANSMISSION AND DISTRIBUTION LINE EXPENSES</t>
  </si>
  <si>
    <t>METER EXPENSES</t>
  </si>
  <si>
    <t>CUSTOMER INSTALLATIONS EXPENSE</t>
  </si>
  <si>
    <t>MISC EXPENSES</t>
  </si>
  <si>
    <t>MAINTENANCE OF DISTRIBUTION RESERVOIRS AND STANDPIPES</t>
  </si>
  <si>
    <t>MAINTENANCE OF TRANSMISSION AND DISTRIBUTION MAINS</t>
  </si>
  <si>
    <t>MAINTENANCE OF  FIRE MAINS</t>
  </si>
  <si>
    <t>MAINTENANCE OF  SERVICES</t>
  </si>
  <si>
    <t>MAINTENANCE OF  METERS</t>
  </si>
  <si>
    <t>MAINTENANCE OF  HYDRANTS</t>
  </si>
  <si>
    <t>MAINTENANCE OF  MISCELLANEOUS PLANTS</t>
  </si>
  <si>
    <t>TOTAL TRANSMISSION &amp; DISTRIBUTION EXPENSE</t>
  </si>
  <si>
    <t>5. CUSTOMER ACCOUNTS EXPENSES</t>
  </si>
  <si>
    <t>SUPERVISION</t>
  </si>
  <si>
    <t>METER READING EXPENSES</t>
  </si>
  <si>
    <t>CUSTOMER RECORDS AND COLLECTION EXPENSES</t>
  </si>
  <si>
    <t>UNCOLLECTIBLE ACCOUNTS</t>
  </si>
  <si>
    <t>MISC CUSTOMER ACCOUNT EXPENSES</t>
  </si>
  <si>
    <t>TOTAL CUSTOMER ACCOUNT EXPENSES</t>
  </si>
  <si>
    <t>Page 308</t>
  </si>
  <si>
    <t>6. SALES EXPENSES</t>
  </si>
  <si>
    <t>SALES EXPENSES</t>
  </si>
  <si>
    <t>7. ADMINISTRATIVE AND GENERAL EXPENSES</t>
  </si>
  <si>
    <t>ADMINISTRATION &amp; GENERAL SALARIES</t>
  </si>
  <si>
    <t>OFFICE SUPPLIES &amp; OTHER EXPENSES</t>
  </si>
  <si>
    <t>ADMINISTRATIVE EXPENSES TRANSFERRED - CR.</t>
  </si>
  <si>
    <t>OUTSIDE SERVICES EMPLOYED</t>
  </si>
  <si>
    <t>PROPERTY INSURANCE</t>
  </si>
  <si>
    <t>INJURIES AND DAMAGES</t>
  </si>
  <si>
    <t>EMPLOYEE PENSIONS AND BENEFITS</t>
  </si>
  <si>
    <t>FRANCHISE REQUIREMENTS</t>
  </si>
  <si>
    <t>REGULATORY COMMISSION EXPENSES</t>
  </si>
  <si>
    <t>DUPLICATE CHARGES - (CREDIT)</t>
  </si>
  <si>
    <t>MISCELLANEOUS GENERAL EXPENSES</t>
  </si>
  <si>
    <t>GENERAL RENTS</t>
  </si>
  <si>
    <t>EXPENSES OF DATA PROCESSING EQUIPMENT</t>
  </si>
  <si>
    <t xml:space="preserve">     TOTAL OPERATION</t>
  </si>
  <si>
    <t>MAINTENANCE OF GENERAL PLANT</t>
  </si>
  <si>
    <t xml:space="preserve">     TOTAL ADMINISTRATIVE AND GENERAL EXPENSES</t>
  </si>
  <si>
    <t xml:space="preserve"> TOTAL WATER  O&amp;M EXPENSES  -  SUM OF 7 CATEGORIES ABOVE</t>
  </si>
  <si>
    <t>NUMBER OF WATER DEPARTMENT EMPLOYEES</t>
  </si>
  <si>
    <t>1. The data on number of employees should be reported for the payroll period ending December 31, or any payroll period ending 60 days before December 31.</t>
  </si>
  <si>
    <t>2. If the respondent's payroll for the reporting period includes any special construction personnel, include such employees on line 3, and show the number of such special construction employees in a footnote.</t>
  </si>
  <si>
    <t>show the appropriate tax effect adjustment to the computa-</t>
  </si>
  <si>
    <t>different types of construction, and (f) whether the overhead</t>
  </si>
  <si>
    <t>tions below in a manner that clearly indicates the amount</t>
  </si>
  <si>
    <t>is directly or indirectly assigned.</t>
  </si>
  <si>
    <t>of reduction in the gross rate for tax effects.</t>
  </si>
  <si>
    <t>Description of Each Construction Overhead</t>
  </si>
  <si>
    <t xml:space="preserve">COMPUTATION OF ALLOWANCE FOR FUNDS USED DURING CONSTRUCTION RATES </t>
  </si>
  <si>
    <t xml:space="preserve">1. Components of Formula                                                                                                                                   </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</si>
  <si>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</si>
  <si>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</si>
  <si>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</si>
  <si>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</si>
  <si>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</si>
  <si>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</si>
  <si>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</si>
  <si>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</si>
  <si>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</si>
  <si>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</si>
  <si>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</si>
  <si>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</si>
  <si>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</si>
  <si>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</si>
  <si>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</si>
  <si>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 xml:space="preserve">3. Rate for Other Funds             </t>
  </si>
  <si>
    <t>4. Weighted Average Rate Actually Used for the Year:</t>
  </si>
  <si>
    <t xml:space="preserve">     a. Rate for Borrowed Funds - </t>
  </si>
  <si>
    <t xml:space="preserve">     b. Rate for Other Funds -</t>
  </si>
  <si>
    <t>Page 208</t>
  </si>
  <si>
    <t>If applicable, see insert page below</t>
  </si>
  <si>
    <t>FERC FORM NO.1 (ED. 12- 87)</t>
  </si>
  <si>
    <t>NYSPSC Modified</t>
  </si>
  <si>
    <t>Page 218-A</t>
  </si>
  <si>
    <t xml:space="preserve"> ACCUMULATED PROVISION FOR DEPR. AND AMORT. OF WATER PLANT (A/C 108 and 111)</t>
  </si>
  <si>
    <t>1.  Explain in a footnote any important adjustments during year.</t>
  </si>
  <si>
    <t xml:space="preserve">2.  Explain in a footnote any difference between the amount for book cost of plant retired, line 11, column (c), and that reported for </t>
  </si>
  <si>
    <t xml:space="preserve">      water plant in service, pages 202-205, column (d), excluding retirements of non-depreciable property.</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</si>
  <si>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</si>
  <si>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</si>
  <si>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</si>
  <si>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</si>
  <si>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</si>
  <si>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</si>
  <si>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</si>
  <si>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</si>
  <si>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</si>
  <si>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Payroll Charged for</t>
  </si>
  <si>
    <t>Distribution</t>
  </si>
  <si>
    <t>Clearing Accounts</t>
  </si>
  <si>
    <t>Operation</t>
  </si>
  <si>
    <t xml:space="preserve">     Source of Supply</t>
  </si>
  <si>
    <t xml:space="preserve">     Pumping</t>
  </si>
  <si>
    <t xml:space="preserve">     Water Treatment</t>
  </si>
  <si>
    <t xml:space="preserve">     Transmission and Distribution</t>
  </si>
  <si>
    <t xml:space="preserve">     Customer Accounts</t>
  </si>
  <si>
    <t xml:space="preserve">     Sales</t>
  </si>
  <si>
    <t xml:space="preserve">     Administrative and General</t>
  </si>
  <si>
    <t xml:space="preserve">          TOTAL Operation (Enter Total of lines 3 thru 9)</t>
  </si>
  <si>
    <t>Maintenance</t>
  </si>
  <si>
    <t xml:space="preserve">          TOTAL Maint. (Total of lines 12 thru 16)</t>
  </si>
  <si>
    <t>Total Operation and Maintenance</t>
  </si>
  <si>
    <t xml:space="preserve">          TOTAL Oper. and Maint.  (Total of lines 19 thru 25)</t>
  </si>
  <si>
    <t>Construction (By Utility Departments)</t>
  </si>
  <si>
    <t xml:space="preserve">     Water Plant</t>
  </si>
  <si>
    <t xml:space="preserve">     Other</t>
  </si>
  <si>
    <t xml:space="preserve">          TOTAL Construction (Total of lines 29 thru 30)</t>
  </si>
  <si>
    <t>Plant Removal (By Utility Departments)</t>
  </si>
  <si>
    <t xml:space="preserve">          TOTAL Plant Removal (Total of lines 33 thru 34)</t>
  </si>
  <si>
    <t>Other Accounts (Specify):</t>
  </si>
  <si>
    <t xml:space="preserve">          TOTAL Salaries and Wages</t>
  </si>
  <si>
    <t>Page 354</t>
  </si>
  <si>
    <t>CHARGES FOR OUTSIDE PROFESSIONAL AND OTHER CONSULTATIVE SERVICES</t>
  </si>
  <si>
    <t>Report the information specified below for all charges made during the year included in any account (including plant accounts) for outside</t>
  </si>
  <si>
    <t>consultative and other professional services.  (These services include  rate, management, construction, engineering, research,</t>
  </si>
  <si>
    <t>financial, valuation, legal, accounting, purchasing, advertising, labor relations, and public relations, rendered the respondent under</t>
  </si>
  <si>
    <t>written or oral arrangement, for which aggregate payments were made during the year to any corporation,  partnership, organization of any kind,</t>
  </si>
  <si>
    <t xml:space="preserve">or individual (other than for services as an employee or for payments made for medical and related services) amounting to more than $1,000 in </t>
  </si>
  <si>
    <t>the case of a Class B company or $5,000 in the case of a Class A company, including payments for legislative services, except those which</t>
  </si>
  <si>
    <t>should be reported in Account 426.4, Expenditures for Certain Civic, Political and Related Activities.</t>
  </si>
  <si>
    <t xml:space="preserve">   (a) name of person or organization rendering services in alphabetical order,</t>
  </si>
  <si>
    <t xml:space="preserve">   (b) description of services received during year and project or case to which services relate,</t>
  </si>
  <si>
    <t xml:space="preserve">   (c) basis of charges,</t>
  </si>
  <si>
    <t xml:space="preserve">   (d) total charges for the year detailing utility department..</t>
  </si>
  <si>
    <t>Designate with an asterisk associated companies.</t>
  </si>
  <si>
    <t>Vendor</t>
  </si>
  <si>
    <t>Description of Services</t>
  </si>
  <si>
    <t>Basis</t>
  </si>
  <si>
    <t>Total Charges</t>
  </si>
  <si>
    <t>Page 355</t>
  </si>
  <si>
    <t>Page 356</t>
  </si>
  <si>
    <t xml:space="preserve">4.     If the report is made for a period other than the calendar year, the period covered must be clearly </t>
  </si>
  <si>
    <t>stated on the front cover and elsewhere throughout the report where the period covered is shown.  When</t>
  </si>
  <si>
    <t>operations cease during the year because of the disposition of property the balance sheet and sup-</t>
  </si>
  <si>
    <t>MAINTENANCE OF LAKE, RIVER &amp; OTHER INTAKES</t>
  </si>
  <si>
    <t>MAINTENANCE OF WELLS &amp; SPRINGS</t>
  </si>
  <si>
    <t>MAINTENANCE OF INFILTRATION GALLERIES &amp; TUNNELS</t>
  </si>
  <si>
    <t>MAINTENANCE OF SUPPLY MAINS</t>
  </si>
  <si>
    <t>MAINTENANCE OF MISCELLANEOUS WATER RESOURCE PLANT</t>
  </si>
  <si>
    <t>TOTAL MAINTENANCE</t>
  </si>
  <si>
    <t>TOTAL SOURCE OF SUPPLY EXPENSE</t>
  </si>
  <si>
    <t>2.  PUMPING  EXPENSES</t>
  </si>
  <si>
    <t>OPERATIONS SUPERVISION AND ENGINEERING</t>
  </si>
  <si>
    <t>FUEL FOR POWER PRODUCTION</t>
  </si>
  <si>
    <t>POWER PRODUCTION LABOR AND EXPENSES</t>
  </si>
  <si>
    <t>FUEL OR POWER PURCHASED FOR PUMPING</t>
  </si>
  <si>
    <t>PUMPING AND LABOR EXPENSES</t>
  </si>
  <si>
    <t>EXPENSES TRANSFERRED - CREDIT</t>
  </si>
  <si>
    <t>TOTAL OPERATIONS</t>
  </si>
  <si>
    <t>MAINTENANCE SUPERVISION AND ENGINEERING</t>
  </si>
  <si>
    <t>MAINTENANCE OF STRUCTURES AND IMPROVEMENTS</t>
  </si>
  <si>
    <t>MAINTENANCE OF POWER PRODUCTION IMPROVEMENTS</t>
  </si>
  <si>
    <t>MAINTENANCE OF PUMPING EQUIPMENT</t>
  </si>
  <si>
    <t xml:space="preserve">          TOTAL MAINTENANCE</t>
  </si>
  <si>
    <t>TOTAL PUMPING EXPENSES</t>
  </si>
  <si>
    <t xml:space="preserve">4. In column (i), assign a designation no. or letter to each </t>
  </si>
  <si>
    <t xml:space="preserve">*  If electric is used, give name of the company from which purchased.  Where station is serving two </t>
  </si>
  <si>
    <t>1. Show the requested information concerning mains in service of the respondent at the end of the year</t>
  </si>
  <si>
    <t>2. If any portion of the mains was held by respondent under any title other than full ownership, state that fact in a footnote and give the particulars</t>
  </si>
  <si>
    <t>page identification of the reporting company set forth in paragraph 9 below, may be disregarded.  Extra</t>
  </si>
  <si>
    <t>copies of any page will be furnished upon request.</t>
  </si>
  <si>
    <t>7.     If the utility conducts operations both within and without the State of New York, data should be</t>
  </si>
  <si>
    <t xml:space="preserve">reported so that there will be shown the quantities of commodities sold within this State, and </t>
  </si>
  <si>
    <t xml:space="preserve">(separately by accounts) the operating revenues from sources within this State, the operating revenue </t>
  </si>
  <si>
    <t>deductions applicable thereto and the plant investment as of the end of the year within this State.</t>
  </si>
  <si>
    <t>8.     All entries shall be made in black or dark blue except those of a contrary or opposite nature, which</t>
  </si>
  <si>
    <t xml:space="preserve">should be made in red or enclosed in parentheses.  Inserts, if any, should be appropriately identified </t>
  </si>
  <si>
    <t>with the schedules to which they relate.</t>
  </si>
  <si>
    <t>9.     Insert the initials of the reporting utility and the year which the report covers in the space</t>
  </si>
  <si>
    <t>provided on each page.</t>
  </si>
  <si>
    <t>10.   Cents are to be omitted on all schedules except where they apply to averages and figures per unit</t>
  </si>
  <si>
    <t>where cents are important.  The amounts shown on all supporting schedules shall agree with the item</t>
  </si>
  <si>
    <t>in the statement they support.</t>
  </si>
  <si>
    <t>NYPSC 347-97</t>
  </si>
  <si>
    <t>{Home}</t>
  </si>
  <si>
    <t>{Set "Print-Orientation";"Portrait"}</t>
  </si>
  <si>
    <t>{Set "Print-Size";"Fit-All"}</t>
  </si>
  <si>
    <t>{Set "Print-Margin-Top";".5in"}</t>
  </si>
  <si>
    <t>{Set "Print-Margin-Bottom";".5in"}</t>
  </si>
  <si>
    <t>{Set "Print-Margin-Right";".5in"}</t>
  </si>
  <si>
    <t>LIST OF SCHEDULES</t>
  </si>
  <si>
    <t>Reference</t>
  </si>
  <si>
    <t>Date</t>
  </si>
  <si>
    <t>Title of Schedule</t>
  </si>
  <si>
    <t>Page No.</t>
  </si>
  <si>
    <t>Revised</t>
  </si>
  <si>
    <t>Remarks</t>
  </si>
  <si>
    <t>(a)</t>
  </si>
  <si>
    <t>(b)</t>
  </si>
  <si>
    <t>(c)</t>
  </si>
  <si>
    <t>(d)</t>
  </si>
  <si>
    <t>General Corporate Information and</t>
  </si>
  <si>
    <t>Financial Statements</t>
  </si>
  <si>
    <t>101</t>
  </si>
  <si>
    <t>12-78</t>
  </si>
  <si>
    <t>Company Profile</t>
  </si>
  <si>
    <t>102-103</t>
  </si>
  <si>
    <t>12-97</t>
  </si>
  <si>
    <t>Officers and Directors and Compensation</t>
  </si>
  <si>
    <t>104-105</t>
  </si>
  <si>
    <t>12-95</t>
  </si>
  <si>
    <t>Security Holders and Voting Powers</t>
  </si>
  <si>
    <t>106-107</t>
  </si>
  <si>
    <t>Important Changes During the Year</t>
  </si>
  <si>
    <t>108-109</t>
  </si>
  <si>
    <t>Reconciliation between PSC and Stockholders Report</t>
  </si>
  <si>
    <t>110-113</t>
  </si>
  <si>
    <t>Comparative Balance Sheet</t>
  </si>
  <si>
    <t>12-90</t>
  </si>
  <si>
    <t>114-115</t>
  </si>
  <si>
    <t>Comparative Statement of Income for the Year</t>
  </si>
  <si>
    <t>12-94</t>
  </si>
  <si>
    <t>116-119</t>
  </si>
  <si>
    <t>Comparative Statement of Retained Earnings for the Year</t>
  </si>
  <si>
    <t>118-119</t>
  </si>
  <si>
    <t>120-121</t>
  </si>
  <si>
    <t>New York State Intrastate Revenue</t>
  </si>
  <si>
    <t>121</t>
  </si>
  <si>
    <t>Statement of Cash Flows</t>
  </si>
  <si>
    <t>122-123</t>
  </si>
  <si>
    <t>Notes to the Financial Statements</t>
  </si>
  <si>
    <t>124-125</t>
  </si>
  <si>
    <t>Balance Sheet Supporting Schedules (Assets</t>
  </si>
  <si>
    <t>and Other Debits)</t>
  </si>
  <si>
    <t>Summary of Utility Plant and Accumulated Provision for</t>
  </si>
  <si>
    <t xml:space="preserve">  Depreciation, Amortization, and Depletion</t>
  </si>
  <si>
    <t>200-201</t>
  </si>
  <si>
    <t>12-89</t>
  </si>
  <si>
    <t>Water Plant in Service</t>
  </si>
  <si>
    <t>202-203</t>
  </si>
  <si>
    <t>202-205</t>
  </si>
  <si>
    <t>Miscellaneous Plant Data</t>
  </si>
  <si>
    <t>204-207</t>
  </si>
  <si>
    <t>204-205</t>
  </si>
  <si>
    <t>Construction Work in Progress</t>
  </si>
  <si>
    <t>213</t>
  </si>
  <si>
    <t>206</t>
  </si>
  <si>
    <t>Construction Overheads</t>
  </si>
  <si>
    <t>214</t>
  </si>
  <si>
    <t>207</t>
  </si>
  <si>
    <t>General Description of Construction Overheads Procedures</t>
  </si>
  <si>
    <t>216</t>
  </si>
  <si>
    <t>12-87</t>
  </si>
  <si>
    <t>208</t>
  </si>
  <si>
    <t xml:space="preserve">Accumulated Provision for Depreciation and </t>
  </si>
  <si>
    <t>217</t>
  </si>
  <si>
    <t xml:space="preserve">  Amortization of Water Plant</t>
  </si>
  <si>
    <t>209</t>
  </si>
  <si>
    <t>Investments</t>
  </si>
  <si>
    <t>224-225</t>
  </si>
  <si>
    <t>210</t>
  </si>
  <si>
    <t>Non-Utility Property</t>
  </si>
  <si>
    <t>221</t>
  </si>
  <si>
    <t>211</t>
  </si>
  <si>
    <t>Special Funds and Deposits</t>
  </si>
  <si>
    <t>227</t>
  </si>
  <si>
    <t>212</t>
  </si>
  <si>
    <t>Notes and Accounts Receivable</t>
  </si>
  <si>
    <t>228-229</t>
  </si>
  <si>
    <t>Receivables from Associated Companies</t>
  </si>
  <si>
    <t>230</t>
  </si>
  <si>
    <t>12-93</t>
  </si>
  <si>
    <t>Material &amp; Supplies</t>
  </si>
  <si>
    <t>215</t>
  </si>
  <si>
    <t>Prepayments</t>
  </si>
  <si>
    <t>232</t>
  </si>
  <si>
    <t>Extraordinary Property Losses</t>
  </si>
  <si>
    <t>Miscellaneous Deferred Debits</t>
  </si>
  <si>
    <t>233</t>
  </si>
  <si>
    <t>Accumulated Deferred Income Taxes</t>
  </si>
  <si>
    <t>234</t>
  </si>
  <si>
    <t>12-88</t>
  </si>
  <si>
    <t>Balance Sheet Supporting Schedules (Liabilities</t>
  </si>
  <si>
    <t>Other Credits)</t>
  </si>
  <si>
    <t>Capital Stock</t>
  </si>
  <si>
    <t>250-251</t>
  </si>
  <si>
    <t>12-91</t>
  </si>
  <si>
    <t>Capital Stock Subscribed, Capital Stock Liability for</t>
  </si>
  <si>
    <t xml:space="preserve">  Conversion, Premium on Capital Stock, and Installments</t>
  </si>
  <si>
    <t xml:space="preserve">  Received on Capital Stock</t>
  </si>
  <si>
    <t>252</t>
  </si>
  <si>
    <t>Other Paid In Capital</t>
  </si>
  <si>
    <t>253</t>
  </si>
  <si>
    <t>Capital Stock Expense</t>
  </si>
  <si>
    <t>254</t>
  </si>
  <si>
    <t>Notes Payable</t>
  </si>
  <si>
    <t>12-86</t>
  </si>
  <si>
    <t>255</t>
  </si>
  <si>
    <t>Long-Term Debt</t>
  </si>
  <si>
    <t>256-257</t>
  </si>
  <si>
    <t>Taxes Accrued, Prepaid and Charged During the Year</t>
  </si>
  <si>
    <t>258-260</t>
  </si>
  <si>
    <t>Other Deferred Credits</t>
  </si>
  <si>
    <t xml:space="preserve">                                                               Description of Overhead</t>
  </si>
  <si>
    <t>for the Year</t>
  </si>
  <si>
    <t xml:space="preserve">                                                                                    (a)</t>
  </si>
  <si>
    <t>Page 207</t>
  </si>
  <si>
    <t>GENERAL DESCRIPTION OF CONSTRUCTION OVERHEAD PROCEDURE</t>
  </si>
  <si>
    <t xml:space="preserve">     1. For each construction overhead explain: (a) the nature</t>
  </si>
  <si>
    <t xml:space="preserve">     2. Show below the computation of allowance for funds</t>
  </si>
  <si>
    <t>and extent of work, etc. the  overhead charges are intended</t>
  </si>
  <si>
    <t xml:space="preserve">used during construction rate(s) used by the company </t>
  </si>
  <si>
    <t>to cover,  (b) the general procedure for determining the</t>
  </si>
  <si>
    <t>during the reporting year.</t>
  </si>
  <si>
    <t>amount capitalized, (c) the method of distribution to construc-</t>
  </si>
  <si>
    <t>tion jobs, (d) whether different rates are applied to different</t>
  </si>
  <si>
    <t xml:space="preserve">     3. Where a net-of-tax rate for borrowed funds is used,</t>
  </si>
  <si>
    <t xml:space="preserve">types of construction, (e) basis of differentiation in rates for      </t>
  </si>
  <si>
    <t>Cash Flow, shall be reconciled with the corresponding PSC statements. The reconciliation</t>
  </si>
  <si>
    <t xml:space="preserve">If the respondent's annual report to stockholders or audited annual financial statements are prepared on a fiscal year basis, then a statement shall be included stating that, except as noted, the major financial statements are prepared on the same basis </t>
  </si>
  <si>
    <t xml:space="preserve">as in this annual report to the Commission and are in conformity with this Commission's </t>
  </si>
  <si>
    <t xml:space="preserve">shall contain an explanation of all differences in reporting. </t>
  </si>
  <si>
    <t>applicable Uniform System of Accounts.</t>
  </si>
  <si>
    <t>UTILITY OPERATING INCOME</t>
  </si>
  <si>
    <t>Operating Revenues (400)</t>
  </si>
  <si>
    <t xml:space="preserve">       Operation Expenses (401)</t>
  </si>
  <si>
    <t xml:space="preserve">       Maintenance Expenses (402)</t>
  </si>
  <si>
    <t xml:space="preserve">       Depreciation Expense (403)</t>
  </si>
  <si>
    <t xml:space="preserve">       Amort. Limited-term Water Plant (404)</t>
  </si>
  <si>
    <t xml:space="preserve">       Amort. of Other Water Plant (405)</t>
  </si>
  <si>
    <t xml:space="preserve">       Amort. of Water Plant Acquisition</t>
  </si>
  <si>
    <t xml:space="preserve">           Adjustment (406)</t>
  </si>
  <si>
    <t xml:space="preserve">       Amort. of Property Losses (407)</t>
  </si>
  <si>
    <t>Is Exercised</t>
  </si>
  <si>
    <t>Term Will</t>
  </si>
  <si>
    <t>Year End</t>
  </si>
  <si>
    <t>Year</t>
  </si>
  <si>
    <t>Compensation</t>
  </si>
  <si>
    <t>(Bonuses, etc.)</t>
  </si>
  <si>
    <t>Plans</t>
  </si>
  <si>
    <t>Options</t>
  </si>
  <si>
    <t>Premiums</t>
  </si>
  <si>
    <t>(Explain Below)</t>
  </si>
  <si>
    <t>(e thru k)</t>
  </si>
  <si>
    <t>Expire</t>
  </si>
  <si>
    <t>(e)</t>
  </si>
  <si>
    <t>(f)</t>
  </si>
  <si>
    <t>(g)</t>
  </si>
  <si>
    <t>(h)</t>
  </si>
  <si>
    <t>(i)</t>
  </si>
  <si>
    <t>(j)</t>
  </si>
  <si>
    <t>(k)</t>
  </si>
  <si>
    <t>(l)</t>
  </si>
  <si>
    <t>1</t>
  </si>
  <si>
    <t>2</t>
  </si>
  <si>
    <t>3</t>
  </si>
  <si>
    <t>4</t>
  </si>
  <si>
    <t>5</t>
  </si>
  <si>
    <t>6</t>
  </si>
  <si>
    <t>7</t>
  </si>
  <si>
    <t>8</t>
  </si>
  <si>
    <t>9</t>
  </si>
  <si>
    <t>10</t>
  </si>
  <si>
    <t>11</t>
  </si>
  <si>
    <t>12</t>
  </si>
  <si>
    <t>13</t>
  </si>
  <si>
    <t>14</t>
  </si>
  <si>
    <t>15</t>
  </si>
  <si>
    <t>16</t>
  </si>
  <si>
    <t>17</t>
  </si>
  <si>
    <t>18</t>
  </si>
  <si>
    <t>19</t>
  </si>
  <si>
    <t>20</t>
  </si>
  <si>
    <t>21</t>
  </si>
  <si>
    <t>22</t>
  </si>
  <si>
    <t>23</t>
  </si>
  <si>
    <t>24</t>
  </si>
  <si>
    <t>25</t>
  </si>
  <si>
    <t xml:space="preserve"> NOTES:</t>
  </si>
  <si>
    <t>NOTES:</t>
  </si>
  <si>
    <t>NYPSC 347-95</t>
  </si>
  <si>
    <t>Page 104</t>
  </si>
  <si>
    <t>Page 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</si>
  <si>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</si>
  <si>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</si>
  <si>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</si>
  <si>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</si>
  <si>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</si>
  <si>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</si>
  <si>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</si>
  <si>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</si>
  <si>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</si>
  <si>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highest voting powers in the respondent, and state the</t>
  </si>
  <si>
    <t>or contingent; if contingent, describe the contingency.</t>
  </si>
  <si>
    <t>for each issuance, then the amount of premium (in parentheses)</t>
  </si>
  <si>
    <t xml:space="preserve">12.  In a footnote, give explanatory </t>
  </si>
  <si>
    <t>15.  If interest expense was incurred during the year on</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</si>
  <si>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</si>
  <si>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</si>
  <si>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</si>
  <si>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</si>
  <si>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</si>
  <si>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</si>
  <si>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 xml:space="preserve">charges during the year.  With respect to long-term </t>
  </si>
  <si>
    <t>include such interest expense in column (i).  Explain in a</t>
  </si>
  <si>
    <t xml:space="preserve">   4.  For advances from Associated Companies, report </t>
  </si>
  <si>
    <t>not be netted.</t>
  </si>
  <si>
    <t xml:space="preserve">advances, show for each company: (a) principal </t>
  </si>
  <si>
    <t>footnote any difference between the total of column (i) and</t>
  </si>
  <si>
    <t xml:space="preserve">separately advances on notes and advances on open accounts. </t>
  </si>
  <si>
    <t xml:space="preserve">9.  Furnish in a footnote particulars (details) regarding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</si>
  <si>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</si>
  <si>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</si>
  <si>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</si>
  <si>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</si>
  <si>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</si>
  <si>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</si>
  <si>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</si>
  <si>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</si>
  <si>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</si>
  <si>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16.  Give particulars (details) concerning any long-term debt</t>
  </si>
  <si>
    <t xml:space="preserve">                                                ______________________________________________</t>
  </si>
  <si>
    <t xml:space="preserve">                                                         )    ss.:</t>
  </si>
  <si>
    <t xml:space="preserve">                       (Here insert the official title of the deponent)       (Here insert exact name of the reporting company)</t>
  </si>
  <si>
    <t>I am familiar with the preparation of the foregoing report know generally the contents thereof.  The said report which</t>
  </si>
  <si>
    <t xml:space="preserve">                                            (Here insert exact identification of the sections and pages comprising this report)</t>
  </si>
  <si>
    <t>is true and correct to the best of my knowledge and belief.   As to matters not actually stated upon my knowledge,</t>
  </si>
  <si>
    <t>the sources of my information and the grounds for my belief are as follows: ...............................................................................</t>
  </si>
  <si>
    <t xml:space="preserve">Signature                                        </t>
  </si>
  <si>
    <t xml:space="preserve">Subscribed and sworn to before me a </t>
  </si>
  <si>
    <t>...................................................</t>
  </si>
  <si>
    <t xml:space="preserve">   [ use an im-</t>
  </si>
  <si>
    <t xml:space="preserve">  pression seal ]                                     (Signature of officer authorized to administer oaths)</t>
  </si>
  <si>
    <t>(This space for use of the Public Service Commission)</t>
  </si>
  <si>
    <t>Computed    ...............      ............</t>
  </si>
  <si>
    <t>Examined    ...............      ............</t>
  </si>
  <si>
    <t>Reviewed    ...............       ............</t>
  </si>
  <si>
    <t>INDEX TO WATER SCHEDULES</t>
  </si>
  <si>
    <t>Name of Schedule</t>
  </si>
  <si>
    <t>Control:</t>
  </si>
  <si>
    <t>Accounts Receivable</t>
  </si>
  <si>
    <t xml:space="preserve">  - Corps Controlled by Respondent</t>
  </si>
  <si>
    <t>Accounts Receivable from Associated Companies</t>
  </si>
  <si>
    <t xml:space="preserve">  - Over Respondent</t>
  </si>
  <si>
    <t>Accumulated  Deferred Income Taxes - Debit</t>
  </si>
  <si>
    <t xml:space="preserve">  - Security Holders and Voting Powers</t>
  </si>
  <si>
    <t>Accumulated  Deferred Investment Tax Credits</t>
  </si>
  <si>
    <t>Customer's Accounts</t>
  </si>
  <si>
    <t>Accumulated  Provision for Amortization and</t>
  </si>
  <si>
    <t xml:space="preserve">  - Accounts Receivable</t>
  </si>
  <si>
    <t xml:space="preserve">  Depreciation:</t>
  </si>
  <si>
    <t xml:space="preserve">  - Collection and Write-off Practices</t>
  </si>
  <si>
    <t xml:space="preserve">    - Plant Acquisition Adjustments</t>
  </si>
  <si>
    <t>Customers - Average Number</t>
  </si>
  <si>
    <t xml:space="preserve">    - Plant Held for Future Use</t>
  </si>
  <si>
    <t>Customers' Meters</t>
  </si>
  <si>
    <t xml:space="preserve">    - Plant in Service</t>
  </si>
  <si>
    <t>Debt Discount and Expenses, Unamortized</t>
  </si>
  <si>
    <t xml:space="preserve">    - Plant Leased to Others</t>
  </si>
  <si>
    <t xml:space="preserve">    - Miscellaneous Plant Data</t>
  </si>
  <si>
    <t>Deferred Debits</t>
  </si>
  <si>
    <t>Accumulated Provision for Uncollectible Accounts</t>
  </si>
  <si>
    <t>Deferred Income Taxes, Accumulated - Credit</t>
  </si>
  <si>
    <t>Acquisition Adjustments, Plant</t>
  </si>
  <si>
    <t>118,207</t>
  </si>
  <si>
    <t>Dividends</t>
  </si>
  <si>
    <t>Amortization of Water Plant</t>
  </si>
  <si>
    <t>Deposits, Special</t>
  </si>
  <si>
    <t>Appropriated Retained Earnings</t>
  </si>
  <si>
    <t>Donations Received from Stockholders</t>
  </si>
  <si>
    <t>Associated Companies:</t>
  </si>
  <si>
    <t xml:space="preserve">    - Advances from</t>
  </si>
  <si>
    <t xml:space="preserve">Employees, Number of </t>
  </si>
  <si>
    <t xml:space="preserve">    - Interest on Debt to</t>
  </si>
  <si>
    <t>Expenses, Operation and Maintenance</t>
  </si>
  <si>
    <t xml:space="preserve">    - Investments in</t>
  </si>
  <si>
    <t xml:space="preserve">    - Payable to</t>
  </si>
  <si>
    <t>Fuel or Power Purchased for Pumping</t>
  </si>
  <si>
    <t>Billing Routine</t>
  </si>
  <si>
    <t>Funds, Special:</t>
  </si>
  <si>
    <t>Bonds</t>
  </si>
  <si>
    <t xml:space="preserve">   - Depreciation Fund</t>
  </si>
  <si>
    <t xml:space="preserve">   - Other Special</t>
  </si>
  <si>
    <t xml:space="preserve">   - Dividends</t>
  </si>
  <si>
    <t xml:space="preserve">   - Sinking</t>
  </si>
  <si>
    <t xml:space="preserve">   - Expense</t>
  </si>
  <si>
    <t>Gains or Loss on Disposition of  Property</t>
  </si>
  <si>
    <t xml:space="preserve">   - Installments Received on</t>
  </si>
  <si>
    <t>Ground Water Supply, Sources of</t>
  </si>
  <si>
    <t xml:space="preserve">   - Liability for Conversion</t>
  </si>
  <si>
    <t xml:space="preserve">Income Accounts, Particulars Concerning </t>
  </si>
  <si>
    <t xml:space="preserve">   - Premium</t>
  </si>
  <si>
    <t xml:space="preserve">    Certain Other</t>
  </si>
  <si>
    <t xml:space="preserve">   - Reacquired, Gain on Resale or Cancelation</t>
  </si>
  <si>
    <t>Income Deductions, Miscellaneous</t>
  </si>
  <si>
    <t xml:space="preserve">   - Reduction in Par or Stated Value</t>
  </si>
  <si>
    <t xml:space="preserve">Income Statement </t>
  </si>
  <si>
    <t xml:space="preserve">   - Subscribed</t>
  </si>
  <si>
    <t>Income from Non-Utility Operations</t>
  </si>
  <si>
    <t>Cash Flows Statement</t>
  </si>
  <si>
    <t>Investments:</t>
  </si>
  <si>
    <t xml:space="preserve">This is the excel file which makes up the annual report.   The file is called WATERAR.XLS and contains general corporate information, financial statements, and various financial and operating data. </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</si>
  <si>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</si>
  <si>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 on the relates schedule. The print function will not print the insert pages. As a result, you will have to print these manually. </t>
  </si>
  <si>
    <t xml:space="preserve">          TOTAL (Enter Total of lines 3 thru 7) </t>
  </si>
  <si>
    <t>Leased to Others (104)</t>
  </si>
  <si>
    <t>Held for Future Use  (105)</t>
  </si>
  <si>
    <t>loss.  Include name of party acquiring the property (when</t>
  </si>
  <si>
    <t>number of such transactions disclosed in column (a).</t>
  </si>
  <si>
    <t>acquired by another utility or associated company) and the</t>
  </si>
  <si>
    <t>3. Give the date of Commission approval of journal entries in</t>
  </si>
  <si>
    <t>date transaction was completed.  Identify property by type:</t>
  </si>
  <si>
    <t>column (b), when approval is required.  Where approval is</t>
  </si>
  <si>
    <t>Leased, Held for Future Use, or Nonutility.</t>
  </si>
  <si>
    <t>required but has not been received, give explanation following</t>
  </si>
  <si>
    <t xml:space="preserve">2. Individual gains or losses relating to property with an </t>
  </si>
  <si>
    <t>1. Show the requested information concerning surface water supply.  In column (b) indicate</t>
  </si>
  <si>
    <t>3.  In column (l) indicate whether Natural flow, Suction, Air lift, or</t>
  </si>
  <si>
    <t>whether supply is from springs, wells, or inflitration galleries.  Columns (f) to (l) relate to</t>
  </si>
  <si>
    <t>Deep well pump.</t>
  </si>
  <si>
    <t>wells only, but other columns should also be filled out in respect of this source of supply.</t>
  </si>
  <si>
    <t>W  E  L  L  S</t>
  </si>
  <si>
    <t>Type of</t>
  </si>
  <si>
    <t xml:space="preserve">Number </t>
  </si>
  <si>
    <t>Elevation</t>
  </si>
  <si>
    <t>Depth water</t>
  </si>
  <si>
    <t>Draw down</t>
  </si>
  <si>
    <t>(city, village or town)</t>
  </si>
  <si>
    <t>develop-</t>
  </si>
  <si>
    <t>(ground</t>
  </si>
  <si>
    <t>(driven,</t>
  </si>
  <si>
    <t>diameter</t>
  </si>
  <si>
    <t xml:space="preserve">Below </t>
  </si>
  <si>
    <t xml:space="preserve">Method of </t>
  </si>
  <si>
    <t>daily yield,</t>
  </si>
  <si>
    <t xml:space="preserve">and designation of </t>
  </si>
  <si>
    <t>ment</t>
  </si>
  <si>
    <t>ion</t>
  </si>
  <si>
    <t>each</t>
  </si>
  <si>
    <t>surface)</t>
  </si>
  <si>
    <t>dug</t>
  </si>
  <si>
    <t>of well</t>
  </si>
  <si>
    <t>surface not.</t>
  </si>
  <si>
    <t>static</t>
  </si>
  <si>
    <t>at G.P.M.</t>
  </si>
  <si>
    <t>thousand</t>
  </si>
  <si>
    <t>system</t>
  </si>
  <si>
    <t>type</t>
  </si>
  <si>
    <t>ft.)*</t>
  </si>
  <si>
    <t>etc.)</t>
  </si>
  <si>
    <t>operating - ft.</t>
  </si>
  <si>
    <t xml:space="preserve">       (a)</t>
  </si>
  <si>
    <t>* Above Sea Level</t>
  </si>
  <si>
    <t>Page 402</t>
  </si>
  <si>
    <t>PUMPING STATION &amp; FIRE SERVICE</t>
  </si>
  <si>
    <t>PUMPING STATION &amp; FIRE SERVICE (Continued)</t>
  </si>
  <si>
    <t>1. Show the requested information concerning each pumping</t>
  </si>
  <si>
    <t>expressed.</t>
  </si>
  <si>
    <t xml:space="preserve">6.  If pumpage data are not available for individual </t>
  </si>
  <si>
    <t>station in operation at any time during the year.</t>
  </si>
  <si>
    <t>pump, which designation must be used to indicate performance</t>
  </si>
  <si>
    <t>pumps, give the information per station.</t>
  </si>
  <si>
    <t>of the particular unit under the captions on lines 8 and 19.</t>
  </si>
  <si>
    <t>2. Where quantities of water are requested, insert in col. (a)</t>
  </si>
  <si>
    <t>3.  Utilize the blank spaces,. column (a), for inserting designations</t>
  </si>
  <si>
    <t>preceding the abbreviation "gals." the initial letter of Thousand,</t>
  </si>
  <si>
    <t>against which are to be entered data separately for each pump,</t>
  </si>
  <si>
    <t>5. If electricity was used, specify on lines 23 to 38 the requested</t>
  </si>
  <si>
    <t>Million, or Billion to  indicate the unit in which entries</t>
  </si>
  <si>
    <t>kind of fuel etc.</t>
  </si>
  <si>
    <t>quantities (kwh) and averages.</t>
  </si>
  <si>
    <t>Designation of Station**</t>
  </si>
  <si>
    <t xml:space="preserve">      I  t  e  m</t>
  </si>
  <si>
    <t xml:space="preserve">(i) </t>
  </si>
  <si>
    <t xml:space="preserve">(k) </t>
  </si>
  <si>
    <t xml:space="preserve">  Location of station (city, village or town)</t>
  </si>
  <si>
    <t xml:space="preserve">  Elevation above sea level (ft.)</t>
  </si>
  <si>
    <t xml:space="preserve">  Number of Pumps</t>
  </si>
  <si>
    <t xml:space="preserve">  How measured</t>
  </si>
  <si>
    <t>Above Sea Level</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</si>
  <si>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</si>
  <si>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</si>
  <si>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</si>
  <si>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</si>
  <si>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</si>
  <si>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</si>
  <si>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</si>
  <si>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</si>
  <si>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</si>
  <si>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</si>
  <si>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</si>
  <si>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</si>
  <si>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</si>
  <si>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</si>
  <si>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</si>
  <si>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</si>
  <si>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</si>
  <si>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</si>
  <si>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</si>
  <si>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</si>
  <si>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</si>
  <si>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</si>
  <si>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</si>
  <si>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</si>
  <si>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</si>
  <si>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</si>
  <si>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</si>
  <si>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</si>
  <si>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</si>
  <si>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The amount reported on Line 24 is to include the amortization of gains and losses arising from changes in</t>
  </si>
  <si>
    <t>assumptions.</t>
  </si>
  <si>
    <t>options made during the reporting year.  Quantify the effects of each revision on each of the amounts reported on</t>
  </si>
  <si>
    <t>Page **.  Use a separate insert sheet if more space is necessary.</t>
  </si>
  <si>
    <t>Page 363</t>
  </si>
  <si>
    <t>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</si>
  <si>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</si>
  <si>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</si>
  <si>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</si>
  <si>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</si>
  <si>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</si>
  <si>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</si>
  <si>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</si>
  <si>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</si>
  <si>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</si>
  <si>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</si>
  <si>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</si>
  <si>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</si>
  <si>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</si>
  <si>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</si>
  <si>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Discount Rate</t>
  </si>
  <si>
    <t>Expected Long-Term Rate of Return on Assets (Exterior Fund)</t>
  </si>
  <si>
    <t>Interest Rate Applied to NYS Jurisdiction Internal Reserve Balance</t>
  </si>
  <si>
    <t>NET PERIODIC OPEB COST</t>
  </si>
  <si>
    <t>Actual Return on Plan Assets [ (Gain) or Loss ]</t>
  </si>
  <si>
    <t>Amortization of (Gains) or Losses from Earlier Periods</t>
  </si>
  <si>
    <t xml:space="preserve">(Gain) or Loss Due to a Temporary Deviation From a Substantive Plan </t>
  </si>
  <si>
    <t>Net Periodic OPEB Cost</t>
  </si>
  <si>
    <t>Page 364</t>
  </si>
  <si>
    <t>ANALYSIS OF OPEB COSTS, FUNDING AND DEFERRALS (Continued)</t>
  </si>
  <si>
    <t>Report on Line 3 items such as transfers of excess pension funds from the company's pension trust fund to an account set up under Section 401(h) of the Internal Revenue Code.</t>
  </si>
  <si>
    <t>Report on Line 5 items of income (e.g., dividends and interest).</t>
  </si>
  <si>
    <t>The amount reported on Line 9 should be the same amount as that reported on Line 4 on Page 364.</t>
  </si>
  <si>
    <t xml:space="preserve">(b)   </t>
  </si>
  <si>
    <t>EXTERNALLY HELD OPEB DEDICATED FUNDS OR TRUSTS</t>
  </si>
  <si>
    <t>Fair Value of Plan Assets at Beginning of Period</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</si>
  <si>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</si>
  <si>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</si>
  <si>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</si>
  <si>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</si>
  <si>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</si>
  <si>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</si>
  <si>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</si>
  <si>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</si>
  <si>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</si>
  <si>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</si>
  <si>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</si>
  <si>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</si>
  <si>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</si>
  <si>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</si>
  <si>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</si>
  <si>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</si>
  <si>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</si>
  <si>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</si>
  <si>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</si>
  <si>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</si>
  <si>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Explain the basis of allocation used to derive the amount reported on line 16 from that reported on line 15:</t>
  </si>
  <si>
    <t xml:space="preserve"> ACCUMULATED PROVISION FOR UNCOLLECTIBLE ACCOUNTS-CR. (Account 144)</t>
  </si>
  <si>
    <t xml:space="preserve">                                  1.  Report below the information called for concerning this accumulated provision.</t>
  </si>
  <si>
    <t xml:space="preserve">                                  2.  Explain any important adjustments of subaccounts.</t>
  </si>
  <si>
    <t xml:space="preserve">                                  3.  Entries with respect to officers and employees shall not include items for utility services.</t>
  </si>
  <si>
    <t>Merchandising,</t>
  </si>
  <si>
    <t>Officers</t>
  </si>
  <si>
    <t>Utility</t>
  </si>
  <si>
    <t>Jobbing and</t>
  </si>
  <si>
    <t>and</t>
  </si>
  <si>
    <t>Customers</t>
  </si>
  <si>
    <t>Contract Work</t>
  </si>
  <si>
    <t>Employees</t>
  </si>
  <si>
    <t xml:space="preserve">(d)  </t>
  </si>
  <si>
    <t xml:space="preserve">(e)  </t>
  </si>
  <si>
    <t xml:space="preserve">(f)  </t>
  </si>
  <si>
    <t>Prov. for Uncollectibles for Year</t>
  </si>
  <si>
    <t>Collection of Accounts Written Off</t>
  </si>
  <si>
    <t>Balance End of Year</t>
  </si>
  <si>
    <t>4. Summarize the collection and write-off practices applied to overdue customers' accounts.</t>
  </si>
  <si>
    <t>Page 213</t>
  </si>
  <si>
    <t>RECEIVABLES FROM ASSOCIATED COMPANIES (Accounts 145, 146)</t>
  </si>
  <si>
    <t>Report particulars of notes and accounts receivable from associated companies at end of year.</t>
  </si>
  <si>
    <t>Provide separate headings and totals for Accounts 145, Notes Receivable from Associated Companies, and 146, Accounts</t>
  </si>
  <si>
    <t>Receivable from Associated Companies, in addition to a total for the combined accounts.</t>
  </si>
  <si>
    <t>For notes receivable list each note separately and state purpose for which received.  Show also in column (a) date of note, date</t>
  </si>
  <si>
    <t>of maturity and interest rate.</t>
  </si>
  <si>
    <t>4.</t>
  </si>
  <si>
    <t>If any note was received in satisfaction of an open account, state the period covered by such open account.</t>
  </si>
  <si>
    <t>5.</t>
  </si>
  <si>
    <t>Include in column (f) interest recorded as income during the year, including interest on accounts and notes held any time</t>
  </si>
  <si>
    <t>during the year.</t>
  </si>
  <si>
    <t>6.</t>
  </si>
  <si>
    <t>Give particulars of any notes pledged or discounted, also of any collateral held as guarantee of payment of any note or account.</t>
  </si>
  <si>
    <t>End of</t>
  </si>
  <si>
    <t>Interest</t>
  </si>
  <si>
    <t>Particulars</t>
  </si>
  <si>
    <t>Debits</t>
  </si>
  <si>
    <t>Credits</t>
  </si>
  <si>
    <t>for Year</t>
  </si>
  <si>
    <t xml:space="preserve"> No.</t>
  </si>
  <si>
    <t>Totals (Account 145)</t>
  </si>
  <si>
    <t>Totals (Account 146)</t>
  </si>
  <si>
    <t>Page 214</t>
  </si>
  <si>
    <t>MATERIALS AND SUPPLIES (Account 150)</t>
  </si>
  <si>
    <t>1.  For Account 150, report the amount of plant materials and operating supplies under the primary functional</t>
  </si>
  <si>
    <t xml:space="preserve">classifications as indicated in column (a); estimates of amounts by function are acceptable.  In column (d), </t>
  </si>
  <si>
    <t>designate the department or departments which use the class of material.</t>
  </si>
  <si>
    <t xml:space="preserve">2.  Give an explanation of important inventory adjustments during the year (in a footnote) showing </t>
  </si>
  <si>
    <t>general classes of material and supplies and the various accounts (operating expenses, clearing accounts,</t>
  </si>
  <si>
    <t>plant, etc.) affected - debited or credited.  Show separately debits or credits to stores expense-clearing,</t>
  </si>
  <si>
    <t>if applicable.</t>
  </si>
  <si>
    <t>Department or</t>
  </si>
  <si>
    <t>Beginning of</t>
  </si>
  <si>
    <t>Departments</t>
  </si>
  <si>
    <t>Which Use Material</t>
  </si>
  <si>
    <t xml:space="preserve"> Fuel Stock (Account 150.151)</t>
  </si>
  <si>
    <t xml:space="preserve"> Fuel Stock Expenses Undistributed (Account 150.152)</t>
  </si>
  <si>
    <t xml:space="preserve"> Residuals and Extracted Products</t>
  </si>
  <si>
    <t xml:space="preserve"> Plant Materials and Operating Supplies (Account 150.154)</t>
  </si>
  <si>
    <t xml:space="preserve">Attach herein (following this page) the respondent's latest annual report to stockholders. If such a report is not prepared, but if audited annual financial statements on which a certified public accountant expresses an opinion are regularly prepared and </t>
  </si>
  <si>
    <t xml:space="preserve">If the respondent's annual report to stockholders or audited annual financial statements are prepared on a calendar year basis, the major financial statements contained therein, i.e., Balance Sheet, Income and Retained Earnings Statement and Statement of </t>
  </si>
  <si>
    <t>If reports to stockholders or audited annual financial statements are not prepared, so state below:</t>
  </si>
  <si>
    <t>Page 110</t>
  </si>
  <si>
    <t xml:space="preserve">RECONCILIATION BETWEEN PSC AND STOCKHOLDER'S </t>
  </si>
  <si>
    <t>ANNUAL REPORT (Continued)</t>
  </si>
  <si>
    <t>($000s)</t>
  </si>
  <si>
    <t>PSC</t>
  </si>
  <si>
    <t>Consolidations</t>
  </si>
  <si>
    <t>Footnote</t>
  </si>
  <si>
    <t>Stockholder's</t>
  </si>
  <si>
    <t>Description</t>
  </si>
  <si>
    <t>USOA</t>
  </si>
  <si>
    <t>Adjustments</t>
  </si>
  <si>
    <t>Eliminations</t>
  </si>
  <si>
    <t>Ref</t>
  </si>
  <si>
    <t>Report</t>
  </si>
  <si>
    <t>Balance Sheet</t>
  </si>
  <si>
    <t>Assets</t>
  </si>
  <si>
    <t xml:space="preserve">  Total Net Utility Plant</t>
  </si>
  <si>
    <t xml:space="preserve">  Other Property &amp; Investments</t>
  </si>
  <si>
    <t xml:space="preserve">  Current Assets</t>
  </si>
  <si>
    <t xml:space="preserve">  Deferred Debits</t>
  </si>
  <si>
    <t>Liabilities &amp; Capital</t>
  </si>
  <si>
    <t xml:space="preserve">  Proprietary Capital</t>
  </si>
  <si>
    <t xml:space="preserve">  Long Term Debt</t>
  </si>
  <si>
    <t xml:space="preserve">  Other Noncurrent Liabilities</t>
  </si>
  <si>
    <t xml:space="preserve">  Current &amp; Accrued Liabilities</t>
  </si>
  <si>
    <t xml:space="preserve">  Deferred Credits</t>
  </si>
  <si>
    <t xml:space="preserve">  Operating Reserves</t>
  </si>
  <si>
    <t xml:space="preserve">  Income Taxes</t>
  </si>
  <si>
    <t>Page 111</t>
  </si>
  <si>
    <t>Income Statement</t>
  </si>
  <si>
    <t>Operating Revenues</t>
  </si>
  <si>
    <t>Operating Expenses</t>
  </si>
  <si>
    <t>Other Income and Deductions</t>
  </si>
  <si>
    <t>Interest Charges</t>
  </si>
  <si>
    <t>Net Income</t>
  </si>
  <si>
    <t>FOOTNOTES</t>
  </si>
  <si>
    <t>Page 112</t>
  </si>
  <si>
    <t xml:space="preserve">RECONCILIATION BETWEEN FERC, PSC AND STOCKHOLDER'S </t>
  </si>
  <si>
    <t>Operating Activities</t>
  </si>
  <si>
    <t>Investing Activities</t>
  </si>
  <si>
    <t>Financing Activities</t>
  </si>
  <si>
    <t>Report below information applicable to Account 255.  Where appropriate, segregate the balances and transactions</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</si>
  <si>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</si>
  <si>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</si>
  <si>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</si>
  <si>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</si>
  <si>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</si>
  <si>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</si>
  <si>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of Allocation</t>
  </si>
  <si>
    <t>Subdivisions</t>
  </si>
  <si>
    <t>to Income</t>
  </si>
  <si>
    <t xml:space="preserve">      SUBTOTAL</t>
  </si>
  <si>
    <t>Page 262</t>
  </si>
  <si>
    <t>Page 263</t>
  </si>
  <si>
    <t>ACCUMULATED DEFERRED INCOME TAXES  (Accounts 281, 282, and 283)</t>
  </si>
  <si>
    <t xml:space="preserve">  1.  Report the information called for below concerning the respondent's accounting for deferred income taxes.</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</si>
  <si>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</si>
  <si>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</si>
  <si>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</si>
  <si>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</si>
  <si>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</si>
  <si>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</si>
  <si>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</si>
  <si>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</si>
  <si>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</si>
  <si>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</si>
  <si>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</si>
  <si>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</si>
  <si>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curtailments or suspensions of pensions or pension obligations during the year.  If none have occurred, state "none" on line 5.  If</t>
  </si>
  <si>
    <t>ESTIMATE OF SETTLEMENT GAIN OR LOSS</t>
  </si>
  <si>
    <t xml:space="preserve">they qualified as "small settlements" under SFAS-88 and the company elected not to recognize the gain or loss, state "none" on </t>
  </si>
  <si>
    <t>line 5 and complete the applicable sections on the bottom of the form.  Use separate forms to report the effect of each event</t>
  </si>
  <si>
    <t>and, if 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</si>
  <si>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</si>
  <si>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</si>
  <si>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</si>
  <si>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</si>
  <si>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c.  other irrevocable actions that relieved the company or the plan of primary  responsibility for a pension obligation</t>
  </si>
  <si>
    <t xml:space="preserve">Year-to-date asset gain or (loss): </t>
  </si>
  <si>
    <t>4.  If assets other than cash comprise any fund, furnish a list of the securities or other assets, giving interest or dividend</t>
  </si>
  <si>
    <t xml:space="preserve">      rate of each, cost to respondent, number of shares or principal amount, and book cost at end of year.</t>
  </si>
  <si>
    <t>Balance</t>
  </si>
  <si>
    <t>Name of Fund and trustee if any</t>
  </si>
  <si>
    <t xml:space="preserve">                                  Total (Account 125)</t>
  </si>
  <si>
    <t xml:space="preserve">                                  Total (Account 126)</t>
  </si>
  <si>
    <t xml:space="preserve">                                  Total (Account 128)</t>
  </si>
  <si>
    <t>SPECIAL DEPOSITS (Accounts 132, 133, 134)</t>
  </si>
  <si>
    <t xml:space="preserve">1.   For each fund at the end of the year, report the balance below.  </t>
  </si>
  <si>
    <t>the print range. This can be corrected by one of two methods: selecting a smaller font size</t>
  </si>
  <si>
    <t>on the specific sheet, or to delete some spaces on the combined string below.</t>
  </si>
  <si>
    <t>Please fill in the following:</t>
  </si>
  <si>
    <t>Respondent's exact legal name :</t>
  </si>
  <si>
    <t xml:space="preserve"> </t>
  </si>
  <si>
    <t>Address line 1:</t>
  </si>
  <si>
    <t/>
  </si>
  <si>
    <t>Address line 2:</t>
  </si>
  <si>
    <t>Example</t>
  </si>
  <si>
    <t>Date of Report</t>
  </si>
  <si>
    <t>(Mo,Da,Yr)</t>
  </si>
  <si>
    <t>3/31/97</t>
  </si>
  <si>
    <t>Year of Report</t>
  </si>
  <si>
    <t>December 31,1996</t>
  </si>
  <si>
    <t>For the period starting:</t>
  </si>
  <si>
    <t>January 1, 1996</t>
  </si>
  <si>
    <t>For the period ending:</t>
  </si>
  <si>
    <t>Date due:</t>
  </si>
  <si>
    <t>March 31, 1997</t>
  </si>
  <si>
    <t xml:space="preserve">  </t>
  </si>
  <si>
    <t>WATER WORKS CORPORATIONS</t>
  </si>
  <si>
    <t>CLASSES A AND B</t>
  </si>
  <si>
    <t>OF</t>
  </si>
  <si>
    <t>4.  Enclose in parentheses credit adjustments of plant accounts to indicate the negative effect of such accounts.</t>
  </si>
  <si>
    <t>8.  For each amount comprising the reported balance and changes in Account 102, state the property purchased or sold, name of vendor</t>
  </si>
  <si>
    <t>5.  Classify Account 106 according to prescribed accounts, on an estimated basis if necessary, and include the entries in column (c).</t>
  </si>
  <si>
    <t xml:space="preserve">      or purchaser, and date of transaction.  If proposed journal entries have been filed with the Commission as required by the Uniform</t>
  </si>
  <si>
    <t xml:space="preserve">      System of Accounts, give also the date of such filing.</t>
  </si>
  <si>
    <t>Beginning of Year</t>
  </si>
  <si>
    <t>Addition</t>
  </si>
  <si>
    <t>Retirements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</si>
  <si>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</si>
  <si>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</si>
  <si>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</si>
  <si>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</si>
  <si>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</si>
  <si>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</si>
  <si>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</si>
  <si>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</si>
  <si>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</si>
  <si>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SOURCE OF SUPPLY PLANT</t>
  </si>
  <si>
    <t>(310)  Land and Land Rights</t>
  </si>
  <si>
    <t>(310)</t>
  </si>
  <si>
    <t>(311)  Structures and Improvements</t>
  </si>
  <si>
    <t>(311)</t>
  </si>
  <si>
    <t>(312)  Collecting and Impounding Reservoirs</t>
  </si>
  <si>
    <t>(312)</t>
  </si>
  <si>
    <t>(313)   Lake, River and Other Intakes</t>
  </si>
  <si>
    <t>(313)</t>
  </si>
  <si>
    <t>(314)   Wells and Springs</t>
  </si>
  <si>
    <t>(314)</t>
  </si>
  <si>
    <t>(315)   Inflitration Galleries &amp; Tunnels</t>
  </si>
  <si>
    <t>(315)</t>
  </si>
  <si>
    <t>(316)   Supply Mains</t>
  </si>
  <si>
    <t>(316)</t>
  </si>
  <si>
    <t xml:space="preserve">Line 6 - based on latest Actuarial Valuation Report. </t>
  </si>
  <si>
    <t>American Water Works Company, Inc</t>
  </si>
  <si>
    <t>Organization</t>
  </si>
  <si>
    <t>(a)  American Water Works Company, Inc.  is the parent company of New York American Water Company, Inc.</t>
  </si>
  <si>
    <t>(b)  New York American Water Company, Inc. does not have any subsidiary companies.</t>
  </si>
  <si>
    <t>Franchise Rights.</t>
  </si>
  <si>
    <t>Ownership.</t>
  </si>
  <si>
    <t>Purchase or sale of operating unit.</t>
  </si>
  <si>
    <t>Extension or reduction of transmission or distribution system.</t>
  </si>
  <si>
    <t>Obligations incurred as a result of issuance of securities.</t>
  </si>
  <si>
    <t>Changes in articles of incorporation.</t>
  </si>
  <si>
    <t>Change in wage scale.</t>
  </si>
  <si>
    <t>Pending legal proceedings.</t>
  </si>
  <si>
    <t xml:space="preserve">Other </t>
  </si>
  <si>
    <t>A431</t>
  </si>
  <si>
    <t>This page intentionally left blank.</t>
  </si>
  <si>
    <t xml:space="preserve">No separate audit report is prepared for </t>
  </si>
  <si>
    <t xml:space="preserve">(a) Provide a safe and adequate water supply at a reasonable cost. </t>
  </si>
  <si>
    <t>(b) To be fair, understanding , and responsive to customers' needs and requests.</t>
  </si>
  <si>
    <t>(c) Provide a stimulating and rewarding work place for employees.</t>
  </si>
  <si>
    <t>(d) Provide a fair return to our shareholders.</t>
  </si>
  <si>
    <t xml:space="preserve">     -Production - responsible for pumpage, treatment of water and testing water quality.</t>
  </si>
  <si>
    <t xml:space="preserve">     -Networking  - responsible for installation and maintenance of water mains, services, and </t>
  </si>
  <si>
    <t xml:space="preserve">          hydrants as well as for customer metering.</t>
  </si>
  <si>
    <t xml:space="preserve">     -Engineering - responsible for maintaining the capital budget for the company and </t>
  </si>
  <si>
    <t xml:space="preserve">          for planning and receiving regulatory approvals for various construction projects</t>
  </si>
  <si>
    <t xml:space="preserve">     -Administrative and General - responsible for oversight of the company's operations </t>
  </si>
  <si>
    <t xml:space="preserve">          including accounting and finance, human resources, field services and production</t>
  </si>
  <si>
    <t>Stable customer base, no significant customer growth anticipated.</t>
  </si>
  <si>
    <t>NONE</t>
  </si>
  <si>
    <t>Intercompany balance:</t>
  </si>
  <si>
    <t>Notes Payable - American Water Capital Corporation - 2.8%</t>
  </si>
  <si>
    <t>Notes Payable - American Water Capital Corporation - 4.2%</t>
  </si>
  <si>
    <t>Prepaid Audit Fees</t>
  </si>
  <si>
    <t>American Water Capital Corp</t>
  </si>
  <si>
    <t>American Water Works Company, Inc.</t>
  </si>
  <si>
    <t>American Water Works Service Co.</t>
  </si>
  <si>
    <t xml:space="preserve">  Water Utility Revenues</t>
  </si>
  <si>
    <t>Regulatory Asset - AFUDC Gross up - Equity</t>
  </si>
  <si>
    <t>Regulatory Asset - AFUDC Gross up - CWIP</t>
  </si>
  <si>
    <t>Regulatory Asset - Revenue Stabilization</t>
  </si>
  <si>
    <t>- -&gt;Overdue notice sent 23 days after bill date.</t>
  </si>
  <si>
    <t>- -&gt;Termination notice sent 10 days after overdue notice for $90 or more.</t>
  </si>
  <si>
    <t>- -&gt;Shut off 18 days after termination notice sent.</t>
  </si>
  <si>
    <t>- -&gt;72-hour notice before shut off left at door.</t>
  </si>
  <si>
    <t xml:space="preserve">- -&gt;If final bill remains unpaid, mail letter 10 days after bill is sent; second letter </t>
  </si>
  <si>
    <t xml:space="preserve">      sent 10 days after that.</t>
  </si>
  <si>
    <t>- -&gt;Sent to collection agency if no response to letters.</t>
  </si>
  <si>
    <t>- -&gt;Written off.</t>
  </si>
  <si>
    <t xml:space="preserve">     Credit: </t>
  </si>
  <si>
    <t>600</t>
  </si>
  <si>
    <t>601</t>
  </si>
  <si>
    <t>602</t>
  </si>
  <si>
    <t>603</t>
  </si>
  <si>
    <t>604</t>
  </si>
  <si>
    <t xml:space="preserve">    3.  N/A</t>
  </si>
  <si>
    <t>Transportation</t>
  </si>
  <si>
    <t>As billed for services</t>
  </si>
  <si>
    <t>Federal Income Tax Provision</t>
  </si>
  <si>
    <t>Travel &amp; Entertainment</t>
  </si>
  <si>
    <t>Penalties</t>
  </si>
  <si>
    <t>Dues</t>
  </si>
  <si>
    <t>Deferred Maintenance</t>
  </si>
  <si>
    <t>Taxable Contributions</t>
  </si>
  <si>
    <t>Uncollectible Accounts</t>
  </si>
  <si>
    <t>Vacation</t>
  </si>
  <si>
    <t>Incentive Plan</t>
  </si>
  <si>
    <t>Deferred Income Taxes</t>
  </si>
  <si>
    <t>Investment Tax Credit</t>
  </si>
  <si>
    <t>Federal Income Tax</t>
  </si>
  <si>
    <t>SEE ATTACHED</t>
  </si>
  <si>
    <t>Tab "314_attachment"</t>
  </si>
  <si>
    <t>RECONCILIATION OF REPORTED NET INCOME</t>
  </si>
  <si>
    <t xml:space="preserve"> WITH TAXABLE INCOME FOR FEDERAL INCOME TAXES</t>
  </si>
  <si>
    <t>The reconciliation should include the same detail as furnished on Schedule M-1 of the Federal</t>
  </si>
  <si>
    <t>tax return for the year.  The reconciliation shall be submitted even though there is no taxable</t>
  </si>
  <si>
    <t xml:space="preserve">income for the year.  Descriptions should clearly indicate the nature of each reconciling </t>
  </si>
  <si>
    <t>amount and show the computation of all tax accruals.</t>
  </si>
  <si>
    <t>If the utility is a member of a group which files a consolidated Federal tax return, reconcile</t>
  </si>
  <si>
    <t>reported net income with taxable net income as if a separate return were to be filed, indicating</t>
  </si>
  <si>
    <t>intercompany amounts to be eliminated in such consolidated return.  State name of group</t>
  </si>
  <si>
    <t>members, tax assigned to each group member, and basis of allocation, assignment, or</t>
  </si>
  <si>
    <t>sharing of the consolidated tax among the group members.</t>
  </si>
  <si>
    <t>DESCRIPTION</t>
  </si>
  <si>
    <t>REF.</t>
  </si>
  <si>
    <t>Net income for the year</t>
  </si>
  <si>
    <t>Federal Income Tax Accrual</t>
  </si>
  <si>
    <t>State &amp; Local Income Tax Accrual</t>
  </si>
  <si>
    <t>Pre-Tax Book Income (loss)</t>
  </si>
  <si>
    <t>Permanent Differences:</t>
  </si>
  <si>
    <t>Meal &amp; Enterainment</t>
  </si>
  <si>
    <t>Total Permanent Differences</t>
  </si>
  <si>
    <t>Financial Taxable Income</t>
  </si>
  <si>
    <t>Temporary Differences:</t>
  </si>
  <si>
    <t>Rate Case Expense</t>
  </si>
  <si>
    <t>Depreciation &amp; Amortization</t>
  </si>
  <si>
    <t>Cost of Removal</t>
  </si>
  <si>
    <t>Incent Plan (Incen 3)</t>
  </si>
  <si>
    <t>Regulatory Pension (Pension 1)</t>
  </si>
  <si>
    <t>Accrued OPEB (OPEB 1)</t>
  </si>
  <si>
    <t>AFUDC (AFUDC 1)</t>
  </si>
  <si>
    <t>Deferred Maintenance (Maint 1)</t>
  </si>
  <si>
    <t>Miscellaneous Deferred Credits (Misc 2)</t>
  </si>
  <si>
    <t>Repairs Expense</t>
  </si>
  <si>
    <t>Total Temporary Differences</t>
  </si>
  <si>
    <t>Federal Taxable Income Before SIT</t>
  </si>
  <si>
    <t xml:space="preserve">State Current Taxable Income before Net Operating Loss </t>
  </si>
  <si>
    <t>State Current Taxable Income</t>
  </si>
  <si>
    <t>Federal Current Taxable Income</t>
  </si>
  <si>
    <t>Federal Tax Rate</t>
  </si>
  <si>
    <t>Federal Income Tax Payable</t>
  </si>
  <si>
    <t>Provision Adjustment</t>
  </si>
  <si>
    <t>Federal Income Tax Expense</t>
  </si>
  <si>
    <t>Page 314_attachment</t>
  </si>
  <si>
    <t>John A. Hoffman</t>
  </si>
  <si>
    <t>No Compensation</t>
  </si>
  <si>
    <t>President</t>
  </si>
  <si>
    <t>Assistant Comptroller</t>
  </si>
  <si>
    <t xml:space="preserve"> State Current Tax Provision</t>
  </si>
  <si>
    <t>American Water Works Company</t>
  </si>
  <si>
    <t>1025 Laurel Oak Road</t>
  </si>
  <si>
    <t>Voorhees, NJ  08043</t>
  </si>
  <si>
    <t>Utility Plant</t>
  </si>
  <si>
    <t xml:space="preserve">          Provision for Bad Debts</t>
  </si>
  <si>
    <t xml:space="preserve">          Net (Increase) Decrease in Inventory and Other Current Assets</t>
  </si>
  <si>
    <t xml:space="preserve">          Net Increase (Decrease) in Pension Post Retirement &amp; other Regulatory Credits</t>
  </si>
  <si>
    <t xml:space="preserve">         Less Allowance for Other Funds Used During Construction</t>
  </si>
  <si>
    <t xml:space="preserve">    Acquisition of Other Noncurrent Assets (d)</t>
  </si>
  <si>
    <t xml:space="preserve">                                                                                                                                                                                                  Page 122</t>
  </si>
  <si>
    <t xml:space="preserve">         Other:- </t>
  </si>
  <si>
    <t xml:space="preserve">                   - Paid-in-Capital</t>
  </si>
  <si>
    <t>should be</t>
  </si>
  <si>
    <t>difference</t>
  </si>
  <si>
    <t xml:space="preserve">                                                                                                                                                                                                Page 123</t>
  </si>
  <si>
    <t xml:space="preserve">                      Debt issuance costs</t>
  </si>
  <si>
    <t>General Counsel</t>
  </si>
  <si>
    <t>Director - Finance &amp; Treasurer</t>
  </si>
  <si>
    <t xml:space="preserve">unaminous written </t>
  </si>
  <si>
    <t>Stock book not closed.</t>
  </si>
  <si>
    <t>consent of stockholders</t>
  </si>
  <si>
    <t>Interest to Construction</t>
  </si>
  <si>
    <t>COST OF FUNDS (BORROWING) FOR CONSTRUCTION</t>
  </si>
  <si>
    <t>OTHER PBOP CHARGES</t>
  </si>
  <si>
    <t>WORKER'S COMPENSATION-COVERS THE  RATE OF COVERAGE FOR</t>
  </si>
  <si>
    <t>EMPLOYEES IN CASE OF ACCIDENT</t>
  </si>
  <si>
    <t>COST OF INSURANCE AND DEPRECIATION</t>
  </si>
  <si>
    <t>Group Insurance</t>
  </si>
  <si>
    <t>MEDICAL COVERAGE</t>
  </si>
  <si>
    <t>Administrative Salaries</t>
  </si>
  <si>
    <t>MANAGEMENT, OPERATIONAL, OFFICE SALARIES</t>
  </si>
  <si>
    <t xml:space="preserve">     Credit:  </t>
  </si>
  <si>
    <t>Accrued Pension</t>
  </si>
  <si>
    <t>Interest STD Interco</t>
  </si>
  <si>
    <t>81315000</t>
  </si>
  <si>
    <t>Interest Other</t>
  </si>
  <si>
    <t>81500000</t>
  </si>
  <si>
    <t xml:space="preserve">   Allocated dividend on common stock</t>
  </si>
  <si>
    <t>Regulatory Asset - Retirement Work in Progress</t>
  </si>
  <si>
    <t>Regulatory Asset - AFUDC Gross UP - Amortization</t>
  </si>
  <si>
    <t xml:space="preserve">        (For new issue, give Commission Authorization numbers and dates) </t>
  </si>
  <si>
    <t>Pension</t>
  </si>
  <si>
    <t>General Tax</t>
  </si>
  <si>
    <t xml:space="preserve"> (c ) </t>
  </si>
  <si>
    <t xml:space="preserve">    Previous Year </t>
  </si>
  <si>
    <t xml:space="preserve">      discount 3.85% series</t>
  </si>
  <si>
    <t xml:space="preserve">(c )  </t>
  </si>
  <si>
    <t>Taxable Advances &amp; Contributions</t>
  </si>
  <si>
    <t>60 Brooklyn Avenue</t>
  </si>
  <si>
    <t>Merrick, NY 11566</t>
  </si>
  <si>
    <r>
      <t>Since Incorporation in 1888 New York American Water Company, Inc.</t>
    </r>
    <r>
      <rPr>
        <sz val="12"/>
        <rFont val="Arial"/>
        <family val="2"/>
      </rPr>
      <t>, f/k/a NYWS owned and operated a variety of water companies and districts</t>
    </r>
  </si>
  <si>
    <t>(c)  n/a</t>
  </si>
  <si>
    <t>Assistant Treasurer</t>
  </si>
  <si>
    <t>NYWS</t>
  </si>
  <si>
    <t>Other Affiliates</t>
  </si>
  <si>
    <t xml:space="preserve">    1.  quarterly, bimonthly and monthly</t>
  </si>
  <si>
    <t xml:space="preserve">    2.  2 days</t>
  </si>
  <si>
    <t>*Shares are for NY American Water Co.</t>
  </si>
  <si>
    <t>OPEB internal reserve</t>
  </si>
  <si>
    <t>State of New Jersey..........................................)</t>
  </si>
  <si>
    <t>County of Camden........................................)</t>
  </si>
  <si>
    <t>John Kilpatrick</t>
  </si>
  <si>
    <t>Assistant Secretary</t>
  </si>
  <si>
    <t>CIAC</t>
  </si>
  <si>
    <t>Line 29 - not readily available</t>
  </si>
  <si>
    <t>**</t>
  </si>
  <si>
    <t>Pumped Sources</t>
  </si>
  <si>
    <t>T. Gallons</t>
  </si>
  <si>
    <t>****</t>
  </si>
  <si>
    <t>Less respondent use before distribution</t>
  </si>
  <si>
    <t>Gross to distribution</t>
  </si>
  <si>
    <t>Emergency interconnection use by:</t>
  </si>
  <si>
    <t>Net to Distribution</t>
  </si>
  <si>
    <t>***</t>
  </si>
  <si>
    <t>Water used at office &amp; meter shop, filter washes and treatment plants (After distribution).</t>
  </si>
  <si>
    <t>Backwashing filters, pumping wells to waste, etc., (water used before distribution)</t>
  </si>
  <si>
    <t>T gals.</t>
  </si>
  <si>
    <t>DeMott #5A</t>
  </si>
  <si>
    <t>Investment in Associated Co.'s</t>
  </si>
  <si>
    <t>See below screenshot.  Replace last sentence in 2013 report with "On February 5, 2015 the Public Service Commission ruled that $698,500 of the deferred amount of $1,514,729 currently booked to NARUC Account 186, Miscellaneous Deferred Debits was approved for deferral and recoverable from ratepayers.  A result of the Commission’s Order the Company will reduce the amount currently in NARAC Account 186 to the approved balance of $698,500.  The remaining $816,229 not approved for recovery was set up as a receivable from Aqua America in 2015."</t>
  </si>
  <si>
    <t>settlement losses of approximately $1.5 million  - Case 10-W-0263 and Case 11-W-0070.   On February 5, 2015 the Public Service</t>
  </si>
  <si>
    <t>Commission ruled that $698,500 of the deferred amount of $1,514,729 currently booked to NARUC account 186, Miscellaneous</t>
  </si>
  <si>
    <t>Turbine</t>
  </si>
  <si>
    <t>Vacation Pay</t>
  </si>
  <si>
    <t>Abandonment Losses</t>
  </si>
  <si>
    <t>Pavement Repairs</t>
  </si>
  <si>
    <t>Federal only Temporary adjustments - NOL Usage</t>
  </si>
  <si>
    <t>Deferred Pension - FAS 158, 88</t>
  </si>
  <si>
    <t>Deferred OPEB - FAS 158</t>
  </si>
  <si>
    <t>Accrued OPEB</t>
  </si>
  <si>
    <t>OPEB Tracker</t>
  </si>
  <si>
    <t>Pension Tracker</t>
  </si>
  <si>
    <t>Sick Bank</t>
  </si>
  <si>
    <t>State Tax Rate Change</t>
  </si>
  <si>
    <t xml:space="preserve">   Other - Gross Receipts Tax</t>
  </si>
  <si>
    <t>Robert J. Brabston</t>
  </si>
  <si>
    <t>Stephen R. Bishop</t>
  </si>
  <si>
    <t xml:space="preserve">Prepaid taxes </t>
  </si>
  <si>
    <t xml:space="preserve">Notes Payable - American Water Capital Corporation - 4.30% </t>
  </si>
  <si>
    <t>*</t>
  </si>
  <si>
    <t>Notes Payable - American Water Capital Corporation - 3.85%</t>
  </si>
  <si>
    <t>Company Dues and Memberships</t>
  </si>
  <si>
    <t>Cullen and Dykman</t>
  </si>
  <si>
    <t>Legal Services</t>
  </si>
  <si>
    <t>Newbridge - Backwash waste</t>
  </si>
  <si>
    <t>26 x 24</t>
  </si>
  <si>
    <t>Jerusalem - Backwash supply *</t>
  </si>
  <si>
    <t>29 x 30</t>
  </si>
  <si>
    <t>Jerusalem - Backwash waste *</t>
  </si>
  <si>
    <t>LEVITTOWN</t>
  </si>
  <si>
    <t>Seaman's Neck - Backwash supply</t>
  </si>
  <si>
    <t>Seaman's Neck - Backwash waste</t>
  </si>
  <si>
    <t xml:space="preserve"> * Jerusalem backwash tank info based on construction plans and not confirmed in the field</t>
  </si>
  <si>
    <t>Transite</t>
  </si>
  <si>
    <t>Unknown</t>
  </si>
  <si>
    <t>Plastic</t>
  </si>
  <si>
    <t xml:space="preserve">   Other </t>
  </si>
  <si>
    <t>Property Tax Stabilization</t>
  </si>
  <si>
    <t>Property Tax Challenges</t>
  </si>
  <si>
    <t>John Wilde</t>
  </si>
  <si>
    <t>Allocated Paid-In Capital</t>
  </si>
  <si>
    <t>Manufacturers &amp; Traders Trust Company - First Mortgage Bonds -5.0%**</t>
  </si>
  <si>
    <t>** Redeemed February 2016  Unamortized Debt at 12/31/16 of  $357,850 continues to</t>
  </si>
  <si>
    <t xml:space="preserve">      be amortized through date of maturity</t>
  </si>
  <si>
    <t>Property Tax Settlement</t>
  </si>
  <si>
    <t>Late Charges (470)</t>
  </si>
  <si>
    <t>Dishonored Check Charge (471)</t>
  </si>
  <si>
    <t>Reconnection Fees/Turn on Fees (471)</t>
  </si>
  <si>
    <t>Miscellaneous Service (471)</t>
  </si>
  <si>
    <t>Customer Awareness/Community Relations</t>
  </si>
  <si>
    <t>Nondeductible Penalties/Donations/Lobbying</t>
  </si>
  <si>
    <t>DeMott New Tank and Booster Station</t>
  </si>
  <si>
    <t>Interconnection w Massapequa Water</t>
  </si>
  <si>
    <t>R38-04S1.16-P-0004</t>
  </si>
  <si>
    <t>Eng Study WBS</t>
  </si>
  <si>
    <t>Merrick Treatment Study</t>
  </si>
  <si>
    <t>myTime</t>
  </si>
  <si>
    <t>Not Assigned</t>
  </si>
  <si>
    <t>Unallocated CWIP Accrual</t>
  </si>
  <si>
    <t xml:space="preserve">Susan E. Krohn.......................................................................................................................makes oath and    </t>
  </si>
  <si>
    <t>Central Hudson Gas &amp; Electric Co</t>
  </si>
  <si>
    <t>National Grid - Hicksville</t>
  </si>
  <si>
    <t>PSEGLI</t>
  </si>
  <si>
    <t>Natural Gas</t>
  </si>
  <si>
    <t xml:space="preserve">reduce the amount currently in NARUC Account 186 to the approved balance of $698,500.  On January 27, 2017 in Case 17-W-0062 the </t>
  </si>
  <si>
    <t>Deferred Debits was approved for deferral and recoverable from ratepayers.  As a result of the Commission's Order the Company will</t>
  </si>
  <si>
    <t>New York American Water Company, Inc.  - Service Area 2</t>
  </si>
  <si>
    <t xml:space="preserve">New York American Water Company, Inc.  Service Area 2              </t>
  </si>
  <si>
    <t>Sea Cliff</t>
  </si>
  <si>
    <t>March 17, 1898</t>
  </si>
  <si>
    <t>General Law (Transp., Corp., Lae, Article 7)</t>
  </si>
  <si>
    <t xml:space="preserve">portion of Massapequa in the Town of Oyster Bay.  </t>
  </si>
  <si>
    <t xml:space="preserve">Glenwood Landing and Glen Cove. </t>
  </si>
  <si>
    <t>Built in 1873 Sea Cliff supplies water to customers in the Village of Sea Cliff and parts of Old Brookville, Roslyn Harber, Glen Head</t>
  </si>
  <si>
    <t>Susan E. Krohn</t>
  </si>
  <si>
    <t>John T. Dillon</t>
  </si>
  <si>
    <t>Case 16-W-0259, Proceeding on Motion of the Commission as to the Rates, Charges, Rules and Regulations of New York American Water Company, Inc. for Water Service.  PSC order dated 5/18/17, effective 6/1/17.  PSC review of property tax expenses pending.</t>
  </si>
  <si>
    <t>Case 17-W-0232, Review of State Income Tax Effects on Qualified NY Manufacturers, pending at year end.</t>
  </si>
  <si>
    <t>I38-040028</t>
  </si>
  <si>
    <t>I38-040029</t>
  </si>
  <si>
    <t>I38-050000</t>
  </si>
  <si>
    <t>I38-050001</t>
  </si>
  <si>
    <t>I38-040008</t>
  </si>
  <si>
    <t>I38-040014</t>
  </si>
  <si>
    <t>I38-040040</t>
  </si>
  <si>
    <t>New Tank Glen Head</t>
  </si>
  <si>
    <t>New Well -Glenn Head</t>
  </si>
  <si>
    <t>Newbridge Rd Filter Plant Expansion</t>
  </si>
  <si>
    <t>Seamans Neck - Well 3 and Building</t>
  </si>
  <si>
    <t>Seamans Neck Chemical Improvements</t>
  </si>
  <si>
    <t>Investment Projects</t>
  </si>
  <si>
    <t>Recurring Projects</t>
  </si>
  <si>
    <t>R38-04S1.17-P-0002</t>
  </si>
  <si>
    <t>R38-04S1.17-P-0003</t>
  </si>
  <si>
    <t>R38-04S1.17-P-0004</t>
  </si>
  <si>
    <t>R38-05S1.17-P-0001</t>
  </si>
  <si>
    <t>R38-05S1.17-P-0003</t>
  </si>
  <si>
    <t>Merrick Main Design &amp; Permits</t>
  </si>
  <si>
    <t>Merrick GIS 2017</t>
  </si>
  <si>
    <t>Comprehensive Planning Study</t>
  </si>
  <si>
    <t>R38-O</t>
  </si>
  <si>
    <t>Vehicle Replacement</t>
  </si>
  <si>
    <t>R38-L</t>
  </si>
  <si>
    <t>SCADA Equipment &amp; Systems</t>
  </si>
  <si>
    <t>R38-P</t>
  </si>
  <si>
    <t>Tools &amp; Equipment</t>
  </si>
  <si>
    <t>Process Plant Facilities &amp; Equipment</t>
  </si>
  <si>
    <t>R38-Q</t>
  </si>
  <si>
    <t>Technology &amp; Information Systems</t>
  </si>
  <si>
    <t>SAP Improvements &amp; Upgrades</t>
  </si>
  <si>
    <t xml:space="preserve">Other Technology &amp; Information Systems </t>
  </si>
  <si>
    <t>Prepaid Other -minor items</t>
  </si>
  <si>
    <t>Regulatory Asset - State Tax Rate Change</t>
  </si>
  <si>
    <t>Deferred Customer Surcharges</t>
  </si>
  <si>
    <t>Notes Payable - American Water Capital Corporation - 3.75%</t>
  </si>
  <si>
    <t xml:space="preserve">    See New York American Service Area 1 report for additional detail</t>
  </si>
  <si>
    <t>* Balances represent allocated portion of debt issuances</t>
  </si>
  <si>
    <t>Notes Payable - American Water Capital Corporation - 3.40%</t>
  </si>
  <si>
    <t xml:space="preserve">      discount 3.40% series - amortized over life of bond</t>
  </si>
  <si>
    <t xml:space="preserve">       discount 4.30% - amortized over life of bond</t>
  </si>
  <si>
    <t xml:space="preserve">       discount 3.75% - amortized over life of bond</t>
  </si>
  <si>
    <t xml:space="preserve">   Real Estate  - Stabilization</t>
  </si>
  <si>
    <t>Deferred Credits - Low Income Program</t>
  </si>
  <si>
    <t>Federal Tax Rate Change</t>
  </si>
  <si>
    <t>Deferred Income Tax - Other</t>
  </si>
  <si>
    <t xml:space="preserve">     Federal</t>
  </si>
  <si>
    <t xml:space="preserve">     State</t>
  </si>
  <si>
    <t>various</t>
  </si>
  <si>
    <t>Stock Options Windfall</t>
  </si>
  <si>
    <t>Captive Insurance</t>
  </si>
  <si>
    <t xml:space="preserve">State only Temporary adjustments </t>
  </si>
  <si>
    <t xml:space="preserve">Miscellaneous Non Utility Income (417) </t>
  </si>
  <si>
    <t>Interest on Short Term Borrowings</t>
  </si>
  <si>
    <t>Other Interest - Revenue Stabilization, Property Tax</t>
  </si>
  <si>
    <t>Internal Reserve Interest</t>
  </si>
  <si>
    <t>TSA Interest</t>
  </si>
  <si>
    <t>identified</t>
  </si>
  <si>
    <t xml:space="preserve">amount to adjust i/r </t>
  </si>
  <si>
    <t>See support folder for detail</t>
  </si>
  <si>
    <t>Rate Case 2016 16-W-0259 - amortization period 4/2017 - 3/2020</t>
  </si>
  <si>
    <t>Rate Case 2016 in excess of allowed amount</t>
  </si>
  <si>
    <t>Professional Services</t>
  </si>
  <si>
    <t xml:space="preserve">As billed for services </t>
  </si>
  <si>
    <t>Tribus Services Inc.</t>
  </si>
  <si>
    <t>391A</t>
  </si>
  <si>
    <t>391B</t>
  </si>
  <si>
    <t>391C</t>
  </si>
  <si>
    <t>392A</t>
  </si>
  <si>
    <t>392B</t>
  </si>
  <si>
    <t>392D</t>
  </si>
  <si>
    <t>Prepaid Software licensing agreements</t>
  </si>
  <si>
    <t xml:space="preserve">         Other:   Equity Infusion</t>
  </si>
  <si>
    <t xml:space="preserve">         Other: Debt issuance costs - net of bond discount</t>
  </si>
  <si>
    <t xml:space="preserve">          Amortization of Deferred Rate Case and Debt Discount</t>
  </si>
  <si>
    <t xml:space="preserve">          Amortization of Debt Expense</t>
  </si>
  <si>
    <t>Glen Head</t>
  </si>
  <si>
    <t>Deep Well Pump</t>
  </si>
  <si>
    <t>Dover</t>
  </si>
  <si>
    <t>6,7</t>
  </si>
  <si>
    <t xml:space="preserve">  Water pumps with slip (T....gals.)</t>
  </si>
  <si>
    <t xml:space="preserve">  Water pumps without slip (T..gals.)</t>
  </si>
  <si>
    <t xml:space="preserve">  Water pumps by sta. mass (T..gals.)</t>
  </si>
  <si>
    <t>Orifice Pl. &amp; Mag. meter</t>
  </si>
  <si>
    <t xml:space="preserve">  Average daily for each pump  ( T gals...........)</t>
  </si>
  <si>
    <t xml:space="preserve">  Maximum daily output of station (T..gals)</t>
  </si>
  <si>
    <t>- - -</t>
  </si>
  <si>
    <t>Elec.&amp; diesel</t>
  </si>
  <si>
    <t>Elec.&amp; gas</t>
  </si>
  <si>
    <t>Gas&amp;elec.</t>
  </si>
  <si>
    <t>Elec.&amp;Diesel</t>
  </si>
  <si>
    <t>Elec&amp;Diesel</t>
  </si>
  <si>
    <t>KWH</t>
  </si>
  <si>
    <t>Lbs</t>
  </si>
  <si>
    <t>Elevated Tank</t>
  </si>
  <si>
    <t>103 x 56</t>
  </si>
  <si>
    <t>124 x 50</t>
  </si>
  <si>
    <t xml:space="preserve">Glen Head &amp; Glen </t>
  </si>
  <si>
    <t>Wood Districts</t>
  </si>
  <si>
    <t>Galvanized</t>
  </si>
  <si>
    <t>Pipe</t>
  </si>
  <si>
    <t>Fire Mains</t>
  </si>
  <si>
    <t>Seaford</t>
  </si>
  <si>
    <t>Glenwood Landing</t>
  </si>
  <si>
    <t>Roslyn Harbor</t>
  </si>
  <si>
    <t>Copper</t>
  </si>
  <si>
    <t>Ductile</t>
  </si>
  <si>
    <t xml:space="preserve">Gal. </t>
  </si>
  <si>
    <t>Page 407 1 of 3</t>
  </si>
  <si>
    <t>Page 407 2 of 3</t>
  </si>
  <si>
    <t>Page 407 3 of 3</t>
  </si>
  <si>
    <t>N. Bellmore</t>
  </si>
  <si>
    <t>N. Merrick</t>
  </si>
  <si>
    <t>Begin Data for "North Shore District"</t>
  </si>
  <si>
    <t>Old Brookville</t>
  </si>
  <si>
    <t>Copper, Plastic &amp; Wrought Iron</t>
  </si>
  <si>
    <t>1 1/4"</t>
  </si>
  <si>
    <t>Wrought Iron</t>
  </si>
  <si>
    <t>Copper and Wrought Iron</t>
  </si>
  <si>
    <t>Turbine HP</t>
  </si>
  <si>
    <t>Protectus HP-Pro III</t>
  </si>
  <si>
    <t>Inc. Village of Sea Cliff</t>
  </si>
  <si>
    <t>4 or 4.5</t>
  </si>
  <si>
    <t>4 or 6</t>
  </si>
  <si>
    <t>Inc. Village of Roslyn Harbor</t>
  </si>
  <si>
    <t>Glen Head Glenwood Dist.</t>
  </si>
  <si>
    <t>Inc. Village of Old Brookville</t>
  </si>
  <si>
    <t xml:space="preserve">   Other - PSC Assessment</t>
  </si>
  <si>
    <t xml:space="preserve">   Other - Capital stock</t>
  </si>
  <si>
    <t xml:space="preserve">     Debit:  Accumulated Comphrensive Income Adjustment - FAS 158</t>
  </si>
  <si>
    <t>Other P/E CPS</t>
  </si>
  <si>
    <t>Struct &amp; Improvement SS</t>
  </si>
  <si>
    <t>314.A</t>
  </si>
  <si>
    <t>Wells with Common Suction</t>
  </si>
  <si>
    <t>314.B</t>
  </si>
  <si>
    <t>Layne &amp; Laumann Wells</t>
  </si>
  <si>
    <t>Supply Mains</t>
  </si>
  <si>
    <t>Other P/E Source of Supply</t>
  </si>
  <si>
    <t>Struct &amp; Improvement Pumping</t>
  </si>
  <si>
    <t>Other Power Equpment</t>
  </si>
  <si>
    <t>Electrice Pump Equip</t>
  </si>
  <si>
    <t>Diesel Pump Equip</t>
  </si>
  <si>
    <t>Pump Equip Hydraulic</t>
  </si>
  <si>
    <t>Pump Equip-Other</t>
  </si>
  <si>
    <t>Struct &amp; Improve Water Treatment</t>
  </si>
  <si>
    <t>332.A</t>
  </si>
  <si>
    <t>Non-Media</t>
  </si>
  <si>
    <t>332.B</t>
  </si>
  <si>
    <t>Purification</t>
  </si>
  <si>
    <t>332.C</t>
  </si>
  <si>
    <t>Filter Media</t>
  </si>
  <si>
    <t>332.D</t>
  </si>
  <si>
    <t>Other P/E WT</t>
  </si>
  <si>
    <t>Sturctures &amp; Improvement - T&amp;D</t>
  </si>
  <si>
    <t>Ground Level Facilities</t>
  </si>
  <si>
    <t>343.A</t>
  </si>
  <si>
    <t>Mains 4" &amp; Less</t>
  </si>
  <si>
    <t>343.B</t>
  </si>
  <si>
    <t>Mains Over 6", All CI Mains</t>
  </si>
  <si>
    <t>343.C</t>
  </si>
  <si>
    <t>Mains-Paving</t>
  </si>
  <si>
    <t>Services</t>
  </si>
  <si>
    <t>Meters</t>
  </si>
  <si>
    <t>Meter Installation</t>
  </si>
  <si>
    <t>Hydrants</t>
  </si>
  <si>
    <t>*Accounts 301, 302, 310, 320, 340.1, and 389 are nondepreciable</t>
  </si>
  <si>
    <t>390.A</t>
  </si>
  <si>
    <t>Office Building</t>
  </si>
  <si>
    <t>390.B</t>
  </si>
  <si>
    <t>Shop, Garage, &amp; Store</t>
  </si>
  <si>
    <t>391.A</t>
  </si>
  <si>
    <t>Office Furn &amp; Fixture</t>
  </si>
  <si>
    <t>391.B</t>
  </si>
  <si>
    <t>Office Machines</t>
  </si>
  <si>
    <t>391.C</t>
  </si>
  <si>
    <t>Software</t>
  </si>
  <si>
    <t>391.D</t>
  </si>
  <si>
    <t>Data Handling Equipment</t>
  </si>
  <si>
    <t>392.A</t>
  </si>
  <si>
    <t>Trans Equip Lt Duty Trks</t>
  </si>
  <si>
    <t>392.B</t>
  </si>
  <si>
    <t>Trans Equip Hvy Duty Trks</t>
  </si>
  <si>
    <t>392.C</t>
  </si>
  <si>
    <t>Trans Equip Autos</t>
  </si>
  <si>
    <t>392.D</t>
  </si>
  <si>
    <t>Trans Equip Other</t>
  </si>
  <si>
    <t>Tool &amp; Work Equipment</t>
  </si>
  <si>
    <t>Laboratory Equipment</t>
  </si>
  <si>
    <t>396.A</t>
  </si>
  <si>
    <t>Other Tangible Property</t>
  </si>
  <si>
    <t>Tools, Shop and Garage Equipment</t>
  </si>
  <si>
    <t>Compressors &amp; Diggers</t>
  </si>
  <si>
    <t>Communication Equipment</t>
  </si>
  <si>
    <t>Miscellaneous Equipment</t>
  </si>
  <si>
    <t>Levelization interest in base rates</t>
  </si>
  <si>
    <t>Leaf #62 - Service Classification No. 1 - SA 2</t>
  </si>
  <si>
    <t>Residential Customers</t>
  </si>
  <si>
    <t>Leaf #64 - Service Classification No. 2 - SA 2</t>
  </si>
  <si>
    <t>Commercial Customers</t>
  </si>
  <si>
    <t>Private Fire Leaf #72 Sea Cliff Hydrants</t>
  </si>
  <si>
    <t>unmetered</t>
  </si>
  <si>
    <t xml:space="preserve">Private Fire Leaf #84 Sea Cliff Protection </t>
  </si>
  <si>
    <t xml:space="preserve">Private Fire Leaf #83 Merrick Protection </t>
  </si>
  <si>
    <t>Public Fire Leaf #78 Sea Cliff</t>
  </si>
  <si>
    <t>Public Fire Leaf #77  Merrick</t>
  </si>
  <si>
    <t>OPA Customers</t>
  </si>
  <si>
    <t>Glen Cove</t>
  </si>
  <si>
    <t xml:space="preserve">*allocation of stabilzation </t>
  </si>
  <si>
    <t>was based on the already</t>
  </si>
  <si>
    <t>known spread</t>
  </si>
  <si>
    <t>says:   I am the Director of Finance and Treasurer of New York American Water Company Service Area 2</t>
  </si>
  <si>
    <t>Dumond</t>
  </si>
  <si>
    <t>Reservoir St.</t>
  </si>
  <si>
    <t>Lynda DiMenna</t>
  </si>
  <si>
    <t>Daniel G. Chila</t>
  </si>
  <si>
    <t>Vice President, General Counsel &amp; Secretary</t>
  </si>
  <si>
    <t>Richard Kern</t>
  </si>
  <si>
    <t>Vice President - Operations</t>
  </si>
  <si>
    <t>Daniel T. Manes</t>
  </si>
  <si>
    <t>Holly J. Rotkowitz</t>
  </si>
  <si>
    <t>Director - Human Resources</t>
  </si>
  <si>
    <t>December 31, 2018</t>
  </si>
  <si>
    <t>January 1, 2018</t>
  </si>
  <si>
    <t>Daniel T. Manes, Assistant Comptroller</t>
  </si>
  <si>
    <t>AWW Service Co. &amp; AWK Subs</t>
  </si>
  <si>
    <t>Notes Payable - American Water Capital Corporation - 4.20%</t>
  </si>
  <si>
    <t xml:space="preserve">       discount 4.20% - amortized over life of bond</t>
  </si>
  <si>
    <t>South Farmingdale Water District</t>
  </si>
  <si>
    <t>86,902 KWH</t>
  </si>
  <si>
    <t>34,831 THM</t>
  </si>
  <si>
    <t>9,916,297 KWH</t>
  </si>
  <si>
    <t>Expense Outstanding CWIP</t>
  </si>
  <si>
    <t>Harris Beach PLLC</t>
  </si>
  <si>
    <t>National Metering Services</t>
  </si>
  <si>
    <t>Reed Smith LLP</t>
  </si>
  <si>
    <t>Willis Towers Watson US Inc</t>
  </si>
  <si>
    <t>depreciable property @ 12/31/18</t>
  </si>
  <si>
    <t xml:space="preserve"> (c )</t>
  </si>
  <si>
    <t>I38-040038</t>
  </si>
  <si>
    <t>New Generators</t>
  </si>
  <si>
    <t>R38-04S1.18-P-0002</t>
  </si>
  <si>
    <t>Merrick Permits &amp; Main Design</t>
  </si>
  <si>
    <t>R38-04S1.18-P-0004</t>
  </si>
  <si>
    <t>Newbridge 1MG Tank Inspection</t>
  </si>
  <si>
    <t>R38-04S1.18-P-0005</t>
  </si>
  <si>
    <t>Merrick GIS 2018</t>
  </si>
  <si>
    <t>R38-05S1.17-P-0004</t>
  </si>
  <si>
    <t>Sea Cliff Supply Study</t>
  </si>
  <si>
    <t>R38-A &amp; B</t>
  </si>
  <si>
    <t>Mains New / Replaced / Restored</t>
  </si>
  <si>
    <t>R38-C</t>
  </si>
  <si>
    <t>Main Unscheduled Repair</t>
  </si>
  <si>
    <t>R38-K1</t>
  </si>
  <si>
    <t xml:space="preserve">T &amp; I Equipment &amp; Systems </t>
  </si>
  <si>
    <t>R38-0K3</t>
  </si>
  <si>
    <t>GIS Improvements &amp; Upgrades</t>
  </si>
  <si>
    <t>Power Plant &amp; Power Tax Upgrades</t>
  </si>
  <si>
    <t>Enterprise Meter Management</t>
  </si>
  <si>
    <t>Mag. Meter</t>
  </si>
  <si>
    <t>this petition remains open.</t>
  </si>
  <si>
    <t>Elec. &amp; Gas</t>
  </si>
  <si>
    <t>Electric/Gas</t>
  </si>
  <si>
    <t>PSE&amp;G LI</t>
  </si>
  <si>
    <t>Annual Report of New York American Water Company, Inc.  - Service Area 2                          Year Ended  December 31, 2018</t>
  </si>
  <si>
    <t>Sodium Hydroxide Tank</t>
  </si>
  <si>
    <t>---</t>
  </si>
  <si>
    <t>Sodium Hydroxide Pump</t>
  </si>
  <si>
    <t>Sodium Hypchlorite Tank</t>
  </si>
  <si>
    <t>Sodium Hypchlorite Pump</t>
  </si>
  <si>
    <t>CalciQuest Tank</t>
  </si>
  <si>
    <t>CalciQuest Pump</t>
  </si>
  <si>
    <t>50% Sodium hydroxide</t>
  </si>
  <si>
    <t xml:space="preserve">  Iron Sequestration</t>
  </si>
  <si>
    <t>30% Orthophosphate,70% Polyphosphate</t>
  </si>
  <si>
    <t>13% Sodium hypochlorite</t>
  </si>
  <si>
    <t xml:space="preserve">  Filtration - Pressure filtration</t>
  </si>
  <si>
    <t xml:space="preserve">  Filtration - Pressure filtration  GAC</t>
  </si>
  <si>
    <t>Pressure Filtration</t>
  </si>
  <si>
    <t>Mechanical pressure</t>
  </si>
  <si>
    <t>2015,2018</t>
  </si>
  <si>
    <t>1967,2015</t>
  </si>
  <si>
    <t>Pressure Filtration  GAC</t>
  </si>
  <si>
    <t>Massapequa - Wells 6,7,</t>
  </si>
  <si>
    <t>Massapequa - Well 8</t>
  </si>
  <si>
    <t>+</t>
  </si>
  <si>
    <t>Year Ended December 31, 2018</t>
  </si>
  <si>
    <t>Sea Cliff Plant - Sea Cliff</t>
  </si>
  <si>
    <t>..…T......gals.</t>
  </si>
  <si>
    <t>25% Sodium hydroxide</t>
  </si>
  <si>
    <t>Gals</t>
  </si>
  <si>
    <t>Glen Head  Plant - Glen Head</t>
  </si>
  <si>
    <t>Calcium Hypchlorite Feeder</t>
  </si>
  <si>
    <t>Calcium Hypchlorite Pump</t>
  </si>
  <si>
    <t>Calcium hypochlorite</t>
  </si>
  <si>
    <t>Page 405 page 11 of 11</t>
  </si>
  <si>
    <t>Page 405 page 10 of 11</t>
  </si>
  <si>
    <t>Page 405 page 9 of 11</t>
  </si>
  <si>
    <t>Page 405 page 8 of 11</t>
  </si>
  <si>
    <t>Page 405 page 7 of 11</t>
  </si>
  <si>
    <t>Page 405 page 6 of 11</t>
  </si>
  <si>
    <t>Page 405 page 5 of 11</t>
  </si>
  <si>
    <t>Page 405 page 4 of 11</t>
  </si>
  <si>
    <t>Page 405 page 3 of 11</t>
  </si>
  <si>
    <t>Page 405 page 2 of 11</t>
  </si>
  <si>
    <t>Page 405 page 1 of 11</t>
  </si>
  <si>
    <t>Glass lined steel</t>
  </si>
  <si>
    <t>*Jericho Water District</t>
  </si>
  <si>
    <t>*Glenwood Water District</t>
  </si>
  <si>
    <t>Bethpage</t>
  </si>
  <si>
    <t>Massapequa Park</t>
  </si>
  <si>
    <t>North Bellmore</t>
  </si>
  <si>
    <t>North Merrick</t>
  </si>
  <si>
    <t>Plainedge</t>
  </si>
  <si>
    <t>SC Massapequa</t>
  </si>
  <si>
    <t>Susan E. Krohn, Director of Finance and Treasurer (856) 955-4878</t>
  </si>
  <si>
    <t>1 Water Street, Camden, NJ 08102</t>
  </si>
  <si>
    <t>Regulatory Asset - Deferred State Tax Rate Change</t>
  </si>
  <si>
    <t xml:space="preserve">(h) </t>
  </si>
  <si>
    <t>Other Deferred Credit - Prospect Avenue</t>
  </si>
  <si>
    <t>Refund to Customers</t>
  </si>
  <si>
    <t>Deferred Credit Other</t>
  </si>
  <si>
    <t>Balance in Excess Deferred Tax Federal at 12/31/2018</t>
  </si>
  <si>
    <t>Balance in Excess Deferred Tax State at 12/31/2018</t>
  </si>
  <si>
    <t>Revenue Reserve for TCJA</t>
  </si>
  <si>
    <t xml:space="preserve">Rent </t>
  </si>
  <si>
    <t>Gains &amp; Losses</t>
  </si>
  <si>
    <t>FAS123</t>
  </si>
  <si>
    <t>Advances &amp; CIAC</t>
  </si>
  <si>
    <t>Garbage Tax Settlement</t>
  </si>
  <si>
    <t>consists of the Annual Report of the Public Service Commission for the year ended December 31, 2018</t>
  </si>
  <si>
    <t>1 Water Street</t>
  </si>
  <si>
    <t>Camden, NJ 08102</t>
  </si>
  <si>
    <t>Company filed for regulatory asset treatment of $370,850 of settlement losses that occurred in calendar year 2016. At December 31, 2018</t>
  </si>
  <si>
    <t>Global Settlement Credit:</t>
  </si>
  <si>
    <t xml:space="preserve">     Town of Hempstead Property (Garbage) Tax Refund</t>
  </si>
  <si>
    <t xml:space="preserve">     TCJA-FIT rate decrease to 21% for the Period 01/01/18 to 09/30/18</t>
  </si>
  <si>
    <t xml:space="preserve">     The above credits were netted by the company's RAC/PTR surcharge for Rate Year 1</t>
  </si>
  <si>
    <t>Net Global Credit for Service Area 2</t>
  </si>
  <si>
    <t>Issuance of $20.00M Senior Unsecured Notes at 4.20% as authorized under PSC Case 17-W-0618 on February 23, 2018</t>
  </si>
  <si>
    <t>Various tax certiorari proceedings pending.</t>
  </si>
  <si>
    <t>Case 17-M-0815, 2017 Tax Cuts and Jobs Act.  Review of impact to regulated utilities in NY, pending at year end.</t>
  </si>
  <si>
    <t>Appeals of NYAW rate case; PSC Tax Investigation (Article 78 Proceedings)</t>
  </si>
  <si>
    <t>Index No.: 906087-17, Incorporated Village of Sea Cliff, et al. v New York State Public Service Commission, et al.</t>
  </si>
  <si>
    <t>Index No.: 906077-17, LI Clean Water and Soil, LTD, et al. v. New York State Public Service Commission, et al.</t>
  </si>
  <si>
    <t>Both Article 78 proceedings have been stayed at the request of the NYSDPS.</t>
  </si>
  <si>
    <t>Index No.: 05480-18, New York State Public Service Commission v. New York American Water Company, Inc.</t>
  </si>
  <si>
    <t>On September 11, 2018, the Albany County Supreme Court (the trial level court) issued a Consent Order and Judgement resolving 
the Sea Cliff tax investigation and the South Shore billing issues.</t>
  </si>
  <si>
    <t>n/a</t>
  </si>
  <si>
    <t>@ 21% Statutory Rate</t>
  </si>
  <si>
    <t>Annual Report of New York American Water Company, Inc.  Service Area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</si>
</sst>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mm/dd/yy_)"/>
    <numFmt numFmtId="166" formatCode="&quot;$&quot;#,##0.0000_);\(&quot;$&quot;#,##0.0000\)"/>
    <numFmt numFmtId="167" formatCode="#,##0.0000_);\(#,##0.0000\)"/>
    <numFmt numFmtId="168" formatCode="0.000%"/>
    <numFmt numFmtId="169" formatCode="#,##0.0_);\(#,##0.0\)"/>
    <numFmt numFmtId="170" formatCode="0.0%"/>
    <numFmt numFmtId="171" formatCode=";;;"/>
    <numFmt numFmtId="172" formatCode="0.00_)"/>
    <numFmt numFmtId="173" formatCode="0.0_)"/>
    <numFmt numFmtId="174" formatCode="mm/dd/yy"/>
    <numFmt numFmtId="175" formatCode="mmmm\ d\,\ yyyy"/>
    <numFmt numFmtId="176" formatCode="0.0000"/>
    <numFmt numFmtId="177" formatCode="_(* #,##0_);_(* \(#,##0\);_(* &quot;-&quot;??_);_(@_)"/>
    <numFmt numFmtId="178" formatCode="&quot;$&quot;#,##0"/>
    <numFmt numFmtId="179" formatCode="_(&quot;$&quot;* #,##0_);_(&quot;$&quot;* \(#,##0\);_(&quot;$&quot;* &quot;-&quot;??_);_(@_)"/>
    <numFmt numFmtId="180" formatCode="#,##0.0000000"/>
    <numFmt numFmtId="181" formatCode="#,##0.0000000_);\(#,##0.0000000\)"/>
    <numFmt numFmtId="182" formatCode="m/d/yy;@"/>
    <numFmt numFmtId="183" formatCode="###,000"/>
    <numFmt numFmtId="184" formatCode="#,##0.00_ ;[Red]\-#,##0.00;\-"/>
    <numFmt numFmtId="185" formatCode="_-* #,##0_-;\-* #,##0_-;_-* &quot;-&quot;_-;_-@_-"/>
    <numFmt numFmtId="186" formatCode="\£\ #,##0_);[Red]\(\£\ #,##0\)"/>
    <numFmt numFmtId="187" formatCode="0.000_)"/>
    <numFmt numFmtId="188" formatCode="\ \ _•\–\ \ \ \ @"/>
    <numFmt numFmtId="189" formatCode="\€#,##0.00;[Red]\(\€#,##0.00\)"/>
    <numFmt numFmtId="190" formatCode="&quot;$&quot;#,##0.00;\(&quot;$&quot;#,##0.00\)"/>
    <numFmt numFmtId="191" formatCode="#,##0;\-#,##0;&quot;-&quot;"/>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0.0%;[Red]\(0.0%\);&quot;- &quot;"/>
    <numFmt numFmtId="197" formatCode="General_)"/>
    <numFmt numFmtId="198" formatCode="[$-409]mmmm\ d\,\ yyyy;@"/>
  </numFmts>
  <fonts count="18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u/>
      <sz val="12"/>
      <name val="Arial"/>
      <family val="2"/>
    </font>
    <font>
      <sz val="14"/>
      <name val="Arial MT"/>
    </font>
    <font>
      <sz val="24"/>
      <name val="Arial"/>
      <family val="2"/>
    </font>
    <font>
      <sz val="24"/>
      <name val="Arial MT"/>
      <family val="2"/>
    </font>
    <font>
      <sz val="18"/>
      <name val="Arial MT"/>
      <family val="2"/>
    </font>
    <font>
      <u/>
      <sz val="18"/>
      <name val="Arial MT"/>
      <family val="2"/>
    </font>
    <font>
      <sz val="14"/>
      <name val="Arial"/>
      <family val="2"/>
    </font>
    <font>
      <b/>
      <sz val="18"/>
      <color indexed="9"/>
      <name val="Times New Roman"/>
      <family val="1"/>
    </font>
    <font>
      <sz val="12"/>
      <name val="Arial MT"/>
      <family val="2"/>
    </font>
    <font>
      <sz val="16"/>
      <name val="Arial"/>
      <family val="2"/>
    </font>
    <font>
      <sz val="14"/>
      <name val="Arial MT"/>
      <family val="2"/>
    </font>
    <font>
      <sz val="10"/>
      <color indexed="12"/>
      <name val="Courier"/>
      <family val="3"/>
    </font>
    <font>
      <sz val="14"/>
      <color indexed="12"/>
      <name val="Arial MT"/>
      <family val="2"/>
    </font>
    <font>
      <u/>
      <sz val="12"/>
      <color indexed="8"/>
      <name val="Arial"/>
      <family val="2"/>
    </font>
    <font>
      <sz val="14"/>
      <color indexed="63"/>
      <name val="Arial MT"/>
      <family val="2"/>
    </font>
    <font>
      <sz val="12"/>
      <color indexed="12"/>
      <name val="Arial MT"/>
      <family val="2"/>
    </font>
    <font>
      <sz val="12"/>
      <color indexed="63"/>
      <name val="Arial"/>
      <family val="2"/>
    </font>
    <font>
      <sz val="12"/>
      <color indexed="9"/>
      <name val="Arial"/>
      <family val="2"/>
    </font>
    <font>
      <sz val="14"/>
      <color indexed="63"/>
      <name val="Arial"/>
      <family val="2"/>
    </font>
    <font>
      <sz val="14"/>
      <color indexed="12"/>
      <name val="Arial"/>
      <family val="2"/>
    </font>
    <font>
      <sz val="12"/>
      <color indexed="12"/>
      <name val="Arial"/>
      <family val="2"/>
    </font>
    <font>
      <sz val="10"/>
      <name val="Arial"/>
      <family val="2"/>
    </font>
    <font>
      <b/>
      <sz val="9"/>
      <name val="Arial MT"/>
      <family val="2"/>
    </font>
    <font>
      <sz val="6"/>
      <name val="Arial MT"/>
      <family val="2"/>
    </font>
    <font>
      <b/>
      <sz val="24"/>
      <name val="Arial MT"/>
      <family val="2"/>
    </font>
    <font>
      <b/>
      <sz val="24"/>
      <color indexed="8"/>
      <name val="Arial MT"/>
      <family val="2"/>
    </font>
    <font>
      <b/>
      <sz val="32"/>
      <name val="Arial MT"/>
      <family val="2"/>
    </font>
    <font>
      <b/>
      <sz val="14"/>
      <name val="Arial MT"/>
      <family val="2"/>
    </font>
    <font>
      <sz val="18"/>
      <name val="Arial"/>
      <family val="2"/>
    </font>
    <font>
      <sz val="10"/>
      <name val="Arial MT"/>
      <family val="2"/>
    </font>
    <font>
      <b/>
      <sz val="10"/>
      <name val="Arial MT"/>
      <family val="2"/>
    </font>
    <font>
      <b/>
      <sz val="12"/>
      <color indexed="8"/>
      <name val="Arial MT"/>
      <family val="2"/>
    </font>
    <font>
      <sz val="8"/>
      <name val="Arial MT"/>
      <family val="2"/>
    </font>
    <font>
      <sz val="10"/>
      <color indexed="8"/>
      <name val="Arial MT"/>
      <family val="2"/>
    </font>
    <font>
      <b/>
      <sz val="10"/>
      <color indexed="8"/>
      <name val="Arial MT"/>
      <family val="2"/>
    </font>
    <font>
      <b/>
      <sz val="18"/>
      <color indexed="8"/>
      <name val="Arial MT"/>
      <family val="2"/>
    </font>
    <font>
      <b/>
      <sz val="18"/>
      <name val="Arial MT"/>
      <family val="2"/>
    </font>
    <font>
      <i/>
      <sz val="12"/>
      <name val="Arial"/>
      <family val="2"/>
    </font>
    <font>
      <sz val="12"/>
      <color indexed="8"/>
      <name val="Arial"/>
      <family val="2"/>
    </font>
    <font>
      <b/>
      <sz val="12"/>
      <color indexed="8"/>
      <name val="Arial"/>
      <family val="2"/>
    </font>
    <font>
      <sz val="10"/>
      <color indexed="8"/>
      <name val="Arial"/>
      <family val="2"/>
    </font>
    <font>
      <sz val="12"/>
      <name val="Arial MT"/>
    </font>
    <font>
      <sz val="12"/>
      <color indexed="55"/>
      <name val="Arial"/>
      <family val="2"/>
    </font>
    <font>
      <sz val="11"/>
      <name val="Arial"/>
      <family val="2"/>
    </font>
    <font>
      <b/>
      <sz val="11"/>
      <name val="Arial"/>
      <family val="2"/>
    </font>
    <font>
      <sz val="12"/>
      <color indexed="8"/>
      <name val="Arial MT"/>
      <family val="2"/>
    </font>
    <font>
      <sz val="12"/>
      <name val="Times New Roman"/>
      <family val="1"/>
    </font>
    <font>
      <sz val="10"/>
      <color indexed="12"/>
      <name val="Arial"/>
      <family val="2"/>
    </font>
    <font>
      <b/>
      <sz val="10"/>
      <color indexed="8"/>
      <name val="Arial"/>
      <family val="2"/>
    </font>
    <font>
      <sz val="14"/>
      <color indexed="8"/>
      <name val="Arial"/>
      <family val="2"/>
    </font>
    <font>
      <b/>
      <i/>
      <sz val="12"/>
      <name val="Arial"/>
      <family val="2"/>
    </font>
    <font>
      <b/>
      <sz val="12"/>
      <name val="Arial MT"/>
      <family val="2"/>
    </font>
    <font>
      <b/>
      <i/>
      <sz val="12"/>
      <color indexed="8"/>
      <name val="Arial"/>
      <family val="2"/>
    </font>
    <font>
      <u/>
      <sz val="12"/>
      <color indexed="12"/>
      <name val="Arial"/>
      <family val="2"/>
    </font>
    <font>
      <b/>
      <sz val="12"/>
      <name val="Arial MT"/>
    </font>
    <font>
      <i/>
      <sz val="12"/>
      <color indexed="8"/>
      <name val="Arial"/>
      <family val="2"/>
    </font>
    <font>
      <b/>
      <u/>
      <sz val="14"/>
      <name val="Arial MT"/>
      <family val="2"/>
    </font>
    <font>
      <sz val="13"/>
      <name val="Arial"/>
      <family val="2"/>
    </font>
    <font>
      <sz val="13"/>
      <color indexed="8"/>
      <name val="Arial"/>
      <family val="2"/>
    </font>
    <font>
      <b/>
      <sz val="16"/>
      <name val="Times New Roman"/>
      <family val="1"/>
    </font>
    <font>
      <sz val="10"/>
      <name val="Courier"/>
      <family val="3"/>
    </font>
    <font>
      <sz val="14"/>
      <name val="Courier"/>
      <family val="3"/>
    </font>
    <font>
      <b/>
      <u/>
      <sz val="12"/>
      <name val="Arial MT"/>
      <family val="2"/>
    </font>
    <font>
      <sz val="11"/>
      <name val="Arial MT"/>
      <family val="2"/>
    </font>
    <font>
      <sz val="12"/>
      <color indexed="8"/>
      <name val="Times New Roman"/>
      <family val="1"/>
    </font>
    <font>
      <sz val="11"/>
      <color indexed="8"/>
      <name val="Arial"/>
      <family val="2"/>
    </font>
    <font>
      <sz val="12"/>
      <color indexed="12"/>
      <name val="Courier"/>
      <family val="3"/>
    </font>
    <font>
      <sz val="12"/>
      <color indexed="8"/>
      <name val="Arial"/>
      <family val="2"/>
    </font>
    <font>
      <sz val="12"/>
      <name val="Calibri"/>
      <family val="2"/>
    </font>
    <font>
      <sz val="8"/>
      <name val="Arial"/>
      <family val="2"/>
    </font>
    <font>
      <sz val="12"/>
      <color theme="1"/>
      <name val="Arial"/>
      <family val="2"/>
    </font>
    <font>
      <b/>
      <sz val="12"/>
      <color theme="1"/>
      <name val="Arial"/>
      <family val="2"/>
    </font>
    <font>
      <sz val="12"/>
      <color theme="1"/>
      <name val="Arial MT"/>
      <family val="2"/>
    </font>
    <font>
      <b/>
      <sz val="12"/>
      <color rgb="FFFF0000"/>
      <name val="Arial"/>
      <family val="2"/>
    </font>
    <font>
      <sz val="12"/>
      <color rgb="FF000000"/>
      <name val="Arial"/>
      <family val="2"/>
    </font>
    <font>
      <b/>
      <sz val="11"/>
      <color rgb="FF000000"/>
      <name val="Arial"/>
      <family val="2"/>
    </font>
    <font>
      <b/>
      <sz val="12"/>
      <color rgb="FF000000"/>
      <name val="Arial"/>
      <family val="2"/>
    </font>
    <font>
      <b/>
      <sz val="12"/>
      <name val="Times New Roman"/>
      <family val="1"/>
    </font>
    <font>
      <sz val="12"/>
      <color rgb="FFFFFF00"/>
      <name val="Arial"/>
      <family val="2"/>
    </font>
    <font>
      <sz val="12"/>
      <name val="Arial Black"/>
      <family val="2"/>
    </font>
    <font>
      <b/>
      <sz val="10"/>
      <color indexed="12"/>
      <name val="Arial MT"/>
    </font>
    <font>
      <b/>
      <sz val="10"/>
      <name val="Arial"/>
      <family val="2"/>
    </font>
    <font>
      <b/>
      <sz val="16"/>
      <name val="Arial"/>
      <family val="2"/>
    </font>
    <font>
      <u/>
      <sz val="11"/>
      <name val="Arial"/>
      <family val="2"/>
    </font>
    <font>
      <b/>
      <sz val="12"/>
      <color indexed="10"/>
      <name val="Arial"/>
      <family val="2"/>
    </font>
    <font>
      <b/>
      <sz val="14"/>
      <color indexed="8"/>
      <name val="Arial"/>
      <family val="2"/>
    </font>
    <font>
      <sz val="10"/>
      <color theme="1"/>
      <name val="Arial"/>
      <family val="2"/>
    </font>
    <font>
      <b/>
      <sz val="8"/>
      <color theme="1"/>
      <name val="Verdana"/>
      <family val="2"/>
    </font>
    <font>
      <sz val="8"/>
      <color theme="1"/>
      <name val="Verdana"/>
      <family val="2"/>
    </font>
    <font>
      <sz val="8"/>
      <color rgb="FF000000"/>
      <name val="Verdana"/>
      <family val="2"/>
    </font>
    <font>
      <sz val="10"/>
      <color theme="1"/>
      <name val="Calibri"/>
      <family val="2"/>
    </font>
    <font>
      <sz val="10"/>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rgb="FF000000"/>
      <name val="Verdana"/>
      <family val="2"/>
    </font>
    <font>
      <b/>
      <sz val="8"/>
      <color rgb="FF1F497D"/>
      <name val="Verdana"/>
      <family val="2"/>
    </font>
    <font>
      <sz val="8"/>
      <color rgb="FF1F497D"/>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indexed="12"/>
      <name val="Tms Rmn"/>
    </font>
    <font>
      <b/>
      <sz val="10"/>
      <color indexed="8"/>
      <name val="Times New Roman"/>
      <family val="1"/>
    </font>
    <font>
      <sz val="11"/>
      <name val="Tms Rmn"/>
      <family val="1"/>
    </font>
    <font>
      <sz val="11"/>
      <color indexed="12"/>
      <name val="Book Antiqua"/>
      <family val="1"/>
    </font>
    <font>
      <i/>
      <sz val="11"/>
      <color indexed="23"/>
      <name val="Calibri"/>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1"/>
      <color indexed="52"/>
      <name val="Calibri"/>
      <family val="2"/>
    </font>
    <font>
      <b/>
      <i/>
      <sz val="16"/>
      <name val="Helv"/>
    </font>
    <font>
      <sz val="11"/>
      <color indexed="8"/>
      <name val="Calibri"/>
      <family val="2"/>
    </font>
    <font>
      <sz val="10"/>
      <name val="Palatino"/>
    </font>
    <font>
      <sz val="10"/>
      <name val="MS Sans Serif"/>
      <family val="2"/>
    </font>
    <font>
      <sz val="10"/>
      <color indexed="8"/>
      <name val="Times New Roman"/>
      <family val="1"/>
    </font>
    <font>
      <sz val="10"/>
      <color indexed="8"/>
      <name val="HLV"/>
    </font>
    <font>
      <b/>
      <sz val="18"/>
      <color indexed="56"/>
      <name val="Cambria"/>
      <family val="2"/>
    </font>
    <font>
      <b/>
      <sz val="11"/>
      <color indexed="8"/>
      <name val="Calibri"/>
      <family val="2"/>
    </font>
    <font>
      <sz val="11"/>
      <color indexed="10"/>
      <name val="Calibri"/>
      <family val="2"/>
    </font>
    <font>
      <sz val="11"/>
      <color theme="1"/>
      <name val="Calibri"/>
      <family val="2"/>
    </font>
    <font>
      <i/>
      <sz val="10"/>
      <name val="Arial"/>
      <family val="2"/>
    </font>
    <font>
      <b/>
      <i/>
      <sz val="10"/>
      <name val="Arial"/>
      <family val="2"/>
    </font>
    <font>
      <b/>
      <i/>
      <sz val="9"/>
      <name val="Arial"/>
      <family val="2"/>
    </font>
    <font>
      <b/>
      <sz val="9"/>
      <name val="Arial"/>
      <family val="2"/>
    </font>
    <font>
      <sz val="10"/>
      <name val="Helv"/>
      <charset val="204"/>
    </font>
    <font>
      <b/>
      <u val="singleAccounting"/>
      <sz val="10"/>
      <color indexed="18"/>
      <name val="Arial"/>
      <family val="2"/>
    </font>
    <font>
      <sz val="10"/>
      <name val="Helv"/>
      <family val="2"/>
    </font>
    <font>
      <sz val="11"/>
      <color indexed="9"/>
      <name val="Calibri"/>
      <family val="2"/>
    </font>
    <font>
      <sz val="11"/>
      <color indexed="20"/>
      <name val="Calibri"/>
      <family val="2"/>
    </font>
    <font>
      <b/>
      <sz val="11"/>
      <color indexed="52"/>
      <name val="Calibri"/>
      <family val="2"/>
    </font>
    <font>
      <b/>
      <sz val="18"/>
      <name val="Times"/>
      <family val="1"/>
    </font>
    <font>
      <b/>
      <sz val="11"/>
      <color indexed="9"/>
      <name val="Calibri"/>
      <family val="2"/>
    </font>
    <font>
      <sz val="10"/>
      <name val="Helv"/>
    </font>
    <font>
      <sz val="10"/>
      <name val="MS Serif"/>
      <family val="1"/>
    </font>
    <font>
      <sz val="10"/>
      <color indexed="16"/>
      <name val="MS Serif"/>
      <family val="1"/>
    </font>
    <font>
      <sz val="11"/>
      <color indexed="62"/>
      <name val="Calibri"/>
      <family val="2"/>
    </font>
    <font>
      <u/>
      <sz val="10"/>
      <color indexed="12"/>
      <name val="Arial"/>
      <family val="2"/>
    </font>
    <font>
      <sz val="10"/>
      <name val="Geneva"/>
      <family val="2"/>
    </font>
    <font>
      <sz val="10"/>
      <name val="Geneva"/>
    </font>
    <font>
      <sz val="11"/>
      <color indexed="60"/>
      <name val="Calibri"/>
      <family val="2"/>
    </font>
    <font>
      <b/>
      <sz val="11"/>
      <color indexed="63"/>
      <name val="Calibri"/>
      <family val="2"/>
    </font>
    <font>
      <sz val="10"/>
      <name val="Palatino"/>
      <family val="1"/>
    </font>
    <font>
      <b/>
      <sz val="10"/>
      <name val="MS Sans Serif"/>
      <family val="2"/>
    </font>
    <font>
      <sz val="8"/>
      <name val="Helv"/>
    </font>
    <font>
      <sz val="8"/>
      <color theme="1"/>
      <name val="Arial"/>
      <family val="2"/>
    </font>
    <font>
      <sz val="11"/>
      <color indexed="17"/>
      <name val="Calibri"/>
      <family val="2"/>
    </font>
    <font>
      <b/>
      <sz val="11"/>
      <color rgb="FFFF0000"/>
      <name val="Calibri"/>
      <family val="2"/>
      <scheme val="minor"/>
    </font>
    <font>
      <sz val="8"/>
      <name val="Verdana"/>
      <family val="2"/>
    </font>
    <font>
      <b/>
      <sz val="14"/>
      <name val="Times"/>
      <family val="1"/>
    </font>
    <font>
      <sz val="12"/>
      <color indexed="8"/>
      <name val="Arial MT"/>
    </font>
    <font>
      <sz val="11"/>
      <name val="ＭＳ Ｐゴシック"/>
      <charset val="128"/>
    </font>
    <font>
      <u/>
      <sz val="12"/>
      <color theme="1"/>
      <name val="Arial"/>
      <family val="2"/>
    </font>
    <font>
      <sz val="10"/>
      <color theme="1"/>
      <name val="Courier"/>
      <family val="3"/>
    </font>
    <font>
      <sz val="11"/>
      <color theme="1"/>
      <name val="Arial MT"/>
      <family val="2"/>
    </font>
    <font>
      <sz val="10"/>
      <color theme="1"/>
      <name val="Arial MT"/>
      <family val="2"/>
    </font>
    <font>
      <sz val="9"/>
      <color theme="1"/>
      <name val="Arial MT"/>
      <family val="2"/>
    </font>
    <font>
      <sz val="8"/>
      <color theme="1"/>
      <name val="Arial MT"/>
      <family val="2"/>
    </font>
  </fonts>
  <fills count="105">
    <fill>
      <patternFill patternType="none"/>
    </fill>
    <fill>
      <patternFill patternType="gray125"/>
    </fill>
    <fill>
      <patternFill patternType="solid">
        <fgColor indexed="61"/>
        <bgColor indexed="61"/>
      </patternFill>
    </fill>
    <fill>
      <patternFill patternType="solid">
        <fgColor indexed="9"/>
        <bgColor indexed="9"/>
      </patternFill>
    </fill>
    <fill>
      <patternFill patternType="solid">
        <fgColor indexed="13"/>
        <bgColor indexed="13"/>
      </patternFill>
    </fill>
    <fill>
      <patternFill patternType="solid">
        <fgColor indexed="15"/>
        <bgColor indexed="15"/>
      </patternFill>
    </fill>
    <fill>
      <patternFill patternType="solid">
        <fgColor indexed="35"/>
        <bgColor indexed="35"/>
      </patternFill>
    </fill>
    <fill>
      <patternFill patternType="solid">
        <fgColor indexed="42"/>
        <bgColor indexed="42"/>
      </patternFill>
    </fill>
    <fill>
      <patternFill patternType="lightGray">
        <fgColor indexed="8"/>
      </patternFill>
    </fill>
    <fill>
      <patternFill patternType="lightGray">
        <fgColor indexed="8"/>
        <bgColor indexed="9"/>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darkHorizontal">
        <fgColor indexed="8"/>
        <bgColor indexed="9"/>
      </patternFill>
    </fill>
    <fill>
      <patternFill patternType="solid">
        <fgColor indexed="22"/>
        <bgColor indexed="22"/>
      </patternFill>
    </fill>
    <fill>
      <patternFill patternType="darkHorizontal">
        <fgColor indexed="9"/>
      </patternFill>
    </fill>
    <fill>
      <patternFill patternType="darkHorizontal">
        <fgColor indexed="9"/>
        <bgColor indexed="9"/>
      </patternFill>
    </fill>
    <fill>
      <patternFill patternType="lightGray">
        <fgColor indexed="22"/>
        <bgColor indexed="8"/>
      </patternFill>
    </fill>
    <fill>
      <patternFill patternType="darkHorizontal">
        <fgColor indexed="8"/>
        <bgColor indexed="8"/>
      </patternFill>
    </fill>
    <fill>
      <patternFill patternType="solid">
        <fgColor indexed="8"/>
        <bgColor indexed="22"/>
      </patternFill>
    </fill>
    <fill>
      <patternFill patternType="solid">
        <fgColor indexed="23"/>
        <bgColor indexed="64"/>
      </patternFill>
    </fill>
    <fill>
      <patternFill patternType="solid">
        <fgColor indexed="9"/>
        <bgColor indexed="64"/>
      </patternFill>
    </fill>
    <fill>
      <patternFill patternType="solid">
        <fgColor indexed="9"/>
        <bgColor indexed="61"/>
      </patternFill>
    </fill>
    <fill>
      <patternFill patternType="solid">
        <fgColor indexed="65"/>
        <bgColor indexed="8"/>
      </patternFill>
    </fill>
    <fill>
      <patternFill patternType="solid">
        <fgColor rgb="FFFFFFFF"/>
        <bgColor rgb="FF000000"/>
      </patternFill>
    </fill>
    <fill>
      <patternFill patternType="solid">
        <fgColor rgb="FFFFFFFF"/>
        <bgColor rgb="FFFFFFFF"/>
      </patternFill>
    </fill>
    <fill>
      <patternFill patternType="solid">
        <fgColor rgb="FFF1F5FB"/>
        <bgColor rgb="FF000000"/>
      </patternFill>
    </fill>
    <fill>
      <patternFill patternType="solid">
        <fgColor rgb="FFE9EFF7"/>
        <bgColor rgb="FF000000"/>
      </patternFill>
    </fill>
    <fill>
      <patternFill patternType="solid">
        <fgColor rgb="FFDBE5F2"/>
        <bgColor rgb="FF000000"/>
      </patternFill>
    </fill>
    <fill>
      <patternFill patternType="solid">
        <fgColor rgb="FFC3D6EB"/>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000000"/>
      </patternFill>
    </fill>
    <fill>
      <patternFill patternType="solid">
        <fgColor rgb="FFB7CFE8"/>
        <bgColor rgb="FF000000"/>
      </patternFill>
    </fill>
    <fill>
      <patternFill patternType="solid">
        <fgColor rgb="FFDBE5F1"/>
        <bgColor rgb="FFFFFFFF"/>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3"/>
      </patternFill>
    </fill>
    <fill>
      <patternFill patternType="solid">
        <fgColor rgb="FFEAEAEA"/>
        <bgColor rgb="FF000000"/>
      </patternFill>
    </fill>
    <fill>
      <patternFill patternType="solid">
        <fgColor rgb="FFF8F8F8"/>
        <bgColor rgb="FF000000"/>
      </patternFill>
    </fill>
    <fill>
      <patternFill patternType="solid">
        <fgColor theme="0"/>
        <bgColor indexed="64"/>
      </patternFill>
    </fill>
    <fill>
      <patternFill patternType="solid">
        <fgColor theme="0"/>
        <bgColor theme="0"/>
      </patternFill>
    </fill>
    <fill>
      <patternFill patternType="solid">
        <fgColor indexed="9"/>
        <bgColor theme="0"/>
      </patternFill>
    </fill>
  </fills>
  <borders count="150">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bottom style="medium">
        <color indexed="8"/>
      </bottom>
      <diagonal/>
    </border>
    <border>
      <left/>
      <right/>
      <top/>
      <bottom style="hair">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right style="thin">
        <color indexed="8"/>
      </right>
      <top/>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8"/>
      </right>
      <top/>
      <bottom style="thin">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diagonal/>
    </border>
    <border>
      <left style="thin">
        <color indexed="8"/>
      </left>
      <right style="medium">
        <color indexed="8"/>
      </right>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style="thin">
        <color indexed="8"/>
      </right>
      <top/>
      <bottom style="double">
        <color indexed="8"/>
      </bottom>
      <diagonal/>
    </border>
    <border>
      <left style="thin">
        <color indexed="8"/>
      </left>
      <right/>
      <top style="thin">
        <color indexed="8"/>
      </top>
      <bottom style="double">
        <color indexed="8"/>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thin">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64"/>
      </right>
      <top style="thin">
        <color indexed="8"/>
      </top>
      <bottom style="thin">
        <color indexed="8"/>
      </bottom>
      <diagonal/>
    </border>
    <border>
      <left style="medium">
        <color indexed="8"/>
      </left>
      <right style="thin">
        <color indexed="8"/>
      </right>
      <top style="medium">
        <color indexed="8"/>
      </top>
      <bottom/>
      <diagonal/>
    </border>
    <border>
      <left style="thin">
        <color indexed="56"/>
      </left>
      <right style="thin">
        <color indexed="8"/>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bottom/>
      <diagonal/>
    </border>
    <border>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double">
        <color indexed="8"/>
      </bottom>
      <diagonal/>
    </border>
    <border>
      <left/>
      <right style="thin">
        <color indexed="64"/>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theme="1"/>
      </left>
      <right style="thin">
        <color indexed="8"/>
      </right>
      <top/>
      <bottom/>
      <diagonal/>
    </border>
    <border>
      <left/>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8"/>
      </left>
      <right style="thin">
        <color indexed="8"/>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thin">
        <color indexed="8"/>
      </right>
      <top style="hair">
        <color indexed="8"/>
      </top>
      <bottom style="hair">
        <color indexed="8"/>
      </bottom>
      <diagonal/>
    </border>
    <border>
      <left/>
      <right style="thin">
        <color indexed="8"/>
      </right>
      <top style="hair">
        <color indexed="8"/>
      </top>
      <bottom style="hair">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medium">
        <color indexed="8"/>
      </right>
      <top style="hair">
        <color indexed="8"/>
      </top>
      <bottom style="hair">
        <color indexed="8"/>
      </bottom>
      <diagonal/>
    </border>
    <border>
      <left style="thin">
        <color indexed="8"/>
      </left>
      <right/>
      <top style="hair">
        <color indexed="8"/>
      </top>
      <bottom style="hair">
        <color indexed="8"/>
      </bottom>
      <diagonal/>
    </border>
    <border>
      <left style="thin">
        <color rgb="FF000000"/>
      </left>
      <right style="thin">
        <color rgb="FF000000"/>
      </right>
      <top style="thin">
        <color rgb="FF000000"/>
      </top>
      <bottom style="thin">
        <color rgb="FF00000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hair">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style="thin">
        <color indexed="63"/>
      </left>
      <right style="thin">
        <color indexed="63"/>
      </right>
      <top style="thin">
        <color indexed="63"/>
      </top>
      <bottom style="thin">
        <color indexed="63"/>
      </bottom>
      <diagonal/>
    </border>
    <border>
      <left style="double">
        <color indexed="64"/>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medium">
        <color indexed="8"/>
      </right>
      <top style="thin">
        <color indexed="64"/>
      </top>
      <bottom style="thin">
        <color indexed="64"/>
      </bottom>
      <diagonal/>
    </border>
    <border>
      <left style="thin">
        <color rgb="FF808080"/>
      </left>
      <right style="thin">
        <color theme="3" tint="-0.24994659260841701"/>
      </right>
      <top style="thin">
        <color rgb="FF808080"/>
      </top>
      <bottom style="thin">
        <color rgb="FF808080"/>
      </bottom>
      <diagonal/>
    </border>
    <border>
      <left style="thin">
        <color theme="3" tint="-0.24994659260841701"/>
      </left>
      <right style="thin">
        <color rgb="FF808080"/>
      </right>
      <top style="thin">
        <color rgb="FF808080"/>
      </top>
      <bottom style="thin">
        <color rgb="FF808080"/>
      </bottom>
      <diagonal/>
    </border>
    <border>
      <left/>
      <right/>
      <top/>
      <bottom style="thin">
        <color theme="1"/>
      </bottom>
      <diagonal/>
    </border>
    <border>
      <left style="thin">
        <color theme="1"/>
      </left>
      <right style="thin">
        <color indexed="56"/>
      </right>
      <top/>
      <bottom/>
      <diagonal/>
    </border>
    <border>
      <left style="thin">
        <color theme="1"/>
      </left>
      <right style="thin">
        <color theme="1"/>
      </right>
      <top/>
      <bottom/>
      <diagonal/>
    </border>
    <border>
      <left style="thin">
        <color theme="1"/>
      </left>
      <right style="thin">
        <color theme="1"/>
      </right>
      <top style="thin">
        <color indexed="8"/>
      </top>
      <bottom style="thin">
        <color indexed="8"/>
      </bottom>
      <diagonal/>
    </border>
    <border>
      <left style="thin">
        <color theme="1"/>
      </left>
      <right style="thin">
        <color theme="1"/>
      </right>
      <top/>
      <bottom style="thin">
        <color indexed="8"/>
      </bottom>
      <diagonal/>
    </border>
    <border>
      <left style="thin">
        <color indexed="8"/>
      </left>
      <right style="thin">
        <color theme="1"/>
      </right>
      <top/>
      <bottom style="thin">
        <color indexed="8"/>
      </bottom>
      <diagonal/>
    </border>
    <border>
      <left style="thin">
        <color indexed="8"/>
      </left>
      <right style="medium">
        <color indexed="8"/>
      </right>
      <top style="medium">
        <color indexed="8"/>
      </top>
      <bottom/>
      <diagonal/>
    </border>
    <border>
      <left/>
      <right/>
      <top style="thin">
        <color indexed="65"/>
      </top>
      <bottom/>
      <diagonal/>
    </border>
    <border>
      <left style="thin">
        <color indexed="8"/>
      </left>
      <right/>
      <top style="thin">
        <color indexed="65"/>
      </top>
      <bottom/>
      <diagonal/>
    </border>
    <border>
      <left style="thin">
        <color indexed="8"/>
      </left>
      <right/>
      <top style="thin">
        <color indexed="65"/>
      </top>
      <bottom style="medium">
        <color indexed="8"/>
      </bottom>
      <diagonal/>
    </border>
    <border>
      <left style="thin">
        <color indexed="8"/>
      </left>
      <right style="thin">
        <color indexed="8"/>
      </right>
      <top style="thin">
        <color indexed="65"/>
      </top>
      <bottom style="thin">
        <color indexed="65"/>
      </bottom>
      <diagonal/>
    </border>
    <border>
      <left style="thin">
        <color indexed="8"/>
      </left>
      <right style="thin">
        <color indexed="8"/>
      </right>
      <top style="thin">
        <color indexed="65"/>
      </top>
      <bottom/>
      <diagonal/>
    </border>
    <border>
      <left/>
      <right style="thin">
        <color indexed="8"/>
      </right>
      <top style="thin">
        <color indexed="8"/>
      </top>
      <bottom style="double">
        <color indexed="8"/>
      </bottom>
      <diagonal/>
    </border>
  </borders>
  <cellStyleXfs count="38804">
    <xf numFmtId="0" fontId="0" fillId="0" borderId="0"/>
    <xf numFmtId="43" fontId="8" fillId="0" borderId="0" applyFont="0" applyFill="0" applyBorder="0" applyAlignment="0" applyProtection="0"/>
    <xf numFmtId="44" fontId="8" fillId="0" borderId="0" applyFont="0" applyFill="0" applyBorder="0" applyAlignment="0" applyProtection="0"/>
    <xf numFmtId="0" fontId="7" fillId="0" borderId="0"/>
    <xf numFmtId="43" fontId="8" fillId="0" borderId="0" applyFont="0" applyFill="0" applyBorder="0" applyAlignment="0" applyProtection="0"/>
    <xf numFmtId="9" fontId="8" fillId="0" borderId="0" applyFont="0" applyFill="0" applyBorder="0" applyAlignment="0" applyProtection="0"/>
    <xf numFmtId="0" fontId="100" fillId="0" borderId="0"/>
    <xf numFmtId="43" fontId="100" fillId="0" borderId="0" applyFont="0" applyFill="0" applyBorder="0" applyAlignment="0" applyProtection="0"/>
    <xf numFmtId="0" fontId="101" fillId="25" borderId="94" applyNumberFormat="0" applyAlignment="0" applyProtection="0">
      <alignment horizontal="left" vertical="center" indent="1"/>
    </xf>
    <xf numFmtId="183" fontId="102" fillId="26" borderId="94" applyNumberFormat="0" applyAlignment="0" applyProtection="0">
      <alignment horizontal="left" vertical="center" indent="1"/>
    </xf>
    <xf numFmtId="0" fontId="103" fillId="27" borderId="95" applyNumberFormat="0" applyAlignment="0" applyProtection="0">
      <alignment horizontal="left" vertical="center" indent="1"/>
    </xf>
    <xf numFmtId="0" fontId="103" fillId="28" borderId="94" applyNumberFormat="0" applyAlignment="0" applyProtection="0">
      <alignment horizontal="left" vertical="center" indent="1"/>
    </xf>
    <xf numFmtId="0" fontId="103" fillId="29" borderId="94" applyNumberFormat="0" applyAlignment="0" applyProtection="0">
      <alignment horizontal="left" vertical="center" indent="1"/>
    </xf>
    <xf numFmtId="0" fontId="103" fillId="30" borderId="94" applyNumberFormat="0" applyAlignment="0" applyProtection="0">
      <alignment horizontal="left" vertical="center" indent="1"/>
    </xf>
    <xf numFmtId="0" fontId="101" fillId="25" borderId="95" applyNumberFormat="0" applyAlignment="0" applyProtection="0">
      <alignment horizontal="left" vertical="center" indent="1"/>
    </xf>
    <xf numFmtId="0" fontId="8" fillId="0" borderId="0"/>
    <xf numFmtId="0" fontId="104" fillId="0" borderId="0"/>
    <xf numFmtId="43" fontId="104" fillId="0" borderId="0" applyFont="0" applyFill="0" applyBorder="0" applyAlignment="0" applyProtection="0"/>
    <xf numFmtId="183" fontId="102" fillId="0" borderId="98" applyNumberFormat="0" applyProtection="0">
      <alignment horizontal="right" vertical="center"/>
    </xf>
    <xf numFmtId="0" fontId="10" fillId="0" borderId="0"/>
    <xf numFmtId="43" fontId="6"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43" fontId="10"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0" fontId="10" fillId="0" borderId="0"/>
    <xf numFmtId="43" fontId="6" fillId="0" borderId="0" applyFont="0" applyFill="0" applyBorder="0" applyAlignment="0" applyProtection="0"/>
    <xf numFmtId="0" fontId="100" fillId="0" borderId="0"/>
    <xf numFmtId="0" fontId="6"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183" fontId="101" fillId="0" borderId="98" applyNumberFormat="0" applyProtection="0">
      <alignment horizontal="right" vertical="center"/>
    </xf>
    <xf numFmtId="0" fontId="122" fillId="0" borderId="114" applyNumberFormat="0" applyFill="0" applyBorder="0" applyAlignment="0" applyProtection="0"/>
    <xf numFmtId="9" fontId="100" fillId="0" borderId="0" applyFont="0" applyFill="0" applyBorder="0" applyAlignment="0" applyProtection="0"/>
    <xf numFmtId="43" fontId="6" fillId="0" borderId="0" applyFont="0" applyFill="0" applyBorder="0" applyAlignment="0" applyProtection="0"/>
    <xf numFmtId="183" fontId="123" fillId="0" borderId="95" applyNumberFormat="0" applyProtection="0">
      <alignment horizontal="right" vertical="center"/>
    </xf>
    <xf numFmtId="0" fontId="103" fillId="25" borderId="95" applyNumberFormat="0" applyAlignment="0" applyProtection="0">
      <alignment horizontal="left" vertical="center" indent="1"/>
    </xf>
    <xf numFmtId="0" fontId="103" fillId="27" borderId="95" applyNumberFormat="0" applyAlignment="0" applyProtection="0">
      <alignment horizontal="left" vertical="center" indent="1"/>
    </xf>
    <xf numFmtId="183" fontId="124" fillId="28" borderId="115" applyNumberFormat="0" applyBorder="0" applyProtection="0">
      <alignment horizontal="right" vertical="center"/>
    </xf>
    <xf numFmtId="0" fontId="103" fillId="25" borderId="95" applyNumberFormat="0" applyAlignment="0" applyProtection="0">
      <alignment horizontal="left" vertical="center" indent="1"/>
    </xf>
    <xf numFmtId="183" fontId="123" fillId="27" borderId="95" applyNumberFormat="0" applyProtection="0">
      <alignment horizontal="right" vertical="center"/>
    </xf>
    <xf numFmtId="183" fontId="123" fillId="28" borderId="95" applyNumberFormat="0" applyBorder="0" applyProtection="0">
      <alignment horizontal="right" vertical="center"/>
    </xf>
    <xf numFmtId="183" fontId="125" fillId="63" borderId="116" applyNumberFormat="0" applyBorder="0" applyAlignment="0" applyProtection="0">
      <alignment horizontal="right" vertical="center" indent="1"/>
    </xf>
    <xf numFmtId="183" fontId="126" fillId="64" borderId="116" applyNumberFormat="0" applyBorder="0" applyAlignment="0" applyProtection="0">
      <alignment horizontal="right" vertical="center" indent="1"/>
    </xf>
    <xf numFmtId="183" fontId="126" fillId="65" borderId="116" applyNumberFormat="0" applyBorder="0" applyAlignment="0" applyProtection="0">
      <alignment horizontal="right" vertical="center" indent="1"/>
    </xf>
    <xf numFmtId="183" fontId="127" fillId="66" borderId="116" applyNumberFormat="0" applyBorder="0" applyAlignment="0" applyProtection="0">
      <alignment horizontal="right" vertical="center" indent="1"/>
    </xf>
    <xf numFmtId="183" fontId="127" fillId="67" borderId="116" applyNumberFormat="0" applyBorder="0" applyAlignment="0" applyProtection="0">
      <alignment horizontal="right" vertical="center" indent="1"/>
    </xf>
    <xf numFmtId="183" fontId="127" fillId="68" borderId="116" applyNumberFormat="0" applyBorder="0" applyAlignment="0" applyProtection="0">
      <alignment horizontal="right" vertical="center" indent="1"/>
    </xf>
    <xf numFmtId="183" fontId="128" fillId="69" borderId="116" applyNumberFormat="0" applyBorder="0" applyAlignment="0" applyProtection="0">
      <alignment horizontal="right" vertical="center" indent="1"/>
    </xf>
    <xf numFmtId="183" fontId="128" fillId="70" borderId="116" applyNumberFormat="0" applyBorder="0" applyAlignment="0" applyProtection="0">
      <alignment horizontal="right" vertical="center" indent="1"/>
    </xf>
    <xf numFmtId="183" fontId="128" fillId="71" borderId="116" applyNumberFormat="0" applyBorder="0" applyAlignment="0" applyProtection="0">
      <alignment horizontal="right" vertical="center" indent="1"/>
    </xf>
    <xf numFmtId="0" fontId="129" fillId="0" borderId="94" applyNumberFormat="0" applyFont="0" applyFill="0" applyAlignment="0" applyProtection="0"/>
    <xf numFmtId="0" fontId="123" fillId="72" borderId="95" applyNumberFormat="0" applyAlignment="0" applyProtection="0">
      <alignment horizontal="left" vertical="center" indent="1"/>
    </xf>
    <xf numFmtId="0" fontId="103" fillId="73" borderId="94" applyNumberFormat="0" applyAlignment="0" applyProtection="0">
      <alignment horizontal="left" vertical="center" indent="1"/>
    </xf>
    <xf numFmtId="9" fontId="6" fillId="0" borderId="0" applyFont="0" applyFill="0" applyBorder="0" applyAlignment="0" applyProtection="0"/>
    <xf numFmtId="0" fontId="6" fillId="0" borderId="0"/>
    <xf numFmtId="0" fontId="8" fillId="0" borderId="0"/>
    <xf numFmtId="0" fontId="123" fillId="72" borderId="94" applyNumberFormat="0" applyAlignment="0" applyProtection="0">
      <alignment horizontal="left" vertical="center" indent="1"/>
    </xf>
    <xf numFmtId="183" fontId="124" fillId="74" borderId="94" applyNumberFormat="0" applyAlignment="0" applyProtection="0">
      <alignment horizontal="left" vertical="center" indent="1"/>
    </xf>
    <xf numFmtId="183" fontId="124" fillId="0" borderId="115" applyNumberFormat="0" applyProtection="0">
      <alignment horizontal="right" vertical="center"/>
    </xf>
    <xf numFmtId="0" fontId="8" fillId="0" borderId="0"/>
    <xf numFmtId="43" fontId="8" fillId="0" borderId="0" applyFont="0" applyFill="0" applyBorder="0" applyAlignment="0" applyProtection="0"/>
    <xf numFmtId="9" fontId="8" fillId="0" borderId="0" applyFont="0" applyFill="0" applyBorder="0" applyAlignment="0" applyProtection="0"/>
    <xf numFmtId="184" fontId="8" fillId="75" borderId="119"/>
    <xf numFmtId="185" fontId="8" fillId="75" borderId="119"/>
    <xf numFmtId="0" fontId="8" fillId="62" borderId="0"/>
    <xf numFmtId="0" fontId="8" fillId="0" borderId="0"/>
    <xf numFmtId="186" fontId="60" fillId="0" borderId="0" applyFont="0" applyFill="0" applyBorder="0" applyAlignment="0" applyProtection="0"/>
    <xf numFmtId="0" fontId="60" fillId="0" borderId="0" applyFont="0" applyFill="0" applyBorder="0" applyAlignment="0" applyProtection="0"/>
    <xf numFmtId="0" fontId="130" fillId="0" borderId="0" applyNumberFormat="0" applyFill="0" applyBorder="0" applyAlignment="0" applyProtection="0"/>
    <xf numFmtId="0" fontId="91" fillId="0" borderId="80" applyNumberFormat="0" applyFill="0" applyAlignment="0" applyProtection="0"/>
    <xf numFmtId="0" fontId="60"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87" fontId="132" fillId="0" borderId="0"/>
    <xf numFmtId="187" fontId="132" fillId="0" borderId="0"/>
    <xf numFmtId="187" fontId="132" fillId="0" borderId="0"/>
    <xf numFmtId="187" fontId="132" fillId="0" borderId="0"/>
    <xf numFmtId="187" fontId="132" fillId="0" borderId="0"/>
    <xf numFmtId="187" fontId="132" fillId="0" borderId="0"/>
    <xf numFmtId="187" fontId="132" fillId="0" borderId="0"/>
    <xf numFmtId="187" fontId="132" fillId="0" borderId="0"/>
    <xf numFmtId="41" fontId="8" fillId="0" borderId="0" applyFont="0" applyFill="0" applyBorder="0" applyAlignment="0" applyProtection="0"/>
    <xf numFmtId="8" fontId="133" fillId="0" borderId="12">
      <protection locked="0"/>
    </xf>
    <xf numFmtId="42" fontId="8" fillId="0" borderId="0" applyFont="0" applyFill="0" applyBorder="0" applyAlignment="0" applyProtection="0"/>
    <xf numFmtId="188" fontId="60" fillId="0" borderId="0" applyFont="0" applyFill="0" applyBorder="0" applyAlignment="0" applyProtection="0"/>
    <xf numFmtId="189" fontId="8" fillId="0" borderId="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120" applyNumberFormat="0" applyFill="0" applyAlignment="0" applyProtection="0"/>
    <xf numFmtId="0" fontId="135" fillId="0" borderId="120" applyNumberFormat="0" applyFill="0" applyAlignment="0" applyProtection="0"/>
    <xf numFmtId="0" fontId="135" fillId="0" borderId="120" applyNumberFormat="0" applyFill="0" applyAlignment="0" applyProtection="0"/>
    <xf numFmtId="0" fontId="135" fillId="0" borderId="120" applyNumberFormat="0" applyFill="0" applyAlignment="0" applyProtection="0"/>
    <xf numFmtId="0" fontId="136" fillId="0" borderId="121" applyNumberFormat="0" applyFill="0" applyAlignment="0" applyProtection="0"/>
    <xf numFmtId="0" fontId="136" fillId="0" borderId="121" applyNumberFormat="0" applyFill="0" applyAlignment="0" applyProtection="0"/>
    <xf numFmtId="0" fontId="136" fillId="0" borderId="121" applyNumberFormat="0" applyFill="0" applyAlignment="0" applyProtection="0"/>
    <xf numFmtId="0" fontId="136" fillId="0" borderId="121" applyNumberFormat="0" applyFill="0" applyAlignment="0" applyProtection="0"/>
    <xf numFmtId="0" fontId="137" fillId="0" borderId="122" applyNumberFormat="0" applyFill="0" applyAlignment="0" applyProtection="0"/>
    <xf numFmtId="0" fontId="137" fillId="0" borderId="122" applyNumberFormat="0" applyFill="0" applyAlignment="0" applyProtection="0"/>
    <xf numFmtId="0" fontId="137" fillId="0" borderId="122" applyNumberFormat="0" applyFill="0" applyAlignment="0" applyProtection="0"/>
    <xf numFmtId="0" fontId="137" fillId="0" borderId="122"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protection locked="0"/>
    </xf>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172" fontId="140" fillId="0" borderId="0"/>
    <xf numFmtId="0" fontId="8" fillId="0" borderId="0"/>
    <xf numFmtId="0" fontId="141" fillId="0" borderId="0"/>
    <xf numFmtId="0" fontId="141" fillId="0" borderId="0"/>
    <xf numFmtId="0" fontId="141" fillId="0" borderId="0"/>
    <xf numFmtId="0" fontId="141" fillId="76" borderId="124" applyNumberFormat="0" applyFont="0" applyAlignment="0" applyProtection="0"/>
    <xf numFmtId="0" fontId="141" fillId="76" borderId="124" applyNumberFormat="0" applyFont="0" applyAlignment="0" applyProtection="0"/>
    <xf numFmtId="0" fontId="141" fillId="76" borderId="124" applyNumberFormat="0" applyFont="0" applyAlignment="0" applyProtection="0"/>
    <xf numFmtId="0" fontId="141" fillId="76" borderId="124" applyNumberFormat="0" applyFont="0" applyAlignment="0" applyProtection="0"/>
    <xf numFmtId="0" fontId="83" fillId="0" borderId="0" applyNumberFormat="0" applyFill="0" applyBorder="0" applyAlignment="0" applyProtection="0"/>
    <xf numFmtId="7" fontId="142" fillId="0" borderId="0" applyFont="0" applyFill="0" applyBorder="0" applyAlignment="0" applyProtection="0"/>
    <xf numFmtId="0" fontId="143" fillId="0" borderId="0" applyNumberFormat="0" applyFont="0" applyFill="0" applyBorder="0" applyAlignment="0" applyProtection="0">
      <alignment horizontal="left"/>
    </xf>
    <xf numFmtId="4" fontId="143" fillId="0" borderId="0" applyFont="0" applyFill="0" applyBorder="0" applyAlignment="0" applyProtection="0"/>
    <xf numFmtId="0" fontId="143" fillId="77" borderId="0" applyNumberFormat="0" applyFont="0" applyBorder="0" applyAlignment="0" applyProtection="0"/>
    <xf numFmtId="169" fontId="144" fillId="0" borderId="0"/>
    <xf numFmtId="0" fontId="144" fillId="0" borderId="18">
      <alignment horizontal="centerContinuous"/>
    </xf>
    <xf numFmtId="0" fontId="144" fillId="0" borderId="18">
      <protection locked="0"/>
    </xf>
    <xf numFmtId="0" fontId="144" fillId="0" borderId="18">
      <alignment horizontal="centerContinuous"/>
    </xf>
    <xf numFmtId="169" fontId="144" fillId="0" borderId="0"/>
    <xf numFmtId="0" fontId="144" fillId="0" borderId="18">
      <protection locked="0"/>
    </xf>
    <xf numFmtId="169" fontId="144" fillId="0" borderId="0"/>
    <xf numFmtId="0" fontId="144" fillId="0" borderId="18">
      <alignment horizontal="centerContinuous"/>
    </xf>
    <xf numFmtId="169" fontId="144" fillId="0" borderId="0"/>
    <xf numFmtId="0" fontId="144" fillId="0" borderId="18">
      <protection locked="0"/>
    </xf>
    <xf numFmtId="0" fontId="144" fillId="0" borderId="18">
      <alignment horizontal="centerContinuous"/>
    </xf>
    <xf numFmtId="0" fontId="144" fillId="0" borderId="18">
      <alignment horizontal="centerContinuous"/>
    </xf>
    <xf numFmtId="169" fontId="144" fillId="0" borderId="0"/>
    <xf numFmtId="0" fontId="144" fillId="0" borderId="18">
      <alignment horizontal="centerContinuous"/>
    </xf>
    <xf numFmtId="0" fontId="144" fillId="0" borderId="18">
      <protection locked="0"/>
    </xf>
    <xf numFmtId="169" fontId="144" fillId="0" borderId="0"/>
    <xf numFmtId="169" fontId="144" fillId="0" borderId="0"/>
    <xf numFmtId="0" fontId="144" fillId="0" borderId="18">
      <alignment horizontal="centerContinuous"/>
    </xf>
    <xf numFmtId="0" fontId="144" fillId="0" borderId="18">
      <protection locked="0"/>
    </xf>
    <xf numFmtId="169" fontId="144" fillId="0" borderId="0"/>
    <xf numFmtId="0" fontId="144" fillId="0" borderId="18">
      <alignment horizontal="centerContinuous"/>
    </xf>
    <xf numFmtId="0" fontId="144" fillId="0" borderId="18">
      <protection locked="0"/>
    </xf>
    <xf numFmtId="0" fontId="144" fillId="0" borderId="18">
      <alignment horizontal="centerContinuous"/>
    </xf>
    <xf numFmtId="0" fontId="144" fillId="0" borderId="18">
      <protection locked="0"/>
    </xf>
    <xf numFmtId="0" fontId="144" fillId="0" borderId="18">
      <protection locked="0"/>
    </xf>
    <xf numFmtId="169" fontId="144" fillId="0" borderId="0"/>
    <xf numFmtId="0" fontId="144" fillId="0" borderId="18">
      <protection locked="0"/>
    </xf>
    <xf numFmtId="0" fontId="144" fillId="0" borderId="18">
      <alignment horizontal="centerContinuous"/>
    </xf>
    <xf numFmtId="0" fontId="144" fillId="0" borderId="18">
      <alignment horizontal="centerContinuous"/>
    </xf>
    <xf numFmtId="0" fontId="144" fillId="0" borderId="18">
      <protection locked="0"/>
    </xf>
    <xf numFmtId="169" fontId="144" fillId="0" borderId="0"/>
    <xf numFmtId="0" fontId="144" fillId="0" borderId="18">
      <alignment horizontal="centerContinuous"/>
    </xf>
    <xf numFmtId="0" fontId="144" fillId="0" borderId="18">
      <alignment horizontal="centerContinuous"/>
    </xf>
    <xf numFmtId="169" fontId="144" fillId="0" borderId="0"/>
    <xf numFmtId="0" fontId="144" fillId="0" borderId="18">
      <alignment horizontal="centerContinuous"/>
    </xf>
    <xf numFmtId="169" fontId="144" fillId="0" borderId="0"/>
    <xf numFmtId="0" fontId="144" fillId="0" borderId="18">
      <alignment horizontal="centerContinuous"/>
    </xf>
    <xf numFmtId="169" fontId="144" fillId="0" borderId="0"/>
    <xf numFmtId="0" fontId="144" fillId="0" borderId="18">
      <protection locked="0"/>
    </xf>
    <xf numFmtId="0" fontId="144" fillId="0" borderId="18">
      <alignment horizontal="centerContinuous"/>
    </xf>
    <xf numFmtId="169" fontId="144" fillId="0" borderId="0"/>
    <xf numFmtId="0" fontId="6" fillId="0" borderId="0"/>
    <xf numFmtId="0" fontId="145" fillId="3" borderId="0"/>
    <xf numFmtId="0" fontId="145" fillId="3" borderId="0"/>
    <xf numFmtId="0" fontId="145" fillId="3" borderId="0"/>
    <xf numFmtId="0" fontId="145" fillId="3" borderId="0"/>
    <xf numFmtId="0" fontId="145" fillId="3" borderId="0"/>
    <xf numFmtId="0" fontId="145" fillId="3" borderId="0"/>
    <xf numFmtId="0" fontId="145" fillId="3" borderId="0"/>
    <xf numFmtId="0" fontId="145" fillId="3" borderId="0"/>
    <xf numFmtId="0" fontId="91" fillId="0" borderId="80">
      <alignment horizontal="center"/>
    </xf>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125" applyNumberFormat="0" applyFill="0" applyAlignment="0" applyProtection="0"/>
    <xf numFmtId="0" fontId="147" fillId="0" borderId="125" applyNumberFormat="0" applyFill="0" applyAlignment="0" applyProtection="0"/>
    <xf numFmtId="0" fontId="147" fillId="0" borderId="125" applyNumberFormat="0" applyFill="0" applyAlignment="0" applyProtection="0"/>
    <xf numFmtId="0" fontId="147" fillId="0" borderId="125"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0" borderId="0"/>
    <xf numFmtId="43" fontId="8" fillId="0" borderId="0" applyFont="0" applyFill="0" applyBorder="0" applyAlignment="0" applyProtection="0"/>
    <xf numFmtId="43" fontId="8" fillId="0" borderId="0" applyFont="0" applyFill="0" applyBorder="0" applyAlignment="0" applyProtection="0"/>
    <xf numFmtId="0" fontId="110" fillId="31" borderId="0" applyNumberFormat="0" applyBorder="0" applyAlignment="0" applyProtection="0"/>
    <xf numFmtId="0" fontId="8" fillId="0" borderId="0"/>
    <xf numFmtId="0" fontId="149" fillId="0" borderId="0"/>
    <xf numFmtId="0" fontId="149" fillId="0" borderId="0"/>
    <xf numFmtId="0" fontId="149" fillId="0" borderId="0"/>
    <xf numFmtId="0" fontId="8" fillId="0" borderId="0"/>
    <xf numFmtId="0" fontId="8" fillId="0" borderId="0"/>
    <xf numFmtId="43" fontId="8"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8" fillId="0" borderId="0"/>
    <xf numFmtId="43" fontId="8"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95" fillId="62" borderId="0"/>
    <xf numFmtId="0" fontId="150"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1" fillId="62" borderId="0"/>
    <xf numFmtId="0" fontId="152" fillId="62" borderId="0"/>
    <xf numFmtId="0" fontId="153" fillId="62" borderId="0"/>
    <xf numFmtId="0" fontId="83" fillId="62" borderId="0"/>
    <xf numFmtId="184" fontId="8" fillId="75" borderId="119"/>
    <xf numFmtId="184" fontId="8" fillId="75" borderId="119"/>
    <xf numFmtId="184" fontId="8" fillId="75" borderId="119"/>
    <xf numFmtId="184" fontId="8" fillId="75" borderId="119"/>
    <xf numFmtId="184" fontId="8" fillId="75" borderId="119"/>
    <xf numFmtId="184"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184" fontId="8" fillId="75" borderId="119"/>
    <xf numFmtId="0" fontId="154" fillId="0" borderId="0"/>
    <xf numFmtId="0" fontId="150" fillId="75"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95" fillId="62" borderId="0"/>
    <xf numFmtId="0" fontId="150" fillId="62" borderId="0"/>
    <xf numFmtId="0" fontId="8" fillId="62" borderId="0"/>
    <xf numFmtId="0" fontId="8" fillId="62" borderId="0"/>
    <xf numFmtId="0" fontId="8" fillId="62" borderId="0"/>
    <xf numFmtId="0" fontId="8" fillId="62" borderId="0"/>
    <xf numFmtId="0" fontId="8" fillId="62" borderId="0"/>
    <xf numFmtId="0" fontId="152" fillId="62" borderId="0"/>
    <xf numFmtId="0" fontId="153" fillId="62" borderId="0"/>
    <xf numFmtId="0" fontId="83" fillId="6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5" fillId="0" borderId="0" applyNumberFormat="0" applyFill="0" applyBorder="0" applyProtection="0">
      <alignment horizontal="centerContinuous"/>
    </xf>
    <xf numFmtId="0" fontId="154" fillId="0" borderId="0"/>
    <xf numFmtId="0" fontId="156" fillId="0" borderId="0"/>
    <xf numFmtId="186" fontId="60" fillId="0" borderId="0" applyFont="0" applyFill="0" applyBorder="0" applyAlignment="0" applyProtection="0"/>
    <xf numFmtId="0" fontId="6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1" fillId="78" borderId="0" applyNumberFormat="0" applyBorder="0" applyAlignment="0" applyProtection="0"/>
    <xf numFmtId="0" fontId="141" fillId="78" borderId="0" applyNumberFormat="0" applyBorder="0" applyAlignment="0" applyProtection="0"/>
    <xf numFmtId="0" fontId="141" fillId="79" borderId="0" applyNumberFormat="0" applyBorder="0" applyAlignment="0" applyProtection="0"/>
    <xf numFmtId="0" fontId="141" fillId="79" borderId="0" applyNumberFormat="0" applyBorder="0" applyAlignment="0" applyProtection="0"/>
    <xf numFmtId="0" fontId="141" fillId="80" borderId="0" applyNumberFormat="0" applyBorder="0" applyAlignment="0" applyProtection="0"/>
    <xf numFmtId="0" fontId="141" fillId="80"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78" borderId="0" applyNumberFormat="0" applyBorder="0" applyAlignment="0" applyProtection="0"/>
    <xf numFmtId="0" fontId="141" fillId="78" borderId="0" applyNumberFormat="0" applyBorder="0" applyAlignment="0" applyProtection="0"/>
    <xf numFmtId="0" fontId="141" fillId="79" borderId="0" applyNumberFormat="0" applyBorder="0" applyAlignment="0" applyProtection="0"/>
    <xf numFmtId="0" fontId="141" fillId="79"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80"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80"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84" borderId="0" applyNumberFormat="0" applyBorder="0" applyAlignment="0" applyProtection="0"/>
    <xf numFmtId="0" fontId="141" fillId="84" borderId="0" applyNumberFormat="0" applyBorder="0" applyAlignment="0" applyProtection="0"/>
    <xf numFmtId="0" fontId="141" fillId="85"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4" borderId="0" applyNumberFormat="0" applyBorder="0" applyAlignment="0" applyProtection="0"/>
    <xf numFmtId="0" fontId="141" fillId="84" borderId="0" applyNumberFormat="0" applyBorder="0" applyAlignment="0" applyProtection="0"/>
    <xf numFmtId="0" fontId="141" fillId="87" borderId="0" applyNumberFormat="0" applyBorder="0" applyAlignment="0" applyProtection="0"/>
    <xf numFmtId="0" fontId="141" fillId="87" borderId="0" applyNumberFormat="0" applyBorder="0" applyAlignment="0" applyProtection="0"/>
    <xf numFmtId="0" fontId="141" fillId="84" borderId="0" applyNumberFormat="0" applyBorder="0" applyAlignment="0" applyProtection="0"/>
    <xf numFmtId="0" fontId="141" fillId="84" borderId="0" applyNumberFormat="0" applyBorder="0" applyAlignment="0" applyProtection="0"/>
    <xf numFmtId="0" fontId="141" fillId="85"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4" borderId="0" applyNumberFormat="0" applyBorder="0" applyAlignment="0" applyProtection="0"/>
    <xf numFmtId="0" fontId="141" fillId="84" borderId="0" applyNumberFormat="0" applyBorder="0" applyAlignment="0" applyProtection="0"/>
    <xf numFmtId="0" fontId="141" fillId="87" borderId="0" applyNumberFormat="0" applyBorder="0" applyAlignment="0" applyProtection="0"/>
    <xf numFmtId="0" fontId="141" fillId="87" borderId="0" applyNumberFormat="0" applyBorder="0" applyAlignment="0" applyProtection="0"/>
    <xf numFmtId="0" fontId="157" fillId="88" borderId="0" applyNumberFormat="0" applyBorder="0" applyAlignment="0" applyProtection="0"/>
    <xf numFmtId="0" fontId="157" fillId="85" borderId="0" applyNumberFormat="0" applyBorder="0" applyAlignment="0" applyProtection="0"/>
    <xf numFmtId="0" fontId="157" fillId="86" borderId="0" applyNumberFormat="0" applyBorder="0" applyAlignment="0" applyProtection="0"/>
    <xf numFmtId="0" fontId="157" fillId="89" borderId="0" applyNumberFormat="0" applyBorder="0" applyAlignment="0" applyProtection="0"/>
    <xf numFmtId="0" fontId="157" fillId="90" borderId="0" applyNumberFormat="0" applyBorder="0" applyAlignment="0" applyProtection="0"/>
    <xf numFmtId="0" fontId="157" fillId="91" borderId="0" applyNumberFormat="0" applyBorder="0" applyAlignment="0" applyProtection="0"/>
    <xf numFmtId="0" fontId="157" fillId="88" borderId="0" applyNumberFormat="0" applyBorder="0" applyAlignment="0" applyProtection="0"/>
    <xf numFmtId="0" fontId="157" fillId="85" borderId="0" applyNumberFormat="0" applyBorder="0" applyAlignment="0" applyProtection="0"/>
    <xf numFmtId="0" fontId="157" fillId="86" borderId="0" applyNumberFormat="0" applyBorder="0" applyAlignment="0" applyProtection="0"/>
    <xf numFmtId="0" fontId="157" fillId="89" borderId="0" applyNumberFormat="0" applyBorder="0" applyAlignment="0" applyProtection="0"/>
    <xf numFmtId="0" fontId="157" fillId="90" borderId="0" applyNumberFormat="0" applyBorder="0" applyAlignment="0" applyProtection="0"/>
    <xf numFmtId="0" fontId="157" fillId="91"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4"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48" fillId="0" borderId="0" applyNumberFormat="0" applyFill="0" applyBorder="0" applyAlignment="0" applyProtection="0"/>
    <xf numFmtId="0" fontId="158" fillId="79" borderId="0" applyNumberFormat="0" applyBorder="0" applyAlignment="0" applyProtection="0"/>
    <xf numFmtId="190" fontId="131" fillId="0" borderId="80" applyNumberFormat="0" applyFill="0" applyBorder="0" applyAlignment="0" applyProtection="0">
      <alignment horizontal="center"/>
    </xf>
    <xf numFmtId="190" fontId="131" fillId="0" borderId="80" applyNumberFormat="0" applyFill="0" applyBorder="0" applyAlignment="0" applyProtection="0">
      <alignment horizontal="center"/>
    </xf>
    <xf numFmtId="0" fontId="60"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91" fontId="54" fillId="0" borderId="0" applyFill="0" applyBorder="0" applyAlignment="0"/>
    <xf numFmtId="191" fontId="54" fillId="0" borderId="0" applyFill="0" applyBorder="0" applyAlignment="0"/>
    <xf numFmtId="191" fontId="54" fillId="0" borderId="0" applyFill="0" applyBorder="0" applyAlignment="0"/>
    <xf numFmtId="191" fontId="54" fillId="0" borderId="0" applyFill="0" applyBorder="0" applyAlignment="0"/>
    <xf numFmtId="0" fontId="159" fillId="96" borderId="126" applyNumberFormat="0" applyAlignment="0" applyProtection="0"/>
    <xf numFmtId="0" fontId="159" fillId="96" borderId="126" applyNumberFormat="0" applyAlignment="0" applyProtection="0"/>
    <xf numFmtId="0" fontId="160" fillId="97" borderId="0">
      <alignment horizontal="centerContinuous" vertical="center"/>
    </xf>
    <xf numFmtId="0" fontId="139" fillId="0" borderId="123" applyNumberFormat="0" applyFill="0" applyAlignment="0" applyProtection="0"/>
    <xf numFmtId="0" fontId="161" fillId="98" borderId="127" applyNumberFormat="0" applyAlignment="0" applyProtection="0"/>
    <xf numFmtId="0" fontId="95" fillId="62" borderId="79">
      <alignment horizontal="center" vertical="center"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7" fontId="8" fillId="0" borderId="0" applyFill="0" applyBorder="0" applyAlignment="0" applyProtection="0"/>
    <xf numFmtId="0" fontId="162" fillId="0" borderId="0"/>
    <xf numFmtId="37" fontId="8" fillId="0" borderId="0" applyFill="0" applyBorder="0" applyAlignment="0" applyProtection="0"/>
    <xf numFmtId="37" fontId="8" fillId="0" borderId="0" applyFill="0" applyBorder="0" applyAlignment="0" applyProtection="0"/>
    <xf numFmtId="37" fontId="8" fillId="0" borderId="0" applyFill="0" applyBorder="0" applyAlignment="0" applyProtection="0"/>
    <xf numFmtId="37" fontId="8" fillId="0" borderId="0" applyFill="0" applyBorder="0" applyAlignment="0" applyProtection="0"/>
    <xf numFmtId="37" fontId="8" fillId="0" borderId="0" applyFill="0" applyBorder="0" applyAlignment="0" applyProtection="0"/>
    <xf numFmtId="37" fontId="8" fillId="0" borderId="0" applyFill="0" applyBorder="0" applyAlignment="0" applyProtection="0"/>
    <xf numFmtId="37" fontId="8" fillId="0" borderId="0" applyFill="0" applyBorder="0" applyAlignment="0" applyProtection="0"/>
    <xf numFmtId="37" fontId="8" fillId="0" borderId="0" applyFill="0" applyBorder="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63" fillId="0" borderId="0" applyNumberFormat="0" applyAlignment="0">
      <alignment horizontal="lef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54" fillId="0" borderId="0" applyFont="0" applyFill="0" applyBorder="0" applyAlignment="0" applyProtection="0"/>
    <xf numFmtId="44" fontId="8" fillId="0" borderId="0" applyFont="0" applyFill="0" applyBorder="0" applyAlignment="0" applyProtection="0"/>
    <xf numFmtId="44" fontId="1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8" fillId="0" borderId="0" applyFill="0" applyBorder="0" applyAlignment="0" applyProtection="0"/>
    <xf numFmtId="5" fontId="8" fillId="0" borderId="0" applyFill="0" applyBorder="0" applyAlignment="0" applyProtection="0"/>
    <xf numFmtId="5" fontId="8" fillId="0" borderId="0" applyFill="0" applyBorder="0" applyAlignment="0" applyProtection="0"/>
    <xf numFmtId="5" fontId="8" fillId="0" borderId="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8" fontId="60" fillId="0" borderId="0" applyFont="0" applyFill="0" applyBorder="0" applyAlignment="0" applyProtection="0"/>
    <xf numFmtId="175" fontId="8" fillId="0" borderId="0" applyFill="0" applyBorder="0" applyAlignment="0" applyProtection="0"/>
    <xf numFmtId="175" fontId="8" fillId="0" borderId="0" applyFill="0" applyBorder="0" applyAlignment="0" applyProtection="0"/>
    <xf numFmtId="175" fontId="8" fillId="0" borderId="0" applyFill="0" applyBorder="0" applyAlignment="0" applyProtection="0"/>
    <xf numFmtId="175" fontId="8" fillId="0" borderId="0" applyFill="0" applyBorder="0" applyAlignment="0" applyProtection="0"/>
    <xf numFmtId="0" fontId="164" fillId="0" borderId="0" applyNumberFormat="0" applyAlignment="0">
      <alignment horizontal="left"/>
    </xf>
    <xf numFmtId="0" fontId="165" fillId="83" borderId="126" applyNumberFormat="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38" fontId="83" fillId="62" borderId="0" applyNumberFormat="0" applyBorder="0" applyAlignment="0" applyProtection="0"/>
    <xf numFmtId="38" fontId="83" fillId="62" borderId="0" applyNumberFormat="0" applyBorder="0" applyAlignment="0" applyProtection="0"/>
    <xf numFmtId="38" fontId="83" fillId="62" borderId="0" applyNumberFormat="0" applyBorder="0" applyAlignment="0" applyProtection="0"/>
    <xf numFmtId="0" fontId="11" fillId="0" borderId="128" applyNumberFormat="0" applyAlignment="0" applyProtection="0">
      <alignment horizontal="left" vertical="center"/>
    </xf>
    <xf numFmtId="0" fontId="11" fillId="0" borderId="97">
      <alignment horizontal="left" vertical="center"/>
    </xf>
    <xf numFmtId="0" fontId="135" fillId="0" borderId="120" applyNumberFormat="0" applyFill="0" applyAlignment="0" applyProtection="0"/>
    <xf numFmtId="0" fontId="135" fillId="0" borderId="120" applyNumberFormat="0" applyFill="0" applyAlignment="0" applyProtection="0"/>
    <xf numFmtId="0" fontId="135" fillId="0" borderId="120" applyNumberFormat="0" applyFill="0" applyAlignment="0" applyProtection="0"/>
    <xf numFmtId="0" fontId="136" fillId="0" borderId="121" applyNumberFormat="0" applyFill="0" applyAlignment="0" applyProtection="0"/>
    <xf numFmtId="0" fontId="136" fillId="0" borderId="121" applyNumberFormat="0" applyFill="0" applyAlignment="0" applyProtection="0"/>
    <xf numFmtId="0" fontId="136" fillId="0" borderId="121" applyNumberFormat="0" applyFill="0" applyAlignment="0" applyProtection="0"/>
    <xf numFmtId="0" fontId="137" fillId="0" borderId="122" applyNumberFormat="0" applyFill="0" applyAlignment="0" applyProtection="0"/>
    <xf numFmtId="0" fontId="137" fillId="0" borderId="122" applyNumberFormat="0" applyFill="0" applyAlignment="0" applyProtection="0"/>
    <xf numFmtId="0" fontId="137" fillId="0" borderId="122"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10" fontId="83" fillId="75" borderId="79" applyNumberFormat="0" applyBorder="0" applyAlignment="0" applyProtection="0"/>
    <xf numFmtId="10" fontId="83" fillId="75" borderId="79" applyNumberFormat="0" applyBorder="0" applyAlignment="0" applyProtection="0"/>
    <xf numFmtId="10" fontId="83" fillId="75" borderId="79" applyNumberFormat="0" applyBorder="0" applyAlignment="0" applyProtection="0"/>
    <xf numFmtId="0" fontId="165" fillId="83" borderId="126" applyNumberFormat="0" applyAlignment="0" applyProtection="0"/>
    <xf numFmtId="0" fontId="165" fillId="83" borderId="126" applyNumberFormat="0" applyAlignment="0" applyProtection="0"/>
    <xf numFmtId="0" fontId="165" fillId="83" borderId="126" applyNumberFormat="0" applyAlignment="0" applyProtection="0"/>
    <xf numFmtId="0" fontId="165" fillId="83" borderId="126" applyNumberFormat="0" applyAlignment="0" applyProtection="0"/>
    <xf numFmtId="0" fontId="165" fillId="83" borderId="126" applyNumberFormat="0" applyAlignment="0" applyProtection="0"/>
    <xf numFmtId="0" fontId="165" fillId="83" borderId="126" applyNumberFormat="0" applyAlignment="0" applyProtection="0"/>
    <xf numFmtId="0" fontId="158" fillId="79" borderId="0" applyNumberFormat="0" applyBorder="0" applyAlignment="0" applyProtection="0"/>
    <xf numFmtId="0" fontId="8" fillId="0" borderId="0"/>
    <xf numFmtId="0" fontId="167" fillId="0" borderId="0"/>
    <xf numFmtId="0" fontId="167" fillId="0" borderId="0"/>
    <xf numFmtId="0" fontId="8" fillId="0" borderId="0"/>
    <xf numFmtId="0" fontId="8" fillId="0" borderId="0"/>
    <xf numFmtId="0" fontId="8" fillId="0" borderId="0"/>
    <xf numFmtId="0" fontId="8" fillId="0" borderId="0"/>
    <xf numFmtId="0" fontId="168" fillId="0" borderId="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192" fontId="8" fillId="0" borderId="0" applyFont="0" applyFill="0" applyBorder="0" applyAlignment="0" applyProtection="0"/>
    <xf numFmtId="193"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196" fontId="167" fillId="0" borderId="0"/>
    <xf numFmtId="196" fontId="1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alignment vertical="top"/>
    </xf>
    <xf numFmtId="0" fontId="54" fillId="0" borderId="0">
      <alignment vertical="top"/>
    </xf>
    <xf numFmtId="0" fontId="54" fillId="0" borderId="0">
      <alignment vertical="top"/>
    </xf>
    <xf numFmtId="0" fontId="8" fillId="0" borderId="0"/>
    <xf numFmtId="0" fontId="54" fillId="0" borderId="0">
      <alignment vertical="top"/>
    </xf>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alignment vertical="top"/>
    </xf>
    <xf numFmtId="0" fontId="5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54" fillId="0" borderId="0"/>
    <xf numFmtId="0" fontId="5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3" fillId="0" borderId="0"/>
    <xf numFmtId="0" fontId="143" fillId="0" borderId="0"/>
    <xf numFmtId="0" fontId="8" fillId="0" borderId="0"/>
    <xf numFmtId="0" fontId="8" fillId="0" borderId="0"/>
    <xf numFmtId="0" fontId="143" fillId="0" borderId="0"/>
    <xf numFmtId="0" fontId="8" fillId="0" borderId="0"/>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141" fillId="0" borderId="0"/>
    <xf numFmtId="0" fontId="6" fillId="0" borderId="0"/>
    <xf numFmtId="0" fontId="6" fillId="0" borderId="0"/>
    <xf numFmtId="0" fontId="141" fillId="0" borderId="0"/>
    <xf numFmtId="0" fontId="1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4" fillId="0" borderId="0">
      <alignment vertical="top"/>
    </xf>
    <xf numFmtId="0" fontId="6" fillId="0" borderId="0"/>
    <xf numFmtId="0" fontId="6" fillId="0" borderId="0"/>
    <xf numFmtId="0" fontId="5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4" fillId="0" borderId="0">
      <alignment vertical="top"/>
    </xf>
    <xf numFmtId="0" fontId="6" fillId="0" borderId="0"/>
    <xf numFmtId="0" fontId="6" fillId="0" borderId="0"/>
    <xf numFmtId="0" fontId="5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xf numFmtId="0" fontId="54" fillId="0" borderId="0"/>
    <xf numFmtId="0" fontId="141" fillId="0" borderId="0"/>
    <xf numFmtId="0" fontId="8" fillId="0" borderId="0"/>
    <xf numFmtId="0" fontId="141" fillId="0" borderId="0"/>
    <xf numFmtId="0" fontId="5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1" fillId="0" borderId="0"/>
    <xf numFmtId="0" fontId="14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8" fillId="0" borderId="0"/>
    <xf numFmtId="0" fontId="8" fillId="0" borderId="0"/>
    <xf numFmtId="0" fontId="8" fillId="0" borderId="0"/>
    <xf numFmtId="0" fontId="8"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0" fillId="0" borderId="0"/>
    <xf numFmtId="0" fontId="8" fillId="0" borderId="0"/>
    <xf numFmtId="0" fontId="141" fillId="76" borderId="124" applyNumberFormat="0" applyFont="0" applyAlignment="0" applyProtection="0"/>
    <xf numFmtId="0" fontId="141" fillId="76" borderId="124" applyNumberFormat="0" applyFont="0" applyAlignment="0" applyProtection="0"/>
    <xf numFmtId="0" fontId="141" fillId="76" borderId="124" applyNumberFormat="0" applyFont="0" applyAlignment="0" applyProtection="0"/>
    <xf numFmtId="0" fontId="141" fillId="76" borderId="124" applyNumberFormat="0" applyFont="0" applyAlignment="0" applyProtection="0"/>
    <xf numFmtId="0" fontId="141" fillId="76" borderId="124" applyNumberFormat="0" applyFont="0" applyAlignment="0" applyProtection="0"/>
    <xf numFmtId="0" fontId="141"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 fillId="76" borderId="124" applyNumberFormat="0" applyFont="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0" fillId="96" borderId="129"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7" fontId="171" fillId="0" borderId="0" applyFont="0" applyFill="0" applyBorder="0" applyAlignment="0" applyProtection="0"/>
    <xf numFmtId="0" fontId="143" fillId="0" borderId="0" applyNumberFormat="0" applyFont="0" applyFill="0" applyBorder="0" applyAlignment="0" applyProtection="0">
      <alignment horizontal="left"/>
    </xf>
    <xf numFmtId="0" fontId="143" fillId="0" borderId="0" applyNumberFormat="0" applyFont="0" applyFill="0" applyBorder="0" applyAlignment="0" applyProtection="0">
      <alignment horizontal="left"/>
    </xf>
    <xf numFmtId="0" fontId="143" fillId="0" borderId="0" applyNumberFormat="0" applyFont="0" applyFill="0" applyBorder="0" applyAlignment="0" applyProtection="0">
      <alignment horizontal="left"/>
    </xf>
    <xf numFmtId="0" fontId="143" fillId="0" borderId="0" applyNumberFormat="0" applyFont="0" applyFill="0" applyBorder="0" applyAlignment="0" applyProtection="0">
      <alignment horizontal="left"/>
    </xf>
    <xf numFmtId="15" fontId="143" fillId="0" borderId="0" applyFont="0" applyFill="0" applyBorder="0" applyAlignment="0" applyProtection="0"/>
    <xf numFmtId="15" fontId="143" fillId="0" borderId="0" applyFont="0" applyFill="0" applyBorder="0" applyAlignment="0" applyProtection="0"/>
    <xf numFmtId="15" fontId="143" fillId="0" borderId="0" applyFont="0" applyFill="0" applyBorder="0" applyAlignment="0" applyProtection="0"/>
    <xf numFmtId="15" fontId="143" fillId="0" borderId="0" applyFont="0" applyFill="0" applyBorder="0" applyAlignment="0" applyProtection="0"/>
    <xf numFmtId="15" fontId="143" fillId="0" borderId="0" applyFont="0" applyFill="0" applyBorder="0" applyAlignment="0" applyProtection="0"/>
    <xf numFmtId="4" fontId="143" fillId="0" borderId="0" applyFont="0" applyFill="0" applyBorder="0" applyAlignment="0" applyProtection="0"/>
    <xf numFmtId="4" fontId="143" fillId="0" borderId="0" applyFont="0" applyFill="0" applyBorder="0" applyAlignment="0" applyProtection="0"/>
    <xf numFmtId="4" fontId="143" fillId="0" borderId="0" applyFont="0" applyFill="0" applyBorder="0" applyAlignment="0" applyProtection="0"/>
    <xf numFmtId="4" fontId="143" fillId="0" borderId="0" applyFont="0" applyFill="0" applyBorder="0" applyAlignment="0" applyProtection="0"/>
    <xf numFmtId="0" fontId="172" fillId="0" borderId="68">
      <alignment horizontal="center"/>
    </xf>
    <xf numFmtId="3" fontId="143" fillId="0" borderId="0" applyFont="0" applyFill="0" applyBorder="0" applyAlignment="0" applyProtection="0"/>
    <xf numFmtId="3" fontId="143" fillId="0" borderId="0" applyFont="0" applyFill="0" applyBorder="0" applyAlignment="0" applyProtection="0"/>
    <xf numFmtId="3" fontId="143" fillId="0" borderId="0" applyFont="0" applyFill="0" applyBorder="0" applyAlignment="0" applyProtection="0"/>
    <xf numFmtId="3" fontId="143" fillId="0" borderId="0" applyFont="0" applyFill="0" applyBorder="0" applyAlignment="0" applyProtection="0"/>
    <xf numFmtId="3" fontId="143" fillId="0" borderId="0" applyFont="0" applyFill="0" applyBorder="0" applyAlignment="0" applyProtection="0"/>
    <xf numFmtId="0" fontId="143" fillId="77" borderId="0" applyNumberFormat="0" applyFont="0" applyBorder="0" applyAlignment="0" applyProtection="0"/>
    <xf numFmtId="0" fontId="143" fillId="77" borderId="0" applyNumberFormat="0" applyFont="0" applyBorder="0" applyAlignment="0" applyProtection="0"/>
    <xf numFmtId="0" fontId="143" fillId="77" borderId="0" applyNumberFormat="0" applyFont="0" applyBorder="0" applyAlignment="0" applyProtection="0"/>
    <xf numFmtId="0" fontId="143" fillId="77" borderId="0" applyNumberFormat="0" applyFont="0" applyBorder="0" applyAlignment="0" applyProtection="0"/>
    <xf numFmtId="0" fontId="150" fillId="0" borderId="0"/>
    <xf numFmtId="174" fontId="173" fillId="0" borderId="0" applyNumberFormat="0" applyFill="0" applyBorder="0" applyAlignment="0" applyProtection="0">
      <alignment horizontal="left"/>
    </xf>
    <xf numFmtId="0" fontId="95" fillId="0" borderId="130">
      <alignment horizontal="center" vertical="center" wrapText="1"/>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applyNumberFormat="0" applyFont="0" applyFill="0" applyBorder="0" applyAlignment="0" applyProtection="0"/>
    <xf numFmtId="169" fontId="144" fillId="0" borderId="0"/>
    <xf numFmtId="169" fontId="144" fillId="0" borderId="0"/>
    <xf numFmtId="169" fontId="144" fillId="0" borderId="0"/>
    <xf numFmtId="169"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144" fillId="0" borderId="18">
      <protection locked="0"/>
    </xf>
    <xf numFmtId="0" fontId="6"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144" fillId="0" borderId="18">
      <protection locked="0"/>
    </xf>
    <xf numFmtId="0" fontId="6"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144" fillId="0" borderId="18">
      <protection locked="0"/>
    </xf>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144" fillId="0" borderId="18">
      <protection locked="0"/>
    </xf>
    <xf numFmtId="0" fontId="6"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144" fillId="0" borderId="18">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9" fontId="144" fillId="0" borderId="0"/>
    <xf numFmtId="169" fontId="144" fillId="0" borderId="0"/>
    <xf numFmtId="169" fontId="14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80">
      <alignment horizontal="center"/>
    </xf>
    <xf numFmtId="0" fontId="91" fillId="0" borderId="80">
      <alignment horizontal="center"/>
    </xf>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6" fillId="0" borderId="0" applyNumberFormat="0" applyFont="0" applyFill="0" applyBorder="0" applyAlignment="0" applyProtection="0"/>
    <xf numFmtId="0" fontId="91" fillId="0" borderId="80">
      <alignment horizontal="center"/>
    </xf>
    <xf numFmtId="0" fontId="8" fillId="0" borderId="0"/>
    <xf numFmtId="0" fontId="8" fillId="0" borderId="0"/>
    <xf numFmtId="0" fontId="8" fillId="0" borderId="0"/>
    <xf numFmtId="0" fontId="6" fillId="0" borderId="0" applyNumberFormat="0" applyFont="0" applyFill="0" applyBorder="0" applyAlignment="0" applyProtection="0"/>
    <xf numFmtId="0" fontId="91" fillId="0" borderId="80">
      <alignment horizontal="center"/>
    </xf>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91" fillId="0" borderId="80">
      <alignment horizontal="center"/>
    </xf>
    <xf numFmtId="0" fontId="8" fillId="0" borderId="0"/>
    <xf numFmtId="0" fontId="8" fillId="0" borderId="0"/>
    <xf numFmtId="0" fontId="8" fillId="0" borderId="0"/>
    <xf numFmtId="0" fontId="6" fillId="0" borderId="0" applyNumberFormat="0" applyFont="0" applyFill="0" applyBorder="0" applyAlignment="0" applyProtection="0"/>
    <xf numFmtId="0" fontId="91" fillId="0" borderId="80">
      <alignment horizontal="center"/>
    </xf>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151" fillId="62" borderId="0"/>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4" fontId="8" fillId="75" borderId="119"/>
    <xf numFmtId="184" fontId="8" fillId="75" borderId="119"/>
    <xf numFmtId="184" fontId="8" fillId="75" borderId="119"/>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96" fontId="168" fillId="0" borderId="0"/>
    <xf numFmtId="0" fontId="54" fillId="0" borderId="0">
      <alignment vertical="top"/>
    </xf>
    <xf numFmtId="0" fontId="54" fillId="0" borderId="0">
      <alignment vertical="top"/>
    </xf>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185" fontId="8" fillId="75" borderId="119"/>
    <xf numFmtId="184" fontId="8" fillId="75" borderId="119"/>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8" fillId="0" borderId="0" applyFont="0" applyFill="0" applyBorder="0" applyAlignment="0" applyProtection="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8" fillId="0" borderId="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protection locked="0"/>
    </xf>
    <xf numFmtId="0" fontId="144" fillId="0" borderId="18">
      <protection locked="0"/>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protection locked="0"/>
    </xf>
    <xf numFmtId="0" fontId="144" fillId="0" borderId="18">
      <protection locked="0"/>
    </xf>
    <xf numFmtId="0" fontId="8" fillId="0" borderId="0"/>
    <xf numFmtId="0" fontId="6" fillId="0" borderId="0"/>
    <xf numFmtId="43" fontId="6" fillId="0" borderId="0" applyFont="0" applyFill="0" applyBorder="0" applyAlignment="0" applyProtection="0"/>
    <xf numFmtId="0" fontId="83" fillId="62" borderId="0"/>
    <xf numFmtId="184" fontId="8" fillId="75" borderId="119"/>
    <xf numFmtId="184" fontId="8" fillId="75" borderId="119"/>
    <xf numFmtId="184"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5" fontId="8" fillId="75" borderId="119"/>
    <xf numFmtId="184" fontId="8" fillId="75" borderId="119"/>
    <xf numFmtId="184" fontId="8" fillId="75" borderId="119"/>
    <xf numFmtId="184" fontId="8" fillId="75" borderId="119"/>
    <xf numFmtId="0" fontId="8" fillId="62" borderId="0"/>
    <xf numFmtId="0" fontId="8" fillId="62" borderId="0"/>
    <xf numFmtId="0" fontId="8" fillId="62" borderId="0"/>
    <xf numFmtId="0" fontId="8" fillId="62" borderId="0"/>
    <xf numFmtId="0" fontId="8" fillId="62" borderId="0"/>
    <xf numFmtId="0" fontId="8" fillId="62" borderId="0"/>
    <xf numFmtId="0" fontId="83" fillId="62" borderId="0"/>
    <xf numFmtId="190" fontId="131" fillId="0" borderId="80" applyNumberFormat="0" applyFill="0" applyBorder="0" applyAlignment="0" applyProtection="0">
      <alignment horizontal="center"/>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8" fillId="0" borderId="0" applyFont="0" applyFill="0" applyBorder="0" applyAlignment="0" applyProtection="0"/>
    <xf numFmtId="38" fontId="83" fillId="62" borderId="0" applyNumberFormat="0" applyBorder="0" applyAlignment="0" applyProtection="0"/>
    <xf numFmtId="38" fontId="83" fillId="62" borderId="0" applyNumberFormat="0" applyBorder="0" applyAlignment="0" applyProtection="0"/>
    <xf numFmtId="38" fontId="83" fillId="62" borderId="0" applyNumberFormat="0" applyBorder="0" applyAlignment="0" applyProtection="0"/>
    <xf numFmtId="10" fontId="83" fillId="75" borderId="79" applyNumberFormat="0" applyBorder="0" applyAlignment="0" applyProtection="0"/>
    <xf numFmtId="10" fontId="83" fillId="75" borderId="79" applyNumberFormat="0" applyBorder="0" applyAlignment="0" applyProtection="0"/>
    <xf numFmtId="10" fontId="83" fillId="75" borderId="79" applyNumberFormat="0" applyBorder="0" applyAlignment="0" applyProtection="0"/>
    <xf numFmtId="0" fontId="8" fillId="0" borderId="0"/>
    <xf numFmtId="9" fontId="8" fillId="0" borderId="0" applyFont="0" applyFill="0" applyBorder="0" applyAlignment="0" applyProtection="0"/>
    <xf numFmtId="9" fontId="141" fillId="0" borderId="0" applyFont="0" applyFill="0" applyBorder="0" applyAlignment="0" applyProtection="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169" fontId="14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9" fontId="14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9" fontId="144" fillId="0" borderId="0"/>
    <xf numFmtId="169" fontId="14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8"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9" fontId="14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9" fontId="144" fillId="0" borderId="0"/>
    <xf numFmtId="169" fontId="14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8"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0" fontId="8" fillId="0" borderId="0" applyNumberFormat="0" applyFont="0" applyFill="0" applyBorder="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9" fontId="14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144" fillId="0" borderId="18">
      <protection locked="0"/>
    </xf>
    <xf numFmtId="0" fontId="8" fillId="0" borderId="0" applyNumberFormat="0" applyFont="0" applyFill="0" applyBorder="0" applyAlignment="0" applyProtection="0"/>
    <xf numFmtId="0" fontId="144" fillId="0" borderId="18">
      <protection locked="0"/>
    </xf>
    <xf numFmtId="0" fontId="144" fillId="0" borderId="18">
      <protection locked="0"/>
    </xf>
    <xf numFmtId="0" fontId="144" fillId="0" borderId="18">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151" fillId="62" borderId="0"/>
    <xf numFmtId="0" fontId="151" fillId="62" borderId="0"/>
    <xf numFmtId="185" fontId="8" fillId="75" borderId="119"/>
    <xf numFmtId="0" fontId="8" fillId="0" borderId="0"/>
    <xf numFmtId="0" fontId="8" fillId="62" borderId="0"/>
    <xf numFmtId="0" fontId="8" fillId="62"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13" fillId="34" borderId="106" applyNumberFormat="0" applyAlignment="0" applyProtection="0"/>
    <xf numFmtId="0" fontId="113" fillId="34" borderId="106" applyNumberFormat="0" applyAlignment="0" applyProtection="0"/>
    <xf numFmtId="0" fontId="113" fillId="34" borderId="106" applyNumberFormat="0" applyAlignment="0" applyProtection="0"/>
    <xf numFmtId="0" fontId="113" fillId="34" borderId="106" applyNumberFormat="0" applyAlignment="0" applyProtection="0"/>
    <xf numFmtId="0" fontId="113" fillId="34" borderId="106" applyNumberFormat="0" applyAlignment="0" applyProtection="0"/>
    <xf numFmtId="0" fontId="141" fillId="37" borderId="110" applyNumberFormat="0" applyFont="0" applyAlignment="0" applyProtection="0"/>
    <xf numFmtId="0" fontId="141" fillId="37" borderId="110" applyNumberFormat="0" applyFont="0" applyAlignment="0" applyProtection="0"/>
    <xf numFmtId="0" fontId="141" fillId="37" borderId="110" applyNumberFormat="0" applyFont="0" applyAlignment="0" applyProtection="0"/>
    <xf numFmtId="0" fontId="141"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141" fillId="37" borderId="110" applyNumberFormat="0" applyFont="0" applyAlignment="0" applyProtection="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protection locked="0"/>
    </xf>
    <xf numFmtId="0" fontId="144" fillId="0" borderId="18">
      <protection locked="0"/>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169" fontId="144" fillId="0" borderId="0"/>
    <xf numFmtId="169" fontId="144" fillId="0" borderId="0"/>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protection locked="0"/>
    </xf>
    <xf numFmtId="0" fontId="144" fillId="0" borderId="18">
      <protection locked="0"/>
    </xf>
    <xf numFmtId="0" fontId="144" fillId="0" borderId="18">
      <protection locked="0"/>
    </xf>
    <xf numFmtId="0" fontId="144" fillId="0" borderId="18">
      <protection locked="0"/>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alignment horizontal="centerContinuous"/>
    </xf>
    <xf numFmtId="0" fontId="144" fillId="0" borderId="18">
      <alignment horizontal="centerContinuous"/>
    </xf>
    <xf numFmtId="169" fontId="144" fillId="0" borderId="0"/>
    <xf numFmtId="169" fontId="144" fillId="0" borderId="0"/>
    <xf numFmtId="169" fontId="144" fillId="0" borderId="0"/>
    <xf numFmtId="169" fontId="144" fillId="0" borderId="0"/>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alignment horizontal="centerContinuous"/>
    </xf>
    <xf numFmtId="0" fontId="144" fillId="0" borderId="18">
      <alignment horizontal="centerContinuous"/>
    </xf>
    <xf numFmtId="0" fontId="144" fillId="0" borderId="18">
      <alignment horizontal="centerContinuous"/>
    </xf>
    <xf numFmtId="0" fontId="144" fillId="0" borderId="18">
      <alignment horizontal="centerContinuous"/>
    </xf>
    <xf numFmtId="169" fontId="144" fillId="0" borderId="0"/>
    <xf numFmtId="169" fontId="144" fillId="0" borderId="0"/>
    <xf numFmtId="0" fontId="144" fillId="0" borderId="18">
      <protection locked="0"/>
    </xf>
    <xf numFmtId="0" fontId="144" fillId="0" borderId="18">
      <protection locked="0"/>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0" fontId="91" fillId="0" borderId="80">
      <alignment horizontal="center"/>
    </xf>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0" fontId="100" fillId="0" borderId="0"/>
    <xf numFmtId="43" fontId="100" fillId="0" borderId="0" applyFont="0" applyFill="0" applyBorder="0" applyAlignment="0" applyProtection="0"/>
    <xf numFmtId="9" fontId="100"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8" fillId="0" borderId="0" applyFont="0" applyFill="0" applyBorder="0" applyAlignment="0" applyProtection="0"/>
    <xf numFmtId="43" fontId="100" fillId="0" borderId="0" applyFont="0" applyFill="0" applyBorder="0" applyAlignment="0" applyProtection="0"/>
    <xf numFmtId="0" fontId="100"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9" fontId="100" fillId="0" borderId="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43" fontId="8" fillId="0" borderId="0" applyFont="0" applyFill="0" applyBorder="0" applyAlignment="0" applyProtection="0"/>
    <xf numFmtId="44" fontId="8" fillId="0" borderId="0" applyFont="0" applyFill="0" applyBorder="0" applyAlignment="0" applyProtection="0"/>
    <xf numFmtId="0" fontId="10" fillId="0" borderId="0"/>
    <xf numFmtId="0" fontId="6" fillId="0" borderId="0"/>
    <xf numFmtId="0" fontId="8" fillId="0" borderId="0"/>
    <xf numFmtId="0" fontId="6" fillId="0" borderId="0"/>
    <xf numFmtId="0" fontId="8" fillId="0" borderId="0"/>
    <xf numFmtId="0" fontId="100" fillId="0" borderId="0"/>
    <xf numFmtId="43" fontId="100" fillId="0" borderId="0" applyFont="0" applyFill="0" applyBorder="0" applyAlignment="0" applyProtection="0"/>
    <xf numFmtId="9" fontId="100"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8" fillId="0" borderId="0"/>
    <xf numFmtId="0" fontId="8" fillId="0" borderId="0"/>
    <xf numFmtId="0" fontId="8" fillId="0" borderId="0"/>
    <xf numFmtId="0" fontId="141" fillId="0" borderId="0"/>
    <xf numFmtId="0" fontId="141" fillId="0" borderId="0"/>
    <xf numFmtId="0" fontId="141" fillId="0" borderId="0"/>
    <xf numFmtId="0" fontId="6" fillId="0" borderId="0"/>
    <xf numFmtId="0" fontId="10"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8" fillId="0" borderId="0"/>
    <xf numFmtId="0" fontId="10" fillId="0" borderId="0"/>
    <xf numFmtId="0" fontId="174" fillId="0" borderId="114" applyNumberFormat="0" applyFont="0" applyFill="0" applyAlignment="0" applyProtection="0"/>
    <xf numFmtId="183" fontId="125" fillId="65" borderId="116" applyNumberFormat="0" applyBorder="0" applyAlignment="0" applyProtection="0">
      <alignment horizontal="right" vertical="center" indent="1"/>
    </xf>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8"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3" fillId="101" borderId="95" applyAlignment="0" applyProtection="0">
      <alignment horizontal="left" vertical="center" indent="1"/>
    </xf>
    <xf numFmtId="0" fontId="8" fillId="0" borderId="0"/>
    <xf numFmtId="183" fontId="101" fillId="100" borderId="98" applyNumberFormat="0" applyProtection="0">
      <alignment horizontal="right" vertical="center"/>
    </xf>
    <xf numFmtId="0" fontId="6" fillId="0" borderId="0"/>
    <xf numFmtId="43" fontId="6" fillId="0" borderId="0" applyFont="0" applyFill="0" applyBorder="0" applyAlignment="0" applyProtection="0"/>
    <xf numFmtId="0" fontId="8"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103" fillId="100" borderId="95" applyNumberFormat="0" applyAlignment="0" applyProtection="0">
      <alignment horizontal="left" vertical="center" indent="1"/>
    </xf>
    <xf numFmtId="0" fontId="8"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3" fontId="100" fillId="0" borderId="0" applyFont="0" applyFill="0" applyBorder="0" applyAlignment="0" applyProtection="0"/>
    <xf numFmtId="0" fontId="100"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183" fontId="101" fillId="101" borderId="98" applyProtection="0">
      <alignment horizontal="right" vertical="center"/>
    </xf>
    <xf numFmtId="0" fontId="103" fillId="25" borderId="95" applyNumberFormat="0" applyAlignment="0" applyProtection="0">
      <alignment horizontal="left" vertical="center" indent="1"/>
    </xf>
    <xf numFmtId="0" fontId="103" fillId="100" borderId="95" applyNumberFormat="0" applyAlignment="0" applyProtection="0">
      <alignment horizontal="left" vertical="center" indent="1"/>
    </xf>
    <xf numFmtId="183" fontId="126" fillId="63" borderId="116" applyNumberFormat="0" applyBorder="0" applyAlignment="0" applyProtection="0">
      <alignment horizontal="right" vertical="center" indent="1"/>
    </xf>
    <xf numFmtId="0" fontId="6" fillId="0" borderId="0"/>
    <xf numFmtId="9" fontId="8" fillId="0" borderId="0" applyFont="0" applyFill="0" applyBorder="0" applyAlignment="0" applyProtection="0"/>
    <xf numFmtId="9" fontId="100" fillId="0" borderId="0" applyFont="0" applyFill="0" applyBorder="0" applyAlignment="0" applyProtection="0"/>
    <xf numFmtId="0" fontId="6" fillId="0" borderId="0"/>
    <xf numFmtId="43" fontId="10"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43" fontId="10"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0" fillId="0" borderId="0" applyFont="0" applyFill="0" applyBorder="0" applyAlignment="0" applyProtection="0"/>
    <xf numFmtId="43" fontId="10" fillId="0" borderId="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0" borderId="0"/>
    <xf numFmtId="9" fontId="100" fillId="0" borderId="0" applyFont="0" applyFill="0" applyBorder="0" applyAlignment="0" applyProtection="0"/>
    <xf numFmtId="0" fontId="100" fillId="0" borderId="0"/>
    <xf numFmtId="0" fontId="6" fillId="0" borderId="0"/>
    <xf numFmtId="43" fontId="100" fillId="0" borderId="0" applyFont="0" applyFill="0" applyBorder="0" applyAlignment="0" applyProtection="0"/>
    <xf numFmtId="0" fontId="6" fillId="0" borderId="0"/>
    <xf numFmtId="0" fontId="6" fillId="0" borderId="0"/>
    <xf numFmtId="9" fontId="10"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6" fillId="0" borderId="0"/>
    <xf numFmtId="0" fontId="8" fillId="0" borderId="0"/>
    <xf numFmtId="0" fontId="8" fillId="0" borderId="0"/>
    <xf numFmtId="0" fontId="6" fillId="0" borderId="0"/>
    <xf numFmtId="37" fontId="8" fillId="0" borderId="0"/>
    <xf numFmtId="37" fontId="8" fillId="0" borderId="0"/>
    <xf numFmtId="0" fontId="8" fillId="0" borderId="0"/>
    <xf numFmtId="43" fontId="6" fillId="0" borderId="0" applyFont="0" applyFill="0" applyBorder="0" applyAlignment="0" applyProtection="0"/>
    <xf numFmtId="0" fontId="8" fillId="0" borderId="0"/>
    <xf numFmtId="0" fontId="6" fillId="0" borderId="0"/>
    <xf numFmtId="43" fontId="10"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9" fontId="6" fillId="0" borderId="0" applyFont="0" applyFill="0" applyBorder="0" applyAlignment="0" applyProtection="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43" fontId="10" fillId="0" borderId="0" applyFont="0" applyFill="0" applyBorder="0" applyAlignment="0" applyProtection="0"/>
    <xf numFmtId="0" fontId="8" fillId="0" borderId="0"/>
    <xf numFmtId="0" fontId="8" fillId="0" borderId="0"/>
    <xf numFmtId="0" fontId="8"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43" fontId="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8" fillId="0" borderId="0"/>
    <xf numFmtId="0" fontId="8"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8" fillId="0" borderId="0"/>
    <xf numFmtId="0" fontId="8" fillId="0" borderId="0"/>
    <xf numFmtId="0" fontId="8"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8" fillId="0" borderId="0"/>
    <xf numFmtId="0" fontId="6" fillId="0" borderId="0"/>
    <xf numFmtId="0" fontId="8" fillId="0" borderId="0"/>
    <xf numFmtId="0" fontId="8" fillId="0" borderId="0"/>
    <xf numFmtId="0" fontId="6" fillId="39" borderId="0" applyNumberFormat="0" applyBorder="0" applyAlignment="0" applyProtection="0"/>
    <xf numFmtId="0" fontId="141" fillId="7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141" fillId="7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141" fillId="80"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141" fillId="8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141" fillId="8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141" fillId="83"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141" fillId="84"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141" fillId="85"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141" fillId="86"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141" fillId="8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141" fillId="8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141" fillId="87"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121" fillId="41" borderId="0" applyNumberFormat="0" applyBorder="0" applyAlignment="0" applyProtection="0"/>
    <xf numFmtId="0" fontId="157" fillId="88"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5" borderId="0" applyNumberFormat="0" applyBorder="0" applyAlignment="0" applyProtection="0"/>
    <xf numFmtId="0" fontId="157" fillId="8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9" borderId="0" applyNumberFormat="0" applyBorder="0" applyAlignment="0" applyProtection="0"/>
    <xf numFmtId="0" fontId="157" fillId="86"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1" fillId="53" borderId="0" applyNumberFormat="0" applyBorder="0" applyAlignment="0" applyProtection="0"/>
    <xf numFmtId="0" fontId="157" fillId="89"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7" borderId="0" applyNumberFormat="0" applyBorder="0" applyAlignment="0" applyProtection="0"/>
    <xf numFmtId="0" fontId="157" fillId="90"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61" borderId="0" applyNumberFormat="0" applyBorder="0" applyAlignment="0" applyProtection="0"/>
    <xf numFmtId="0" fontId="157" fillId="9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2" borderId="0" applyNumberFormat="0" applyBorder="0" applyAlignment="0" applyProtection="0"/>
    <xf numFmtId="0" fontId="121" fillId="46" borderId="0" applyNumberFormat="0" applyBorder="0" applyAlignment="0" applyProtection="0"/>
    <xf numFmtId="0" fontId="157" fillId="94"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46"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11" fillId="32" borderId="0" applyNumberFormat="0" applyBorder="0" applyAlignment="0" applyProtection="0"/>
    <xf numFmtId="0" fontId="158" fillId="79"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5" fillId="35" borderId="106" applyNumberFormat="0" applyAlignment="0" applyProtection="0"/>
    <xf numFmtId="0" fontId="159" fillId="96" borderId="126" applyNumberFormat="0" applyAlignment="0" applyProtection="0"/>
    <xf numFmtId="0" fontId="115" fillId="35" borderId="106" applyNumberFormat="0" applyAlignment="0" applyProtection="0"/>
    <xf numFmtId="0" fontId="115" fillId="35" borderId="106" applyNumberFormat="0" applyAlignment="0" applyProtection="0"/>
    <xf numFmtId="0" fontId="115" fillId="35" borderId="106" applyNumberFormat="0" applyAlignment="0" applyProtection="0"/>
    <xf numFmtId="0" fontId="115" fillId="35" borderId="106" applyNumberFormat="0" applyAlignment="0" applyProtection="0"/>
    <xf numFmtId="0" fontId="115" fillId="35" borderId="106" applyNumberFormat="0" applyAlignment="0" applyProtection="0"/>
    <xf numFmtId="0" fontId="115" fillId="35" borderId="106" applyNumberFormat="0" applyAlignment="0" applyProtection="0"/>
    <xf numFmtId="0" fontId="115" fillId="35" borderId="106" applyNumberFormat="0" applyAlignment="0" applyProtection="0"/>
    <xf numFmtId="0" fontId="115" fillId="35" borderId="106" applyNumberFormat="0" applyAlignment="0" applyProtection="0"/>
    <xf numFmtId="0" fontId="117" fillId="36" borderId="109" applyNumberFormat="0" applyAlignment="0" applyProtection="0"/>
    <xf numFmtId="0" fontId="161" fillId="98" borderId="127" applyNumberFormat="0" applyAlignment="0" applyProtection="0"/>
    <xf numFmtId="0" fontId="117" fillId="36" borderId="109" applyNumberFormat="0" applyAlignment="0" applyProtection="0"/>
    <xf numFmtId="0" fontId="117" fillId="36" borderId="109" applyNumberFormat="0" applyAlignment="0" applyProtection="0"/>
    <xf numFmtId="0" fontId="117" fillId="36" borderId="109" applyNumberFormat="0" applyAlignment="0" applyProtection="0"/>
    <xf numFmtId="0" fontId="117" fillId="36" borderId="109" applyNumberFormat="0" applyAlignment="0" applyProtection="0"/>
    <xf numFmtId="0" fontId="117" fillId="36" borderId="109" applyNumberFormat="0" applyAlignment="0" applyProtection="0"/>
    <xf numFmtId="0" fontId="117" fillId="36" borderId="109" applyNumberFormat="0" applyAlignment="0" applyProtection="0"/>
    <xf numFmtId="0" fontId="117" fillId="36" borderId="109" applyNumberFormat="0" applyAlignment="0" applyProtection="0"/>
    <xf numFmtId="0" fontId="117" fillId="36" borderId="10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41" fillId="0" borderId="0" applyFont="0" applyFill="0" applyBorder="0" applyAlignment="0" applyProtection="0"/>
    <xf numFmtId="43" fontId="6" fillId="0" borderId="0" applyFont="0" applyFill="0" applyBorder="0" applyAlignment="0" applyProtection="0"/>
    <xf numFmtId="43" fontId="14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19" fillId="0" borderId="0" applyNumberFormat="0" applyFill="0" applyBorder="0" applyAlignment="0" applyProtection="0"/>
    <xf numFmtId="0" fontId="1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0" fillId="31" borderId="0" applyNumberFormat="0" applyBorder="0" applyAlignment="0" applyProtection="0"/>
    <xf numFmtId="0" fontId="175" fillId="80"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07" fillId="0" borderId="103" applyNumberFormat="0" applyFill="0" applyAlignment="0" applyProtection="0"/>
    <xf numFmtId="0" fontId="135" fillId="0" borderId="120" applyNumberFormat="0" applyFill="0" applyAlignment="0" applyProtection="0"/>
    <xf numFmtId="0" fontId="107" fillId="0" borderId="103" applyNumberFormat="0" applyFill="0" applyAlignment="0" applyProtection="0"/>
    <xf numFmtId="0" fontId="107" fillId="0" borderId="103" applyNumberFormat="0" applyFill="0" applyAlignment="0" applyProtection="0"/>
    <xf numFmtId="0" fontId="107" fillId="0" borderId="103" applyNumberFormat="0" applyFill="0" applyAlignment="0" applyProtection="0"/>
    <xf numFmtId="0" fontId="107" fillId="0" borderId="103" applyNumberFormat="0" applyFill="0" applyAlignment="0" applyProtection="0"/>
    <xf numFmtId="0" fontId="107" fillId="0" borderId="103" applyNumberFormat="0" applyFill="0" applyAlignment="0" applyProtection="0"/>
    <xf numFmtId="0" fontId="107" fillId="0" borderId="103" applyNumberFormat="0" applyFill="0" applyAlignment="0" applyProtection="0"/>
    <xf numFmtId="0" fontId="107" fillId="0" borderId="103" applyNumberFormat="0" applyFill="0" applyAlignment="0" applyProtection="0"/>
    <xf numFmtId="0" fontId="107" fillId="0" borderId="103" applyNumberFormat="0" applyFill="0" applyAlignment="0" applyProtection="0"/>
    <xf numFmtId="0" fontId="108" fillId="0" borderId="104" applyNumberFormat="0" applyFill="0" applyAlignment="0" applyProtection="0"/>
    <xf numFmtId="0" fontId="136" fillId="0" borderId="121" applyNumberFormat="0" applyFill="0" applyAlignment="0" applyProtection="0"/>
    <xf numFmtId="0" fontId="108" fillId="0" borderId="104" applyNumberFormat="0" applyFill="0" applyAlignment="0" applyProtection="0"/>
    <xf numFmtId="0" fontId="108" fillId="0" borderId="104" applyNumberFormat="0" applyFill="0" applyAlignment="0" applyProtection="0"/>
    <xf numFmtId="0" fontId="108" fillId="0" borderId="104" applyNumberFormat="0" applyFill="0" applyAlignment="0" applyProtection="0"/>
    <xf numFmtId="0" fontId="108" fillId="0" borderId="104" applyNumberFormat="0" applyFill="0" applyAlignment="0" applyProtection="0"/>
    <xf numFmtId="0" fontId="108" fillId="0" borderId="104" applyNumberFormat="0" applyFill="0" applyAlignment="0" applyProtection="0"/>
    <xf numFmtId="0" fontId="108" fillId="0" borderId="104" applyNumberFormat="0" applyFill="0" applyAlignment="0" applyProtection="0"/>
    <xf numFmtId="0" fontId="108" fillId="0" borderId="104" applyNumberFormat="0" applyFill="0" applyAlignment="0" applyProtection="0"/>
    <xf numFmtId="0" fontId="108" fillId="0" borderId="104" applyNumberFormat="0" applyFill="0" applyAlignment="0" applyProtection="0"/>
    <xf numFmtId="0" fontId="109" fillId="0" borderId="105" applyNumberFormat="0" applyFill="0" applyAlignment="0" applyProtection="0"/>
    <xf numFmtId="0" fontId="137" fillId="0" borderId="122" applyNumberFormat="0" applyFill="0" applyAlignment="0" applyProtection="0"/>
    <xf numFmtId="0" fontId="109" fillId="0" borderId="105" applyNumberFormat="0" applyFill="0" applyAlignment="0" applyProtection="0"/>
    <xf numFmtId="0" fontId="109" fillId="0" borderId="105" applyNumberFormat="0" applyFill="0" applyAlignment="0" applyProtection="0"/>
    <xf numFmtId="0" fontId="109" fillId="0" borderId="105" applyNumberFormat="0" applyFill="0" applyAlignment="0" applyProtection="0"/>
    <xf numFmtId="0" fontId="109" fillId="0" borderId="105" applyNumberFormat="0" applyFill="0" applyAlignment="0" applyProtection="0"/>
    <xf numFmtId="0" fontId="109" fillId="0" borderId="105" applyNumberFormat="0" applyFill="0" applyAlignment="0" applyProtection="0"/>
    <xf numFmtId="0" fontId="109" fillId="0" borderId="105" applyNumberFormat="0" applyFill="0" applyAlignment="0" applyProtection="0"/>
    <xf numFmtId="0" fontId="109" fillId="0" borderId="105" applyNumberFormat="0" applyFill="0" applyAlignment="0" applyProtection="0"/>
    <xf numFmtId="0" fontId="109" fillId="0" borderId="105" applyNumberFormat="0" applyFill="0" applyAlignment="0" applyProtection="0"/>
    <xf numFmtId="0" fontId="109" fillId="0" borderId="0" applyNumberFormat="0" applyFill="0" applyBorder="0" applyAlignment="0" applyProtection="0"/>
    <xf numFmtId="0" fontId="13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65" fillId="83" borderId="126" applyNumberFormat="0" applyAlignment="0" applyProtection="0"/>
    <xf numFmtId="0" fontId="113" fillId="34" borderId="106" applyNumberFormat="0" applyAlignment="0" applyProtection="0"/>
    <xf numFmtId="0" fontId="113" fillId="34" borderId="106" applyNumberFormat="0" applyAlignment="0" applyProtection="0"/>
    <xf numFmtId="0" fontId="113" fillId="34" borderId="106" applyNumberFormat="0" applyAlignment="0" applyProtection="0"/>
    <xf numFmtId="0" fontId="113" fillId="34" borderId="106" applyNumberFormat="0" applyAlignment="0" applyProtection="0"/>
    <xf numFmtId="0" fontId="116" fillId="0" borderId="108" applyNumberFormat="0" applyFill="0" applyAlignment="0" applyProtection="0"/>
    <xf numFmtId="0" fontId="139" fillId="0" borderId="123" applyNumberFormat="0" applyFill="0" applyAlignment="0" applyProtection="0"/>
    <xf numFmtId="0" fontId="116" fillId="0" borderId="108" applyNumberFormat="0" applyFill="0" applyAlignment="0" applyProtection="0"/>
    <xf numFmtId="0" fontId="116" fillId="0" borderId="108" applyNumberFormat="0" applyFill="0" applyAlignment="0" applyProtection="0"/>
    <xf numFmtId="0" fontId="116" fillId="0" borderId="108" applyNumberFormat="0" applyFill="0" applyAlignment="0" applyProtection="0"/>
    <xf numFmtId="0" fontId="116" fillId="0" borderId="108" applyNumberFormat="0" applyFill="0" applyAlignment="0" applyProtection="0"/>
    <xf numFmtId="0" fontId="116" fillId="0" borderId="108" applyNumberFormat="0" applyFill="0" applyAlignment="0" applyProtection="0"/>
    <xf numFmtId="0" fontId="116" fillId="0" borderId="108" applyNumberFormat="0" applyFill="0" applyAlignment="0" applyProtection="0"/>
    <xf numFmtId="0" fontId="116" fillId="0" borderId="108" applyNumberFormat="0" applyFill="0" applyAlignment="0" applyProtection="0"/>
    <xf numFmtId="0" fontId="116" fillId="0" borderId="108" applyNumberFormat="0" applyFill="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6" fillId="0" borderId="0"/>
    <xf numFmtId="0" fontId="6" fillId="0" borderId="0"/>
    <xf numFmtId="0" fontId="6" fillId="0" borderId="0"/>
    <xf numFmtId="0" fontId="8" fillId="0" borderId="0"/>
    <xf numFmtId="0" fontId="10" fillId="0" borderId="0"/>
    <xf numFmtId="0" fontId="105" fillId="0" borderId="0"/>
    <xf numFmtId="0" fontId="105" fillId="0" borderId="0"/>
    <xf numFmtId="0" fontId="10" fillId="0" borderId="0"/>
    <xf numFmtId="0" fontId="10" fillId="0" borderId="0"/>
    <xf numFmtId="0" fontId="10" fillId="0" borderId="0"/>
    <xf numFmtId="0" fontId="10" fillId="0" borderId="0"/>
    <xf numFmtId="0" fontId="8" fillId="0" borderId="0"/>
    <xf numFmtId="0" fontId="10" fillId="0" borderId="0"/>
    <xf numFmtId="0" fontId="6" fillId="37" borderId="110" applyNumberFormat="0" applyFont="0" applyAlignment="0" applyProtection="0"/>
    <xf numFmtId="0" fontId="8" fillId="76" borderId="124"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114" fillId="35" borderId="107" applyNumberFormat="0" applyAlignment="0" applyProtection="0"/>
    <xf numFmtId="0" fontId="170" fillId="96" borderId="129" applyNumberFormat="0" applyAlignment="0" applyProtection="0"/>
    <xf numFmtId="0" fontId="114" fillId="35" borderId="107" applyNumberFormat="0" applyAlignment="0" applyProtection="0"/>
    <xf numFmtId="0" fontId="114" fillId="35" borderId="107" applyNumberFormat="0" applyAlignment="0" applyProtection="0"/>
    <xf numFmtId="0" fontId="114" fillId="35" borderId="107" applyNumberFormat="0" applyAlignment="0" applyProtection="0"/>
    <xf numFmtId="0" fontId="114" fillId="35" borderId="107" applyNumberFormat="0" applyAlignment="0" applyProtection="0"/>
    <xf numFmtId="0" fontId="114" fillId="35" borderId="107" applyNumberFormat="0" applyAlignment="0" applyProtection="0"/>
    <xf numFmtId="0" fontId="114" fillId="35" borderId="107" applyNumberFormat="0" applyAlignment="0" applyProtection="0"/>
    <xf numFmtId="0" fontId="114" fillId="35" borderId="107" applyNumberFormat="0" applyAlignment="0" applyProtection="0"/>
    <xf numFmtId="0" fontId="114" fillId="35" borderId="107" applyNumberFormat="0" applyAlignment="0" applyProtection="0"/>
    <xf numFmtId="9" fontId="141" fillId="0" borderId="0" applyFont="0" applyFill="0" applyBorder="0" applyAlignment="0" applyProtection="0"/>
    <xf numFmtId="9" fontId="141" fillId="0" borderId="0" applyFont="0" applyFill="0" applyBorder="0" applyAlignment="0" applyProtection="0"/>
    <xf numFmtId="177" fontId="124" fillId="0" borderId="115" applyNumberFormat="0" applyProtection="0">
      <alignment horizontal="right" vertical="center"/>
    </xf>
    <xf numFmtId="177" fontId="123" fillId="0" borderId="95" applyNumberFormat="0" applyProtection="0">
      <alignment horizontal="right" vertical="center"/>
    </xf>
    <xf numFmtId="177" fontId="124" fillId="74" borderId="94" applyNumberFormat="0" applyAlignment="0" applyProtection="0">
      <alignment horizontal="left" vertical="center" indent="1"/>
    </xf>
    <xf numFmtId="0" fontId="106" fillId="0" borderId="0" applyNumberFormat="0" applyFill="0" applyBorder="0" applyAlignment="0" applyProtection="0"/>
    <xf numFmtId="0" fontId="14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20" fillId="0" borderId="111" applyNumberFormat="0" applyFill="0" applyAlignment="0" applyProtection="0"/>
    <xf numFmtId="0" fontId="147" fillId="0" borderId="125"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20" fillId="0" borderId="111" applyNumberFormat="0" applyFill="0" applyAlignment="0" applyProtection="0"/>
    <xf numFmtId="0" fontId="118" fillId="0" borderId="0" applyNumberFormat="0" applyFill="0" applyBorder="0" applyAlignment="0" applyProtection="0"/>
    <xf numFmtId="0" fontId="14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41" fillId="78" borderId="0" applyNumberFormat="0" applyBorder="0" applyAlignment="0" applyProtection="0"/>
    <xf numFmtId="0" fontId="141" fillId="79"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6" fillId="47" borderId="0" applyNumberFormat="0" applyBorder="0" applyAlignment="0" applyProtection="0"/>
    <xf numFmtId="0" fontId="141" fillId="80"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1" fillId="8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1" fillId="84"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1" fillId="81" borderId="0" applyNumberFormat="0" applyBorder="0" applyAlignment="0" applyProtection="0"/>
    <xf numFmtId="0" fontId="141" fillId="84" borderId="0" applyNumberFormat="0" applyBorder="0" applyAlignment="0" applyProtection="0"/>
    <xf numFmtId="0" fontId="141" fillId="87" borderId="0" applyNumberFormat="0" applyBorder="0" applyAlignment="0" applyProtection="0"/>
    <xf numFmtId="0" fontId="157" fillId="88" borderId="0" applyNumberFormat="0" applyBorder="0" applyAlignment="0" applyProtection="0"/>
    <xf numFmtId="0" fontId="157" fillId="85" borderId="0" applyNumberFormat="0" applyBorder="0" applyAlignment="0" applyProtection="0"/>
    <xf numFmtId="0" fontId="157" fillId="86" borderId="0" applyNumberFormat="0" applyBorder="0" applyAlignment="0" applyProtection="0"/>
    <xf numFmtId="0" fontId="157" fillId="89" borderId="0" applyNumberFormat="0" applyBorder="0" applyAlignment="0" applyProtection="0"/>
    <xf numFmtId="0" fontId="157" fillId="90" borderId="0" applyNumberFormat="0" applyBorder="0" applyAlignment="0" applyProtection="0"/>
    <xf numFmtId="0" fontId="157" fillId="91"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2"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3" borderId="0" applyNumberFormat="0" applyBorder="0" applyAlignment="0" applyProtection="0"/>
    <xf numFmtId="0" fontId="157" fillId="94"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89"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0"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7" fillId="95" borderId="0" applyNumberFormat="0" applyBorder="0" applyAlignment="0" applyProtection="0"/>
    <xf numFmtId="0" fontId="158" fillId="79" borderId="0" applyNumberFormat="0" applyBorder="0" applyAlignment="0" applyProtection="0"/>
    <xf numFmtId="0" fontId="159" fillId="96" borderId="126" applyNumberFormat="0" applyAlignment="0" applyProtection="0"/>
    <xf numFmtId="0" fontId="161" fillId="98" borderId="127" applyNumberFormat="0" applyAlignment="0" applyProtection="0"/>
    <xf numFmtId="43" fontId="8"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54" fillId="0" borderId="0" applyFont="0" applyFill="0" applyBorder="0" applyAlignment="0" applyProtection="0"/>
    <xf numFmtId="43" fontId="1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4" fontId="141" fillId="0" borderId="0" applyFont="0" applyFill="0" applyBorder="0" applyAlignment="0" applyProtection="0"/>
    <xf numFmtId="44" fontId="8"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5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120" applyNumberFormat="0" applyFill="0" applyAlignment="0" applyProtection="0"/>
    <xf numFmtId="0" fontId="135" fillId="0" borderId="120" applyNumberFormat="0" applyFill="0" applyAlignment="0" applyProtection="0"/>
    <xf numFmtId="0" fontId="135" fillId="0" borderId="120" applyNumberFormat="0" applyFill="0" applyAlignment="0" applyProtection="0"/>
    <xf numFmtId="0" fontId="135" fillId="0" borderId="120" applyNumberFormat="0" applyFill="0" applyAlignment="0" applyProtection="0"/>
    <xf numFmtId="0" fontId="135" fillId="0" borderId="120" applyNumberFormat="0" applyFill="0" applyAlignment="0" applyProtection="0"/>
    <xf numFmtId="0" fontId="136" fillId="0" borderId="121" applyNumberFormat="0" applyFill="0" applyAlignment="0" applyProtection="0"/>
    <xf numFmtId="0" fontId="136" fillId="0" borderId="121" applyNumberFormat="0" applyFill="0" applyAlignment="0" applyProtection="0"/>
    <xf numFmtId="0" fontId="136" fillId="0" borderId="121" applyNumberFormat="0" applyFill="0" applyAlignment="0" applyProtection="0"/>
    <xf numFmtId="0" fontId="136" fillId="0" borderId="121" applyNumberFormat="0" applyFill="0" applyAlignment="0" applyProtection="0"/>
    <xf numFmtId="0" fontId="136" fillId="0" borderId="121" applyNumberFormat="0" applyFill="0" applyAlignment="0" applyProtection="0"/>
    <xf numFmtId="0" fontId="137" fillId="0" borderId="122" applyNumberFormat="0" applyFill="0" applyAlignment="0" applyProtection="0"/>
    <xf numFmtId="0" fontId="137" fillId="0" borderId="122" applyNumberFormat="0" applyFill="0" applyAlignment="0" applyProtection="0"/>
    <xf numFmtId="0" fontId="137" fillId="0" borderId="122" applyNumberFormat="0" applyFill="0" applyAlignment="0" applyProtection="0"/>
    <xf numFmtId="0" fontId="137" fillId="0" borderId="122" applyNumberFormat="0" applyFill="0" applyAlignment="0" applyProtection="0"/>
    <xf numFmtId="0" fontId="137" fillId="0" borderId="122"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65" fillId="83" borderId="126" applyNumberFormat="0" applyAlignment="0" applyProtection="0"/>
    <xf numFmtId="0" fontId="165" fillId="83" borderId="126" applyNumberFormat="0" applyAlignment="0" applyProtection="0"/>
    <xf numFmtId="0" fontId="165" fillId="83" borderId="126" applyNumberFormat="0" applyAlignment="0" applyProtection="0"/>
    <xf numFmtId="0" fontId="165" fillId="83" borderId="126" applyNumberFormat="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169" fillId="9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101" fillId="25" borderId="94" applyNumberFormat="0" applyAlignment="0" applyProtection="0">
      <alignment horizontal="left" vertical="center" indent="1"/>
    </xf>
    <xf numFmtId="183" fontId="102" fillId="26" borderId="94" applyNumberFormat="0" applyAlignment="0" applyProtection="0">
      <alignment horizontal="left" vertical="center" indent="1"/>
    </xf>
    <xf numFmtId="0" fontId="101" fillId="25" borderId="95" applyNumberFormat="0" applyAlignment="0" applyProtection="0">
      <alignment horizontal="left" vertical="center" indent="1"/>
    </xf>
    <xf numFmtId="183" fontId="102" fillId="0" borderId="98" applyNumberFormat="0" applyProtection="0">
      <alignment horizontal="right" vertical="center"/>
    </xf>
    <xf numFmtId="183" fontId="101" fillId="0" borderId="98" applyNumberFormat="0" applyProtection="0">
      <alignment horizontal="right" vertical="center"/>
    </xf>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9" fontId="8"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 fillId="0" borderId="0"/>
    <xf numFmtId="0" fontId="8" fillId="0" borderId="0"/>
    <xf numFmtId="0" fontId="6" fillId="0" borderId="0"/>
    <xf numFmtId="43" fontId="6" fillId="0" borderId="0" applyFont="0" applyFill="0" applyBorder="0" applyAlignment="0" applyProtection="0"/>
    <xf numFmtId="0" fontId="8" fillId="0" borderId="0"/>
    <xf numFmtId="43" fontId="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6" fillId="0" borderId="0"/>
    <xf numFmtId="43" fontId="100" fillId="0" borderId="0" applyFont="0" applyFill="0" applyBorder="0" applyAlignment="0" applyProtection="0"/>
    <xf numFmtId="9" fontId="100" fillId="0" borderId="0" applyFont="0" applyFill="0" applyBorder="0" applyAlignment="0" applyProtection="0"/>
    <xf numFmtId="0" fontId="6" fillId="0" borderId="0"/>
    <xf numFmtId="0" fontId="6" fillId="0" borderId="0"/>
    <xf numFmtId="0" fontId="100" fillId="0" borderId="0"/>
    <xf numFmtId="43" fontId="100" fillId="0" borderId="0" applyFont="0" applyFill="0" applyBorder="0" applyAlignment="0" applyProtection="0"/>
    <xf numFmtId="9" fontId="100"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110" applyNumberFormat="0" applyFont="0" applyAlignment="0" applyProtection="0"/>
    <xf numFmtId="0" fontId="6" fillId="37" borderId="110" applyNumberFormat="0" applyFont="0" applyAlignment="0" applyProtection="0"/>
    <xf numFmtId="0" fontId="6" fillId="37" borderId="110" applyNumberFormat="0" applyFont="0" applyAlignment="0" applyProtection="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0" fillId="0" borderId="0"/>
    <xf numFmtId="43" fontId="100" fillId="0" borderId="0" applyFont="0" applyFill="0" applyBorder="0" applyAlignment="0" applyProtection="0"/>
    <xf numFmtId="9" fontId="100"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37" borderId="110" applyNumberFormat="0" applyFont="0" applyAlignment="0" applyProtection="0"/>
    <xf numFmtId="0" fontId="4" fillId="37" borderId="110" applyNumberFormat="0" applyFont="0" applyAlignment="0" applyProtection="0"/>
    <xf numFmtId="0" fontId="4" fillId="37" borderId="110" applyNumberFormat="0" applyFont="0" applyAlignment="0" applyProtection="0"/>
    <xf numFmtId="0" fontId="3" fillId="0" borderId="0"/>
    <xf numFmtId="0" fontId="10" fillId="0" borderId="0"/>
    <xf numFmtId="0" fontId="2" fillId="0" borderId="0"/>
    <xf numFmtId="0" fontId="8" fillId="0" borderId="0" applyNumberFormat="0" applyFill="0" applyBorder="0" applyAlignment="0" applyProtection="0"/>
    <xf numFmtId="0" fontId="10" fillId="0" borderId="0"/>
    <xf numFmtId="0" fontId="52" fillId="22" borderId="0"/>
    <xf numFmtId="0" fontId="8" fillId="0" borderId="0" applyNumberFormat="0" applyFill="0" applyBorder="0" applyAlignment="0" applyProtection="0"/>
    <xf numFmtId="0" fontId="54" fillId="0" borderId="0" applyNumberFormat="0" applyBorder="0" applyAlignment="0"/>
    <xf numFmtId="0" fontId="62" fillId="0" borderId="0" applyNumberFormat="0" applyBorder="0" applyAlignment="0"/>
    <xf numFmtId="0" fontId="178" fillId="0" borderId="0"/>
    <xf numFmtId="197" fontId="179" fillId="0" borderId="0"/>
    <xf numFmtId="0" fontId="18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 fillId="0" borderId="0"/>
  </cellStyleXfs>
  <cellXfs count="2608">
    <xf numFmtId="0" fontId="0" fillId="0" borderId="0" xfId="0"/>
    <xf numFmtId="0" fontId="9" fillId="0" borderId="0" xfId="0" applyFont="1" applyAlignment="1">
      <alignment horizontal="centerContinuous"/>
    </xf>
    <xf numFmtId="0" fontId="10" fillId="0" borderId="0" xfId="0" applyFont="1" applyAlignment="1">
      <alignment horizontal="centerContinuous" wrapText="1"/>
    </xf>
    <xf numFmtId="0" fontId="11" fillId="0" borderId="0" xfId="0" applyFont="1" applyAlignment="1">
      <alignment horizontal="centerContinuous" wrapText="1"/>
    </xf>
    <xf numFmtId="0" fontId="12" fillId="0" borderId="0" xfId="0" applyFont="1" applyAlignment="1">
      <alignment horizontal="centerContinuous" wrapText="1"/>
    </xf>
    <xf numFmtId="0" fontId="13" fillId="0" borderId="0" xfId="0" applyFont="1" applyAlignment="1">
      <alignment horizontal="left"/>
    </xf>
    <xf numFmtId="0" fontId="11" fillId="0" borderId="0" xfId="0" applyFont="1" applyAlignment="1">
      <alignment horizontal="centerContinuous"/>
    </xf>
    <xf numFmtId="0" fontId="13" fillId="0" borderId="0" xfId="0" applyFont="1" applyAlignment="1">
      <alignment horizontal="centerContinuous"/>
    </xf>
    <xf numFmtId="0" fontId="0" fillId="0" borderId="0" xfId="0" applyAlignment="1">
      <alignment horizontal="centerContinuous"/>
    </xf>
    <xf numFmtId="0" fontId="12" fillId="0" borderId="0" xfId="0" applyFont="1" applyAlignment="1">
      <alignment horizontal="centerContinuous"/>
    </xf>
    <xf numFmtId="0" fontId="14" fillId="0" borderId="0" xfId="0" applyFont="1" applyAlignment="1">
      <alignment horizontal="centerContinuous"/>
    </xf>
    <xf numFmtId="0" fontId="0" fillId="0" borderId="0" xfId="0" applyProtection="1"/>
    <xf numFmtId="0" fontId="15" fillId="0" borderId="0" xfId="0" applyFont="1" applyProtection="1"/>
    <xf numFmtId="0" fontId="10" fillId="0" borderId="0" xfId="0" applyFont="1" applyAlignment="1">
      <alignment horizontal="centerContinuous"/>
    </xf>
    <xf numFmtId="0" fontId="16" fillId="0" borderId="0" xfId="0" applyFont="1" applyAlignment="1">
      <alignment horizontal="centerContinuous"/>
    </xf>
    <xf numFmtId="0" fontId="17" fillId="0" borderId="0" xfId="0" applyFont="1" applyAlignment="1">
      <alignment horizontal="centerContinuous"/>
    </xf>
    <xf numFmtId="0" fontId="18" fillId="0" borderId="0" xfId="0" applyFont="1" applyAlignment="1">
      <alignment horizontal="centerContinuous"/>
    </xf>
    <xf numFmtId="0" fontId="19" fillId="0" borderId="0" xfId="0" applyFont="1" applyAlignment="1">
      <alignment horizontal="centerContinuous"/>
    </xf>
    <xf numFmtId="0" fontId="20" fillId="0" borderId="0" xfId="0" applyFont="1" applyAlignment="1">
      <alignment horizontal="centerContinuous"/>
    </xf>
    <xf numFmtId="0" fontId="18" fillId="0" borderId="0" xfId="0" applyFont="1" applyAlignment="1">
      <alignment horizontal="center"/>
    </xf>
    <xf numFmtId="0" fontId="21" fillId="2" borderId="0" xfId="0" applyFont="1" applyFill="1" applyAlignment="1">
      <alignment horizontal="left"/>
    </xf>
    <xf numFmtId="0" fontId="22" fillId="0" borderId="0" xfId="0" applyFont="1" applyAlignment="1">
      <alignment horizontal="centerContinuous" wrapText="1"/>
    </xf>
    <xf numFmtId="0" fontId="22" fillId="0" borderId="0" xfId="0" applyFont="1"/>
    <xf numFmtId="0" fontId="0" fillId="0" borderId="0" xfId="0" applyAlignment="1">
      <alignment vertical="top"/>
    </xf>
    <xf numFmtId="0" fontId="22" fillId="0" borderId="0" xfId="0" applyFont="1" applyAlignment="1">
      <alignment horizontal="centerContinuous"/>
    </xf>
    <xf numFmtId="0" fontId="23" fillId="0" borderId="0" xfId="0" applyFont="1" applyAlignment="1">
      <alignment horizontal="centerContinuous"/>
    </xf>
    <xf numFmtId="0" fontId="0" fillId="3" borderId="0" xfId="0" applyFill="1"/>
    <xf numFmtId="0" fontId="24" fillId="3" borderId="0" xfId="0" applyFont="1" applyFill="1"/>
    <xf numFmtId="0" fontId="24" fillId="0" borderId="0" xfId="0" applyFont="1"/>
    <xf numFmtId="0" fontId="24" fillId="4" borderId="0" xfId="0" applyFont="1" applyFill="1"/>
    <xf numFmtId="0" fontId="25" fillId="0" borderId="0" xfId="0" applyFont="1" applyProtection="1">
      <protection locked="0"/>
    </xf>
    <xf numFmtId="0" fontId="24" fillId="5" borderId="0" xfId="0" applyFont="1" applyFill="1"/>
    <xf numFmtId="0" fontId="0" fillId="5" borderId="0" xfId="0" applyFill="1"/>
    <xf numFmtId="0" fontId="0" fillId="4" borderId="0" xfId="0" applyFill="1"/>
    <xf numFmtId="0" fontId="26" fillId="4" borderId="0" xfId="0" applyFont="1" applyFill="1" applyProtection="1">
      <protection locked="0"/>
    </xf>
    <xf numFmtId="0" fontId="27" fillId="4" borderId="0" xfId="0" applyFont="1" applyFill="1" applyAlignment="1">
      <alignment horizontal="center"/>
    </xf>
    <xf numFmtId="0" fontId="28" fillId="6" borderId="0" xfId="0" applyFont="1" applyFill="1" applyProtection="1">
      <protection locked="0"/>
    </xf>
    <xf numFmtId="0" fontId="29" fillId="6" borderId="0" xfId="0" applyFont="1" applyFill="1" applyProtection="1">
      <protection locked="0"/>
    </xf>
    <xf numFmtId="0" fontId="18" fillId="4" borderId="0" xfId="0" applyFont="1" applyFill="1"/>
    <xf numFmtId="0" fontId="18" fillId="0" borderId="0" xfId="0" applyFont="1"/>
    <xf numFmtId="0" fontId="29" fillId="4" borderId="0" xfId="0" applyFont="1" applyFill="1" applyProtection="1">
      <protection locked="0"/>
    </xf>
    <xf numFmtId="0" fontId="31" fillId="4" borderId="0" xfId="0" applyFont="1" applyFill="1"/>
    <xf numFmtId="0" fontId="32" fillId="6" borderId="0" xfId="0" applyFont="1" applyFill="1" applyProtection="1">
      <protection locked="0"/>
    </xf>
    <xf numFmtId="0" fontId="30" fillId="4" borderId="0" xfId="0" applyFont="1" applyFill="1" applyProtection="1">
      <protection locked="0"/>
    </xf>
    <xf numFmtId="0" fontId="34" fillId="4" borderId="0" xfId="0" applyFont="1" applyFill="1" applyProtection="1">
      <protection locked="0"/>
    </xf>
    <xf numFmtId="0" fontId="25" fillId="4" borderId="0" xfId="0" applyFont="1" applyFill="1" applyProtection="1">
      <protection locked="0"/>
    </xf>
    <xf numFmtId="0" fontId="20" fillId="4" borderId="0" xfId="0" applyFont="1" applyFill="1"/>
    <xf numFmtId="0" fontId="35" fillId="0" borderId="0" xfId="0" applyFont="1"/>
    <xf numFmtId="0" fontId="0" fillId="7" borderId="1" xfId="0" applyFill="1" applyBorder="1" applyProtection="1"/>
    <xf numFmtId="0" fontId="0" fillId="7" borderId="2" xfId="0" applyFill="1" applyBorder="1" applyProtection="1"/>
    <xf numFmtId="0" fontId="36" fillId="7" borderId="2" xfId="0" applyFont="1" applyFill="1" applyBorder="1" applyAlignment="1" applyProtection="1">
      <alignment horizontal="left"/>
    </xf>
    <xf numFmtId="0" fontId="37" fillId="7" borderId="2" xfId="0" applyFont="1" applyFill="1" applyBorder="1" applyProtection="1"/>
    <xf numFmtId="0" fontId="0" fillId="7" borderId="3" xfId="0" applyFill="1" applyBorder="1" applyProtection="1"/>
    <xf numFmtId="0" fontId="0" fillId="7" borderId="4" xfId="0" applyFill="1" applyBorder="1" applyProtection="1"/>
    <xf numFmtId="0" fontId="0" fillId="7" borderId="0" xfId="0" applyFill="1" applyProtection="1"/>
    <xf numFmtId="0" fontId="0" fillId="7" borderId="5" xfId="0" applyFill="1" applyBorder="1" applyProtection="1"/>
    <xf numFmtId="0" fontId="38" fillId="7" borderId="4" xfId="0" applyFont="1" applyFill="1" applyBorder="1" applyAlignment="1" applyProtection="1">
      <alignment horizontal="centerContinuous" vertical="center"/>
    </xf>
    <xf numFmtId="0" fontId="0" fillId="7" borderId="0" xfId="0" applyFill="1" applyAlignment="1" applyProtection="1">
      <alignment horizontal="centerContinuous"/>
    </xf>
    <xf numFmtId="0" fontId="0" fillId="7" borderId="5" xfId="0" applyFill="1" applyBorder="1" applyAlignment="1" applyProtection="1">
      <alignment horizontal="centerContinuous"/>
    </xf>
    <xf numFmtId="0" fontId="39" fillId="7" borderId="4" xfId="0" applyFont="1" applyFill="1" applyBorder="1" applyAlignment="1" applyProtection="1">
      <alignment horizontal="centerContinuous" vertical="center"/>
    </xf>
    <xf numFmtId="0" fontId="40" fillId="7" borderId="4" xfId="0" applyFont="1" applyFill="1" applyBorder="1" applyAlignment="1" applyProtection="1">
      <alignment horizontal="centerContinuous" vertical="center"/>
    </xf>
    <xf numFmtId="0" fontId="38" fillId="7" borderId="0" xfId="0" applyFont="1" applyFill="1" applyAlignment="1" applyProtection="1">
      <alignment horizontal="centerContinuous"/>
    </xf>
    <xf numFmtId="0" fontId="38" fillId="7" borderId="5" xfId="0" applyFont="1" applyFill="1" applyBorder="1" applyAlignment="1" applyProtection="1">
      <alignment horizontal="centerContinuous"/>
    </xf>
    <xf numFmtId="0" fontId="41" fillId="7" borderId="4" xfId="0" applyFont="1" applyFill="1" applyBorder="1" applyAlignment="1" applyProtection="1">
      <alignment horizontal="centerContinuous"/>
    </xf>
    <xf numFmtId="0" fontId="43" fillId="7" borderId="4" xfId="0" applyFont="1" applyFill="1" applyBorder="1" applyProtection="1"/>
    <xf numFmtId="0" fontId="44" fillId="7" borderId="2" xfId="0" applyFont="1" applyFill="1" applyBorder="1" applyAlignment="1" applyProtection="1">
      <alignment horizontal="centerContinuous"/>
    </xf>
    <xf numFmtId="0" fontId="45" fillId="7" borderId="2" xfId="0" applyFont="1" applyFill="1" applyBorder="1" applyAlignment="1" applyProtection="1">
      <alignment horizontal="centerContinuous"/>
    </xf>
    <xf numFmtId="0" fontId="44" fillId="7" borderId="4" xfId="0" applyFont="1" applyFill="1" applyBorder="1" applyAlignment="1" applyProtection="1">
      <alignment horizontal="centerContinuous"/>
    </xf>
    <xf numFmtId="0" fontId="46" fillId="7" borderId="0" xfId="0" applyFont="1" applyFill="1" applyAlignment="1" applyProtection="1">
      <alignment horizontal="centerContinuous"/>
    </xf>
    <xf numFmtId="0" fontId="46" fillId="7" borderId="5" xfId="0" applyFont="1" applyFill="1" applyBorder="1" applyAlignment="1" applyProtection="1">
      <alignment horizontal="centerContinuous"/>
    </xf>
    <xf numFmtId="0" fontId="20" fillId="7" borderId="6" xfId="0" applyFont="1" applyFill="1" applyBorder="1" applyAlignment="1" applyProtection="1">
      <alignment horizontal="centerContinuous"/>
    </xf>
    <xf numFmtId="0" fontId="0" fillId="7" borderId="6" xfId="0" applyFill="1" applyBorder="1" applyAlignment="1" applyProtection="1">
      <alignment horizontal="centerContinuous"/>
    </xf>
    <xf numFmtId="0" fontId="47" fillId="7" borderId="4" xfId="0" applyFont="1" applyFill="1" applyBorder="1" applyProtection="1"/>
    <xf numFmtId="0" fontId="48" fillId="7" borderId="0" xfId="0" applyFont="1" applyFill="1" applyAlignment="1" applyProtection="1">
      <alignment horizontal="centerContinuous"/>
    </xf>
    <xf numFmtId="0" fontId="0" fillId="7" borderId="0" xfId="0" applyFill="1" applyAlignment="1" applyProtection="1">
      <alignment horizontal="right"/>
    </xf>
    <xf numFmtId="0" fontId="41" fillId="7" borderId="0" xfId="0" applyFont="1" applyFill="1" applyAlignment="1" applyProtection="1">
      <alignment horizontal="centerContinuous"/>
    </xf>
    <xf numFmtId="0" fontId="49" fillId="7" borderId="4" xfId="0" applyFont="1" applyFill="1" applyBorder="1" applyProtection="1"/>
    <xf numFmtId="0" fontId="49" fillId="7" borderId="0" xfId="0" applyFont="1" applyFill="1" applyAlignment="1" applyProtection="1">
      <alignment horizontal="centerContinuous"/>
    </xf>
    <xf numFmtId="0" fontId="50" fillId="7" borderId="0" xfId="0" applyFont="1" applyFill="1" applyAlignment="1" applyProtection="1">
      <alignment horizontal="centerContinuous"/>
    </xf>
    <xf numFmtId="0" fontId="14" fillId="7" borderId="0" xfId="0" applyFont="1" applyFill="1" applyAlignment="1" applyProtection="1">
      <alignment horizontal="centerContinuous"/>
    </xf>
    <xf numFmtId="0" fontId="22" fillId="7" borderId="0" xfId="0" applyFont="1" applyFill="1" applyProtection="1"/>
    <xf numFmtId="0" fontId="0" fillId="7" borderId="8" xfId="0" applyFill="1" applyBorder="1" applyProtection="1"/>
    <xf numFmtId="0" fontId="0" fillId="7" borderId="6" xfId="0" applyFill="1" applyBorder="1" applyProtection="1"/>
    <xf numFmtId="0" fontId="0" fillId="7" borderId="9" xfId="0" applyFill="1" applyBorder="1" applyProtection="1"/>
    <xf numFmtId="0" fontId="0" fillId="3" borderId="0" xfId="0" applyFill="1" applyProtection="1"/>
    <xf numFmtId="0" fontId="43" fillId="3" borderId="0" xfId="0" applyFont="1" applyFill="1" applyAlignment="1" applyProtection="1">
      <alignment horizontal="right"/>
    </xf>
    <xf numFmtId="0" fontId="35" fillId="0" borderId="0" xfId="0" applyFont="1" applyProtection="1"/>
    <xf numFmtId="0" fontId="35" fillId="0" borderId="5" xfId="0" applyFont="1" applyBorder="1" applyProtection="1"/>
    <xf numFmtId="0" fontId="24" fillId="0" borderId="0" xfId="0" applyFont="1" applyProtection="1"/>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11" fillId="0" borderId="0" xfId="0" applyFont="1" applyAlignment="1" applyProtection="1">
      <alignment horizontal="centerContinuous"/>
    </xf>
    <xf numFmtId="0" fontId="11" fillId="0" borderId="5" xfId="0" applyFont="1" applyBorder="1" applyAlignment="1" applyProtection="1">
      <alignment horizontal="centerContinuous"/>
    </xf>
    <xf numFmtId="0" fontId="10" fillId="0" borderId="4" xfId="0" applyFont="1" applyBorder="1" applyProtection="1"/>
    <xf numFmtId="0" fontId="10" fillId="0" borderId="0" xfId="0" applyFont="1" applyProtection="1"/>
    <xf numFmtId="0" fontId="10" fillId="0" borderId="5" xfId="0" applyFont="1" applyBorder="1" applyProtection="1"/>
    <xf numFmtId="0" fontId="10" fillId="0" borderId="10" xfId="0" applyFont="1" applyBorder="1" applyProtection="1"/>
    <xf numFmtId="0" fontId="10" fillId="0" borderId="11" xfId="0" applyFont="1" applyBorder="1" applyProtection="1"/>
    <xf numFmtId="0" fontId="10" fillId="0" borderId="12" xfId="0" applyFont="1" applyBorder="1" applyProtection="1"/>
    <xf numFmtId="0" fontId="10" fillId="0" borderId="13" xfId="0" applyFont="1" applyBorder="1" applyProtection="1"/>
    <xf numFmtId="0" fontId="10" fillId="0" borderId="14" xfId="0" applyFont="1" applyBorder="1" applyProtection="1"/>
    <xf numFmtId="0" fontId="10" fillId="0" borderId="0" xfId="0" applyFont="1" applyAlignment="1" applyProtection="1">
      <alignment horizontal="center"/>
    </xf>
    <xf numFmtId="0" fontId="10" fillId="0" borderId="15" xfId="0" applyFont="1" applyBorder="1" applyProtection="1"/>
    <xf numFmtId="0" fontId="10" fillId="0" borderId="16" xfId="0" applyFont="1" applyBorder="1" applyProtection="1"/>
    <xf numFmtId="0" fontId="10" fillId="0" borderId="17" xfId="0" applyFont="1" applyBorder="1" applyProtection="1"/>
    <xf numFmtId="0" fontId="10" fillId="0" borderId="18" xfId="0" applyFont="1" applyBorder="1" applyProtection="1"/>
    <xf numFmtId="0" fontId="10" fillId="0" borderId="19" xfId="0" applyFont="1" applyBorder="1" applyProtection="1"/>
    <xf numFmtId="0" fontId="10" fillId="0" borderId="20" xfId="0" applyFont="1" applyBorder="1" applyProtection="1"/>
    <xf numFmtId="0" fontId="10" fillId="0" borderId="21" xfId="0" applyFont="1" applyBorder="1" applyProtection="1"/>
    <xf numFmtId="164" fontId="10" fillId="0" borderId="16" xfId="0" applyNumberFormat="1" applyFont="1" applyBorder="1" applyAlignment="1" applyProtection="1">
      <alignment horizontal="center"/>
    </xf>
    <xf numFmtId="164" fontId="10" fillId="0" borderId="4" xfId="0" applyNumberFormat="1" applyFont="1" applyBorder="1" applyAlignment="1" applyProtection="1">
      <alignment horizontal="center"/>
    </xf>
    <xf numFmtId="0" fontId="11" fillId="0" borderId="0" xfId="0" applyFont="1" applyAlignment="1" applyProtection="1">
      <alignment horizontal="center"/>
    </xf>
    <xf numFmtId="0" fontId="10" fillId="0" borderId="0" xfId="0" applyFont="1" applyAlignment="1" applyProtection="1">
      <alignment horizontal="left"/>
    </xf>
    <xf numFmtId="0" fontId="10" fillId="0" borderId="16" xfId="0" applyFont="1" applyBorder="1" applyAlignment="1" applyProtection="1">
      <alignment horizontal="center"/>
    </xf>
    <xf numFmtId="0" fontId="10" fillId="0" borderId="4" xfId="0" applyFont="1" applyBorder="1" applyAlignment="1" applyProtection="1">
      <alignment horizontal="center"/>
    </xf>
    <xf numFmtId="0" fontId="10" fillId="0" borderId="15" xfId="0" applyFont="1" applyBorder="1" applyAlignment="1" applyProtection="1">
      <alignment horizontal="left"/>
    </xf>
    <xf numFmtId="164" fontId="10" fillId="0" borderId="8" xfId="0" applyNumberFormat="1" applyFont="1" applyBorder="1" applyAlignment="1" applyProtection="1">
      <alignment horizontal="center"/>
    </xf>
    <xf numFmtId="0" fontId="10" fillId="0" borderId="6" xfId="0" applyFont="1" applyBorder="1" applyProtection="1"/>
    <xf numFmtId="0" fontId="10" fillId="0" borderId="22" xfId="0" applyFont="1" applyBorder="1" applyProtection="1"/>
    <xf numFmtId="0" fontId="10" fillId="0" borderId="23" xfId="0" applyFont="1" applyBorder="1" applyProtection="1"/>
    <xf numFmtId="0" fontId="10" fillId="0" borderId="9" xfId="0" applyFont="1" applyBorder="1" applyProtection="1"/>
    <xf numFmtId="0" fontId="10" fillId="0" borderId="0" xfId="0" applyFont="1" applyAlignment="1" applyProtection="1">
      <alignment horizontal="centerContinuous"/>
    </xf>
    <xf numFmtId="0" fontId="10" fillId="0" borderId="15" xfId="0" applyFont="1" applyBorder="1" applyAlignment="1" applyProtection="1">
      <alignment horizontal="centerContinuous"/>
    </xf>
    <xf numFmtId="0" fontId="11" fillId="0" borderId="4" xfId="0" applyFont="1" applyBorder="1" applyAlignment="1" applyProtection="1">
      <alignment horizontal="centerContinuous"/>
    </xf>
    <xf numFmtId="0" fontId="0" fillId="0" borderId="0" xfId="0" applyAlignment="1" applyProtection="1">
      <alignment horizontal="centerContinuous"/>
    </xf>
    <xf numFmtId="0" fontId="0" fillId="0" borderId="5" xfId="0" applyBorder="1" applyAlignment="1" applyProtection="1">
      <alignment horizontal="centerContinuous"/>
    </xf>
    <xf numFmtId="0" fontId="0" fillId="0" borderId="17" xfId="0" applyBorder="1" applyAlignment="1" applyProtection="1">
      <alignment horizontal="centerContinuous"/>
    </xf>
    <xf numFmtId="0" fontId="0" fillId="0" borderId="18" xfId="0" applyBorder="1" applyAlignment="1" applyProtection="1">
      <alignment horizontal="centerContinuous"/>
    </xf>
    <xf numFmtId="0" fontId="0" fillId="0" borderId="21" xfId="0" applyBorder="1" applyAlignment="1" applyProtection="1">
      <alignment horizontal="centerContinuous"/>
    </xf>
    <xf numFmtId="0" fontId="0" fillId="0" borderId="17" xfId="0" applyBorder="1" applyProtection="1"/>
    <xf numFmtId="0" fontId="0" fillId="0" borderId="8" xfId="0" applyBorder="1" applyProtection="1"/>
    <xf numFmtId="0" fontId="0" fillId="0" borderId="6" xfId="0" applyBorder="1" applyProtection="1"/>
    <xf numFmtId="0" fontId="0" fillId="0" borderId="6" xfId="0" applyBorder="1" applyAlignment="1" applyProtection="1">
      <alignment horizontal="centerContinuous"/>
    </xf>
    <xf numFmtId="0" fontId="0" fillId="0" borderId="9" xfId="0" applyBorder="1" applyAlignment="1" applyProtection="1">
      <alignment horizontal="centerContinuous"/>
    </xf>
    <xf numFmtId="165" fontId="0" fillId="0" borderId="18" xfId="0" applyNumberFormat="1" applyBorder="1" applyAlignment="1" applyProtection="1">
      <alignment horizontal="center"/>
    </xf>
    <xf numFmtId="0" fontId="10" fillId="0" borderId="1" xfId="0" applyFont="1" applyBorder="1" applyProtection="1"/>
    <xf numFmtId="0" fontId="10" fillId="0" borderId="2" xfId="0" applyFont="1" applyBorder="1" applyProtection="1"/>
    <xf numFmtId="0" fontId="10" fillId="0" borderId="3" xfId="0" applyFont="1" applyBorder="1" applyProtection="1"/>
    <xf numFmtId="0" fontId="10" fillId="0" borderId="5" xfId="0" applyFont="1" applyBorder="1" applyAlignment="1" applyProtection="1">
      <alignment horizontal="centerContinuous"/>
    </xf>
    <xf numFmtId="0" fontId="10" fillId="0" borderId="18" xfId="0" applyFont="1" applyBorder="1" applyAlignment="1" applyProtection="1">
      <alignment horizontal="centerContinuous"/>
    </xf>
    <xf numFmtId="0" fontId="10" fillId="0" borderId="24" xfId="0" applyFont="1" applyBorder="1" applyAlignment="1" applyProtection="1">
      <alignment horizontal="centerContinuous"/>
    </xf>
    <xf numFmtId="0" fontId="10" fillId="0" borderId="25" xfId="0" applyFont="1" applyBorder="1" applyProtection="1"/>
    <xf numFmtId="5" fontId="25" fillId="0" borderId="0" xfId="0" applyNumberFormat="1" applyFont="1" applyProtection="1">
      <protection locked="0"/>
    </xf>
    <xf numFmtId="5" fontId="0" fillId="0" borderId="0" xfId="0" applyNumberFormat="1" applyProtection="1"/>
    <xf numFmtId="0" fontId="10" fillId="0" borderId="26" xfId="0" applyFont="1" applyBorder="1" applyProtection="1"/>
    <xf numFmtId="5" fontId="34" fillId="0" borderId="13" xfId="0" applyNumberFormat="1" applyFont="1" applyBorder="1" applyProtection="1">
      <protection locked="0"/>
    </xf>
    <xf numFmtId="5" fontId="34" fillId="0" borderId="14" xfId="0" applyNumberFormat="1" applyFont="1" applyBorder="1" applyProtection="1">
      <protection locked="0"/>
    </xf>
    <xf numFmtId="5" fontId="10" fillId="0" borderId="10" xfId="0" applyNumberFormat="1" applyFont="1" applyBorder="1" applyProtection="1"/>
    <xf numFmtId="5" fontId="34" fillId="0" borderId="12" xfId="0" applyNumberFormat="1" applyFont="1" applyBorder="1" applyProtection="1">
      <protection locked="0"/>
    </xf>
    <xf numFmtId="5" fontId="10" fillId="3" borderId="11" xfId="0" applyNumberFormat="1" applyFont="1" applyFill="1" applyBorder="1" applyProtection="1"/>
    <xf numFmtId="0" fontId="10" fillId="0" borderId="27" xfId="0" applyFont="1" applyBorder="1" applyProtection="1"/>
    <xf numFmtId="37" fontId="25" fillId="0" borderId="0" xfId="0" applyNumberFormat="1" applyFont="1" applyProtection="1">
      <protection locked="0"/>
    </xf>
    <xf numFmtId="37" fontId="0" fillId="0" borderId="0" xfId="0" applyNumberFormat="1" applyProtection="1"/>
    <xf numFmtId="0" fontId="34" fillId="0" borderId="16" xfId="0" applyFont="1" applyBorder="1" applyProtection="1">
      <protection locked="0"/>
    </xf>
    <xf numFmtId="0" fontId="10" fillId="0" borderId="24" xfId="0" applyFont="1" applyBorder="1" applyProtection="1"/>
    <xf numFmtId="37" fontId="34" fillId="0" borderId="16" xfId="0" applyNumberFormat="1" applyFont="1" applyBorder="1" applyProtection="1">
      <protection locked="0"/>
    </xf>
    <xf numFmtId="37" fontId="34" fillId="0" borderId="5" xfId="0" applyNumberFormat="1" applyFont="1" applyBorder="1" applyProtection="1">
      <protection locked="0"/>
    </xf>
    <xf numFmtId="37" fontId="10" fillId="0" borderId="4" xfId="0" applyNumberFormat="1" applyFont="1" applyBorder="1" applyProtection="1"/>
    <xf numFmtId="37" fontId="34" fillId="0" borderId="15" xfId="0" applyNumberFormat="1" applyFont="1" applyBorder="1" applyProtection="1">
      <protection locked="0"/>
    </xf>
    <xf numFmtId="37" fontId="10" fillId="3" borderId="0" xfId="0" applyNumberFormat="1" applyFont="1" applyFill="1" applyProtection="1"/>
    <xf numFmtId="0" fontId="34" fillId="0" borderId="20" xfId="0" applyFont="1" applyBorder="1" applyProtection="1">
      <protection locked="0"/>
    </xf>
    <xf numFmtId="0" fontId="10" fillId="0" borderId="28" xfId="0" applyFont="1" applyBorder="1" applyProtection="1"/>
    <xf numFmtId="37" fontId="34" fillId="0" borderId="20" xfId="0" applyNumberFormat="1" applyFont="1" applyBorder="1" applyProtection="1">
      <protection locked="0"/>
    </xf>
    <xf numFmtId="37" fontId="34" fillId="0" borderId="21" xfId="0" applyNumberFormat="1" applyFont="1" applyBorder="1" applyProtection="1">
      <protection locked="0"/>
    </xf>
    <xf numFmtId="37" fontId="10" fillId="0" borderId="17" xfId="0" applyNumberFormat="1" applyFont="1" applyBorder="1" applyProtection="1"/>
    <xf numFmtId="37" fontId="34" fillId="0" borderId="19" xfId="0" applyNumberFormat="1" applyFont="1" applyBorder="1" applyProtection="1">
      <protection locked="0"/>
    </xf>
    <xf numFmtId="37" fontId="10" fillId="3" borderId="18" xfId="0" applyNumberFormat="1" applyFont="1" applyFill="1" applyBorder="1" applyProtection="1"/>
    <xf numFmtId="0" fontId="10" fillId="0" borderId="29" xfId="0" applyFont="1" applyBorder="1" applyProtection="1"/>
    <xf numFmtId="0" fontId="10" fillId="0" borderId="8" xfId="0" applyFont="1" applyBorder="1" applyProtection="1"/>
    <xf numFmtId="0" fontId="52" fillId="0" borderId="1" xfId="0" applyFont="1" applyBorder="1" applyProtection="1"/>
    <xf numFmtId="0" fontId="52" fillId="0" borderId="2" xfId="0" applyFont="1" applyBorder="1" applyProtection="1"/>
    <xf numFmtId="0" fontId="52" fillId="0" borderId="3" xfId="0" applyFont="1" applyBorder="1" applyProtection="1"/>
    <xf numFmtId="0" fontId="53" fillId="0" borderId="4" xfId="0" applyFont="1" applyBorder="1" applyAlignment="1" applyProtection="1">
      <alignment horizontal="centerContinuous"/>
    </xf>
    <xf numFmtId="0" fontId="52" fillId="0" borderId="0" xfId="0" applyFont="1" applyAlignment="1" applyProtection="1">
      <alignment horizontal="centerContinuous"/>
    </xf>
    <xf numFmtId="0" fontId="52" fillId="0" borderId="5" xfId="0" applyFont="1" applyBorder="1" applyAlignment="1" applyProtection="1">
      <alignment horizontal="centerContinuous"/>
    </xf>
    <xf numFmtId="0" fontId="52" fillId="0" borderId="17" xfId="0" applyFont="1" applyBorder="1" applyAlignment="1" applyProtection="1">
      <alignment horizontal="centerContinuous"/>
    </xf>
    <xf numFmtId="0" fontId="52" fillId="0" borderId="18" xfId="0" applyFont="1" applyBorder="1" applyAlignment="1" applyProtection="1">
      <alignment horizontal="centerContinuous"/>
    </xf>
    <xf numFmtId="0" fontId="52" fillId="0" borderId="21" xfId="0" applyFont="1" applyBorder="1" applyAlignment="1" applyProtection="1">
      <alignment horizontal="centerContinuous"/>
    </xf>
    <xf numFmtId="0" fontId="52" fillId="0" borderId="4" xfId="0" applyFont="1" applyBorder="1" applyAlignment="1" applyProtection="1">
      <alignment horizontal="centerContinuous"/>
    </xf>
    <xf numFmtId="0" fontId="52" fillId="0" borderId="4" xfId="0" applyFont="1" applyBorder="1" applyProtection="1"/>
    <xf numFmtId="0" fontId="54" fillId="0" borderId="0" xfId="0" applyFont="1" applyAlignment="1" applyProtection="1">
      <alignment horizontal="centerContinuous"/>
    </xf>
    <xf numFmtId="0" fontId="54" fillId="0" borderId="5" xfId="0" applyFont="1" applyBorder="1" applyAlignment="1" applyProtection="1">
      <alignment horizontal="centerContinuous"/>
    </xf>
    <xf numFmtId="0" fontId="54" fillId="0" borderId="0" xfId="0" applyFont="1" applyProtection="1"/>
    <xf numFmtId="0" fontId="52" fillId="0" borderId="17" xfId="0" applyFont="1" applyBorder="1" applyProtection="1"/>
    <xf numFmtId="0" fontId="54" fillId="0" borderId="18" xfId="0" applyFont="1" applyBorder="1" applyProtection="1"/>
    <xf numFmtId="0" fontId="54" fillId="0" borderId="18" xfId="0" applyFont="1" applyBorder="1" applyAlignment="1" applyProtection="1">
      <alignment horizontal="centerContinuous"/>
    </xf>
    <xf numFmtId="0" fontId="54" fillId="0" borderId="21" xfId="0" applyFont="1" applyBorder="1" applyAlignment="1" applyProtection="1">
      <alignment horizontal="centerContinuous"/>
    </xf>
    <xf numFmtId="0" fontId="52" fillId="0" borderId="30" xfId="0" applyFont="1" applyBorder="1" applyProtection="1"/>
    <xf numFmtId="0" fontId="52" fillId="0" borderId="24" xfId="0" applyFont="1" applyBorder="1" applyAlignment="1" applyProtection="1">
      <alignment horizontal="centerContinuous"/>
    </xf>
    <xf numFmtId="0" fontId="52" fillId="0" borderId="18" xfId="0" applyFont="1" applyBorder="1" applyProtection="1"/>
    <xf numFmtId="0" fontId="52" fillId="0" borderId="21" xfId="0" applyFont="1" applyBorder="1" applyProtection="1"/>
    <xf numFmtId="0" fontId="52" fillId="0" borderId="0" xfId="0" applyFont="1" applyProtection="1"/>
    <xf numFmtId="0" fontId="52" fillId="0" borderId="16" xfId="0" applyFont="1" applyBorder="1" applyProtection="1"/>
    <xf numFmtId="0" fontId="52" fillId="0" borderId="15" xfId="0" applyFont="1" applyBorder="1" applyProtection="1"/>
    <xf numFmtId="0" fontId="52" fillId="0" borderId="25" xfId="0" applyFont="1" applyBorder="1" applyProtection="1"/>
    <xf numFmtId="0" fontId="52" fillId="0" borderId="31" xfId="0" applyFont="1" applyBorder="1" applyProtection="1"/>
    <xf numFmtId="0" fontId="52" fillId="0" borderId="19" xfId="0" applyFont="1" applyBorder="1" applyAlignment="1" applyProtection="1">
      <alignment horizontal="centerContinuous"/>
    </xf>
    <xf numFmtId="0" fontId="52" fillId="0" borderId="29" xfId="0" applyFont="1" applyBorder="1" applyAlignment="1" applyProtection="1">
      <alignment horizontal="centerContinuous"/>
    </xf>
    <xf numFmtId="0" fontId="52" fillId="0" borderId="20" xfId="0" applyFont="1" applyBorder="1" applyProtection="1"/>
    <xf numFmtId="0" fontId="52" fillId="0" borderId="19" xfId="0" applyFont="1" applyBorder="1" applyProtection="1"/>
    <xf numFmtId="0" fontId="52" fillId="0" borderId="29" xfId="0" applyFont="1" applyBorder="1" applyProtection="1"/>
    <xf numFmtId="0" fontId="10" fillId="0" borderId="31" xfId="0" applyFont="1" applyBorder="1" applyProtection="1"/>
    <xf numFmtId="0" fontId="52" fillId="0" borderId="16" xfId="0" applyFont="1" applyBorder="1" applyAlignment="1" applyProtection="1">
      <alignment horizontal="centerContinuous"/>
    </xf>
    <xf numFmtId="0" fontId="52" fillId="0" borderId="15" xfId="0" applyFont="1" applyBorder="1" applyAlignment="1" applyProtection="1">
      <alignment horizontal="centerContinuous"/>
    </xf>
    <xf numFmtId="0" fontId="52" fillId="0" borderId="25" xfId="0" applyFont="1" applyBorder="1" applyAlignment="1" applyProtection="1">
      <alignment horizontal="centerContinuous"/>
    </xf>
    <xf numFmtId="0" fontId="52" fillId="0" borderId="0" xfId="0" applyFont="1" applyAlignment="1" applyProtection="1">
      <alignment horizontal="left"/>
    </xf>
    <xf numFmtId="0" fontId="52" fillId="0" borderId="32" xfId="0" applyFont="1" applyBorder="1" applyProtection="1"/>
    <xf numFmtId="0" fontId="52" fillId="0" borderId="6" xfId="0" applyFont="1" applyBorder="1" applyAlignment="1" applyProtection="1">
      <alignment horizontal="left"/>
    </xf>
    <xf numFmtId="0" fontId="52" fillId="0" borderId="23" xfId="0" applyFont="1" applyBorder="1" applyProtection="1"/>
    <xf numFmtId="0" fontId="52" fillId="0" borderId="22" xfId="0" applyFont="1" applyBorder="1" applyProtection="1"/>
    <xf numFmtId="0" fontId="52" fillId="0" borderId="6" xfId="0" applyFont="1" applyBorder="1" applyProtection="1"/>
    <xf numFmtId="0" fontId="52" fillId="0" borderId="33" xfId="0" applyFont="1" applyBorder="1" applyProtection="1"/>
    <xf numFmtId="39" fontId="0" fillId="0" borderId="0" xfId="0" applyNumberFormat="1" applyProtection="1"/>
    <xf numFmtId="39" fontId="54" fillId="0" borderId="5" xfId="0" applyNumberFormat="1" applyFont="1" applyBorder="1" applyAlignment="1" applyProtection="1">
      <alignment horizontal="centerContinuous"/>
    </xf>
    <xf numFmtId="37" fontId="54" fillId="0" borderId="0" xfId="0" applyNumberFormat="1" applyFont="1" applyAlignment="1" applyProtection="1">
      <alignment horizontal="centerContinuous"/>
    </xf>
    <xf numFmtId="37" fontId="54" fillId="0" borderId="5" xfId="0" applyNumberFormat="1" applyFont="1" applyBorder="1" applyAlignment="1" applyProtection="1">
      <alignment horizontal="centerContinuous"/>
    </xf>
    <xf numFmtId="37" fontId="54" fillId="0" borderId="0" xfId="0" applyNumberFormat="1" applyFont="1" applyProtection="1"/>
    <xf numFmtId="37" fontId="54" fillId="0" borderId="5" xfId="0" applyNumberFormat="1" applyFont="1" applyBorder="1" applyProtection="1"/>
    <xf numFmtId="37" fontId="54" fillId="0" borderId="18" xfId="0" applyNumberFormat="1" applyFont="1" applyBorder="1" applyProtection="1"/>
    <xf numFmtId="37" fontId="54" fillId="0" borderId="21" xfId="0" applyNumberFormat="1" applyFont="1" applyBorder="1" applyProtection="1"/>
    <xf numFmtId="37" fontId="52" fillId="0" borderId="0" xfId="0" applyNumberFormat="1" applyFont="1" applyProtection="1"/>
    <xf numFmtId="37" fontId="52" fillId="0" borderId="5" xfId="0" applyNumberFormat="1" applyFont="1" applyBorder="1" applyProtection="1"/>
    <xf numFmtId="0" fontId="52" fillId="0" borderId="8" xfId="0" applyFont="1" applyBorder="1" applyProtection="1"/>
    <xf numFmtId="0" fontId="52" fillId="0" borderId="6" xfId="0" applyFont="1" applyBorder="1" applyAlignment="1" applyProtection="1">
      <alignment horizontal="centerContinuous"/>
    </xf>
    <xf numFmtId="37" fontId="52" fillId="0" borderId="6" xfId="0" applyNumberFormat="1" applyFont="1" applyBorder="1" applyProtection="1"/>
    <xf numFmtId="37" fontId="52" fillId="0" borderId="9" xfId="0" applyNumberFormat="1" applyFont="1" applyBorder="1" applyProtection="1"/>
    <xf numFmtId="37" fontId="52" fillId="0" borderId="0" xfId="0" applyNumberFormat="1" applyFont="1" applyAlignment="1" applyProtection="1">
      <alignment horizontal="centerContinuous"/>
    </xf>
    <xf numFmtId="0" fontId="10" fillId="0" borderId="0" xfId="0" applyFont="1"/>
    <xf numFmtId="0" fontId="0" fillId="0" borderId="0" xfId="0" applyAlignment="1">
      <alignment horizontal="right"/>
    </xf>
    <xf numFmtId="0" fontId="0" fillId="0" borderId="1" xfId="0" applyBorder="1"/>
    <xf numFmtId="0" fontId="10" fillId="0" borderId="2" xfId="0" applyFont="1" applyBorder="1"/>
    <xf numFmtId="0" fontId="0" fillId="0" borderId="3" xfId="0" applyBorder="1"/>
    <xf numFmtId="0" fontId="11" fillId="0" borderId="4" xfId="0" applyFont="1" applyBorder="1" applyAlignment="1">
      <alignment horizontal="centerContinuous"/>
    </xf>
    <xf numFmtId="0" fontId="0" fillId="0" borderId="5" xfId="0" applyBorder="1" applyAlignment="1">
      <alignment horizontal="centerContinuous"/>
    </xf>
    <xf numFmtId="0" fontId="0" fillId="0" borderId="5" xfId="0" applyBorder="1"/>
    <xf numFmtId="0" fontId="10" fillId="0" borderId="4" xfId="0" applyFont="1" applyBorder="1"/>
    <xf numFmtId="0" fontId="34" fillId="0" borderId="0" xfId="0" applyFont="1" applyProtection="1">
      <protection locked="0"/>
    </xf>
    <xf numFmtId="0" fontId="0" fillId="0" borderId="4" xfId="0" applyBorder="1"/>
    <xf numFmtId="0" fontId="0" fillId="0" borderId="8" xfId="0" applyBorder="1"/>
    <xf numFmtId="0" fontId="34" fillId="0" borderId="6" xfId="0" applyFont="1" applyBorder="1" applyProtection="1">
      <protection locked="0"/>
    </xf>
    <xf numFmtId="0" fontId="0" fillId="0" borderId="9" xfId="0" applyBorder="1"/>
    <xf numFmtId="0" fontId="43" fillId="0" borderId="0" xfId="0" applyFont="1"/>
    <xf numFmtId="0" fontId="0" fillId="0" borderId="2" xfId="0" applyBorder="1"/>
    <xf numFmtId="0" fontId="55" fillId="0" borderId="0" xfId="0" applyFont="1" applyAlignment="1">
      <alignment horizontal="centerContinuous"/>
    </xf>
    <xf numFmtId="0" fontId="9" fillId="0" borderId="4" xfId="0" applyFont="1" applyBorder="1" applyAlignment="1">
      <alignment horizontal="centerContinuous"/>
    </xf>
    <xf numFmtId="0" fontId="11" fillId="0" borderId="5" xfId="0" applyFont="1" applyBorder="1" applyAlignment="1">
      <alignment horizontal="centerContinuous"/>
    </xf>
    <xf numFmtId="0" fontId="10" fillId="0" borderId="17" xfId="0" applyFont="1" applyBorder="1" applyAlignment="1">
      <alignment vertical="top"/>
    </xf>
    <xf numFmtId="0" fontId="10" fillId="0" borderId="18" xfId="0" applyFont="1" applyBorder="1" applyAlignment="1">
      <alignment vertical="top"/>
    </xf>
    <xf numFmtId="0" fontId="10" fillId="0" borderId="18" xfId="0" applyFont="1" applyBorder="1" applyAlignment="1">
      <alignment horizontal="left" wrapText="1"/>
    </xf>
    <xf numFmtId="0" fontId="0" fillId="0" borderId="18" xfId="0" applyBorder="1"/>
    <xf numFmtId="0" fontId="0" fillId="0" borderId="21" xfId="0" applyBorder="1"/>
    <xf numFmtId="0" fontId="10" fillId="0" borderId="30" xfId="0" applyFont="1" applyBorder="1"/>
    <xf numFmtId="0" fontId="10" fillId="0" borderId="15" xfId="0" applyFont="1" applyBorder="1"/>
    <xf numFmtId="0" fontId="34" fillId="0" borderId="15" xfId="0" applyFont="1" applyBorder="1" applyProtection="1">
      <protection locked="0"/>
    </xf>
    <xf numFmtId="0" fontId="0" fillId="0" borderId="15" xfId="0" applyBorder="1"/>
    <xf numFmtId="0" fontId="10" fillId="0" borderId="31" xfId="0" applyFont="1" applyBorder="1"/>
    <xf numFmtId="0" fontId="10" fillId="0" borderId="19" xfId="0" applyFont="1" applyBorder="1"/>
    <xf numFmtId="0" fontId="0" fillId="0" borderId="19" xfId="0" applyBorder="1"/>
    <xf numFmtId="0" fontId="11" fillId="0" borderId="15" xfId="0" applyFont="1" applyBorder="1"/>
    <xf numFmtId="0" fontId="13" fillId="0" borderId="15" xfId="0" applyFont="1" applyBorder="1"/>
    <xf numFmtId="0" fontId="10" fillId="0" borderId="15" xfId="0" applyFont="1" applyBorder="1" applyAlignment="1">
      <alignment horizontal="right"/>
    </xf>
    <xf numFmtId="5" fontId="0" fillId="0" borderId="15" xfId="0" applyNumberFormat="1" applyBorder="1" applyProtection="1"/>
    <xf numFmtId="5" fontId="0" fillId="0" borderId="5" xfId="0" applyNumberFormat="1" applyBorder="1" applyProtection="1"/>
    <xf numFmtId="0" fontId="10" fillId="0" borderId="0" xfId="0" applyFont="1" applyAlignment="1">
      <alignment horizontal="left"/>
    </xf>
    <xf numFmtId="0" fontId="11" fillId="0" borderId="0" xfId="0" applyFont="1"/>
    <xf numFmtId="5" fontId="34" fillId="0" borderId="34" xfId="0" applyNumberFormat="1" applyFont="1" applyBorder="1" applyAlignment="1" applyProtection="1">
      <alignment horizontal="right"/>
      <protection locked="0"/>
    </xf>
    <xf numFmtId="5" fontId="0" fillId="0" borderId="15" xfId="0" applyNumberFormat="1" applyBorder="1" applyAlignment="1" applyProtection="1">
      <alignment horizontal="right"/>
    </xf>
    <xf numFmtId="5" fontId="0" fillId="0" borderId="35" xfId="0" applyNumberFormat="1" applyBorder="1" applyAlignment="1" applyProtection="1">
      <alignment horizontal="right"/>
    </xf>
    <xf numFmtId="0" fontId="0" fillId="0" borderId="30" xfId="0" applyBorder="1"/>
    <xf numFmtId="0" fontId="0" fillId="0" borderId="32" xfId="0" applyBorder="1"/>
    <xf numFmtId="0" fontId="0" fillId="0" borderId="22" xfId="0" applyBorder="1"/>
    <xf numFmtId="5" fontId="34" fillId="0" borderId="36" xfId="0" applyNumberFormat="1" applyFont="1" applyBorder="1" applyProtection="1">
      <protection locked="0"/>
    </xf>
    <xf numFmtId="5" fontId="0" fillId="0" borderId="37" xfId="0" applyNumberFormat="1" applyBorder="1" applyProtection="1"/>
    <xf numFmtId="0" fontId="10" fillId="0" borderId="30" xfId="0" applyFont="1" applyBorder="1" applyAlignment="1">
      <alignment horizontal="center"/>
    </xf>
    <xf numFmtId="5" fontId="10" fillId="0" borderId="15" xfId="0" applyNumberFormat="1" applyFont="1" applyBorder="1" applyAlignment="1" applyProtection="1">
      <alignment horizontal="left" wrapText="1"/>
    </xf>
    <xf numFmtId="0" fontId="10" fillId="0" borderId="15" xfId="0" applyFont="1" applyBorder="1" applyAlignment="1">
      <alignment horizontal="left" wrapText="1"/>
    </xf>
    <xf numFmtId="0" fontId="34" fillId="0" borderId="15" xfId="0" applyFont="1" applyBorder="1" applyAlignment="1" applyProtection="1">
      <alignment horizontal="left" wrapText="1"/>
      <protection locked="0"/>
    </xf>
    <xf numFmtId="0" fontId="34" fillId="0" borderId="16" xfId="0" applyFont="1" applyBorder="1" applyAlignment="1" applyProtection="1">
      <alignment horizontal="left" wrapText="1"/>
      <protection locked="0"/>
    </xf>
    <xf numFmtId="0" fontId="0" fillId="0" borderId="16" xfId="0" applyBorder="1"/>
    <xf numFmtId="0" fontId="13" fillId="0" borderId="0" xfId="0" applyFont="1"/>
    <xf numFmtId="0" fontId="10" fillId="0" borderId="31" xfId="0" applyFont="1" applyBorder="1" applyAlignment="1">
      <alignment horizontal="center"/>
    </xf>
    <xf numFmtId="5" fontId="0" fillId="0" borderId="16" xfId="0" applyNumberFormat="1" applyBorder="1" applyProtection="1"/>
    <xf numFmtId="5" fontId="34" fillId="0" borderId="27" xfId="0" applyNumberFormat="1" applyFont="1" applyBorder="1" applyProtection="1">
      <protection locked="0"/>
    </xf>
    <xf numFmtId="0" fontId="10" fillId="0" borderId="11" xfId="0" applyFont="1" applyBorder="1"/>
    <xf numFmtId="0" fontId="34" fillId="0" borderId="11" xfId="0" applyFont="1" applyBorder="1" applyProtection="1">
      <protection locked="0"/>
    </xf>
    <xf numFmtId="0" fontId="0" fillId="0" borderId="11" xfId="0" applyBorder="1"/>
    <xf numFmtId="0" fontId="0" fillId="0" borderId="14" xfId="0" applyBorder="1"/>
    <xf numFmtId="0" fontId="34" fillId="0" borderId="0" xfId="0" applyFont="1" applyAlignment="1" applyProtection="1">
      <alignment horizontal="centerContinuous"/>
      <protection locked="0"/>
    </xf>
    <xf numFmtId="0" fontId="0" fillId="0" borderId="6" xfId="0" applyBorder="1"/>
    <xf numFmtId="0" fontId="34" fillId="0" borderId="19" xfId="0" applyFont="1" applyBorder="1" applyAlignment="1" applyProtection="1">
      <alignment horizontal="left" wrapText="1"/>
      <protection locked="0"/>
    </xf>
    <xf numFmtId="37" fontId="34" fillId="0" borderId="15" xfId="0" applyNumberFormat="1" applyFont="1" applyBorder="1" applyAlignment="1" applyProtection="1">
      <alignment horizontal="right"/>
      <protection locked="0"/>
    </xf>
    <xf numFmtId="37" fontId="0" fillId="0" borderId="15" xfId="0" applyNumberFormat="1" applyBorder="1" applyProtection="1"/>
    <xf numFmtId="37" fontId="0" fillId="0" borderId="5" xfId="0" applyNumberFormat="1" applyBorder="1" applyProtection="1"/>
    <xf numFmtId="5" fontId="34" fillId="0" borderId="16" xfId="0" applyNumberFormat="1" applyFont="1" applyBorder="1" applyAlignment="1" applyProtection="1">
      <alignment horizontal="right"/>
      <protection locked="0"/>
    </xf>
    <xf numFmtId="5" fontId="34" fillId="0" borderId="25" xfId="0" applyNumberFormat="1" applyFont="1" applyBorder="1" applyAlignment="1" applyProtection="1">
      <alignment horizontal="right"/>
      <protection locked="0"/>
    </xf>
    <xf numFmtId="0" fontId="56" fillId="0" borderId="1" xfId="0" applyFont="1" applyBorder="1" applyProtection="1"/>
    <xf numFmtId="0" fontId="0" fillId="0" borderId="18" xfId="0" applyBorder="1" applyProtection="1"/>
    <xf numFmtId="0" fontId="0" fillId="0" borderId="21" xfId="0" applyBorder="1" applyProtection="1"/>
    <xf numFmtId="0" fontId="52" fillId="0" borderId="30" xfId="0" applyFont="1" applyBorder="1" applyAlignment="1" applyProtection="1">
      <alignment horizontal="center"/>
    </xf>
    <xf numFmtId="0" fontId="52" fillId="0" borderId="31" xfId="0" applyFont="1" applyBorder="1" applyAlignment="1" applyProtection="1">
      <alignment horizontal="center"/>
    </xf>
    <xf numFmtId="0" fontId="52" fillId="0" borderId="28" xfId="0" applyFont="1" applyBorder="1" applyAlignment="1" applyProtection="1">
      <alignment horizontal="centerContinuous"/>
    </xf>
    <xf numFmtId="0" fontId="52" fillId="0" borderId="28" xfId="0" applyFont="1" applyBorder="1" applyAlignment="1" applyProtection="1">
      <alignment horizontal="center" wrapText="1"/>
    </xf>
    <xf numFmtId="5" fontId="52" fillId="0" borderId="20" xfId="0" applyNumberFormat="1" applyFont="1" applyBorder="1" applyProtection="1"/>
    <xf numFmtId="5" fontId="52" fillId="0" borderId="29" xfId="0" applyNumberFormat="1" applyFont="1" applyBorder="1" applyProtection="1"/>
    <xf numFmtId="37" fontId="52" fillId="0" borderId="20" xfId="0" applyNumberFormat="1" applyFont="1" applyBorder="1" applyProtection="1"/>
    <xf numFmtId="37" fontId="52" fillId="0" borderId="29" xfId="0" applyNumberFormat="1" applyFont="1" applyBorder="1" applyProtection="1"/>
    <xf numFmtId="37" fontId="52" fillId="0" borderId="28" xfId="0" applyNumberFormat="1" applyFont="1" applyBorder="1" applyProtection="1"/>
    <xf numFmtId="0" fontId="52" fillId="0" borderId="28" xfId="0" applyFont="1" applyBorder="1" applyAlignment="1" applyProtection="1">
      <alignment horizontal="centerContinuous" wrapText="1"/>
    </xf>
    <xf numFmtId="37" fontId="52" fillId="0" borderId="28" xfId="0" applyNumberFormat="1" applyFont="1" applyBorder="1" applyAlignment="1" applyProtection="1">
      <alignment horizontal="centerContinuous"/>
    </xf>
    <xf numFmtId="0" fontId="52" fillId="0" borderId="28" xfId="0" applyFont="1" applyBorder="1" applyAlignment="1" applyProtection="1">
      <alignment horizontal="center"/>
    </xf>
    <xf numFmtId="0" fontId="52" fillId="0" borderId="24" xfId="0" applyFont="1" applyBorder="1" applyAlignment="1" applyProtection="1">
      <alignment horizontal="center"/>
    </xf>
    <xf numFmtId="37" fontId="52" fillId="0" borderId="24" xfId="0" applyNumberFormat="1" applyFont="1" applyBorder="1" applyProtection="1"/>
    <xf numFmtId="37" fontId="52" fillId="0" borderId="25" xfId="0" applyNumberFormat="1" applyFont="1" applyBorder="1" applyProtection="1"/>
    <xf numFmtId="0" fontId="52" fillId="0" borderId="32" xfId="0" applyFont="1" applyBorder="1" applyAlignment="1" applyProtection="1">
      <alignment horizontal="center"/>
    </xf>
    <xf numFmtId="0" fontId="52" fillId="0" borderId="38" xfId="0" applyFont="1" applyBorder="1" applyAlignment="1" applyProtection="1">
      <alignment horizontal="center"/>
    </xf>
    <xf numFmtId="0" fontId="53" fillId="0" borderId="0" xfId="0" applyFont="1" applyAlignment="1" applyProtection="1">
      <alignment horizontal="centerContinuous"/>
    </xf>
    <xf numFmtId="5" fontId="52" fillId="0" borderId="28" xfId="0" applyNumberFormat="1" applyFont="1" applyBorder="1" applyProtection="1"/>
    <xf numFmtId="0" fontId="52" fillId="0" borderId="38" xfId="0" applyFont="1" applyBorder="1" applyProtection="1"/>
    <xf numFmtId="0" fontId="52" fillId="0" borderId="0" xfId="0" applyFont="1" applyAlignment="1" applyProtection="1">
      <alignment horizontal="center"/>
    </xf>
    <xf numFmtId="0" fontId="52" fillId="0" borderId="18" xfId="0" applyFont="1" applyBorder="1"/>
    <xf numFmtId="0" fontId="52" fillId="0" borderId="0" xfId="0" applyFont="1"/>
    <xf numFmtId="165" fontId="0" fillId="0" borderId="0" xfId="0" applyNumberFormat="1" applyAlignment="1" applyProtection="1">
      <alignment horizontal="center"/>
    </xf>
    <xf numFmtId="0" fontId="52" fillId="0" borderId="5" xfId="0" applyFont="1" applyBorder="1" applyProtection="1"/>
    <xf numFmtId="39" fontId="52" fillId="0" borderId="0" xfId="0" applyNumberFormat="1" applyFont="1" applyAlignment="1" applyProtection="1">
      <alignment horizontal="centerContinuous"/>
    </xf>
    <xf numFmtId="37" fontId="52" fillId="0" borderId="5" xfId="0" applyNumberFormat="1" applyFont="1" applyBorder="1" applyAlignment="1" applyProtection="1">
      <alignment horizontal="centerContinuous"/>
    </xf>
    <xf numFmtId="0" fontId="52" fillId="0" borderId="24" xfId="0" applyFont="1" applyBorder="1" applyProtection="1"/>
    <xf numFmtId="37" fontId="52" fillId="0" borderId="21" xfId="0" applyNumberFormat="1" applyFont="1" applyBorder="1" applyAlignment="1" applyProtection="1">
      <alignment horizontal="centerContinuous"/>
    </xf>
    <xf numFmtId="37" fontId="52" fillId="0" borderId="19" xfId="0" applyNumberFormat="1" applyFont="1" applyBorder="1" applyAlignment="1" applyProtection="1">
      <alignment horizontal="centerContinuous"/>
    </xf>
    <xf numFmtId="0" fontId="52" fillId="0" borderId="14" xfId="0" applyFont="1" applyBorder="1" applyProtection="1"/>
    <xf numFmtId="37" fontId="52" fillId="0" borderId="16" xfId="0" applyNumberFormat="1" applyFont="1" applyBorder="1" applyProtection="1"/>
    <xf numFmtId="37" fontId="52" fillId="8" borderId="28" xfId="0" applyNumberFormat="1" applyFont="1" applyFill="1" applyBorder="1" applyProtection="1"/>
    <xf numFmtId="37" fontId="52" fillId="8" borderId="29" xfId="0" applyNumberFormat="1" applyFont="1" applyFill="1" applyBorder="1" applyProtection="1"/>
    <xf numFmtId="0" fontId="52" fillId="8" borderId="31" xfId="0" applyFont="1" applyFill="1" applyBorder="1" applyAlignment="1" applyProtection="1">
      <alignment horizontal="centerContinuous"/>
    </xf>
    <xf numFmtId="0" fontId="52" fillId="8" borderId="28" xfId="0" applyFont="1" applyFill="1" applyBorder="1" applyProtection="1"/>
    <xf numFmtId="37" fontId="52" fillId="8" borderId="20" xfId="0" applyNumberFormat="1" applyFont="1" applyFill="1" applyBorder="1" applyProtection="1"/>
    <xf numFmtId="0" fontId="52" fillId="0" borderId="29" xfId="0" applyFont="1" applyBorder="1" applyAlignment="1" applyProtection="1">
      <alignment horizontal="center"/>
    </xf>
    <xf numFmtId="37" fontId="52" fillId="0" borderId="31" xfId="0" applyNumberFormat="1" applyFont="1" applyBorder="1" applyAlignment="1" applyProtection="1">
      <alignment horizontal="centerContinuous"/>
    </xf>
    <xf numFmtId="37" fontId="52" fillId="0" borderId="30" xfId="0" applyNumberFormat="1" applyFont="1" applyBorder="1" applyAlignment="1" applyProtection="1">
      <alignment horizontal="centerContinuous"/>
    </xf>
    <xf numFmtId="0" fontId="52" fillId="0" borderId="25" xfId="0" applyFont="1" applyBorder="1" applyAlignment="1" applyProtection="1">
      <alignment horizontal="center"/>
    </xf>
    <xf numFmtId="37" fontId="52" fillId="9" borderId="28" xfId="0" applyNumberFormat="1" applyFont="1" applyFill="1" applyBorder="1" applyProtection="1"/>
    <xf numFmtId="37" fontId="52" fillId="9" borderId="29" xfId="0" applyNumberFormat="1" applyFont="1" applyFill="1" applyBorder="1" applyProtection="1"/>
    <xf numFmtId="0" fontId="52" fillId="9" borderId="31" xfId="0" applyFont="1" applyFill="1" applyBorder="1" applyAlignment="1" applyProtection="1">
      <alignment horizontal="centerContinuous"/>
    </xf>
    <xf numFmtId="37" fontId="52" fillId="9" borderId="20" xfId="0" applyNumberFormat="1" applyFont="1" applyFill="1" applyBorder="1" applyProtection="1"/>
    <xf numFmtId="0" fontId="52" fillId="0" borderId="30" xfId="0" applyFont="1" applyBorder="1" applyAlignment="1" applyProtection="1">
      <alignment horizontal="centerContinuous"/>
    </xf>
    <xf numFmtId="0" fontId="52" fillId="0" borderId="9" xfId="0" applyFont="1" applyBorder="1" applyProtection="1"/>
    <xf numFmtId="0" fontId="52" fillId="0" borderId="2" xfId="0" applyFont="1" applyBorder="1" applyAlignment="1" applyProtection="1">
      <alignment horizontal="centerContinuous"/>
    </xf>
    <xf numFmtId="37" fontId="52" fillId="0" borderId="2" xfId="0" applyNumberFormat="1" applyFont="1" applyBorder="1" applyProtection="1"/>
    <xf numFmtId="0" fontId="0" fillId="0" borderId="5" xfId="0" applyBorder="1" applyProtection="1"/>
    <xf numFmtId="0" fontId="52" fillId="8" borderId="29" xfId="0" applyFont="1" applyFill="1" applyBorder="1" applyProtection="1"/>
    <xf numFmtId="0" fontId="0" fillId="0" borderId="9" xfId="0" applyBorder="1" applyProtection="1"/>
    <xf numFmtId="0" fontId="52" fillId="0" borderId="3" xfId="0" applyFont="1" applyBorder="1" applyAlignment="1" applyProtection="1">
      <alignment horizontal="center"/>
    </xf>
    <xf numFmtId="0" fontId="52" fillId="0" borderId="10" xfId="0" applyFont="1" applyBorder="1" applyProtection="1"/>
    <xf numFmtId="0" fontId="52" fillId="0" borderId="11" xfId="0" applyFont="1" applyBorder="1" applyAlignment="1" applyProtection="1">
      <alignment horizontal="centerContinuous"/>
    </xf>
    <xf numFmtId="0" fontId="0" fillId="0" borderId="11" xfId="0" applyBorder="1" applyProtection="1"/>
    <xf numFmtId="0" fontId="52" fillId="0" borderId="14" xfId="0" applyFont="1" applyBorder="1" applyAlignment="1" applyProtection="1">
      <alignment horizontal="centerContinuous"/>
    </xf>
    <xf numFmtId="39" fontId="52" fillId="0" borderId="5" xfId="0" applyNumberFormat="1" applyFont="1" applyBorder="1" applyAlignment="1" applyProtection="1">
      <alignment horizontal="centerContinuous"/>
    </xf>
    <xf numFmtId="0" fontId="52" fillId="10" borderId="0" xfId="0" applyFont="1" applyFill="1" applyProtection="1"/>
    <xf numFmtId="37" fontId="52" fillId="10" borderId="29" xfId="0" applyNumberFormat="1" applyFont="1" applyFill="1" applyBorder="1" applyProtection="1"/>
    <xf numFmtId="5" fontId="52" fillId="11" borderId="29" xfId="0" applyNumberFormat="1" applyFont="1" applyFill="1" applyBorder="1" applyProtection="1"/>
    <xf numFmtId="37" fontId="0" fillId="0" borderId="28" xfId="0" applyNumberFormat="1" applyBorder="1" applyProtection="1"/>
    <xf numFmtId="37" fontId="0" fillId="0" borderId="29" xfId="0" applyNumberFormat="1" applyBorder="1" applyProtection="1"/>
    <xf numFmtId="0" fontId="52" fillId="10" borderId="28" xfId="0" applyFont="1" applyFill="1" applyBorder="1" applyProtection="1"/>
    <xf numFmtId="0" fontId="52" fillId="12" borderId="28" xfId="0" applyFont="1" applyFill="1" applyBorder="1" applyProtection="1"/>
    <xf numFmtId="37" fontId="52" fillId="12" borderId="29" xfId="0" applyNumberFormat="1" applyFont="1" applyFill="1" applyBorder="1" applyProtection="1"/>
    <xf numFmtId="37" fontId="52" fillId="0" borderId="33" xfId="0" applyNumberFormat="1" applyFont="1" applyBorder="1" applyProtection="1"/>
    <xf numFmtId="0" fontId="52" fillId="0" borderId="39" xfId="0" applyFont="1" applyBorder="1" applyProtection="1"/>
    <xf numFmtId="0" fontId="52" fillId="0" borderId="27" xfId="0" applyFont="1" applyBorder="1" applyAlignment="1" applyProtection="1">
      <alignment horizontal="centerContinuous"/>
    </xf>
    <xf numFmtId="37" fontId="52" fillId="10" borderId="25" xfId="0" applyNumberFormat="1" applyFont="1" applyFill="1" applyBorder="1" applyProtection="1"/>
    <xf numFmtId="0" fontId="53" fillId="0" borderId="0" xfId="0" applyFont="1" applyAlignment="1" applyProtection="1">
      <alignment horizontal="center"/>
    </xf>
    <xf numFmtId="37" fontId="53" fillId="0" borderId="5" xfId="0" applyNumberFormat="1" applyFont="1" applyBorder="1" applyAlignment="1" applyProtection="1">
      <alignment horizontal="centerContinuous"/>
    </xf>
    <xf numFmtId="0" fontId="53" fillId="0" borderId="17" xfId="0" applyFont="1" applyBorder="1" applyAlignment="1" applyProtection="1">
      <alignment horizontal="centerContinuous"/>
    </xf>
    <xf numFmtId="0" fontId="53" fillId="0" borderId="18" xfId="0" applyFont="1" applyBorder="1" applyAlignment="1" applyProtection="1">
      <alignment horizontal="centerContinuous"/>
    </xf>
    <xf numFmtId="37" fontId="53" fillId="0" borderId="21" xfId="0" applyNumberFormat="1" applyFont="1" applyBorder="1" applyAlignment="1" applyProtection="1">
      <alignment horizontal="centerContinuous"/>
    </xf>
    <xf numFmtId="37" fontId="52" fillId="0" borderId="21" xfId="0" applyNumberFormat="1" applyFont="1" applyBorder="1" applyProtection="1"/>
    <xf numFmtId="0" fontId="52" fillId="0" borderId="16" xfId="0" applyFont="1" applyBorder="1" applyAlignment="1" applyProtection="1">
      <alignment horizontal="center"/>
    </xf>
    <xf numFmtId="37" fontId="52" fillId="0" borderId="5" xfId="0" applyNumberFormat="1" applyFont="1" applyBorder="1" applyAlignment="1" applyProtection="1">
      <alignment horizontal="center"/>
    </xf>
    <xf numFmtId="0" fontId="52" fillId="0" borderId="20" xfId="0" applyFont="1" applyBorder="1" applyAlignment="1" applyProtection="1">
      <alignment horizontal="center"/>
    </xf>
    <xf numFmtId="37" fontId="52" fillId="0" borderId="21" xfId="0" applyNumberFormat="1" applyFont="1" applyBorder="1" applyAlignment="1" applyProtection="1">
      <alignment horizontal="center"/>
    </xf>
    <xf numFmtId="5" fontId="52" fillId="0" borderId="16" xfId="0" applyNumberFormat="1" applyFont="1" applyBorder="1" applyProtection="1"/>
    <xf numFmtId="5" fontId="52" fillId="0" borderId="5" xfId="0" applyNumberFormat="1" applyFont="1" applyBorder="1" applyProtection="1"/>
    <xf numFmtId="5" fontId="52" fillId="0" borderId="40" xfId="0" applyNumberFormat="1" applyFont="1" applyBorder="1" applyProtection="1"/>
    <xf numFmtId="5" fontId="52" fillId="0" borderId="35" xfId="0" applyNumberFormat="1" applyFont="1" applyBorder="1" applyProtection="1"/>
    <xf numFmtId="0" fontId="0" fillId="0" borderId="11" xfId="0" applyBorder="1" applyAlignment="1" applyProtection="1">
      <alignment horizontal="centerContinuous"/>
    </xf>
    <xf numFmtId="37" fontId="52" fillId="0" borderId="18" xfId="0" applyNumberFormat="1" applyFont="1" applyBorder="1" applyProtection="1"/>
    <xf numFmtId="0" fontId="52" fillId="0" borderId="18" xfId="0" applyFont="1" applyBorder="1" applyAlignment="1" applyProtection="1">
      <alignment horizontal="center"/>
    </xf>
    <xf numFmtId="37" fontId="52" fillId="0" borderId="0" xfId="0" applyNumberFormat="1" applyFont="1" applyAlignment="1" applyProtection="1">
      <alignment horizontal="right"/>
    </xf>
    <xf numFmtId="0" fontId="53" fillId="3" borderId="4" xfId="0" applyFont="1" applyFill="1" applyBorder="1" applyAlignment="1" applyProtection="1">
      <alignment horizontal="centerContinuous"/>
    </xf>
    <xf numFmtId="0" fontId="53" fillId="3" borderId="17" xfId="0" applyFont="1" applyFill="1" applyBorder="1" applyAlignment="1" applyProtection="1">
      <alignment horizontal="centerContinuous"/>
    </xf>
    <xf numFmtId="0" fontId="52" fillId="3" borderId="30" xfId="0" applyFont="1" applyFill="1" applyBorder="1" applyProtection="1"/>
    <xf numFmtId="0" fontId="52" fillId="13" borderId="24" xfId="0" applyFont="1" applyFill="1" applyBorder="1" applyProtection="1"/>
    <xf numFmtId="0" fontId="52" fillId="13" borderId="4" xfId="0" applyFont="1" applyFill="1" applyBorder="1" applyAlignment="1" applyProtection="1">
      <alignment horizontal="centerContinuous"/>
    </xf>
    <xf numFmtId="39" fontId="52" fillId="13" borderId="0" xfId="0" applyNumberFormat="1" applyFont="1" applyFill="1" applyAlignment="1" applyProtection="1">
      <alignment horizontal="centerContinuous"/>
    </xf>
    <xf numFmtId="39" fontId="52" fillId="13" borderId="15" xfId="0" applyNumberFormat="1" applyFont="1" applyFill="1" applyBorder="1" applyAlignment="1" applyProtection="1">
      <alignment horizontal="centerContinuous"/>
    </xf>
    <xf numFmtId="0" fontId="52" fillId="13" borderId="28" xfId="0" applyFont="1" applyFill="1" applyBorder="1" applyAlignment="1" applyProtection="1">
      <alignment horizontal="centerContinuous"/>
    </xf>
    <xf numFmtId="0" fontId="52" fillId="13" borderId="21" xfId="0" applyFont="1" applyFill="1" applyBorder="1" applyAlignment="1" applyProtection="1">
      <alignment horizontal="centerContinuous"/>
    </xf>
    <xf numFmtId="0" fontId="52" fillId="13" borderId="17" xfId="0" applyFont="1" applyFill="1" applyBorder="1" applyAlignment="1" applyProtection="1">
      <alignment horizontal="centerContinuous"/>
    </xf>
    <xf numFmtId="0" fontId="52" fillId="13" borderId="18" xfId="0" applyFont="1" applyFill="1" applyBorder="1" applyAlignment="1" applyProtection="1">
      <alignment horizontal="centerContinuous"/>
    </xf>
    <xf numFmtId="0" fontId="52" fillId="13" borderId="19" xfId="0" applyFont="1" applyFill="1" applyBorder="1" applyAlignment="1" applyProtection="1">
      <alignment horizontal="centerContinuous"/>
    </xf>
    <xf numFmtId="37" fontId="52" fillId="13" borderId="24" xfId="0" applyNumberFormat="1" applyFont="1" applyFill="1" applyBorder="1" applyProtection="1"/>
    <xf numFmtId="37" fontId="52" fillId="13" borderId="5" xfId="0" applyNumberFormat="1" applyFont="1" applyFill="1" applyBorder="1" applyAlignment="1" applyProtection="1">
      <alignment horizontal="centerContinuous"/>
    </xf>
    <xf numFmtId="37" fontId="52" fillId="14" borderId="4" xfId="0" applyNumberFormat="1" applyFont="1" applyFill="1" applyBorder="1" applyProtection="1"/>
    <xf numFmtId="37" fontId="52" fillId="13" borderId="0" xfId="0" applyNumberFormat="1" applyFont="1" applyFill="1" applyAlignment="1" applyProtection="1">
      <alignment horizontal="centerContinuous"/>
    </xf>
    <xf numFmtId="37" fontId="52" fillId="13" borderId="15" xfId="0" applyNumberFormat="1" applyFont="1" applyFill="1" applyBorder="1" applyAlignment="1" applyProtection="1">
      <alignment horizontal="centerContinuous"/>
    </xf>
    <xf numFmtId="37" fontId="52" fillId="13" borderId="28" xfId="0" applyNumberFormat="1" applyFont="1" applyFill="1" applyBorder="1" applyAlignment="1" applyProtection="1">
      <alignment horizontal="centerContinuous"/>
    </xf>
    <xf numFmtId="37" fontId="52" fillId="13" borderId="21" xfId="0" applyNumberFormat="1" applyFont="1" applyFill="1" applyBorder="1" applyAlignment="1" applyProtection="1">
      <alignment horizontal="centerContinuous"/>
    </xf>
    <xf numFmtId="37" fontId="52" fillId="14" borderId="17" xfId="0" applyNumberFormat="1" applyFont="1" applyFill="1" applyBorder="1" applyAlignment="1" applyProtection="1">
      <alignment horizontal="centerContinuous"/>
    </xf>
    <xf numFmtId="37" fontId="52" fillId="13" borderId="18" xfId="0" applyNumberFormat="1" applyFont="1" applyFill="1" applyBorder="1" applyAlignment="1" applyProtection="1">
      <alignment horizontal="centerContinuous"/>
    </xf>
    <xf numFmtId="37" fontId="52" fillId="13" borderId="19" xfId="0" applyNumberFormat="1" applyFont="1" applyFill="1" applyBorder="1" applyAlignment="1" applyProtection="1">
      <alignment horizontal="centerContinuous"/>
    </xf>
    <xf numFmtId="37" fontId="52" fillId="14" borderId="4" xfId="0" applyNumberFormat="1" applyFont="1" applyFill="1" applyBorder="1" applyAlignment="1" applyProtection="1">
      <alignment horizontal="centerContinuous"/>
    </xf>
    <xf numFmtId="37" fontId="52" fillId="13" borderId="17" xfId="0" applyNumberFormat="1" applyFont="1" applyFill="1" applyBorder="1" applyAlignment="1" applyProtection="1">
      <alignment horizontal="centerContinuous"/>
    </xf>
    <xf numFmtId="0" fontId="52" fillId="0" borderId="4" xfId="0" applyFont="1" applyBorder="1" applyAlignment="1" applyProtection="1">
      <alignment horizontal="center"/>
    </xf>
    <xf numFmtId="0" fontId="52" fillId="3" borderId="4" xfId="0" applyFont="1" applyFill="1" applyBorder="1" applyProtection="1"/>
    <xf numFmtId="0" fontId="52" fillId="3" borderId="5" xfId="0" applyFont="1" applyFill="1" applyBorder="1" applyAlignment="1" applyProtection="1">
      <alignment horizontal="center"/>
    </xf>
    <xf numFmtId="0" fontId="52" fillId="0" borderId="8" xfId="0" applyFont="1" applyBorder="1" applyAlignment="1" applyProtection="1">
      <alignment horizontal="center"/>
    </xf>
    <xf numFmtId="37" fontId="52" fillId="0" borderId="6" xfId="0" applyNumberFormat="1" applyFont="1" applyBorder="1" applyAlignment="1" applyProtection="1">
      <alignment horizontal="centerContinuous"/>
    </xf>
    <xf numFmtId="37" fontId="52" fillId="0" borderId="9" xfId="0" applyNumberFormat="1" applyFont="1" applyBorder="1" applyAlignment="1" applyProtection="1">
      <alignment horizontal="centerContinuous"/>
    </xf>
    <xf numFmtId="0" fontId="52" fillId="3" borderId="9" xfId="0" applyFont="1" applyFill="1" applyBorder="1" applyAlignment="1" applyProtection="1">
      <alignment horizontal="center"/>
    </xf>
    <xf numFmtId="0" fontId="52" fillId="3" borderId="0" xfId="0" applyFont="1" applyFill="1" applyAlignment="1" applyProtection="1">
      <alignment horizontal="center"/>
    </xf>
    <xf numFmtId="0" fontId="57" fillId="0" borderId="4" xfId="0" applyFont="1" applyBorder="1" applyProtection="1"/>
    <xf numFmtId="0" fontId="57" fillId="0" borderId="0" xfId="0" applyFont="1" applyProtection="1"/>
    <xf numFmtId="0" fontId="57" fillId="0" borderId="5" xfId="0" applyFont="1" applyBorder="1" applyProtection="1"/>
    <xf numFmtId="0" fontId="58" fillId="0" borderId="0" xfId="0" applyFont="1" applyProtection="1"/>
    <xf numFmtId="0" fontId="10" fillId="0" borderId="10" xfId="0" applyFont="1" applyBorder="1" applyAlignment="1" applyProtection="1">
      <alignment horizontal="center"/>
    </xf>
    <xf numFmtId="0" fontId="10" fillId="0" borderId="25" xfId="0" applyFont="1" applyBorder="1" applyAlignment="1" applyProtection="1">
      <alignment horizontal="center"/>
    </xf>
    <xf numFmtId="0" fontId="10" fillId="0" borderId="17" xfId="0" applyFont="1" applyBorder="1" applyAlignment="1" applyProtection="1">
      <alignment horizontal="center"/>
    </xf>
    <xf numFmtId="0" fontId="10" fillId="0" borderId="28" xfId="0" applyFont="1" applyBorder="1" applyAlignment="1" applyProtection="1">
      <alignment horizontal="centerContinuous"/>
    </xf>
    <xf numFmtId="0" fontId="10" fillId="0" borderId="19" xfId="0" applyFont="1" applyBorder="1" applyAlignment="1" applyProtection="1">
      <alignment horizontal="centerContinuous"/>
    </xf>
    <xf numFmtId="0" fontId="10" fillId="0" borderId="29" xfId="0" applyFont="1" applyBorder="1" applyAlignment="1" applyProtection="1">
      <alignment horizontal="center"/>
    </xf>
    <xf numFmtId="0" fontId="10" fillId="0" borderId="41" xfId="0" applyFont="1" applyBorder="1" applyAlignment="1" applyProtection="1">
      <alignment horizontal="center"/>
    </xf>
    <xf numFmtId="0" fontId="11" fillId="0" borderId="42" xfId="0" applyFont="1" applyBorder="1" applyProtection="1"/>
    <xf numFmtId="0" fontId="10" fillId="0" borderId="34" xfId="0" applyFont="1" applyBorder="1" applyProtection="1"/>
    <xf numFmtId="0" fontId="10" fillId="13" borderId="42" xfId="0" applyFont="1" applyFill="1" applyBorder="1" applyProtection="1"/>
    <xf numFmtId="0" fontId="10" fillId="13" borderId="35" xfId="0" applyFont="1" applyFill="1" applyBorder="1" applyProtection="1"/>
    <xf numFmtId="0" fontId="10" fillId="13" borderId="43" xfId="0" applyFont="1" applyFill="1" applyBorder="1" applyProtection="1"/>
    <xf numFmtId="0" fontId="10" fillId="13" borderId="44" xfId="0" applyFont="1" applyFill="1" applyBorder="1" applyProtection="1"/>
    <xf numFmtId="0" fontId="10" fillId="13" borderId="34" xfId="0" applyFont="1" applyFill="1" applyBorder="1" applyProtection="1"/>
    <xf numFmtId="0" fontId="10" fillId="0" borderId="45" xfId="0" applyFont="1" applyBorder="1" applyAlignment="1" applyProtection="1">
      <alignment horizontal="center"/>
    </xf>
    <xf numFmtId="0" fontId="10" fillId="0" borderId="42" xfId="0" applyFont="1" applyBorder="1" applyProtection="1"/>
    <xf numFmtId="5" fontId="10" fillId="0" borderId="40" xfId="0" applyNumberFormat="1" applyFont="1" applyBorder="1" applyProtection="1"/>
    <xf numFmtId="5" fontId="10" fillId="0" borderId="35" xfId="0" applyNumberFormat="1" applyFont="1" applyBorder="1" applyProtection="1"/>
    <xf numFmtId="5" fontId="10" fillId="0" borderId="41" xfId="0" applyNumberFormat="1" applyFont="1" applyBorder="1" applyProtection="1"/>
    <xf numFmtId="5" fontId="10" fillId="0" borderId="34" xfId="0" applyNumberFormat="1" applyFont="1" applyBorder="1" applyProtection="1"/>
    <xf numFmtId="37" fontId="10" fillId="0" borderId="40" xfId="0" applyNumberFormat="1" applyFont="1" applyBorder="1" applyProtection="1"/>
    <xf numFmtId="37" fontId="10" fillId="0" borderId="35" xfId="0" applyNumberFormat="1" applyFont="1" applyBorder="1" applyProtection="1"/>
    <xf numFmtId="37" fontId="10" fillId="0" borderId="41" xfId="0" applyNumberFormat="1" applyFont="1" applyBorder="1" applyProtection="1"/>
    <xf numFmtId="37" fontId="10" fillId="0" borderId="34" xfId="0" applyNumberFormat="1" applyFont="1" applyBorder="1" applyProtection="1"/>
    <xf numFmtId="37" fontId="10" fillId="13" borderId="14" xfId="0" applyNumberFormat="1" applyFont="1" applyFill="1" applyBorder="1" applyProtection="1"/>
    <xf numFmtId="37" fontId="10" fillId="13" borderId="10" xfId="0" applyNumberFormat="1" applyFont="1" applyFill="1" applyBorder="1" applyProtection="1"/>
    <xf numFmtId="37" fontId="10" fillId="13" borderId="11" xfId="0" applyNumberFormat="1" applyFont="1" applyFill="1" applyBorder="1" applyProtection="1"/>
    <xf numFmtId="37" fontId="10" fillId="13" borderId="12" xfId="0" applyNumberFormat="1" applyFont="1" applyFill="1" applyBorder="1" applyProtection="1"/>
    <xf numFmtId="37" fontId="10" fillId="0" borderId="45" xfId="0" applyNumberFormat="1" applyFont="1" applyBorder="1" applyProtection="1"/>
    <xf numFmtId="37" fontId="10" fillId="13" borderId="35" xfId="0" applyNumberFormat="1" applyFont="1" applyFill="1" applyBorder="1" applyProtection="1"/>
    <xf numFmtId="37" fontId="10" fillId="13" borderId="43" xfId="0" applyNumberFormat="1" applyFont="1" applyFill="1" applyBorder="1" applyProtection="1"/>
    <xf numFmtId="37" fontId="10" fillId="13" borderId="44" xfId="0" applyNumberFormat="1" applyFont="1" applyFill="1" applyBorder="1" applyProtection="1"/>
    <xf numFmtId="37" fontId="10" fillId="13" borderId="34" xfId="0" applyNumberFormat="1" applyFont="1" applyFill="1" applyBorder="1" applyProtection="1"/>
    <xf numFmtId="0" fontId="10" fillId="0" borderId="46" xfId="0" applyFont="1" applyBorder="1" applyAlignment="1" applyProtection="1">
      <alignment horizontal="center"/>
    </xf>
    <xf numFmtId="0" fontId="10" fillId="0" borderId="47" xfId="0" applyFont="1" applyBorder="1" applyProtection="1"/>
    <xf numFmtId="0" fontId="10" fillId="0" borderId="36" xfId="0" applyFont="1" applyBorder="1" applyProtection="1"/>
    <xf numFmtId="5" fontId="10" fillId="0" borderId="48" xfId="0" applyNumberFormat="1" applyFont="1" applyBorder="1" applyProtection="1"/>
    <xf numFmtId="5" fontId="10" fillId="0" borderId="49" xfId="0" applyNumberFormat="1" applyFont="1" applyBorder="1" applyProtection="1"/>
    <xf numFmtId="5" fontId="10" fillId="0" borderId="46" xfId="0" applyNumberFormat="1" applyFont="1" applyBorder="1" applyProtection="1"/>
    <xf numFmtId="0" fontId="10" fillId="0" borderId="49" xfId="0" applyFont="1" applyBorder="1" applyAlignment="1" applyProtection="1">
      <alignment horizontal="center"/>
    </xf>
    <xf numFmtId="5" fontId="10" fillId="0" borderId="0" xfId="0" applyNumberFormat="1" applyFont="1" applyProtection="1"/>
    <xf numFmtId="0" fontId="10" fillId="0" borderId="0" xfId="0" applyFont="1" applyAlignment="1" applyProtection="1">
      <alignment horizontal="right"/>
    </xf>
    <xf numFmtId="5" fontId="10" fillId="0" borderId="0" xfId="0" applyNumberFormat="1" applyFont="1" applyAlignment="1" applyProtection="1">
      <alignment horizontal="centerContinuous"/>
    </xf>
    <xf numFmtId="0" fontId="10" fillId="0" borderId="30" xfId="0" applyFont="1" applyBorder="1" applyAlignment="1" applyProtection="1">
      <alignment horizontal="center"/>
    </xf>
    <xf numFmtId="0" fontId="52" fillId="0" borderId="26" xfId="0" applyFont="1" applyBorder="1" applyProtection="1"/>
    <xf numFmtId="0" fontId="10" fillId="0" borderId="44" xfId="0" applyFont="1" applyBorder="1" applyProtection="1"/>
    <xf numFmtId="37" fontId="10" fillId="0" borderId="44" xfId="0" applyNumberFormat="1" applyFont="1" applyBorder="1" applyProtection="1"/>
    <xf numFmtId="37" fontId="10" fillId="0" borderId="42" xfId="0" applyNumberFormat="1" applyFont="1" applyBorder="1" applyProtection="1"/>
    <xf numFmtId="0" fontId="52" fillId="0" borderId="42" xfId="0" applyFont="1" applyBorder="1" applyProtection="1"/>
    <xf numFmtId="5" fontId="10" fillId="0" borderId="42" xfId="0" applyNumberFormat="1" applyFont="1" applyBorder="1" applyProtection="1"/>
    <xf numFmtId="0" fontId="10" fillId="0" borderId="1" xfId="0" applyFont="1" applyBorder="1" applyAlignment="1" applyProtection="1">
      <alignment horizontal="center"/>
    </xf>
    <xf numFmtId="37" fontId="10" fillId="0" borderId="2" xfId="0" applyNumberFormat="1" applyFont="1" applyBorder="1" applyProtection="1"/>
    <xf numFmtId="37" fontId="10" fillId="0" borderId="3" xfId="0" applyNumberFormat="1" applyFont="1" applyBorder="1" applyProtection="1"/>
    <xf numFmtId="37" fontId="10" fillId="0" borderId="1" xfId="0" applyNumberFormat="1" applyFont="1" applyBorder="1" applyProtection="1"/>
    <xf numFmtId="0" fontId="10" fillId="0" borderId="3" xfId="0" applyFont="1" applyBorder="1" applyAlignment="1" applyProtection="1">
      <alignment horizontal="center"/>
    </xf>
    <xf numFmtId="0" fontId="45" fillId="3" borderId="4" xfId="0" applyFont="1" applyFill="1" applyBorder="1" applyAlignment="1" applyProtection="1">
      <alignment horizontal="centerContinuous"/>
    </xf>
    <xf numFmtId="37" fontId="10" fillId="0" borderId="0" xfId="0" applyNumberFormat="1" applyFont="1" applyAlignment="1" applyProtection="1">
      <alignment horizontal="centerContinuous"/>
    </xf>
    <xf numFmtId="37" fontId="10" fillId="0" borderId="5" xfId="0" applyNumberFormat="1" applyFont="1" applyBorder="1" applyAlignment="1" applyProtection="1">
      <alignment horizontal="centerContinuous"/>
    </xf>
    <xf numFmtId="0" fontId="59" fillId="3" borderId="17" xfId="0" applyFont="1" applyFill="1" applyBorder="1" applyAlignment="1" applyProtection="1">
      <alignment horizontal="centerContinuous"/>
    </xf>
    <xf numFmtId="37" fontId="10" fillId="0" borderId="18" xfId="0" applyNumberFormat="1" applyFont="1" applyBorder="1" applyProtection="1"/>
    <xf numFmtId="37" fontId="10" fillId="0" borderId="21" xfId="0" applyNumberFormat="1" applyFont="1" applyBorder="1" applyProtection="1"/>
    <xf numFmtId="0" fontId="10" fillId="0" borderId="21" xfId="0" applyFont="1" applyBorder="1" applyAlignment="1" applyProtection="1">
      <alignment horizontal="center"/>
    </xf>
    <xf numFmtId="0" fontId="59" fillId="3" borderId="4" xfId="0" applyFont="1" applyFill="1" applyBorder="1" applyAlignment="1" applyProtection="1">
      <alignment horizontal="centerContinuous"/>
    </xf>
    <xf numFmtId="37" fontId="10" fillId="0" borderId="0" xfId="0" applyNumberFormat="1" applyFont="1" applyProtection="1"/>
    <xf numFmtId="37" fontId="10" fillId="0" borderId="5" xfId="0" applyNumberFormat="1" applyFont="1" applyBorder="1" applyProtection="1"/>
    <xf numFmtId="0" fontId="10" fillId="0" borderId="5" xfId="0" applyFont="1" applyBorder="1" applyAlignment="1" applyProtection="1">
      <alignment horizontal="center"/>
    </xf>
    <xf numFmtId="0" fontId="59" fillId="0" borderId="4" xfId="0" applyFont="1" applyBorder="1" applyAlignment="1" applyProtection="1">
      <alignment horizontal="centerContinuous"/>
    </xf>
    <xf numFmtId="0" fontId="59" fillId="0" borderId="4" xfId="0" applyFont="1" applyBorder="1" applyAlignment="1" applyProtection="1">
      <alignment horizontal="center"/>
    </xf>
    <xf numFmtId="0" fontId="59" fillId="0" borderId="4" xfId="0" applyFont="1" applyBorder="1" applyProtection="1"/>
    <xf numFmtId="0" fontId="52" fillId="3" borderId="0" xfId="0" applyFont="1" applyFill="1" applyProtection="1"/>
    <xf numFmtId="0" fontId="59" fillId="0" borderId="17" xfId="0" applyFont="1" applyBorder="1" applyProtection="1"/>
    <xf numFmtId="0" fontId="52" fillId="3" borderId="18" xfId="0" applyFont="1" applyFill="1" applyBorder="1" applyProtection="1"/>
    <xf numFmtId="5" fontId="10" fillId="0" borderId="5" xfId="0" applyNumberFormat="1" applyFont="1" applyBorder="1" applyProtection="1"/>
    <xf numFmtId="5" fontId="10" fillId="0" borderId="4" xfId="0" applyNumberFormat="1" applyFont="1" applyBorder="1" applyProtection="1"/>
    <xf numFmtId="0" fontId="10" fillId="0" borderId="8" xfId="0" applyFont="1" applyBorder="1" applyAlignment="1" applyProtection="1">
      <alignment horizontal="center"/>
    </xf>
    <xf numFmtId="5" fontId="10" fillId="0" borderId="6" xfId="0" applyNumberFormat="1" applyFont="1" applyBorder="1" applyProtection="1"/>
    <xf numFmtId="5" fontId="10" fillId="0" borderId="9" xfId="0" applyNumberFormat="1" applyFont="1" applyBorder="1" applyProtection="1"/>
    <xf numFmtId="5" fontId="10" fillId="0" borderId="8" xfId="0" applyNumberFormat="1" applyFont="1" applyBorder="1" applyProtection="1"/>
    <xf numFmtId="0" fontId="10" fillId="0" borderId="9" xfId="0" applyFont="1" applyBorder="1" applyAlignment="1" applyProtection="1">
      <alignment horizontal="center"/>
    </xf>
    <xf numFmtId="0" fontId="10" fillId="0" borderId="30" xfId="0" applyFont="1" applyBorder="1" applyProtection="1"/>
    <xf numFmtId="0" fontId="10" fillId="0" borderId="15" xfId="0" applyFont="1" applyBorder="1" applyAlignment="1" applyProtection="1">
      <alignment horizontal="center"/>
    </xf>
    <xf numFmtId="0" fontId="13" fillId="0" borderId="0" xfId="0" applyFont="1" applyProtection="1"/>
    <xf numFmtId="5" fontId="10" fillId="0" borderId="25" xfId="0" applyNumberFormat="1" applyFont="1" applyBorder="1" applyProtection="1"/>
    <xf numFmtId="37" fontId="10" fillId="0" borderId="25" xfId="0" applyNumberFormat="1" applyFont="1" applyBorder="1" applyProtection="1"/>
    <xf numFmtId="0" fontId="10" fillId="0" borderId="32" xfId="0" applyFont="1" applyBorder="1" applyAlignment="1" applyProtection="1">
      <alignment horizontal="center"/>
    </xf>
    <xf numFmtId="0" fontId="52" fillId="3" borderId="6" xfId="0" applyFont="1" applyFill="1" applyBorder="1" applyProtection="1"/>
    <xf numFmtId="37" fontId="10" fillId="0" borderId="29" xfId="0" applyNumberFormat="1" applyFont="1" applyBorder="1" applyProtection="1"/>
    <xf numFmtId="5" fontId="10" fillId="0" borderId="33" xfId="0" applyNumberFormat="1" applyFont="1" applyBorder="1" applyProtection="1"/>
    <xf numFmtId="0" fontId="11" fillId="0" borderId="0" xfId="0" applyFont="1" applyProtection="1"/>
    <xf numFmtId="0" fontId="0" fillId="0" borderId="3" xfId="0" applyBorder="1" applyAlignment="1" applyProtection="1">
      <alignment horizontal="center"/>
    </xf>
    <xf numFmtId="0" fontId="57" fillId="0" borderId="17" xfId="0" applyFont="1" applyBorder="1" applyProtection="1"/>
    <xf numFmtId="0" fontId="57" fillId="0" borderId="18" xfId="0" applyFont="1" applyBorder="1" applyProtection="1"/>
    <xf numFmtId="0" fontId="57" fillId="0" borderId="21" xfId="0" applyFont="1" applyBorder="1" applyProtection="1"/>
    <xf numFmtId="0" fontId="52" fillId="3" borderId="43" xfId="0" applyFont="1" applyFill="1" applyBorder="1" applyAlignment="1" applyProtection="1">
      <alignment horizontal="centerContinuous"/>
    </xf>
    <xf numFmtId="0" fontId="52" fillId="3" borderId="44" xfId="0" applyFont="1" applyFill="1" applyBorder="1" applyAlignment="1" applyProtection="1">
      <alignment horizontal="centerContinuous"/>
    </xf>
    <xf numFmtId="0" fontId="0" fillId="0" borderId="44" xfId="0" applyBorder="1" applyAlignment="1" applyProtection="1">
      <alignment horizontal="centerContinuous"/>
    </xf>
    <xf numFmtId="0" fontId="0" fillId="0" borderId="35" xfId="0" applyBorder="1" applyAlignment="1" applyProtection="1">
      <alignment horizontal="centerContinuous"/>
    </xf>
    <xf numFmtId="0" fontId="11" fillId="0" borderId="43" xfId="0" applyFont="1" applyBorder="1" applyAlignment="1" applyProtection="1">
      <alignment horizontal="centerContinuous"/>
    </xf>
    <xf numFmtId="0" fontId="0" fillId="0" borderId="10" xfId="0" applyBorder="1" applyProtection="1"/>
    <xf numFmtId="0" fontId="0" fillId="0" borderId="14" xfId="0" applyBorder="1" applyProtection="1"/>
    <xf numFmtId="0" fontId="0" fillId="0" borderId="40" xfId="0" applyBorder="1" applyProtection="1"/>
    <xf numFmtId="5" fontId="25" fillId="0" borderId="40" xfId="0" applyNumberFormat="1" applyFont="1" applyBorder="1" applyProtection="1">
      <protection locked="0"/>
    </xf>
    <xf numFmtId="0" fontId="0" fillId="13" borderId="0" xfId="0" applyFill="1" applyProtection="1"/>
    <xf numFmtId="0" fontId="0" fillId="13" borderId="45" xfId="0" applyFill="1" applyBorder="1" applyProtection="1"/>
    <xf numFmtId="37" fontId="0" fillId="13" borderId="40" xfId="0" applyNumberFormat="1" applyFill="1" applyBorder="1" applyProtection="1"/>
    <xf numFmtId="10" fontId="25" fillId="0" borderId="45" xfId="0" applyNumberFormat="1" applyFont="1" applyBorder="1" applyProtection="1">
      <protection locked="0"/>
    </xf>
    <xf numFmtId="10" fontId="0" fillId="0" borderId="0" xfId="0" applyNumberFormat="1" applyProtection="1"/>
    <xf numFmtId="37" fontId="25" fillId="0" borderId="40" xfId="0" applyNumberFormat="1" applyFont="1" applyBorder="1" applyProtection="1">
      <protection locked="0"/>
    </xf>
    <xf numFmtId="37" fontId="0" fillId="0" borderId="40" xfId="0" applyNumberFormat="1" applyBorder="1" applyProtection="1"/>
    <xf numFmtId="0" fontId="0" fillId="13" borderId="5" xfId="0" applyFill="1" applyBorder="1" applyProtection="1"/>
    <xf numFmtId="0" fontId="0" fillId="0" borderId="13" xfId="0" applyBorder="1" applyProtection="1"/>
    <xf numFmtId="37" fontId="0" fillId="0" borderId="13" xfId="0" applyNumberFormat="1" applyBorder="1" applyProtection="1"/>
    <xf numFmtId="0" fontId="0" fillId="0" borderId="20" xfId="0" applyBorder="1" applyProtection="1"/>
    <xf numFmtId="37" fontId="0" fillId="0" borderId="20" xfId="0" applyNumberFormat="1" applyBorder="1" applyProtection="1"/>
    <xf numFmtId="10" fontId="0" fillId="0" borderId="6" xfId="0" applyNumberFormat="1" applyBorder="1" applyProtection="1"/>
    <xf numFmtId="0" fontId="60" fillId="0" borderId="0" xfId="0" applyFont="1" applyProtection="1"/>
    <xf numFmtId="0" fontId="0" fillId="0" borderId="4" xfId="0" applyBorder="1" applyAlignment="1" applyProtection="1">
      <alignment horizontal="centerContinuous"/>
    </xf>
    <xf numFmtId="0" fontId="34" fillId="0" borderId="2" xfId="0" applyFont="1" applyBorder="1" applyProtection="1">
      <protection locked="0"/>
    </xf>
    <xf numFmtId="0" fontId="61" fillId="0" borderId="2" xfId="0" applyFont="1" applyBorder="1" applyProtection="1">
      <protection locked="0"/>
    </xf>
    <xf numFmtId="0" fontId="10" fillId="0" borderId="43" xfId="0" applyFont="1" applyBorder="1" applyProtection="1"/>
    <xf numFmtId="0" fontId="10" fillId="0" borderId="44" xfId="0" applyFont="1" applyBorder="1" applyAlignment="1" applyProtection="1">
      <alignment horizontal="centerContinuous"/>
    </xf>
    <xf numFmtId="0" fontId="10" fillId="0" borderId="35" xfId="0" applyFont="1" applyBorder="1" applyAlignment="1" applyProtection="1">
      <alignment horizontal="centerContinuous"/>
    </xf>
    <xf numFmtId="0" fontId="0" fillId="0" borderId="30" xfId="0" applyBorder="1" applyAlignment="1" applyProtection="1">
      <alignment horizontal="center"/>
    </xf>
    <xf numFmtId="5" fontId="34" fillId="0" borderId="42" xfId="0" applyNumberFormat="1" applyFont="1" applyBorder="1" applyProtection="1">
      <protection locked="0"/>
    </xf>
    <xf numFmtId="0" fontId="10" fillId="0" borderId="39" xfId="0" applyFont="1" applyBorder="1" applyAlignment="1" applyProtection="1">
      <alignment horizontal="center"/>
    </xf>
    <xf numFmtId="0" fontId="10" fillId="0" borderId="31" xfId="0" applyFont="1" applyBorder="1" applyAlignment="1" applyProtection="1">
      <alignment horizontal="center"/>
    </xf>
    <xf numFmtId="37" fontId="34" fillId="0" borderId="42" xfId="0" applyNumberFormat="1" applyFont="1" applyBorder="1" applyProtection="1">
      <protection locked="0"/>
    </xf>
    <xf numFmtId="37" fontId="10" fillId="0" borderId="26" xfId="0" applyNumberFormat="1" applyFont="1" applyBorder="1" applyProtection="1"/>
    <xf numFmtId="37" fontId="10" fillId="0" borderId="28" xfId="0" applyNumberFormat="1" applyFont="1" applyBorder="1" applyProtection="1"/>
    <xf numFmtId="5" fontId="10" fillId="0" borderId="26" xfId="0" applyNumberFormat="1" applyFont="1" applyBorder="1" applyProtection="1"/>
    <xf numFmtId="5" fontId="10" fillId="13" borderId="25" xfId="0" applyNumberFormat="1" applyFont="1" applyFill="1" applyBorder="1" applyProtection="1"/>
    <xf numFmtId="37" fontId="10" fillId="0" borderId="24" xfId="0" applyNumberFormat="1" applyFont="1" applyBorder="1" applyProtection="1"/>
    <xf numFmtId="0" fontId="10" fillId="0" borderId="50" xfId="0" applyFont="1" applyBorder="1" applyProtection="1"/>
    <xf numFmtId="5" fontId="10" fillId="0" borderId="47" xfId="0" applyNumberFormat="1" applyFont="1" applyBorder="1" applyProtection="1"/>
    <xf numFmtId="5" fontId="10" fillId="0" borderId="38" xfId="0" applyNumberFormat="1" applyFont="1" applyBorder="1" applyProtection="1"/>
    <xf numFmtId="0" fontId="10" fillId="0" borderId="1" xfId="0" applyFont="1" applyBorder="1"/>
    <xf numFmtId="0" fontId="10" fillId="0" borderId="3" xfId="0" applyFont="1" applyBorder="1"/>
    <xf numFmtId="0" fontId="10" fillId="0" borderId="5" xfId="0" applyFont="1" applyBorder="1"/>
    <xf numFmtId="0" fontId="10" fillId="0" borderId="17" xfId="0" applyFont="1" applyBorder="1"/>
    <xf numFmtId="0" fontId="10" fillId="0" borderId="18" xfId="0" applyFont="1" applyBorder="1"/>
    <xf numFmtId="0" fontId="10" fillId="0" borderId="21" xfId="0" applyFont="1" applyBorder="1"/>
    <xf numFmtId="0" fontId="10" fillId="0" borderId="24" xfId="0" applyFont="1" applyBorder="1"/>
    <xf numFmtId="0" fontId="10" fillId="0" borderId="16" xfId="0" applyFont="1" applyBorder="1"/>
    <xf numFmtId="0" fontId="10" fillId="0" borderId="25" xfId="0" applyFont="1" applyBorder="1"/>
    <xf numFmtId="0" fontId="10" fillId="0" borderId="4" xfId="0" applyFont="1" applyBorder="1" applyAlignment="1">
      <alignment horizontal="centerContinuous"/>
    </xf>
    <xf numFmtId="0" fontId="34" fillId="0" borderId="24" xfId="0" applyFont="1" applyBorder="1" applyProtection="1">
      <protection locked="0"/>
    </xf>
    <xf numFmtId="0" fontId="10" fillId="0" borderId="42" xfId="0" applyFont="1" applyBorder="1"/>
    <xf numFmtId="5" fontId="10" fillId="0" borderId="45" xfId="0" applyNumberFormat="1" applyFont="1" applyBorder="1" applyProtection="1"/>
    <xf numFmtId="0" fontId="10" fillId="0" borderId="8" xfId="0" applyFont="1" applyBorder="1" applyAlignment="1">
      <alignment horizontal="centerContinuous"/>
    </xf>
    <xf numFmtId="0" fontId="10" fillId="0" borderId="47" xfId="0" applyFont="1" applyBorder="1"/>
    <xf numFmtId="5" fontId="10" fillId="0" borderId="24" xfId="0" applyNumberFormat="1" applyFont="1" applyBorder="1" applyProtection="1"/>
    <xf numFmtId="0" fontId="11" fillId="0" borderId="1" xfId="0" applyFont="1" applyBorder="1" applyAlignment="1">
      <alignment horizontal="centerContinuous"/>
    </xf>
    <xf numFmtId="0" fontId="11" fillId="0" borderId="2" xfId="0" applyFont="1" applyBorder="1" applyAlignment="1">
      <alignment horizontal="centerContinuous"/>
    </xf>
    <xf numFmtId="0" fontId="10" fillId="0" borderId="3" xfId="0" applyFont="1" applyBorder="1" applyAlignment="1">
      <alignment horizontal="centerContinuous"/>
    </xf>
    <xf numFmtId="0" fontId="10" fillId="0" borderId="5" xfId="0" applyFont="1" applyBorder="1" applyAlignment="1">
      <alignment horizontal="centerContinuous"/>
    </xf>
    <xf numFmtId="5" fontId="10" fillId="0" borderId="27" xfId="0" applyNumberFormat="1" applyFont="1" applyBorder="1" applyProtection="1"/>
    <xf numFmtId="0" fontId="10" fillId="0" borderId="4" xfId="0" applyFont="1" applyBorder="1" applyAlignment="1">
      <alignment horizontal="center"/>
    </xf>
    <xf numFmtId="0" fontId="10" fillId="0" borderId="14" xfId="0" applyFont="1" applyBorder="1"/>
    <xf numFmtId="0" fontId="10" fillId="0" borderId="17" xfId="0" applyFont="1" applyBorder="1" applyAlignment="1">
      <alignment horizontal="center"/>
    </xf>
    <xf numFmtId="37" fontId="10" fillId="0" borderId="30" xfId="0" applyNumberFormat="1" applyFont="1" applyBorder="1" applyAlignment="1" applyProtection="1">
      <alignment horizontal="center"/>
    </xf>
    <xf numFmtId="37" fontId="10" fillId="0" borderId="32" xfId="0" applyNumberFormat="1" applyFont="1" applyBorder="1" applyAlignment="1" applyProtection="1">
      <alignment horizontal="center"/>
    </xf>
    <xf numFmtId="0" fontId="10" fillId="0" borderId="6" xfId="0" applyFont="1" applyBorder="1"/>
    <xf numFmtId="0" fontId="52" fillId="0" borderId="0" xfId="0" applyFont="1" applyAlignment="1">
      <alignment horizontal="centerContinuous"/>
    </xf>
    <xf numFmtId="0" fontId="57" fillId="0" borderId="0" xfId="0" applyFont="1"/>
    <xf numFmtId="0" fontId="10" fillId="0" borderId="17" xfId="0" applyFont="1" applyBorder="1" applyAlignment="1">
      <alignment horizontal="centerContinuous"/>
    </xf>
    <xf numFmtId="0" fontId="10" fillId="0" borderId="18" xfId="0" applyFont="1" applyBorder="1" applyAlignment="1">
      <alignment horizontal="centerContinuous"/>
    </xf>
    <xf numFmtId="0" fontId="10" fillId="0" borderId="21" xfId="0" applyFont="1" applyBorder="1" applyAlignment="1">
      <alignment horizontal="centerContinuous"/>
    </xf>
    <xf numFmtId="0" fontId="10" fillId="0" borderId="39" xfId="0" applyFont="1" applyBorder="1"/>
    <xf numFmtId="0" fontId="10" fillId="0" borderId="13" xfId="0" applyFont="1" applyBorder="1"/>
    <xf numFmtId="0" fontId="10" fillId="0" borderId="20" xfId="0" applyFont="1" applyBorder="1"/>
    <xf numFmtId="5" fontId="34" fillId="0" borderId="51" xfId="0" applyNumberFormat="1" applyFont="1" applyBorder="1" applyProtection="1">
      <protection locked="0"/>
    </xf>
    <xf numFmtId="5" fontId="34" fillId="0" borderId="52" xfId="0" applyNumberFormat="1" applyFont="1" applyBorder="1" applyProtection="1">
      <protection locked="0"/>
    </xf>
    <xf numFmtId="0" fontId="10" fillId="13" borderId="16" xfId="0" applyFont="1" applyFill="1" applyBorder="1"/>
    <xf numFmtId="0" fontId="10" fillId="13" borderId="5" xfId="0" applyFont="1" applyFill="1" applyBorder="1"/>
    <xf numFmtId="37" fontId="10" fillId="0" borderId="13" xfId="0" applyNumberFormat="1" applyFont="1" applyBorder="1" applyProtection="1"/>
    <xf numFmtId="37" fontId="10" fillId="0" borderId="14" xfId="0" applyNumberFormat="1" applyFont="1" applyBorder="1" applyProtection="1"/>
    <xf numFmtId="37" fontId="10" fillId="0" borderId="16" xfId="0" applyNumberFormat="1" applyFont="1" applyBorder="1" applyProtection="1"/>
    <xf numFmtId="5" fontId="10" fillId="0" borderId="53" xfId="0" applyNumberFormat="1" applyFont="1" applyBorder="1" applyProtection="1"/>
    <xf numFmtId="5" fontId="10" fillId="0" borderId="54" xfId="0" applyNumberFormat="1" applyFont="1" applyBorder="1" applyProtection="1"/>
    <xf numFmtId="0" fontId="10" fillId="0" borderId="10" xfId="0" applyFont="1" applyBorder="1" applyAlignment="1">
      <alignment horizontal="center"/>
    </xf>
    <xf numFmtId="0" fontId="10" fillId="0" borderId="39" xfId="0" applyFont="1" applyBorder="1" applyAlignment="1">
      <alignment horizontal="center"/>
    </xf>
    <xf numFmtId="5" fontId="34" fillId="0" borderId="16" xfId="0" applyNumberFormat="1" applyFont="1" applyBorder="1" applyProtection="1">
      <protection locked="0"/>
    </xf>
    <xf numFmtId="5" fontId="10" fillId="0" borderId="55" xfId="0" applyNumberFormat="1" applyFont="1" applyBorder="1" applyProtection="1"/>
    <xf numFmtId="0" fontId="10" fillId="0" borderId="32" xfId="0" applyFont="1" applyBorder="1" applyAlignment="1">
      <alignment horizontal="center"/>
    </xf>
    <xf numFmtId="0" fontId="10" fillId="0" borderId="9" xfId="0" applyFont="1" applyBorder="1"/>
    <xf numFmtId="0" fontId="34" fillId="0" borderId="11" xfId="0" applyFont="1" applyBorder="1" applyAlignment="1" applyProtection="1">
      <alignment horizontal="right"/>
      <protection locked="0"/>
    </xf>
    <xf numFmtId="0" fontId="62" fillId="0" borderId="1" xfId="0" applyFont="1" applyBorder="1"/>
    <xf numFmtId="0" fontId="62" fillId="0" borderId="2" xfId="0" applyFont="1" applyBorder="1"/>
    <xf numFmtId="0" fontId="62" fillId="0" borderId="3" xfId="0" applyFont="1" applyBorder="1"/>
    <xf numFmtId="0" fontId="35" fillId="0" borderId="0" xfId="0" applyFont="1" applyAlignment="1">
      <alignment horizontal="centerContinuous"/>
    </xf>
    <xf numFmtId="0" fontId="35" fillId="0" borderId="5" xfId="0" applyFont="1" applyBorder="1" applyAlignment="1">
      <alignment horizontal="centerContinuous"/>
    </xf>
    <xf numFmtId="0" fontId="35" fillId="0" borderId="4" xfId="0" applyFont="1" applyBorder="1"/>
    <xf numFmtId="0" fontId="35" fillId="0" borderId="5" xfId="0" applyFont="1" applyBorder="1"/>
    <xf numFmtId="0" fontId="52" fillId="0" borderId="5" xfId="0" applyFont="1" applyBorder="1"/>
    <xf numFmtId="0" fontId="10" fillId="0" borderId="28" xfId="0" applyFont="1" applyBorder="1"/>
    <xf numFmtId="37" fontId="34" fillId="0" borderId="24" xfId="0" applyNumberFormat="1" applyFont="1" applyBorder="1" applyProtection="1"/>
    <xf numFmtId="0" fontId="10" fillId="0" borderId="8" xfId="0" applyFont="1" applyBorder="1" applyAlignment="1">
      <alignment horizontal="center"/>
    </xf>
    <xf numFmtId="0" fontId="63" fillId="0" borderId="0" xfId="0" applyFont="1"/>
    <xf numFmtId="0" fontId="0" fillId="0" borderId="39" xfId="0" applyBorder="1" applyProtection="1"/>
    <xf numFmtId="0" fontId="0" fillId="0" borderId="26" xfId="0" applyBorder="1" applyProtection="1"/>
    <xf numFmtId="0" fontId="0" fillId="0" borderId="30" xfId="0" applyBorder="1" applyProtection="1"/>
    <xf numFmtId="0" fontId="0" fillId="0" borderId="24" xfId="0" applyBorder="1" applyProtection="1"/>
    <xf numFmtId="0" fontId="0" fillId="0" borderId="16" xfId="0" applyBorder="1" applyProtection="1"/>
    <xf numFmtId="0" fontId="0" fillId="0" borderId="25" xfId="0" applyBorder="1" applyProtection="1"/>
    <xf numFmtId="0" fontId="0" fillId="0" borderId="31" xfId="0" applyBorder="1" applyProtection="1"/>
    <xf numFmtId="0" fontId="0" fillId="0" borderId="41" xfId="0" applyBorder="1" applyProtection="1"/>
    <xf numFmtId="0" fontId="25" fillId="0" borderId="40" xfId="0" applyFont="1" applyBorder="1" applyProtection="1">
      <protection locked="0"/>
    </xf>
    <xf numFmtId="0" fontId="25" fillId="0" borderId="45" xfId="0" applyFont="1" applyBorder="1" applyProtection="1">
      <protection locked="0"/>
    </xf>
    <xf numFmtId="37" fontId="25" fillId="15" borderId="40" xfId="0" applyNumberFormat="1" applyFont="1" applyFill="1" applyBorder="1" applyProtection="1">
      <protection locked="0"/>
    </xf>
    <xf numFmtId="0" fontId="25" fillId="15" borderId="40" xfId="0" applyFont="1" applyFill="1" applyBorder="1" applyProtection="1">
      <protection locked="0"/>
    </xf>
    <xf numFmtId="0" fontId="25" fillId="15" borderId="45" xfId="0" applyFont="1" applyFill="1" applyBorder="1" applyProtection="1">
      <protection locked="0"/>
    </xf>
    <xf numFmtId="5" fontId="0" fillId="0" borderId="40" xfId="0" applyNumberFormat="1" applyBorder="1" applyProtection="1"/>
    <xf numFmtId="37" fontId="25" fillId="0" borderId="13" xfId="0" applyNumberFormat="1" applyFont="1" applyBorder="1" applyProtection="1">
      <protection locked="0"/>
    </xf>
    <xf numFmtId="0" fontId="25" fillId="0" borderId="13" xfId="0" applyFont="1" applyBorder="1" applyProtection="1">
      <protection locked="0"/>
    </xf>
    <xf numFmtId="0" fontId="25" fillId="0" borderId="27" xfId="0" applyFont="1" applyBorder="1" applyProtection="1">
      <protection locked="0"/>
    </xf>
    <xf numFmtId="0" fontId="0" fillId="0" borderId="46" xfId="0" applyBorder="1" applyProtection="1"/>
    <xf numFmtId="0" fontId="0" fillId="0" borderId="48" xfId="0" applyBorder="1" applyProtection="1"/>
    <xf numFmtId="5" fontId="0" fillId="0" borderId="48" xfId="0" applyNumberFormat="1" applyBorder="1" applyProtection="1"/>
    <xf numFmtId="0" fontId="25" fillId="0" borderId="49" xfId="0" applyFont="1" applyBorder="1" applyProtection="1">
      <protection locked="0"/>
    </xf>
    <xf numFmtId="0" fontId="52" fillId="3" borderId="0" xfId="0" applyFont="1" applyFill="1" applyAlignment="1" applyProtection="1">
      <alignment horizontal="centerContinuous"/>
    </xf>
    <xf numFmtId="0" fontId="11" fillId="0" borderId="17" xfId="0" applyFont="1" applyBorder="1" applyAlignment="1" applyProtection="1">
      <alignment horizontal="centerContinuous"/>
    </xf>
    <xf numFmtId="0" fontId="52" fillId="3" borderId="18" xfId="0" applyFont="1" applyFill="1" applyBorder="1" applyAlignment="1" applyProtection="1">
      <alignment horizontal="centerContinuous"/>
    </xf>
    <xf numFmtId="0" fontId="52" fillId="3" borderId="39" xfId="0" applyFont="1" applyFill="1" applyBorder="1" applyProtection="1"/>
    <xf numFmtId="0" fontId="52" fillId="3" borderId="11" xfId="0" applyFont="1" applyFill="1" applyBorder="1" applyProtection="1"/>
    <xf numFmtId="0" fontId="52" fillId="3" borderId="31" xfId="0" applyFont="1" applyFill="1" applyBorder="1" applyProtection="1"/>
    <xf numFmtId="0" fontId="52" fillId="3" borderId="31" xfId="0" applyFont="1" applyFill="1" applyBorder="1" applyAlignment="1" applyProtection="1">
      <alignment horizontal="center"/>
    </xf>
    <xf numFmtId="0" fontId="52" fillId="3" borderId="44" xfId="0" applyFont="1" applyFill="1" applyBorder="1" applyProtection="1"/>
    <xf numFmtId="5" fontId="52" fillId="3" borderId="18" xfId="0" applyNumberFormat="1" applyFont="1" applyFill="1" applyBorder="1" applyProtection="1"/>
    <xf numFmtId="5" fontId="52" fillId="3" borderId="29" xfId="0" applyNumberFormat="1" applyFont="1" applyFill="1" applyBorder="1" applyProtection="1"/>
    <xf numFmtId="37" fontId="52" fillId="3" borderId="18" xfId="0" applyNumberFormat="1" applyFont="1" applyFill="1" applyBorder="1" applyProtection="1"/>
    <xf numFmtId="37" fontId="52" fillId="3" borderId="29" xfId="0" applyNumberFormat="1" applyFont="1" applyFill="1" applyBorder="1" applyProtection="1"/>
    <xf numFmtId="0" fontId="52" fillId="3" borderId="32" xfId="0" applyFont="1" applyFill="1" applyBorder="1" applyAlignment="1" applyProtection="1">
      <alignment horizontal="center"/>
    </xf>
    <xf numFmtId="5" fontId="52" fillId="3" borderId="6" xfId="0" applyNumberFormat="1" applyFont="1" applyFill="1" applyBorder="1" applyProtection="1"/>
    <xf numFmtId="5" fontId="52" fillId="3" borderId="49" xfId="0" applyNumberFormat="1" applyFont="1" applyFill="1" applyBorder="1" applyProtection="1"/>
    <xf numFmtId="5" fontId="10" fillId="0" borderId="16" xfId="0" applyNumberFormat="1" applyFont="1" applyBorder="1" applyProtection="1"/>
    <xf numFmtId="37" fontId="10" fillId="0" borderId="20" xfId="0" applyNumberFormat="1" applyFont="1" applyBorder="1" applyProtection="1"/>
    <xf numFmtId="0" fontId="10" fillId="0" borderId="38" xfId="0" applyFont="1" applyBorder="1" applyProtection="1"/>
    <xf numFmtId="0" fontId="10" fillId="13" borderId="23" xfId="0" applyFont="1" applyFill="1" applyBorder="1" applyProtection="1"/>
    <xf numFmtId="5" fontId="10" fillId="0" borderId="22" xfId="0" applyNumberFormat="1" applyFont="1" applyBorder="1" applyProtection="1"/>
    <xf numFmtId="0" fontId="10" fillId="0" borderId="21" xfId="0" applyFont="1" applyBorder="1" applyAlignment="1" applyProtection="1">
      <alignment horizontal="centerContinuous"/>
    </xf>
    <xf numFmtId="0" fontId="10" fillId="0" borderId="38" xfId="0" applyFont="1" applyBorder="1" applyAlignment="1" applyProtection="1">
      <alignment horizontal="left"/>
    </xf>
    <xf numFmtId="0" fontId="10" fillId="13" borderId="38" xfId="0" applyFont="1" applyFill="1" applyBorder="1" applyProtection="1"/>
    <xf numFmtId="5" fontId="10" fillId="0" borderId="23" xfId="0" applyNumberFormat="1" applyFont="1" applyBorder="1" applyProtection="1"/>
    <xf numFmtId="0" fontId="11" fillId="0" borderId="4" xfId="0" applyFont="1" applyBorder="1" applyProtection="1"/>
    <xf numFmtId="0" fontId="0" fillId="0" borderId="44" xfId="0" applyBorder="1" applyProtection="1"/>
    <xf numFmtId="0" fontId="10" fillId="0" borderId="39" xfId="0" applyFont="1" applyBorder="1" applyAlignment="1" applyProtection="1">
      <alignment horizontal="centerContinuous"/>
    </xf>
    <xf numFmtId="0" fontId="10" fillId="0" borderId="41" xfId="0" applyFont="1" applyBorder="1" applyAlignment="1" applyProtection="1">
      <alignment horizontal="centerContinuous"/>
    </xf>
    <xf numFmtId="0" fontId="10" fillId="0" borderId="4" xfId="0" applyFont="1" applyBorder="1" applyAlignment="1" applyProtection="1">
      <alignment horizontal="centerContinuous"/>
    </xf>
    <xf numFmtId="5" fontId="10" fillId="0" borderId="5" xfId="0" applyNumberFormat="1" applyFont="1" applyBorder="1" applyAlignment="1" applyProtection="1">
      <alignment horizontal="centerContinuous"/>
    </xf>
    <xf numFmtId="0" fontId="0" fillId="0" borderId="31" xfId="0" applyBorder="1" applyAlignment="1" applyProtection="1">
      <alignment horizontal="center"/>
    </xf>
    <xf numFmtId="37" fontId="10" fillId="0" borderId="23" xfId="0" applyNumberFormat="1" applyFont="1" applyBorder="1" applyProtection="1"/>
    <xf numFmtId="37" fontId="10" fillId="0" borderId="9" xfId="0" applyNumberFormat="1" applyFont="1" applyBorder="1" applyProtection="1"/>
    <xf numFmtId="0" fontId="13" fillId="0" borderId="24" xfId="0" applyFont="1" applyBorder="1" applyProtection="1"/>
    <xf numFmtId="37" fontId="10" fillId="15" borderId="24" xfId="0" applyNumberFormat="1" applyFont="1" applyFill="1" applyBorder="1" applyProtection="1"/>
    <xf numFmtId="37" fontId="10" fillId="0" borderId="25" xfId="0" applyNumberFormat="1" applyFont="1" applyBorder="1" applyAlignment="1" applyProtection="1">
      <alignment horizontal="center"/>
    </xf>
    <xf numFmtId="7" fontId="0" fillId="0" borderId="0" xfId="0" applyNumberFormat="1" applyProtection="1"/>
    <xf numFmtId="7" fontId="10" fillId="0" borderId="16" xfId="0" applyNumberFormat="1" applyFont="1" applyBorder="1" applyProtection="1"/>
    <xf numFmtId="7" fontId="10" fillId="0" borderId="5" xfId="0" applyNumberFormat="1" applyFont="1" applyBorder="1" applyProtection="1"/>
    <xf numFmtId="39" fontId="10" fillId="0" borderId="16" xfId="0" applyNumberFormat="1" applyFont="1" applyBorder="1" applyProtection="1"/>
    <xf numFmtId="39" fontId="10" fillId="0" borderId="5" xfId="0" applyNumberFormat="1" applyFont="1" applyBorder="1" applyProtection="1"/>
    <xf numFmtId="37" fontId="10" fillId="0" borderId="15" xfId="0" applyNumberFormat="1" applyFont="1" applyBorder="1" applyProtection="1"/>
    <xf numFmtId="37" fontId="10" fillId="0" borderId="43" xfId="0" applyNumberFormat="1" applyFont="1" applyBorder="1" applyProtection="1"/>
    <xf numFmtId="0" fontId="10" fillId="0" borderId="33" xfId="0" applyFont="1" applyBorder="1" applyAlignment="1" applyProtection="1">
      <alignment horizontal="center"/>
    </xf>
    <xf numFmtId="0" fontId="0" fillId="0" borderId="39" xfId="0" applyBorder="1" applyAlignment="1" applyProtection="1">
      <alignment horizontal="center"/>
    </xf>
    <xf numFmtId="0" fontId="14" fillId="0" borderId="0" xfId="0" applyFont="1" applyProtection="1"/>
    <xf numFmtId="37" fontId="0" fillId="0" borderId="16" xfId="0" applyNumberFormat="1" applyBorder="1" applyProtection="1"/>
    <xf numFmtId="0" fontId="0" fillId="0" borderId="32" xfId="0" applyBorder="1" applyAlignment="1" applyProtection="1">
      <alignment horizontal="center"/>
    </xf>
    <xf numFmtId="0" fontId="0" fillId="0" borderId="6" xfId="0" applyBorder="1" applyAlignment="1" applyProtection="1">
      <alignment horizontal="center"/>
    </xf>
    <xf numFmtId="37" fontId="0" fillId="0" borderId="48" xfId="0" applyNumberFormat="1" applyBorder="1" applyProtection="1"/>
    <xf numFmtId="5" fontId="0" fillId="0" borderId="49" xfId="0" applyNumberFormat="1" applyBorder="1" applyProtection="1"/>
    <xf numFmtId="0" fontId="0" fillId="0" borderId="26" xfId="0" applyBorder="1" applyAlignment="1" applyProtection="1">
      <alignment horizontal="centerContinuous"/>
    </xf>
    <xf numFmtId="0" fontId="0" fillId="0" borderId="28" xfId="0" applyBorder="1" applyAlignment="1" applyProtection="1">
      <alignment horizontal="centerContinuous"/>
    </xf>
    <xf numFmtId="37" fontId="0" fillId="0" borderId="25" xfId="0" applyNumberFormat="1" applyBorder="1" applyProtection="1"/>
    <xf numFmtId="5" fontId="0" fillId="0" borderId="25" xfId="0" applyNumberFormat="1" applyBorder="1" applyProtection="1"/>
    <xf numFmtId="5" fontId="0" fillId="0" borderId="45" xfId="0" applyNumberFormat="1" applyBorder="1" applyProtection="1"/>
    <xf numFmtId="0" fontId="0" fillId="0" borderId="50" xfId="0" applyBorder="1" applyProtection="1"/>
    <xf numFmtId="5" fontId="0" fillId="0" borderId="50" xfId="0" applyNumberFormat="1" applyBorder="1" applyProtection="1"/>
    <xf numFmtId="0" fontId="10" fillId="0" borderId="27" xfId="0" applyFont="1" applyBorder="1" applyAlignment="1" applyProtection="1">
      <alignment horizontal="center"/>
    </xf>
    <xf numFmtId="0" fontId="10" fillId="0" borderId="50" xfId="0" applyFont="1" applyBorder="1" applyAlignment="1" applyProtection="1">
      <alignment horizontal="center"/>
    </xf>
    <xf numFmtId="0" fontId="0" fillId="0" borderId="4" xfId="0" applyBorder="1" applyAlignment="1">
      <alignment horizontal="center"/>
    </xf>
    <xf numFmtId="0" fontId="0" fillId="0" borderId="17" xfId="0" applyBorder="1" applyAlignment="1">
      <alignment horizontal="center"/>
    </xf>
    <xf numFmtId="0" fontId="0" fillId="0" borderId="24" xfId="0" applyBorder="1"/>
    <xf numFmtId="0" fontId="0" fillId="0" borderId="18" xfId="0" applyBorder="1" applyAlignment="1">
      <alignment horizontal="centerContinuous"/>
    </xf>
    <xf numFmtId="0" fontId="0" fillId="0" borderId="21" xfId="0" applyBorder="1" applyAlignment="1">
      <alignment horizontal="centerContinuous"/>
    </xf>
    <xf numFmtId="0" fontId="0" fillId="0" borderId="25" xfId="0" applyBorder="1"/>
    <xf numFmtId="0" fontId="0" fillId="0" borderId="28" xfId="0" applyBorder="1"/>
    <xf numFmtId="0" fontId="0" fillId="13" borderId="40" xfId="0" applyFill="1" applyBorder="1"/>
    <xf numFmtId="0" fontId="0" fillId="13" borderId="44" xfId="0" applyFill="1" applyBorder="1"/>
    <xf numFmtId="0" fontId="0" fillId="0" borderId="0" xfId="0" applyAlignment="1">
      <alignment horizontal="center"/>
    </xf>
    <xf numFmtId="0" fontId="0" fillId="0" borderId="28" xfId="0" applyBorder="1" applyAlignment="1">
      <alignment horizontal="centerContinuous"/>
    </xf>
    <xf numFmtId="5" fontId="25" fillId="0" borderId="24" xfId="0" applyNumberFormat="1" applyFont="1" applyBorder="1" applyProtection="1">
      <protection locked="0"/>
    </xf>
    <xf numFmtId="37" fontId="25" fillId="0" borderId="24" xfId="0" applyNumberFormat="1" applyFont="1" applyBorder="1" applyProtection="1">
      <protection locked="0"/>
    </xf>
    <xf numFmtId="37" fontId="0" fillId="0" borderId="45" xfId="0" applyNumberFormat="1" applyBorder="1" applyProtection="1"/>
    <xf numFmtId="0" fontId="0" fillId="0" borderId="8" xfId="0" applyBorder="1" applyAlignment="1">
      <alignment horizontal="center"/>
    </xf>
    <xf numFmtId="0" fontId="11" fillId="0" borderId="5" xfId="0" applyFont="1" applyBorder="1" applyProtection="1"/>
    <xf numFmtId="0" fontId="10" fillId="0" borderId="39" xfId="0" applyFont="1" applyBorder="1" applyProtection="1"/>
    <xf numFmtId="0" fontId="0" fillId="0" borderId="12" xfId="0" applyBorder="1" applyProtection="1"/>
    <xf numFmtId="0" fontId="10" fillId="0" borderId="12" xfId="0" applyFont="1" applyBorder="1" applyAlignment="1" applyProtection="1">
      <alignment horizontal="centerContinuous"/>
    </xf>
    <xf numFmtId="0" fontId="13" fillId="0" borderId="11" xfId="0" applyFont="1" applyBorder="1" applyProtection="1"/>
    <xf numFmtId="0" fontId="0" fillId="0" borderId="15" xfId="0" applyBorder="1" applyProtection="1"/>
    <xf numFmtId="5" fontId="10" fillId="0" borderId="15" xfId="0" applyNumberFormat="1" applyFont="1" applyBorder="1" applyProtection="1"/>
    <xf numFmtId="0" fontId="0" fillId="0" borderId="19" xfId="0" applyBorder="1" applyProtection="1"/>
    <xf numFmtId="0" fontId="10" fillId="0" borderId="32" xfId="0" applyFont="1" applyBorder="1" applyProtection="1"/>
    <xf numFmtId="0" fontId="10" fillId="13" borderId="56" xfId="0" applyFont="1" applyFill="1" applyBorder="1" applyProtection="1"/>
    <xf numFmtId="0" fontId="10" fillId="13" borderId="50" xfId="0" applyFont="1" applyFill="1" applyBorder="1" applyProtection="1"/>
    <xf numFmtId="5" fontId="10" fillId="13" borderId="50" xfId="0" applyNumberFormat="1" applyFont="1" applyFill="1" applyBorder="1" applyProtection="1"/>
    <xf numFmtId="0" fontId="10" fillId="0" borderId="1" xfId="0" applyFont="1" applyBorder="1" applyAlignment="1" applyProtection="1">
      <alignment horizontal="centerContinuous"/>
    </xf>
    <xf numFmtId="0" fontId="10" fillId="0" borderId="2" xfId="0" applyFont="1" applyBorder="1" applyAlignment="1" applyProtection="1">
      <alignment horizontal="centerContinuous"/>
    </xf>
    <xf numFmtId="0" fontId="10" fillId="0" borderId="3" xfId="0" applyFont="1" applyBorder="1" applyAlignment="1" applyProtection="1">
      <alignment horizontal="centerContinuous"/>
    </xf>
    <xf numFmtId="0" fontId="51" fillId="0" borderId="5" xfId="0" applyFont="1" applyBorder="1" applyProtection="1"/>
    <xf numFmtId="0" fontId="10" fillId="0" borderId="57" xfId="0" applyFont="1" applyBorder="1" applyAlignment="1" applyProtection="1">
      <alignment horizontal="center"/>
    </xf>
    <xf numFmtId="0" fontId="10" fillId="0" borderId="58" xfId="0" applyFont="1" applyBorder="1" applyAlignment="1" applyProtection="1">
      <alignment horizontal="center"/>
    </xf>
    <xf numFmtId="165" fontId="11" fillId="0" borderId="0" xfId="0" applyNumberFormat="1" applyFont="1" applyAlignment="1" applyProtection="1">
      <alignment horizontal="centerContinuous"/>
    </xf>
    <xf numFmtId="0" fontId="10" fillId="0" borderId="17" xfId="0" applyFont="1" applyBorder="1" applyAlignment="1" applyProtection="1">
      <alignment horizontal="centerContinuous"/>
    </xf>
    <xf numFmtId="0" fontId="51" fillId="0" borderId="4" xfId="0" applyFont="1" applyBorder="1" applyProtection="1"/>
    <xf numFmtId="0" fontId="64" fillId="0" borderId="4" xfId="0" applyFont="1" applyBorder="1" applyProtection="1"/>
    <xf numFmtId="0" fontId="10" fillId="0" borderId="42" xfId="0" applyFont="1" applyBorder="1" applyAlignment="1" applyProtection="1">
      <alignment horizontal="centerContinuous"/>
    </xf>
    <xf numFmtId="0" fontId="10" fillId="0" borderId="43" xfId="0" applyFont="1" applyBorder="1" applyAlignment="1" applyProtection="1">
      <alignment horizontal="centerContinuous"/>
    </xf>
    <xf numFmtId="0" fontId="10" fillId="0" borderId="24" xfId="0" applyFont="1" applyBorder="1" applyAlignment="1" applyProtection="1">
      <alignment horizontal="center"/>
    </xf>
    <xf numFmtId="0" fontId="10" fillId="0" borderId="28" xfId="0" applyFont="1" applyBorder="1" applyAlignment="1" applyProtection="1">
      <alignment horizontal="center"/>
    </xf>
    <xf numFmtId="0" fontId="10" fillId="15" borderId="24" xfId="0" applyFont="1" applyFill="1" applyBorder="1" applyProtection="1"/>
    <xf numFmtId="37" fontId="0" fillId="0" borderId="24" xfId="0" applyNumberFormat="1" applyBorder="1" applyProtection="1"/>
    <xf numFmtId="0" fontId="0" fillId="15" borderId="24" xfId="0" applyFill="1" applyBorder="1" applyProtection="1"/>
    <xf numFmtId="37" fontId="13" fillId="0" borderId="25" xfId="0" applyNumberFormat="1" applyFont="1" applyBorder="1" applyProtection="1"/>
    <xf numFmtId="0" fontId="10" fillId="0" borderId="56" xfId="0" applyFont="1" applyBorder="1" applyAlignment="1" applyProtection="1">
      <alignment horizontal="center"/>
    </xf>
    <xf numFmtId="5" fontId="10" fillId="0" borderId="56" xfId="0" applyNumberFormat="1" applyFont="1" applyBorder="1" applyProtection="1"/>
    <xf numFmtId="37" fontId="42" fillId="0" borderId="0" xfId="0" applyNumberFormat="1" applyFont="1" applyAlignment="1" applyProtection="1">
      <alignment horizontal="centerContinuous"/>
    </xf>
    <xf numFmtId="0" fontId="9" fillId="0" borderId="0" xfId="0" applyFont="1" applyAlignment="1" applyProtection="1">
      <alignment horizontal="centerContinuous"/>
    </xf>
    <xf numFmtId="0" fontId="9" fillId="0" borderId="0" xfId="0" applyFont="1" applyAlignment="1" applyProtection="1">
      <alignment horizontal="left"/>
    </xf>
    <xf numFmtId="0" fontId="51" fillId="0" borderId="0" xfId="0" applyFont="1"/>
    <xf numFmtId="0" fontId="10" fillId="0" borderId="10" xfId="0" applyFont="1" applyBorder="1"/>
    <xf numFmtId="0" fontId="10" fillId="0" borderId="28" xfId="0" applyFont="1" applyBorder="1" applyAlignment="1">
      <alignment horizontal="centerContinuous"/>
    </xf>
    <xf numFmtId="0" fontId="10" fillId="0" borderId="25" xfId="0" applyFont="1" applyBorder="1" applyAlignment="1">
      <alignment horizontal="centerContinuous"/>
    </xf>
    <xf numFmtId="0" fontId="10" fillId="0" borderId="24" xfId="0" applyFont="1" applyBorder="1" applyAlignment="1">
      <alignment horizontal="centerContinuous"/>
    </xf>
    <xf numFmtId="0" fontId="10" fillId="0" borderId="29" xfId="0" applyFont="1" applyBorder="1" applyAlignment="1">
      <alignment horizontal="center"/>
    </xf>
    <xf numFmtId="0" fontId="10" fillId="0" borderId="24" xfId="0" applyFont="1" applyBorder="1" applyAlignment="1">
      <alignment horizontal="center"/>
    </xf>
    <xf numFmtId="5" fontId="10" fillId="3" borderId="24" xfId="0" applyNumberFormat="1" applyFont="1" applyFill="1" applyBorder="1" applyProtection="1"/>
    <xf numFmtId="0" fontId="10" fillId="3" borderId="24" xfId="0" applyFont="1" applyFill="1" applyBorder="1"/>
    <xf numFmtId="5" fontId="10" fillId="3" borderId="25" xfId="0" applyNumberFormat="1" applyFont="1" applyFill="1" applyBorder="1" applyProtection="1"/>
    <xf numFmtId="37" fontId="10" fillId="3" borderId="24" xfId="0" applyNumberFormat="1" applyFont="1" applyFill="1" applyBorder="1" applyProtection="1"/>
    <xf numFmtId="37" fontId="10" fillId="3" borderId="25" xfId="0" applyNumberFormat="1" applyFont="1" applyFill="1" applyBorder="1" applyProtection="1"/>
    <xf numFmtId="0" fontId="10" fillId="0" borderId="56" xfId="0" applyFont="1" applyBorder="1" applyAlignment="1">
      <alignment horizontal="center"/>
    </xf>
    <xf numFmtId="0" fontId="10" fillId="14" borderId="47" xfId="0" applyFont="1" applyFill="1" applyBorder="1"/>
    <xf numFmtId="0" fontId="22" fillId="0" borderId="0" xfId="0" applyFont="1" applyAlignment="1" applyProtection="1">
      <alignment horizontal="centerContinuous"/>
    </xf>
    <xf numFmtId="0" fontId="10" fillId="0" borderId="0" xfId="0" applyFont="1" applyAlignment="1">
      <alignment horizontal="center"/>
    </xf>
    <xf numFmtId="0" fontId="10" fillId="0" borderId="11" xfId="0" applyFont="1" applyBorder="1" applyAlignment="1" applyProtection="1">
      <alignment horizontal="centerContinuous"/>
    </xf>
    <xf numFmtId="0" fontId="10" fillId="0" borderId="26" xfId="0" applyFont="1" applyBorder="1" applyAlignment="1" applyProtection="1">
      <alignment horizontal="centerContinuous"/>
    </xf>
    <xf numFmtId="0" fontId="0" fillId="0" borderId="28" xfId="0" applyBorder="1" applyProtection="1"/>
    <xf numFmtId="37" fontId="10" fillId="14" borderId="15" xfId="0" applyNumberFormat="1" applyFont="1" applyFill="1" applyBorder="1" applyProtection="1"/>
    <xf numFmtId="0" fontId="10" fillId="14" borderId="0" xfId="0" applyFont="1" applyFill="1" applyProtection="1"/>
    <xf numFmtId="37" fontId="10" fillId="14" borderId="16" xfId="0" applyNumberFormat="1" applyFont="1" applyFill="1" applyBorder="1" applyProtection="1"/>
    <xf numFmtId="37" fontId="10" fillId="14" borderId="24" xfId="0" applyNumberFormat="1" applyFont="1" applyFill="1" applyBorder="1" applyProtection="1"/>
    <xf numFmtId="37" fontId="10" fillId="14" borderId="25" xfId="0" applyNumberFormat="1" applyFont="1" applyFill="1" applyBorder="1" applyProtection="1"/>
    <xf numFmtId="37" fontId="10" fillId="14" borderId="17" xfId="0" applyNumberFormat="1" applyFont="1" applyFill="1" applyBorder="1" applyProtection="1"/>
    <xf numFmtId="0" fontId="10" fillId="14" borderId="28" xfId="0" applyFont="1" applyFill="1" applyBorder="1" applyProtection="1"/>
    <xf numFmtId="0" fontId="10" fillId="3" borderId="24" xfId="0" applyFont="1" applyFill="1" applyBorder="1" applyProtection="1"/>
    <xf numFmtId="0" fontId="10" fillId="3" borderId="0" xfId="0" applyFont="1" applyFill="1" applyProtection="1"/>
    <xf numFmtId="37" fontId="52" fillId="3" borderId="25" xfId="0" applyNumberFormat="1" applyFont="1" applyFill="1" applyBorder="1" applyProtection="1"/>
    <xf numFmtId="0" fontId="10" fillId="0" borderId="16" xfId="0" applyFont="1" applyBorder="1" applyAlignment="1" applyProtection="1">
      <alignment horizontal="left"/>
    </xf>
    <xf numFmtId="5" fontId="10" fillId="0" borderId="43" xfId="0" applyNumberFormat="1" applyFont="1" applyBorder="1" applyProtection="1"/>
    <xf numFmtId="37" fontId="10" fillId="14" borderId="4" xfId="0" applyNumberFormat="1" applyFont="1" applyFill="1" applyBorder="1" applyProtection="1"/>
    <xf numFmtId="0" fontId="10" fillId="14" borderId="24" xfId="0" applyFont="1" applyFill="1" applyBorder="1" applyProtection="1"/>
    <xf numFmtId="5" fontId="10" fillId="0" borderId="12" xfId="0" applyNumberFormat="1" applyFont="1" applyBorder="1" applyProtection="1"/>
    <xf numFmtId="5" fontId="10" fillId="0" borderId="13" xfId="0" applyNumberFormat="1" applyFont="1" applyBorder="1" applyProtection="1"/>
    <xf numFmtId="5" fontId="10" fillId="0" borderId="36" xfId="0" applyNumberFormat="1" applyFont="1" applyBorder="1" applyProtection="1"/>
    <xf numFmtId="0" fontId="10" fillId="14" borderId="26" xfId="0" applyFont="1" applyFill="1" applyBorder="1" applyProtection="1"/>
    <xf numFmtId="0" fontId="10" fillId="14" borderId="11" xfId="0" applyFont="1" applyFill="1" applyBorder="1" applyProtection="1"/>
    <xf numFmtId="0" fontId="10" fillId="14" borderId="14" xfId="0" applyFont="1" applyFill="1" applyBorder="1" applyProtection="1"/>
    <xf numFmtId="0" fontId="10" fillId="14" borderId="10" xfId="0" applyFont="1" applyFill="1" applyBorder="1" applyProtection="1"/>
    <xf numFmtId="0" fontId="10" fillId="14" borderId="12" xfId="0" applyFont="1" applyFill="1" applyBorder="1" applyProtection="1"/>
    <xf numFmtId="37" fontId="10" fillId="14" borderId="28" xfId="0" applyNumberFormat="1" applyFont="1" applyFill="1" applyBorder="1" applyProtection="1"/>
    <xf numFmtId="37" fontId="10" fillId="14" borderId="18" xfId="0" applyNumberFormat="1" applyFont="1" applyFill="1" applyBorder="1" applyProtection="1"/>
    <xf numFmtId="37" fontId="10" fillId="14" borderId="21" xfId="0" applyNumberFormat="1" applyFont="1" applyFill="1" applyBorder="1" applyProtection="1"/>
    <xf numFmtId="0" fontId="10" fillId="14" borderId="18" xfId="0" applyFont="1" applyFill="1" applyBorder="1" applyProtection="1"/>
    <xf numFmtId="37" fontId="10" fillId="14" borderId="19" xfId="0" applyNumberFormat="1" applyFont="1" applyFill="1" applyBorder="1" applyProtection="1"/>
    <xf numFmtId="0" fontId="10" fillId="0" borderId="40" xfId="0" applyFont="1" applyBorder="1"/>
    <xf numFmtId="0" fontId="10" fillId="14" borderId="5" xfId="0" applyFont="1" applyFill="1" applyBorder="1" applyProtection="1"/>
    <xf numFmtId="0" fontId="10" fillId="14" borderId="4" xfId="0" applyFont="1" applyFill="1" applyBorder="1" applyProtection="1"/>
    <xf numFmtId="0" fontId="10" fillId="14" borderId="15" xfId="0" applyFont="1" applyFill="1" applyBorder="1" applyProtection="1"/>
    <xf numFmtId="0" fontId="10" fillId="14" borderId="21" xfId="0" applyFont="1" applyFill="1" applyBorder="1" applyProtection="1"/>
    <xf numFmtId="0" fontId="10" fillId="14" borderId="17" xfId="0" applyFont="1" applyFill="1" applyBorder="1" applyProtection="1"/>
    <xf numFmtId="0" fontId="10" fillId="14" borderId="19" xfId="0" applyFont="1" applyFill="1" applyBorder="1" applyProtection="1"/>
    <xf numFmtId="5" fontId="10" fillId="0" borderId="18" xfId="0" applyNumberFormat="1" applyFont="1" applyBorder="1" applyProtection="1"/>
    <xf numFmtId="5" fontId="10" fillId="0" borderId="20" xfId="0" applyNumberFormat="1" applyFont="1" applyBorder="1" applyProtection="1"/>
    <xf numFmtId="5" fontId="10" fillId="0" borderId="29" xfId="0" applyNumberFormat="1" applyFont="1" applyBorder="1" applyProtection="1"/>
    <xf numFmtId="5" fontId="10" fillId="0" borderId="31" xfId="0" applyNumberFormat="1" applyFont="1" applyBorder="1" applyProtection="1"/>
    <xf numFmtId="37" fontId="10" fillId="0" borderId="31" xfId="0" applyNumberFormat="1" applyFont="1" applyBorder="1" applyProtection="1"/>
    <xf numFmtId="0" fontId="22" fillId="0" borderId="0" xfId="0" applyFont="1" applyProtection="1"/>
    <xf numFmtId="37" fontId="10" fillId="3" borderId="4" xfId="0" applyNumberFormat="1" applyFont="1" applyFill="1" applyBorder="1" applyAlignment="1" applyProtection="1">
      <alignment horizontal="center"/>
    </xf>
    <xf numFmtId="37" fontId="10" fillId="3" borderId="0" xfId="0" applyNumberFormat="1" applyFont="1" applyFill="1" applyAlignment="1" applyProtection="1">
      <alignment horizontal="centerContinuous"/>
    </xf>
    <xf numFmtId="37" fontId="10" fillId="3" borderId="5" xfId="0" applyNumberFormat="1" applyFont="1" applyFill="1" applyBorder="1" applyAlignment="1" applyProtection="1">
      <alignment horizontal="centerContinuous"/>
    </xf>
    <xf numFmtId="37" fontId="10" fillId="3" borderId="4" xfId="0" applyNumberFormat="1" applyFont="1" applyFill="1" applyBorder="1" applyAlignment="1" applyProtection="1">
      <alignment horizontal="centerContinuous"/>
    </xf>
    <xf numFmtId="37" fontId="10" fillId="3" borderId="5" xfId="0" applyNumberFormat="1" applyFont="1" applyFill="1" applyBorder="1" applyAlignment="1" applyProtection="1">
      <alignment horizontal="center"/>
    </xf>
    <xf numFmtId="37" fontId="10" fillId="3" borderId="5" xfId="0" applyNumberFormat="1" applyFont="1" applyFill="1" applyBorder="1" applyProtection="1"/>
    <xf numFmtId="37" fontId="10" fillId="3" borderId="4" xfId="0" applyNumberFormat="1" applyFont="1" applyFill="1" applyBorder="1" applyProtection="1"/>
    <xf numFmtId="37" fontId="10" fillId="3" borderId="0" xfId="0" applyNumberFormat="1" applyFont="1" applyFill="1" applyAlignment="1" applyProtection="1">
      <alignment horizontal="center"/>
    </xf>
    <xf numFmtId="37" fontId="10" fillId="3" borderId="8" xfId="0" applyNumberFormat="1" applyFont="1" applyFill="1" applyBorder="1" applyProtection="1"/>
    <xf numFmtId="37" fontId="10" fillId="3" borderId="6" xfId="0" applyNumberFormat="1" applyFont="1" applyFill="1" applyBorder="1" applyProtection="1"/>
    <xf numFmtId="37" fontId="10" fillId="3" borderId="9" xfId="0" applyNumberFormat="1" applyFont="1" applyFill="1" applyBorder="1" applyProtection="1"/>
    <xf numFmtId="0" fontId="52" fillId="3" borderId="1" xfId="0" applyFont="1" applyFill="1" applyBorder="1"/>
    <xf numFmtId="0" fontId="52" fillId="3" borderId="2" xfId="0" applyFont="1" applyFill="1" applyBorder="1"/>
    <xf numFmtId="0" fontId="52" fillId="3" borderId="3" xfId="0" applyFont="1" applyFill="1" applyBorder="1"/>
    <xf numFmtId="0" fontId="52" fillId="3" borderId="5" xfId="0" applyFont="1" applyFill="1" applyBorder="1" applyAlignment="1">
      <alignment horizontal="centerContinuous"/>
    </xf>
    <xf numFmtId="0" fontId="52" fillId="3" borderId="5" xfId="0" applyFont="1" applyFill="1" applyBorder="1"/>
    <xf numFmtId="0" fontId="0" fillId="0" borderId="4" xfId="0" applyBorder="1" applyAlignment="1">
      <alignment horizontal="right"/>
    </xf>
    <xf numFmtId="0" fontId="0" fillId="0" borderId="17" xfId="0" applyBorder="1"/>
    <xf numFmtId="0" fontId="52" fillId="3" borderId="21" xfId="0" applyFont="1" applyFill="1" applyBorder="1"/>
    <xf numFmtId="0" fontId="52" fillId="3" borderId="25" xfId="0" applyFont="1" applyFill="1" applyBorder="1"/>
    <xf numFmtId="0" fontId="0" fillId="0" borderId="26" xfId="0" applyBorder="1"/>
    <xf numFmtId="0" fontId="52" fillId="3" borderId="14" xfId="0" applyFont="1" applyFill="1" applyBorder="1"/>
    <xf numFmtId="0" fontId="0" fillId="0" borderId="30" xfId="0" applyBorder="1" applyAlignment="1">
      <alignment horizontal="center"/>
    </xf>
    <xf numFmtId="0" fontId="14" fillId="0" borderId="0" xfId="0" applyFont="1" applyAlignment="1">
      <alignment horizontal="center"/>
    </xf>
    <xf numFmtId="5" fontId="52" fillId="3" borderId="5" xfId="0" applyNumberFormat="1" applyFont="1" applyFill="1" applyBorder="1" applyProtection="1"/>
    <xf numFmtId="5" fontId="0" fillId="0" borderId="24" xfId="0" applyNumberFormat="1" applyBorder="1" applyProtection="1"/>
    <xf numFmtId="37" fontId="0" fillId="0" borderId="18" xfId="0" applyNumberFormat="1" applyBorder="1" applyProtection="1"/>
    <xf numFmtId="37" fontId="52" fillId="3" borderId="21" xfId="0" applyNumberFormat="1" applyFont="1" applyFill="1" applyBorder="1" applyProtection="1"/>
    <xf numFmtId="5" fontId="52" fillId="3" borderId="51" xfId="0" applyNumberFormat="1" applyFont="1" applyFill="1" applyBorder="1" applyProtection="1"/>
    <xf numFmtId="5" fontId="52" fillId="3" borderId="59" xfId="0" applyNumberFormat="1" applyFont="1" applyFill="1" applyBorder="1" applyProtection="1"/>
    <xf numFmtId="5" fontId="52" fillId="3" borderId="52" xfId="0" applyNumberFormat="1" applyFont="1" applyFill="1" applyBorder="1" applyProtection="1"/>
    <xf numFmtId="37" fontId="52" fillId="3" borderId="5" xfId="0" applyNumberFormat="1" applyFont="1" applyFill="1" applyBorder="1" applyProtection="1"/>
    <xf numFmtId="0" fontId="0" fillId="0" borderId="39" xfId="0" applyBorder="1"/>
    <xf numFmtId="0" fontId="20" fillId="0" borderId="0" xfId="0" applyFont="1"/>
    <xf numFmtId="0" fontId="0" fillId="13" borderId="25" xfId="0" applyFill="1" applyBorder="1"/>
    <xf numFmtId="0" fontId="0" fillId="0" borderId="31" xfId="0" applyBorder="1" applyAlignment="1">
      <alignment horizontal="center"/>
    </xf>
    <xf numFmtId="0" fontId="0" fillId="0" borderId="44" xfId="0" applyBorder="1"/>
    <xf numFmtId="5" fontId="0" fillId="0" borderId="55" xfId="0" applyNumberFormat="1" applyBorder="1" applyProtection="1"/>
    <xf numFmtId="0" fontId="0" fillId="0" borderId="32" xfId="0" applyBorder="1" applyAlignment="1">
      <alignment horizontal="center"/>
    </xf>
    <xf numFmtId="0" fontId="0" fillId="0" borderId="38" xfId="0" applyBorder="1"/>
    <xf numFmtId="0" fontId="11" fillId="0" borderId="1" xfId="0" applyFont="1" applyBorder="1"/>
    <xf numFmtId="0" fontId="11" fillId="0" borderId="2" xfId="0" applyFont="1" applyBorder="1"/>
    <xf numFmtId="0" fontId="11" fillId="0" borderId="4" xfId="0" applyFont="1" applyBorder="1"/>
    <xf numFmtId="0" fontId="10" fillId="0" borderId="12" xfId="0" applyFont="1" applyBorder="1"/>
    <xf numFmtId="0" fontId="10" fillId="0" borderId="26" xfId="0" applyFont="1" applyBorder="1"/>
    <xf numFmtId="0" fontId="10" fillId="0" borderId="15" xfId="0" applyFont="1" applyBorder="1" applyAlignment="1">
      <alignment horizontal="centerContinuous"/>
    </xf>
    <xf numFmtId="0" fontId="10" fillId="0" borderId="15" xfId="0" applyFont="1" applyBorder="1" applyAlignment="1">
      <alignment horizontal="center"/>
    </xf>
    <xf numFmtId="0" fontId="53" fillId="0" borderId="0" xfId="0" applyFont="1" applyAlignment="1" applyProtection="1">
      <alignment horizontal="centerContinuous"/>
      <protection locked="0"/>
    </xf>
    <xf numFmtId="37" fontId="11" fillId="0" borderId="0" xfId="0" applyNumberFormat="1" applyFont="1" applyAlignment="1" applyProtection="1">
      <alignment horizontal="centerContinuous"/>
    </xf>
    <xf numFmtId="37" fontId="11" fillId="0" borderId="5" xfId="0" applyNumberFormat="1" applyFont="1" applyBorder="1" applyAlignment="1" applyProtection="1">
      <alignment horizontal="centerContinuous"/>
    </xf>
    <xf numFmtId="0" fontId="34" fillId="0" borderId="5" xfId="0" applyFont="1" applyBorder="1" applyProtection="1">
      <protection locked="0"/>
    </xf>
    <xf numFmtId="0" fontId="10" fillId="0" borderId="8" xfId="0" applyFont="1" applyBorder="1"/>
    <xf numFmtId="0" fontId="34" fillId="0" borderId="9" xfId="0" applyFont="1" applyBorder="1" applyProtection="1">
      <protection locked="0"/>
    </xf>
    <xf numFmtId="0" fontId="10" fillId="0" borderId="2" xfId="0" applyFont="1" applyBorder="1" applyAlignment="1">
      <alignment horizontal="left"/>
    </xf>
    <xf numFmtId="0" fontId="0" fillId="0" borderId="2" xfId="0" applyBorder="1" applyAlignment="1" applyProtection="1">
      <alignment horizontal="centerContinuous"/>
    </xf>
    <xf numFmtId="0" fontId="0" fillId="0" borderId="2" xfId="0" applyBorder="1" applyAlignment="1" applyProtection="1">
      <alignment horizontal="left"/>
    </xf>
    <xf numFmtId="0" fontId="35" fillId="0" borderId="11" xfId="0" applyFont="1" applyBorder="1" applyProtection="1"/>
    <xf numFmtId="0" fontId="35" fillId="0" borderId="14" xfId="0" applyFont="1" applyBorder="1" applyProtection="1"/>
    <xf numFmtId="0" fontId="0" fillId="0" borderId="13" xfId="0" applyBorder="1" applyAlignment="1" applyProtection="1">
      <alignment horizontal="center"/>
    </xf>
    <xf numFmtId="0" fontId="0" fillId="0" borderId="24" xfId="0" applyBorder="1" applyAlignment="1" applyProtection="1">
      <alignment horizontal="center"/>
    </xf>
    <xf numFmtId="0" fontId="0" fillId="0" borderId="16" xfId="0" applyBorder="1" applyAlignment="1" applyProtection="1">
      <alignment horizontal="center"/>
    </xf>
    <xf numFmtId="0" fontId="0" fillId="0" borderId="20" xfId="0" applyBorder="1" applyAlignment="1" applyProtection="1">
      <alignment horizontal="center"/>
    </xf>
    <xf numFmtId="37" fontId="0" fillId="0" borderId="34" xfId="0" applyNumberFormat="1" applyBorder="1" applyProtection="1"/>
    <xf numFmtId="0" fontId="0" fillId="0" borderId="0" xfId="0" applyAlignment="1" applyProtection="1">
      <alignment horizontal="center"/>
    </xf>
    <xf numFmtId="37" fontId="0" fillId="0" borderId="36" xfId="0" applyNumberFormat="1" applyBorder="1" applyProtection="1"/>
    <xf numFmtId="0" fontId="0" fillId="0" borderId="0" xfId="0" applyAlignment="1" applyProtection="1">
      <alignment horizontal="right"/>
    </xf>
    <xf numFmtId="0" fontId="10" fillId="0" borderId="0" xfId="0" applyFont="1" applyAlignment="1" applyProtection="1">
      <alignment horizontal="centerContinuous" wrapText="1"/>
    </xf>
    <xf numFmtId="0" fontId="10" fillId="0" borderId="14" xfId="0" applyFont="1" applyBorder="1" applyAlignment="1">
      <alignment horizontal="center"/>
    </xf>
    <xf numFmtId="0" fontId="10" fillId="0" borderId="5" xfId="0" applyFont="1" applyBorder="1" applyAlignment="1">
      <alignment horizontal="center"/>
    </xf>
    <xf numFmtId="0" fontId="10" fillId="0" borderId="19" xfId="0" applyFont="1" applyBorder="1" applyAlignment="1">
      <alignment horizontal="centerContinuous"/>
    </xf>
    <xf numFmtId="0" fontId="10" fillId="0" borderId="21" xfId="0" applyFont="1" applyBorder="1" applyAlignment="1">
      <alignment horizontal="center"/>
    </xf>
    <xf numFmtId="37" fontId="10" fillId="0" borderId="36" xfId="0" applyNumberFormat="1" applyFont="1" applyBorder="1" applyProtection="1"/>
    <xf numFmtId="37" fontId="10" fillId="0" borderId="37" xfId="0" applyNumberFormat="1" applyFont="1" applyBorder="1" applyProtection="1"/>
    <xf numFmtId="37" fontId="10" fillId="0" borderId="48" xfId="0" applyNumberFormat="1" applyFont="1" applyBorder="1" applyProtection="1"/>
    <xf numFmtId="0" fontId="10" fillId="0" borderId="9" xfId="0" applyFont="1" applyBorder="1" applyAlignment="1">
      <alignment horizontal="center"/>
    </xf>
    <xf numFmtId="0" fontId="65" fillId="0" borderId="4" xfId="0" applyFont="1" applyBorder="1" applyAlignment="1">
      <alignment horizontal="centerContinuous"/>
    </xf>
    <xf numFmtId="0" fontId="65" fillId="0" borderId="0" xfId="0" applyFont="1" applyAlignment="1">
      <alignment horizontal="centerContinuous"/>
    </xf>
    <xf numFmtId="0" fontId="65" fillId="0" borderId="5" xfId="0" applyFont="1" applyBorder="1" applyAlignment="1">
      <alignment horizontal="centerContinuous"/>
    </xf>
    <xf numFmtId="0" fontId="0" fillId="0" borderId="15" xfId="0" applyBorder="1" applyAlignment="1">
      <alignment horizontal="center"/>
    </xf>
    <xf numFmtId="0" fontId="0" fillId="0" borderId="5" xfId="0" applyBorder="1" applyAlignment="1">
      <alignment horizontal="center"/>
    </xf>
    <xf numFmtId="0" fontId="25" fillId="0" borderId="16" xfId="0" applyFont="1" applyBorder="1" applyProtection="1">
      <protection locked="0"/>
    </xf>
    <xf numFmtId="37" fontId="25" fillId="0" borderId="15" xfId="0" applyNumberFormat="1" applyFont="1" applyBorder="1" applyProtection="1">
      <protection locked="0"/>
    </xf>
    <xf numFmtId="5" fontId="25" fillId="0" borderId="15" xfId="0" applyNumberFormat="1" applyFont="1" applyBorder="1" applyProtection="1">
      <protection locked="0"/>
    </xf>
    <xf numFmtId="39" fontId="25" fillId="0" borderId="15" xfId="0" applyNumberFormat="1" applyFont="1" applyBorder="1" applyProtection="1">
      <protection locked="0"/>
    </xf>
    <xf numFmtId="37" fontId="25" fillId="0" borderId="30" xfId="0" applyNumberFormat="1" applyFont="1" applyBorder="1" applyProtection="1">
      <protection locked="0"/>
    </xf>
    <xf numFmtId="39" fontId="25" fillId="0" borderId="5" xfId="0" applyNumberFormat="1" applyFont="1" applyBorder="1" applyProtection="1">
      <protection locked="0"/>
    </xf>
    <xf numFmtId="37" fontId="0" fillId="0" borderId="0" xfId="0" applyNumberFormat="1" applyAlignment="1" applyProtection="1">
      <alignment horizontal="centerContinuous"/>
    </xf>
    <xf numFmtId="39" fontId="0" fillId="0" borderId="0" xfId="0" applyNumberFormat="1" applyAlignment="1" applyProtection="1">
      <alignment horizontal="centerContinuous"/>
    </xf>
    <xf numFmtId="0" fontId="22" fillId="0" borderId="1" xfId="0" applyFont="1" applyBorder="1"/>
    <xf numFmtId="0" fontId="22" fillId="0" borderId="2" xfId="0" applyFont="1" applyBorder="1"/>
    <xf numFmtId="0" fontId="22" fillId="0" borderId="3" xfId="0" applyFont="1" applyBorder="1"/>
    <xf numFmtId="0" fontId="22" fillId="0" borderId="17" xfId="0" applyFont="1" applyBorder="1"/>
    <xf numFmtId="0" fontId="22" fillId="0" borderId="18" xfId="0" applyFont="1" applyBorder="1"/>
    <xf numFmtId="0" fontId="22" fillId="0" borderId="21" xfId="0" applyFont="1" applyBorder="1"/>
    <xf numFmtId="0" fontId="22" fillId="0" borderId="4" xfId="0" applyFont="1" applyBorder="1"/>
    <xf numFmtId="0" fontId="22" fillId="0" borderId="5" xfId="0" applyFont="1" applyBorder="1"/>
    <xf numFmtId="0" fontId="22" fillId="0" borderId="39" xfId="0" applyFont="1" applyBorder="1"/>
    <xf numFmtId="0" fontId="22" fillId="0" borderId="11" xfId="0" applyFont="1" applyBorder="1"/>
    <xf numFmtId="0" fontId="22" fillId="0" borderId="27" xfId="0" applyFont="1" applyBorder="1"/>
    <xf numFmtId="0" fontId="22" fillId="0" borderId="30" xfId="0" applyFont="1" applyBorder="1"/>
    <xf numFmtId="0" fontId="22" fillId="0" borderId="30" xfId="0" applyFont="1" applyBorder="1" applyAlignment="1">
      <alignment horizontal="center"/>
    </xf>
    <xf numFmtId="0" fontId="22" fillId="0" borderId="31" xfId="0" applyFont="1" applyBorder="1" applyAlignment="1">
      <alignment horizontal="center"/>
    </xf>
    <xf numFmtId="0" fontId="22" fillId="0" borderId="18" xfId="0" applyFont="1" applyBorder="1" applyAlignment="1">
      <alignment horizontal="centerContinuous"/>
    </xf>
    <xf numFmtId="5" fontId="22" fillId="0" borderId="25" xfId="0" applyNumberFormat="1" applyFont="1" applyBorder="1" applyProtection="1"/>
    <xf numFmtId="37" fontId="22" fillId="0" borderId="25" xfId="0" applyNumberFormat="1" applyFont="1" applyBorder="1" applyProtection="1"/>
    <xf numFmtId="0" fontId="22" fillId="0" borderId="44" xfId="0" applyFont="1" applyBorder="1"/>
    <xf numFmtId="5" fontId="22" fillId="0" borderId="45" xfId="0" applyNumberFormat="1" applyFont="1" applyBorder="1" applyProtection="1"/>
    <xf numFmtId="0" fontId="22" fillId="15" borderId="0" xfId="0" applyFont="1" applyFill="1"/>
    <xf numFmtId="5" fontId="22" fillId="15" borderId="25" xfId="0" applyNumberFormat="1" applyFont="1" applyFill="1" applyBorder="1" applyProtection="1"/>
    <xf numFmtId="0" fontId="22" fillId="0" borderId="32" xfId="0" applyFont="1" applyBorder="1" applyAlignment="1">
      <alignment horizontal="center"/>
    </xf>
    <xf numFmtId="0" fontId="22" fillId="0" borderId="50" xfId="0" applyFont="1" applyBorder="1"/>
    <xf numFmtId="5" fontId="22" fillId="0" borderId="49" xfId="0" applyNumberFormat="1" applyFont="1" applyBorder="1" applyProtection="1"/>
    <xf numFmtId="0" fontId="0" fillId="0" borderId="15" xfId="0" applyBorder="1" applyAlignment="1">
      <alignment horizontal="right"/>
    </xf>
    <xf numFmtId="37" fontId="0" fillId="0" borderId="19" xfId="0" applyNumberFormat="1" applyBorder="1" applyProtection="1"/>
    <xf numFmtId="37" fontId="0" fillId="0" borderId="21" xfId="0" applyNumberFormat="1" applyBorder="1" applyProtection="1"/>
    <xf numFmtId="37" fontId="25" fillId="0" borderId="19" xfId="0" applyNumberFormat="1" applyFont="1" applyBorder="1" applyProtection="1">
      <protection locked="0"/>
    </xf>
    <xf numFmtId="37" fontId="25" fillId="0" borderId="5" xfId="0" applyNumberFormat="1" applyFont="1" applyBorder="1" applyProtection="1">
      <protection locked="0"/>
    </xf>
    <xf numFmtId="0" fontId="11" fillId="0" borderId="15" xfId="0" applyFont="1" applyBorder="1" applyAlignment="1">
      <alignment horizontal="center"/>
    </xf>
    <xf numFmtId="0" fontId="0" fillId="0" borderId="22" xfId="0" applyBorder="1" applyAlignment="1">
      <alignment horizontal="right"/>
    </xf>
    <xf numFmtId="37" fontId="52" fillId="3" borderId="15" xfId="0" applyNumberFormat="1" applyFont="1" applyFill="1" applyBorder="1" applyProtection="1"/>
    <xf numFmtId="0" fontId="52" fillId="3" borderId="15" xfId="0" applyFont="1" applyFill="1" applyBorder="1"/>
    <xf numFmtId="0" fontId="52" fillId="3" borderId="38" xfId="0" applyFont="1" applyFill="1" applyBorder="1"/>
    <xf numFmtId="0" fontId="52" fillId="3" borderId="6" xfId="0" applyFont="1" applyFill="1" applyBorder="1"/>
    <xf numFmtId="0" fontId="0" fillId="0" borderId="15" xfId="0" applyBorder="1" applyAlignment="1">
      <alignment horizontal="left"/>
    </xf>
    <xf numFmtId="0" fontId="52" fillId="3" borderId="0" xfId="0" applyFont="1" applyFill="1"/>
    <xf numFmtId="0" fontId="25" fillId="0" borderId="0" xfId="0" applyFont="1" applyAlignment="1" applyProtection="1">
      <alignment horizontal="centerContinuous"/>
      <protection locked="0"/>
    </xf>
    <xf numFmtId="0" fontId="29" fillId="0" borderId="0" xfId="0" applyFont="1" applyAlignment="1" applyProtection="1">
      <alignment horizontal="left" wrapText="1"/>
      <protection locked="0"/>
    </xf>
    <xf numFmtId="0" fontId="29" fillId="0" borderId="6" xfId="0" applyFont="1" applyBorder="1" applyAlignment="1" applyProtection="1">
      <alignment horizontal="left" wrapText="1"/>
      <protection locked="0"/>
    </xf>
    <xf numFmtId="0" fontId="57" fillId="0" borderId="4" xfId="0" applyFont="1" applyBorder="1" applyAlignment="1" applyProtection="1">
      <alignment horizontal="center"/>
    </xf>
    <xf numFmtId="169" fontId="0" fillId="0" borderId="0" xfId="0" applyNumberFormat="1" applyProtection="1"/>
    <xf numFmtId="0" fontId="13" fillId="0" borderId="16" xfId="0" applyFont="1" applyBorder="1" applyProtection="1"/>
    <xf numFmtId="168" fontId="10" fillId="0" borderId="15" xfId="0" applyNumberFormat="1" applyFont="1" applyBorder="1" applyProtection="1"/>
    <xf numFmtId="169" fontId="10" fillId="0" borderId="5" xfId="0" applyNumberFormat="1" applyFont="1" applyBorder="1" applyProtection="1"/>
    <xf numFmtId="0" fontId="10" fillId="0" borderId="35" xfId="0" applyFont="1" applyBorder="1" applyProtection="1"/>
    <xf numFmtId="0" fontId="10" fillId="0" borderId="43" xfId="0" applyFont="1" applyBorder="1" applyAlignment="1" applyProtection="1">
      <alignment horizontal="center"/>
    </xf>
    <xf numFmtId="5" fontId="10" fillId="0" borderId="60" xfId="0" applyNumberFormat="1" applyFont="1" applyBorder="1" applyProtection="1"/>
    <xf numFmtId="0" fontId="10" fillId="0" borderId="16" xfId="0" applyFont="1" applyBorder="1" applyAlignment="1" applyProtection="1">
      <alignment horizontal="centerContinuous"/>
    </xf>
    <xf numFmtId="0" fontId="0" fillId="0" borderId="23" xfId="0" applyBorder="1" applyProtection="1"/>
    <xf numFmtId="5" fontId="52" fillId="3" borderId="25" xfId="0" applyNumberFormat="1" applyFont="1" applyFill="1" applyBorder="1" applyProtection="1"/>
    <xf numFmtId="37" fontId="10" fillId="0" borderId="33" xfId="0" applyNumberFormat="1" applyFont="1" applyBorder="1" applyProtection="1"/>
    <xf numFmtId="0" fontId="10" fillId="0" borderId="25" xfId="0" applyFont="1" applyBorder="1" applyAlignment="1" applyProtection="1">
      <alignment horizontal="centerContinuous"/>
    </xf>
    <xf numFmtId="0" fontId="10" fillId="14" borderId="25" xfId="0" applyFont="1" applyFill="1" applyBorder="1" applyProtection="1"/>
    <xf numFmtId="0" fontId="10" fillId="14" borderId="29" xfId="0" applyFont="1" applyFill="1" applyBorder="1" applyProtection="1"/>
    <xf numFmtId="37" fontId="10" fillId="3" borderId="29" xfId="0" applyNumberFormat="1" applyFont="1" applyFill="1" applyBorder="1" applyProtection="1"/>
    <xf numFmtId="0" fontId="10" fillId="0" borderId="18" xfId="0" applyFont="1" applyBorder="1" applyAlignment="1" applyProtection="1">
      <alignment horizontal="left"/>
    </xf>
    <xf numFmtId="37" fontId="10" fillId="13" borderId="45" xfId="0" applyNumberFormat="1" applyFont="1" applyFill="1" applyBorder="1" applyProtection="1"/>
    <xf numFmtId="37" fontId="10" fillId="13" borderId="29" xfId="0" applyNumberFormat="1" applyFont="1" applyFill="1" applyBorder="1" applyProtection="1"/>
    <xf numFmtId="0" fontId="10" fillId="0" borderId="6" xfId="0" applyFont="1" applyBorder="1" applyAlignment="1" applyProtection="1">
      <alignment horizontal="left"/>
    </xf>
    <xf numFmtId="0" fontId="10" fillId="0" borderId="29" xfId="0" applyFont="1" applyBorder="1" applyAlignment="1" applyProtection="1">
      <alignment horizontal="centerContinuous"/>
    </xf>
    <xf numFmtId="37" fontId="10" fillId="0" borderId="25" xfId="0" applyNumberFormat="1" applyFont="1" applyBorder="1" applyAlignment="1" applyProtection="1">
      <alignment horizontal="centerContinuous"/>
    </xf>
    <xf numFmtId="37" fontId="10" fillId="16" borderId="25" xfId="0" applyNumberFormat="1" applyFont="1" applyFill="1" applyBorder="1" applyProtection="1"/>
    <xf numFmtId="37" fontId="10" fillId="17" borderId="25" xfId="0" applyNumberFormat="1" applyFont="1" applyFill="1" applyBorder="1" applyProtection="1"/>
    <xf numFmtId="37" fontId="10" fillId="0" borderId="25" xfId="0" applyNumberFormat="1" applyFont="1" applyFill="1" applyBorder="1" applyProtection="1"/>
    <xf numFmtId="37" fontId="0" fillId="0" borderId="25" xfId="0" applyNumberFormat="1" applyFill="1" applyBorder="1" applyProtection="1"/>
    <xf numFmtId="0" fontId="52" fillId="3" borderId="0" xfId="0" applyFont="1" applyFill="1" applyAlignment="1">
      <alignment horizontal="center"/>
    </xf>
    <xf numFmtId="0" fontId="52" fillId="3" borderId="0" xfId="0" applyFont="1" applyFill="1" applyAlignment="1">
      <alignment horizontal="centerContinuous"/>
    </xf>
    <xf numFmtId="37" fontId="52" fillId="3" borderId="0" xfId="0" applyNumberFormat="1" applyFont="1" applyFill="1" applyProtection="1"/>
    <xf numFmtId="0" fontId="53" fillId="3" borderId="0" xfId="0" applyFont="1" applyFill="1" applyAlignment="1">
      <alignment horizontal="centerContinuous"/>
    </xf>
    <xf numFmtId="0" fontId="52" fillId="3" borderId="0" xfId="0" applyFont="1" applyFill="1" applyAlignment="1">
      <alignment horizontal="right"/>
    </xf>
    <xf numFmtId="5" fontId="52" fillId="3" borderId="0" xfId="0" applyNumberFormat="1" applyFont="1" applyFill="1" applyProtection="1"/>
    <xf numFmtId="37" fontId="52" fillId="3" borderId="0" xfId="0" applyNumberFormat="1" applyFont="1" applyFill="1" applyProtection="1">
      <protection locked="0"/>
    </xf>
    <xf numFmtId="0" fontId="53" fillId="3" borderId="0" xfId="0" applyFont="1" applyFill="1" applyAlignment="1">
      <alignment horizontal="center"/>
    </xf>
    <xf numFmtId="0" fontId="0" fillId="0" borderId="2" xfId="0" applyBorder="1" applyAlignment="1" applyProtection="1">
      <alignment horizontal="center"/>
    </xf>
    <xf numFmtId="0" fontId="0" fillId="0" borderId="27" xfId="0" applyBorder="1" applyAlignment="1" applyProtection="1">
      <alignment horizontal="center"/>
    </xf>
    <xf numFmtId="0" fontId="0" fillId="0" borderId="29" xfId="0" applyBorder="1" applyAlignment="1" applyProtection="1">
      <alignment horizontal="center"/>
    </xf>
    <xf numFmtId="0" fontId="68" fillId="0" borderId="4" xfId="0" applyFont="1" applyBorder="1" applyAlignment="1" applyProtection="1">
      <alignment horizontal="centerContinuous"/>
    </xf>
    <xf numFmtId="0" fontId="68" fillId="0" borderId="0" xfId="0" applyFont="1" applyAlignment="1" applyProtection="1">
      <alignment horizontal="centerContinuous"/>
    </xf>
    <xf numFmtId="0" fontId="68" fillId="0" borderId="5" xfId="0" applyFont="1" applyBorder="1" applyAlignment="1" applyProtection="1">
      <alignment horizontal="centerContinuous"/>
    </xf>
    <xf numFmtId="0" fontId="0" fillId="0" borderId="4" xfId="0" applyBorder="1" applyAlignment="1" applyProtection="1">
      <alignment horizontal="center"/>
    </xf>
    <xf numFmtId="0" fontId="0" fillId="0" borderId="25" xfId="0" applyBorder="1" applyAlignment="1" applyProtection="1">
      <alignment horizontal="center"/>
    </xf>
    <xf numFmtId="0" fontId="0" fillId="0" borderId="18" xfId="0" applyBorder="1" applyAlignment="1" applyProtection="1">
      <alignment horizontal="center"/>
    </xf>
    <xf numFmtId="0" fontId="14" fillId="0" borderId="16" xfId="0" applyFont="1" applyBorder="1" applyProtection="1"/>
    <xf numFmtId="0" fontId="0" fillId="15" borderId="16" xfId="0" applyFill="1" applyBorder="1" applyProtection="1"/>
    <xf numFmtId="37" fontId="0" fillId="15" borderId="0" xfId="0" applyNumberFormat="1" applyFill="1" applyProtection="1"/>
    <xf numFmtId="37" fontId="0" fillId="15" borderId="25" xfId="0" applyNumberFormat="1" applyFill="1" applyBorder="1" applyProtection="1"/>
    <xf numFmtId="5" fontId="0" fillId="0" borderId="44" xfId="0" applyNumberFormat="1" applyBorder="1" applyProtection="1"/>
    <xf numFmtId="0" fontId="0" fillId="0" borderId="8" xfId="0" applyBorder="1" applyAlignment="1" applyProtection="1">
      <alignment horizontal="center"/>
    </xf>
    <xf numFmtId="37" fontId="0" fillId="0" borderId="6" xfId="0" applyNumberFormat="1" applyBorder="1" applyProtection="1"/>
    <xf numFmtId="37" fontId="0" fillId="15" borderId="6" xfId="0" applyNumberFormat="1" applyFill="1" applyBorder="1" applyProtection="1"/>
    <xf numFmtId="0" fontId="10" fillId="0" borderId="6" xfId="0" applyFont="1" applyBorder="1" applyAlignment="1" applyProtection="1">
      <alignment horizontal="left" wrapText="1"/>
    </xf>
    <xf numFmtId="0" fontId="10" fillId="0" borderId="0" xfId="0" applyFont="1" applyAlignment="1" applyProtection="1">
      <alignment horizontal="left" wrapText="1"/>
    </xf>
    <xf numFmtId="37" fontId="0" fillId="0" borderId="33" xfId="0" applyNumberFormat="1" applyBorder="1" applyProtection="1"/>
    <xf numFmtId="5" fontId="0" fillId="13" borderId="0" xfId="0" applyNumberFormat="1" applyFill="1" applyProtection="1"/>
    <xf numFmtId="5" fontId="0" fillId="13" borderId="25" xfId="0" applyNumberFormat="1" applyFill="1" applyBorder="1" applyProtection="1"/>
    <xf numFmtId="0" fontId="11" fillId="0" borderId="18" xfId="0" applyFont="1" applyBorder="1" applyAlignment="1" applyProtection="1">
      <alignment horizontal="centerContinuous"/>
    </xf>
    <xf numFmtId="0" fontId="52" fillId="3" borderId="21" xfId="0" applyFont="1" applyFill="1" applyBorder="1" applyAlignment="1" applyProtection="1">
      <alignment horizontal="centerContinuous"/>
    </xf>
    <xf numFmtId="0" fontId="52" fillId="3" borderId="5" xfId="0" applyFont="1" applyFill="1" applyBorder="1" applyAlignment="1" applyProtection="1">
      <alignment horizontal="centerContinuous"/>
    </xf>
    <xf numFmtId="0" fontId="52" fillId="3" borderId="5" xfId="0" applyFont="1" applyFill="1" applyBorder="1" applyProtection="1"/>
    <xf numFmtId="0" fontId="52" fillId="3" borderId="10" xfId="0" applyFont="1" applyFill="1" applyBorder="1" applyAlignment="1" applyProtection="1">
      <alignment horizontal="center"/>
    </xf>
    <xf numFmtId="0" fontId="52" fillId="3" borderId="27" xfId="0" applyFont="1" applyFill="1" applyBorder="1" applyAlignment="1" applyProtection="1">
      <alignment horizontal="center"/>
    </xf>
    <xf numFmtId="0" fontId="0" fillId="0" borderId="34" xfId="0" applyBorder="1" applyAlignment="1" applyProtection="1">
      <alignment horizontal="centerContinuous"/>
    </xf>
    <xf numFmtId="0" fontId="0" fillId="0" borderId="42" xfId="0" applyBorder="1" applyAlignment="1" applyProtection="1">
      <alignment horizontal="centerContinuous"/>
    </xf>
    <xf numFmtId="0" fontId="0" fillId="0" borderId="35" xfId="0" applyBorder="1" applyAlignment="1" applyProtection="1">
      <alignment horizontal="center"/>
    </xf>
    <xf numFmtId="0" fontId="52" fillId="3" borderId="4" xfId="0" applyFont="1" applyFill="1" applyBorder="1" applyAlignment="1" applyProtection="1">
      <alignment horizontal="center"/>
    </xf>
    <xf numFmtId="0" fontId="52" fillId="3" borderId="25" xfId="0" applyFont="1" applyFill="1" applyBorder="1" applyAlignment="1" applyProtection="1">
      <alignment horizontal="center"/>
    </xf>
    <xf numFmtId="0" fontId="51" fillId="0" borderId="19" xfId="0" applyFont="1" applyBorder="1" applyAlignment="1" applyProtection="1">
      <alignment horizontal="centerContinuous"/>
    </xf>
    <xf numFmtId="0" fontId="52" fillId="3" borderId="13" xfId="0" applyFont="1" applyFill="1" applyBorder="1" applyAlignment="1" applyProtection="1">
      <alignment horizontal="center"/>
    </xf>
    <xf numFmtId="0" fontId="0" fillId="0" borderId="5" xfId="0" applyBorder="1" applyAlignment="1" applyProtection="1">
      <alignment horizontal="center"/>
    </xf>
    <xf numFmtId="0" fontId="51" fillId="0" borderId="16" xfId="0" applyFont="1" applyBorder="1" applyAlignment="1" applyProtection="1">
      <alignment horizontal="center"/>
    </xf>
    <xf numFmtId="0" fontId="52" fillId="3" borderId="16" xfId="0" applyFont="1" applyFill="1" applyBorder="1" applyAlignment="1" applyProtection="1">
      <alignment horizontal="center"/>
    </xf>
    <xf numFmtId="0" fontId="0" fillId="0" borderId="21" xfId="0" applyBorder="1" applyAlignment="1" applyProtection="1">
      <alignment horizontal="center"/>
    </xf>
    <xf numFmtId="0" fontId="52" fillId="3" borderId="39" xfId="0" applyFont="1" applyFill="1" applyBorder="1" applyAlignment="1" applyProtection="1">
      <alignment horizontal="center"/>
    </xf>
    <xf numFmtId="37" fontId="0" fillId="0" borderId="27" xfId="0" applyNumberFormat="1" applyBorder="1" applyProtection="1"/>
    <xf numFmtId="0" fontId="52" fillId="3" borderId="10" xfId="0" applyFont="1" applyFill="1" applyBorder="1" applyAlignment="1" applyProtection="1">
      <alignment horizontal="right"/>
    </xf>
    <xf numFmtId="0" fontId="0" fillId="0" borderId="24" xfId="0" applyBorder="1" applyAlignment="1" applyProtection="1">
      <alignment horizontal="right"/>
    </xf>
    <xf numFmtId="0" fontId="52" fillId="3" borderId="30" xfId="0" applyFont="1" applyFill="1" applyBorder="1" applyAlignment="1" applyProtection="1">
      <alignment horizontal="center"/>
    </xf>
    <xf numFmtId="0" fontId="52" fillId="3" borderId="4" xfId="0" applyFont="1" applyFill="1" applyBorder="1" applyAlignment="1" applyProtection="1">
      <alignment horizontal="right"/>
    </xf>
    <xf numFmtId="37" fontId="52" fillId="3" borderId="24" xfId="0" applyNumberFormat="1" applyFont="1" applyFill="1" applyBorder="1" applyProtection="1"/>
    <xf numFmtId="37" fontId="52" fillId="3" borderId="28" xfId="0" applyNumberFormat="1" applyFont="1" applyFill="1" applyBorder="1" applyProtection="1"/>
    <xf numFmtId="0" fontId="52" fillId="3" borderId="56" xfId="0" applyFont="1" applyFill="1" applyBorder="1" applyAlignment="1" applyProtection="1">
      <alignment horizontal="center"/>
    </xf>
    <xf numFmtId="0" fontId="52" fillId="3" borderId="47" xfId="0" applyFont="1" applyFill="1" applyBorder="1" applyAlignment="1" applyProtection="1">
      <alignment horizontal="center"/>
    </xf>
    <xf numFmtId="5" fontId="52" fillId="3" borderId="47" xfId="0" applyNumberFormat="1" applyFont="1" applyFill="1" applyBorder="1" applyProtection="1"/>
    <xf numFmtId="0" fontId="52" fillId="14" borderId="56" xfId="0" applyFont="1" applyFill="1" applyBorder="1" applyProtection="1"/>
    <xf numFmtId="0" fontId="52" fillId="14" borderId="47" xfId="0" applyFont="1" applyFill="1" applyBorder="1" applyProtection="1"/>
    <xf numFmtId="0" fontId="0" fillId="0" borderId="49" xfId="0" applyBorder="1" applyAlignment="1" applyProtection="1">
      <alignment horizontal="center"/>
    </xf>
    <xf numFmtId="0" fontId="11" fillId="0" borderId="8" xfId="0" applyFont="1" applyBorder="1" applyAlignment="1" applyProtection="1">
      <alignment horizontal="centerContinuous"/>
    </xf>
    <xf numFmtId="0" fontId="11" fillId="0" borderId="6" xfId="0" applyFont="1" applyBorder="1" applyAlignment="1" applyProtection="1">
      <alignment horizontal="centerContinuous"/>
    </xf>
    <xf numFmtId="0" fontId="0" fillId="0" borderId="61" xfId="0" applyBorder="1" applyAlignment="1" applyProtection="1">
      <alignment horizontal="center"/>
    </xf>
    <xf numFmtId="0" fontId="0" fillId="0" borderId="3" xfId="0" applyBorder="1" applyAlignment="1" applyProtection="1">
      <alignment horizontal="centerContinuous"/>
    </xf>
    <xf numFmtId="0" fontId="0" fillId="0" borderId="1" xfId="0" applyBorder="1" applyAlignment="1" applyProtection="1">
      <alignment horizontal="centerContinuous"/>
    </xf>
    <xf numFmtId="0" fontId="0" fillId="0" borderId="62" xfId="0" applyBorder="1" applyAlignment="1" applyProtection="1">
      <alignment horizontal="centerContinuous"/>
    </xf>
    <xf numFmtId="0" fontId="0" fillId="0" borderId="63" xfId="0" applyBorder="1" applyAlignment="1" applyProtection="1">
      <alignment horizontal="centerContinuous"/>
    </xf>
    <xf numFmtId="0" fontId="0" fillId="0" borderId="57" xfId="0" applyBorder="1" applyProtection="1"/>
    <xf numFmtId="0" fontId="0" fillId="0" borderId="57" xfId="0" applyBorder="1" applyAlignment="1" applyProtection="1">
      <alignment horizontal="center"/>
    </xf>
    <xf numFmtId="0" fontId="0" fillId="0" borderId="58" xfId="0" applyBorder="1" applyAlignment="1" applyProtection="1">
      <alignment horizontal="center"/>
    </xf>
    <xf numFmtId="0" fontId="0" fillId="0" borderId="9" xfId="0" applyBorder="1" applyAlignment="1" applyProtection="1">
      <alignment horizontal="center"/>
    </xf>
    <xf numFmtId="0" fontId="0" fillId="0" borderId="8" xfId="0" applyBorder="1" applyAlignment="1" applyProtection="1">
      <alignment horizontal="centerContinuous"/>
    </xf>
    <xf numFmtId="0" fontId="0" fillId="0" borderId="58" xfId="0" applyBorder="1" applyProtection="1"/>
    <xf numFmtId="0" fontId="0" fillId="0" borderId="57"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0" fontId="0" fillId="0" borderId="56" xfId="0" applyBorder="1" applyProtection="1"/>
    <xf numFmtId="0" fontId="0" fillId="0" borderId="14" xfId="0" applyBorder="1" applyAlignment="1" applyProtection="1">
      <alignment horizontal="centerContinuous"/>
    </xf>
    <xf numFmtId="0" fontId="0" fillId="0" borderId="11" xfId="0" applyBorder="1" applyAlignment="1" applyProtection="1">
      <alignment horizontal="center"/>
    </xf>
    <xf numFmtId="0" fontId="0" fillId="0" borderId="12" xfId="0" applyBorder="1" applyAlignment="1" applyProtection="1">
      <alignment horizontal="center"/>
    </xf>
    <xf numFmtId="0" fontId="0" fillId="0" borderId="14" xfId="0" applyBorder="1" applyAlignment="1" applyProtection="1">
      <alignment horizontal="center"/>
    </xf>
    <xf numFmtId="0" fontId="0" fillId="0" borderId="15" xfId="0" applyBorder="1" applyAlignment="1" applyProtection="1">
      <alignment horizontal="centerContinuous"/>
    </xf>
    <xf numFmtId="0" fontId="0" fillId="0" borderId="15" xfId="0" applyBorder="1" applyAlignment="1" applyProtection="1">
      <alignment horizontal="center"/>
    </xf>
    <xf numFmtId="0" fontId="69" fillId="0" borderId="0" xfId="0" applyFont="1" applyAlignment="1" applyProtection="1">
      <alignment horizontal="center"/>
    </xf>
    <xf numFmtId="0" fontId="0" fillId="0" borderId="19" xfId="0" applyBorder="1" applyAlignment="1" applyProtection="1">
      <alignment horizontal="centerContinuous"/>
    </xf>
    <xf numFmtId="0" fontId="0" fillId="0" borderId="19" xfId="0" applyBorder="1" applyAlignment="1" applyProtection="1">
      <alignment horizontal="center"/>
    </xf>
    <xf numFmtId="0" fontId="0" fillId="0" borderId="41" xfId="0" applyBorder="1" applyAlignment="1" applyProtection="1">
      <alignment horizontal="center"/>
    </xf>
    <xf numFmtId="0" fontId="0" fillId="0" borderId="44" xfId="0" applyBorder="1" applyAlignment="1" applyProtection="1">
      <alignment horizontal="center"/>
    </xf>
    <xf numFmtId="0" fontId="0" fillId="0" borderId="34" xfId="0" applyBorder="1" applyProtection="1"/>
    <xf numFmtId="0" fontId="0" fillId="13" borderId="26" xfId="0" applyFill="1" applyBorder="1" applyProtection="1"/>
    <xf numFmtId="0" fontId="0" fillId="13" borderId="11" xfId="0" applyFill="1" applyBorder="1" applyProtection="1"/>
    <xf numFmtId="0" fontId="0" fillId="13" borderId="14" xfId="0" applyFill="1" applyBorder="1" applyProtection="1"/>
    <xf numFmtId="0" fontId="0" fillId="13" borderId="28" xfId="0" applyFill="1" applyBorder="1" applyProtection="1"/>
    <xf numFmtId="37" fontId="25" fillId="0" borderId="18" xfId="0" applyNumberFormat="1" applyFont="1" applyBorder="1" applyProtection="1">
      <protection locked="0"/>
    </xf>
    <xf numFmtId="0" fontId="0" fillId="13" borderId="24" xfId="0" applyFill="1" applyBorder="1" applyProtection="1"/>
    <xf numFmtId="0" fontId="0" fillId="13" borderId="21" xfId="0" applyFill="1" applyBorder="1" applyProtection="1"/>
    <xf numFmtId="37" fontId="0" fillId="13" borderId="44" xfId="0" applyNumberFormat="1" applyFill="1" applyBorder="1" applyProtection="1"/>
    <xf numFmtId="37" fontId="0" fillId="13" borderId="35" xfId="0" applyNumberFormat="1" applyFill="1" applyBorder="1" applyProtection="1"/>
    <xf numFmtId="0" fontId="0" fillId="0" borderId="36" xfId="0" applyBorder="1" applyProtection="1"/>
    <xf numFmtId="37" fontId="0" fillId="0" borderId="49" xfId="0" applyNumberFormat="1" applyBorder="1" applyProtection="1"/>
    <xf numFmtId="37" fontId="0" fillId="0" borderId="9" xfId="0" applyNumberFormat="1" applyBorder="1" applyProtection="1"/>
    <xf numFmtId="0" fontId="25" fillId="0" borderId="4" xfId="0" applyFont="1" applyBorder="1" applyProtection="1">
      <protection locked="0"/>
    </xf>
    <xf numFmtId="0" fontId="25" fillId="0" borderId="5" xfId="0" applyFont="1" applyBorder="1" applyProtection="1">
      <protection locked="0"/>
    </xf>
    <xf numFmtId="0" fontId="25" fillId="0" borderId="8" xfId="0" applyFont="1" applyBorder="1" applyProtection="1">
      <protection locked="0"/>
    </xf>
    <xf numFmtId="0" fontId="25" fillId="0" borderId="6" xfId="0" applyFont="1" applyBorder="1" applyProtection="1">
      <protection locked="0"/>
    </xf>
    <xf numFmtId="0" fontId="25" fillId="0" borderId="9" xfId="0" applyFont="1" applyBorder="1" applyProtection="1">
      <protection locked="0"/>
    </xf>
    <xf numFmtId="0" fontId="65" fillId="0" borderId="0" xfId="0" applyFont="1"/>
    <xf numFmtId="0" fontId="65" fillId="0" borderId="1" xfId="0" applyFont="1" applyBorder="1"/>
    <xf numFmtId="0" fontId="65" fillId="0" borderId="2" xfId="0" applyFont="1" applyBorder="1"/>
    <xf numFmtId="0" fontId="65" fillId="0" borderId="3" xfId="0" applyFont="1" applyBorder="1"/>
    <xf numFmtId="0" fontId="0" fillId="0" borderId="10" xfId="0" applyBorder="1"/>
    <xf numFmtId="0" fontId="25" fillId="0" borderId="18" xfId="0" applyFont="1" applyBorder="1" applyProtection="1">
      <protection locked="0"/>
    </xf>
    <xf numFmtId="9" fontId="25" fillId="0" borderId="18" xfId="0" applyNumberFormat="1" applyFont="1" applyBorder="1" applyProtection="1">
      <protection locked="0"/>
    </xf>
    <xf numFmtId="0" fontId="25" fillId="0" borderId="5" xfId="0" applyFont="1" applyBorder="1" applyAlignment="1" applyProtection="1">
      <alignment horizontal="centerContinuous"/>
      <protection locked="0"/>
    </xf>
    <xf numFmtId="0" fontId="0" fillId="0" borderId="11" xfId="0" applyBorder="1" applyAlignment="1">
      <alignment horizontal="centerContinuous"/>
    </xf>
    <xf numFmtId="0" fontId="0" fillId="0" borderId="14" xfId="0" applyBorder="1" applyAlignment="1">
      <alignment horizontal="centerContinuous"/>
    </xf>
    <xf numFmtId="0" fontId="41" fillId="0" borderId="0" xfId="0" applyFont="1"/>
    <xf numFmtId="0" fontId="41" fillId="0" borderId="1" xfId="0" applyFont="1" applyBorder="1"/>
    <xf numFmtId="0" fontId="41" fillId="0" borderId="2" xfId="0" applyFont="1" applyBorder="1"/>
    <xf numFmtId="170" fontId="25" fillId="0" borderId="18" xfId="0" applyNumberFormat="1" applyFont="1" applyBorder="1" applyProtection="1">
      <protection locked="0"/>
    </xf>
    <xf numFmtId="9" fontId="0" fillId="0" borderId="18" xfId="0" applyNumberFormat="1" applyBorder="1" applyProtection="1"/>
    <xf numFmtId="5" fontId="25" fillId="0" borderId="18" xfId="0" applyNumberFormat="1" applyFont="1" applyBorder="1" applyProtection="1">
      <protection locked="0"/>
    </xf>
    <xf numFmtId="0" fontId="41" fillId="0" borderId="4" xfId="0" applyFont="1" applyBorder="1" applyAlignment="1" applyProtection="1">
      <alignment horizontal="centerContinuous"/>
    </xf>
    <xf numFmtId="0" fontId="41" fillId="0" borderId="0" xfId="0" applyFont="1" applyAlignment="1" applyProtection="1">
      <alignment horizontal="centerContinuous"/>
    </xf>
    <xf numFmtId="0" fontId="41" fillId="0" borderId="4" xfId="0" applyFont="1" applyBorder="1" applyAlignment="1">
      <alignment horizontal="centerContinuous"/>
    </xf>
    <xf numFmtId="0" fontId="41" fillId="0" borderId="0" xfId="0" applyFont="1" applyAlignment="1">
      <alignment horizontal="centerContinuous"/>
    </xf>
    <xf numFmtId="0" fontId="41" fillId="0" borderId="18" xfId="0" applyFont="1" applyBorder="1"/>
    <xf numFmtId="37" fontId="0" fillId="0" borderId="44" xfId="0" applyNumberFormat="1" applyBorder="1" applyProtection="1"/>
    <xf numFmtId="0" fontId="41" fillId="0" borderId="6" xfId="0" applyFont="1" applyBorder="1"/>
    <xf numFmtId="0" fontId="9" fillId="0" borderId="4" xfId="0" applyFont="1" applyBorder="1" applyAlignment="1" applyProtection="1">
      <alignment horizontal="centerContinuous"/>
    </xf>
    <xf numFmtId="0" fontId="22" fillId="0" borderId="0" xfId="0" applyFont="1" applyAlignment="1" applyProtection="1">
      <alignment horizontal="centerContinuous" wrapText="1"/>
    </xf>
    <xf numFmtId="0" fontId="41" fillId="0" borderId="0" xfId="0" applyFont="1" applyProtection="1"/>
    <xf numFmtId="0" fontId="0" fillId="0" borderId="12" xfId="0" applyBorder="1"/>
    <xf numFmtId="170" fontId="25" fillId="0" borderId="15" xfId="0" applyNumberFormat="1" applyFont="1" applyBorder="1" applyProtection="1">
      <protection locked="0"/>
    </xf>
    <xf numFmtId="0" fontId="25" fillId="0" borderId="15" xfId="0" applyFont="1" applyBorder="1" applyProtection="1">
      <protection locked="0"/>
    </xf>
    <xf numFmtId="0" fontId="25" fillId="0" borderId="22" xfId="0" applyFont="1" applyBorder="1" applyProtection="1">
      <protection locked="0"/>
    </xf>
    <xf numFmtId="37" fontId="25" fillId="0" borderId="9" xfId="0" applyNumberFormat="1" applyFont="1" applyBorder="1" applyProtection="1">
      <protection locked="0"/>
    </xf>
    <xf numFmtId="0" fontId="20" fillId="0" borderId="1" xfId="0" applyFont="1" applyBorder="1"/>
    <xf numFmtId="0" fontId="63" fillId="3" borderId="2" xfId="0" applyFont="1" applyFill="1" applyBorder="1"/>
    <xf numFmtId="0" fontId="20" fillId="0" borderId="3" xfId="0" applyFont="1" applyBorder="1"/>
    <xf numFmtId="0" fontId="53" fillId="3" borderId="4" xfId="0" applyFont="1" applyFill="1" applyBorder="1" applyAlignment="1">
      <alignment horizontal="centerContinuous" vertical="center"/>
    </xf>
    <xf numFmtId="0" fontId="10" fillId="0" borderId="0" xfId="0" applyFont="1" applyAlignment="1">
      <alignment horizontal="centerContinuous" vertical="center"/>
    </xf>
    <xf numFmtId="0" fontId="63" fillId="3" borderId="5" xfId="0" applyFont="1" applyFill="1" applyBorder="1" applyAlignment="1">
      <alignment horizontal="centerContinuous" vertical="center"/>
    </xf>
    <xf numFmtId="0" fontId="63" fillId="3" borderId="4" xfId="0" applyFont="1" applyFill="1" applyBorder="1"/>
    <xf numFmtId="0" fontId="63" fillId="3" borderId="5" xfId="0" applyFont="1" applyFill="1" applyBorder="1"/>
    <xf numFmtId="0" fontId="71" fillId="0" borderId="0" xfId="0" applyFont="1"/>
    <xf numFmtId="0" fontId="72" fillId="3" borderId="5" xfId="0" applyFont="1" applyFill="1" applyBorder="1"/>
    <xf numFmtId="0" fontId="20" fillId="0" borderId="18" xfId="0" applyFont="1" applyBorder="1"/>
    <xf numFmtId="0" fontId="71" fillId="0" borderId="18" xfId="0" applyFont="1" applyBorder="1"/>
    <xf numFmtId="0" fontId="72" fillId="3" borderId="21" xfId="0" applyFont="1" applyFill="1" applyBorder="1"/>
    <xf numFmtId="0" fontId="52" fillId="3" borderId="10" xfId="0" applyFont="1" applyFill="1" applyBorder="1"/>
    <xf numFmtId="0" fontId="52" fillId="3" borderId="4" xfId="0" applyFont="1" applyFill="1" applyBorder="1"/>
    <xf numFmtId="0" fontId="52" fillId="3" borderId="4" xfId="0" applyFont="1" applyFill="1" applyBorder="1" applyAlignment="1">
      <alignment horizontal="centerContinuous"/>
    </xf>
    <xf numFmtId="0" fontId="52" fillId="3" borderId="17" xfId="0" applyFont="1" applyFill="1" applyBorder="1" applyAlignment="1">
      <alignment horizontal="centerContinuous"/>
    </xf>
    <xf numFmtId="0" fontId="52" fillId="3" borderId="22" xfId="0" applyFont="1" applyFill="1" applyBorder="1"/>
    <xf numFmtId="0" fontId="0" fillId="0" borderId="26" xfId="0" applyBorder="1" applyAlignment="1">
      <alignment horizontal="left"/>
    </xf>
    <xf numFmtId="0" fontId="0" fillId="0" borderId="28" xfId="0" applyBorder="1" applyAlignment="1">
      <alignment horizontal="center"/>
    </xf>
    <xf numFmtId="0" fontId="0" fillId="0" borderId="19" xfId="0" applyBorder="1" applyAlignment="1">
      <alignment horizontal="center"/>
    </xf>
    <xf numFmtId="0" fontId="0" fillId="0" borderId="42" xfId="0" applyBorder="1" applyAlignment="1">
      <alignment horizontal="center"/>
    </xf>
    <xf numFmtId="0" fontId="0" fillId="0" borderId="18" xfId="0" applyBorder="1" applyAlignment="1">
      <alignment horizontal="center"/>
    </xf>
    <xf numFmtId="0" fontId="0" fillId="0" borderId="29" xfId="0" applyBorder="1" applyAlignment="1">
      <alignment horizontal="center"/>
    </xf>
    <xf numFmtId="0" fontId="0" fillId="0" borderId="34" xfId="0" applyBorder="1"/>
    <xf numFmtId="0" fontId="0" fillId="0" borderId="43" xfId="0" applyBorder="1"/>
    <xf numFmtId="0" fontId="52" fillId="3" borderId="18" xfId="0" applyFont="1" applyFill="1" applyBorder="1"/>
    <xf numFmtId="5" fontId="0" fillId="0" borderId="21" xfId="0" applyNumberFormat="1" applyBorder="1" applyProtection="1"/>
    <xf numFmtId="0" fontId="52" fillId="3" borderId="10" xfId="0" applyFont="1" applyFill="1" applyBorder="1" applyAlignment="1">
      <alignment horizontal="center"/>
    </xf>
    <xf numFmtId="0" fontId="22" fillId="0" borderId="6" xfId="0" applyFont="1" applyBorder="1" applyAlignment="1">
      <alignment horizontal="left" wrapText="1"/>
    </xf>
    <xf numFmtId="37" fontId="25" fillId="0" borderId="6" xfId="0" applyNumberFormat="1" applyFont="1" applyBorder="1" applyProtection="1">
      <protection locked="0"/>
    </xf>
    <xf numFmtId="37" fontId="52" fillId="3" borderId="0" xfId="0" applyNumberFormat="1" applyFont="1" applyFill="1" applyAlignment="1" applyProtection="1">
      <alignment horizontal="left"/>
      <protection locked="0"/>
    </xf>
    <xf numFmtId="0" fontId="59" fillId="3" borderId="1" xfId="0" applyFont="1" applyFill="1" applyBorder="1"/>
    <xf numFmtId="0" fontId="59" fillId="3" borderId="2" xfId="0" applyFont="1" applyFill="1" applyBorder="1"/>
    <xf numFmtId="0" fontId="59" fillId="3" borderId="3" xfId="0" applyFont="1" applyFill="1" applyBorder="1"/>
    <xf numFmtId="0" fontId="45" fillId="3" borderId="4" xfId="0" applyFont="1" applyFill="1" applyBorder="1" applyAlignment="1">
      <alignment horizontal="centerContinuous"/>
    </xf>
    <xf numFmtId="0" fontId="59" fillId="3" borderId="0" xfId="0" applyFont="1" applyFill="1" applyAlignment="1">
      <alignment horizontal="centerContinuous"/>
    </xf>
    <xf numFmtId="0" fontId="59" fillId="3" borderId="5" xfId="0" applyFont="1" applyFill="1" applyBorder="1" applyAlignment="1">
      <alignment horizontal="centerContinuous"/>
    </xf>
    <xf numFmtId="0" fontId="59" fillId="3" borderId="17" xfId="0" applyFont="1" applyFill="1" applyBorder="1"/>
    <xf numFmtId="0" fontId="59" fillId="3" borderId="18" xfId="0" applyFont="1" applyFill="1" applyBorder="1"/>
    <xf numFmtId="0" fontId="59" fillId="3" borderId="21" xfId="0" applyFont="1" applyFill="1" applyBorder="1"/>
    <xf numFmtId="0" fontId="59" fillId="3" borderId="0" xfId="0" applyFont="1" applyFill="1"/>
    <xf numFmtId="0" fontId="59" fillId="3" borderId="0" xfId="0" applyFont="1" applyFill="1" applyAlignment="1">
      <alignment horizontal="center"/>
    </xf>
    <xf numFmtId="0" fontId="59" fillId="3" borderId="0" xfId="0" applyFont="1" applyFill="1" applyAlignment="1">
      <alignment horizontal="left"/>
    </xf>
    <xf numFmtId="0" fontId="45" fillId="3" borderId="0" xfId="0" applyFont="1" applyFill="1" applyAlignment="1">
      <alignment horizontal="centerContinuous"/>
    </xf>
    <xf numFmtId="0" fontId="0" fillId="15" borderId="0" xfId="0" applyFill="1" applyProtection="1"/>
    <xf numFmtId="0" fontId="0" fillId="15" borderId="15" xfId="0" applyFill="1" applyBorder="1" applyProtection="1"/>
    <xf numFmtId="0" fontId="0" fillId="15" borderId="5" xfId="0" applyFill="1" applyBorder="1" applyProtection="1"/>
    <xf numFmtId="37" fontId="0" fillId="15" borderId="16" xfId="0" applyNumberFormat="1" applyFill="1" applyBorder="1" applyProtection="1"/>
    <xf numFmtId="0" fontId="0" fillId="0" borderId="22" xfId="0" applyBorder="1" applyProtection="1"/>
    <xf numFmtId="172" fontId="0" fillId="0" borderId="0" xfId="0" applyNumberFormat="1" applyProtection="1"/>
    <xf numFmtId="0" fontId="0" fillId="15" borderId="25" xfId="0" applyFill="1" applyBorder="1" applyProtection="1"/>
    <xf numFmtId="37" fontId="0" fillId="0" borderId="38" xfId="0" applyNumberFormat="1" applyBorder="1" applyProtection="1"/>
    <xf numFmtId="0" fontId="0" fillId="0" borderId="38" xfId="0" applyBorder="1" applyProtection="1"/>
    <xf numFmtId="0" fontId="73" fillId="0" borderId="0" xfId="0" applyFont="1" applyAlignment="1" applyProtection="1">
      <alignment horizontal="centerContinuous"/>
    </xf>
    <xf numFmtId="0" fontId="74" fillId="0" borderId="0" xfId="0" applyFont="1" applyAlignment="1" applyProtection="1">
      <alignment horizontal="centerContinuous"/>
    </xf>
    <xf numFmtId="0" fontId="75" fillId="0" borderId="0" xfId="0" applyFont="1" applyAlignment="1" applyProtection="1">
      <alignment horizontal="centerContinuous"/>
    </xf>
    <xf numFmtId="0" fontId="65" fillId="0" borderId="0" xfId="0" applyFont="1" applyAlignment="1" applyProtection="1">
      <alignment horizontal="centerContinuous"/>
    </xf>
    <xf numFmtId="0" fontId="65" fillId="0" borderId="0" xfId="0" applyFont="1" applyProtection="1"/>
    <xf numFmtId="0" fontId="65" fillId="0" borderId="0" xfId="0" applyFont="1" applyAlignment="1" applyProtection="1">
      <alignment horizontal="center"/>
    </xf>
    <xf numFmtId="0" fontId="22" fillId="0" borderId="0" xfId="0" applyFont="1" applyAlignment="1" applyProtection="1">
      <alignment horizontal="left"/>
    </xf>
    <xf numFmtId="5" fontId="65" fillId="0" borderId="0" xfId="0" applyNumberFormat="1" applyFont="1" applyProtection="1"/>
    <xf numFmtId="37" fontId="22" fillId="0" borderId="0" xfId="0" applyNumberFormat="1" applyFont="1" applyAlignment="1" applyProtection="1">
      <alignment horizontal="centerContinuous"/>
    </xf>
    <xf numFmtId="0" fontId="0" fillId="0" borderId="0" xfId="0" applyAlignment="1" applyProtection="1">
      <alignment horizontal="left"/>
    </xf>
    <xf numFmtId="0" fontId="65" fillId="0" borderId="0" xfId="0" applyFont="1" applyAlignment="1" applyProtection="1">
      <alignment horizontal="left"/>
    </xf>
    <xf numFmtId="173" fontId="0" fillId="0" borderId="0" xfId="0" applyNumberFormat="1" applyProtection="1"/>
    <xf numFmtId="173" fontId="0" fillId="0" borderId="0" xfId="0" applyNumberFormat="1" applyAlignment="1" applyProtection="1">
      <alignment horizontal="centerContinuous"/>
    </xf>
    <xf numFmtId="0" fontId="76" fillId="0" borderId="0" xfId="0" applyFont="1" applyProtection="1"/>
    <xf numFmtId="0" fontId="12" fillId="0" borderId="0" xfId="0" applyFont="1" applyProtection="1"/>
    <xf numFmtId="170" fontId="0" fillId="0" borderId="0" xfId="0" applyNumberFormat="1" applyProtection="1"/>
    <xf numFmtId="37" fontId="0" fillId="0" borderId="0" xfId="0" applyNumberFormat="1" applyAlignment="1" applyProtection="1">
      <alignment horizontal="right"/>
    </xf>
    <xf numFmtId="0" fontId="77" fillId="0" borderId="0" xfId="0" applyFont="1" applyAlignment="1" applyProtection="1">
      <alignment horizontal="left"/>
    </xf>
    <xf numFmtId="0" fontId="77" fillId="0" borderId="0" xfId="0" applyFont="1" applyAlignment="1" applyProtection="1">
      <alignment horizontal="centerContinuous" vertical="top" wrapText="1"/>
    </xf>
    <xf numFmtId="0" fontId="78" fillId="3" borderId="0" xfId="0" applyFont="1" applyFill="1" applyProtection="1"/>
    <xf numFmtId="0" fontId="52" fillId="3" borderId="20" xfId="0" applyFont="1" applyFill="1" applyBorder="1" applyAlignment="1" applyProtection="1">
      <alignment horizontal="center" vertical="center"/>
    </xf>
    <xf numFmtId="0" fontId="0" fillId="0" borderId="23" xfId="0" applyBorder="1" applyAlignment="1" applyProtection="1">
      <alignment horizontal="center"/>
    </xf>
    <xf numFmtId="0" fontId="52" fillId="3" borderId="16" xfId="0" applyFont="1" applyFill="1" applyBorder="1" applyAlignment="1" applyProtection="1">
      <alignment horizontal="center" vertical="center"/>
    </xf>
    <xf numFmtId="0" fontId="21" fillId="2" borderId="0" xfId="0" applyFont="1" applyFill="1" applyAlignment="1">
      <alignment horizontal="center"/>
    </xf>
    <xf numFmtId="0" fontId="28" fillId="6" borderId="0" xfId="0" applyFont="1" applyFill="1" applyAlignment="1" applyProtection="1">
      <alignment horizontal="center"/>
      <protection locked="0"/>
    </xf>
    <xf numFmtId="0" fontId="30" fillId="4" borderId="0" xfId="0" applyFont="1" applyFill="1" applyAlignment="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xf>
    <xf numFmtId="0" fontId="10" fillId="0" borderId="18" xfId="0" applyFont="1" applyBorder="1" applyAlignment="1" applyProtection="1">
      <alignment horizontal="center"/>
    </xf>
    <xf numFmtId="0" fontId="10" fillId="0" borderId="20" xfId="0" applyFont="1" applyBorder="1" applyAlignment="1" applyProtection="1">
      <alignment horizontal="center"/>
    </xf>
    <xf numFmtId="0" fontId="10" fillId="0" borderId="14" xfId="0" applyFont="1" applyBorder="1" applyAlignment="1" applyProtection="1">
      <alignment horizontal="center"/>
    </xf>
    <xf numFmtId="0" fontId="52" fillId="0" borderId="15" xfId="0" applyFont="1" applyBorder="1" applyAlignment="1" applyProtection="1">
      <alignment horizontal="center"/>
    </xf>
    <xf numFmtId="0" fontId="34" fillId="0" borderId="15" xfId="0" applyFont="1" applyBorder="1" applyAlignment="1" applyProtection="1">
      <alignment horizontal="center"/>
      <protection locked="0"/>
    </xf>
    <xf numFmtId="0" fontId="10" fillId="0" borderId="19" xfId="0" applyFont="1" applyBorder="1" applyAlignment="1">
      <alignment horizontal="center"/>
    </xf>
    <xf numFmtId="0" fontId="34" fillId="0" borderId="19" xfId="0" applyFont="1" applyBorder="1" applyAlignment="1" applyProtection="1">
      <alignment horizontal="center"/>
      <protection locked="0"/>
    </xf>
    <xf numFmtId="0" fontId="0" fillId="0" borderId="21" xfId="0" applyBorder="1" applyAlignment="1">
      <alignment horizontal="center"/>
    </xf>
    <xf numFmtId="0" fontId="0" fillId="0" borderId="22" xfId="0" applyBorder="1" applyAlignment="1">
      <alignment horizontal="center"/>
    </xf>
    <xf numFmtId="37" fontId="52" fillId="0" borderId="24" xfId="0" applyNumberFormat="1" applyFont="1" applyBorder="1" applyAlignment="1" applyProtection="1">
      <alignment horizontal="center"/>
    </xf>
    <xf numFmtId="37" fontId="52" fillId="0" borderId="28" xfId="0" applyNumberFormat="1" applyFont="1" applyBorder="1" applyAlignment="1" applyProtection="1">
      <alignment horizontal="center"/>
    </xf>
    <xf numFmtId="37" fontId="52" fillId="0" borderId="29" xfId="0" applyNumberFormat="1" applyFont="1" applyBorder="1" applyAlignment="1" applyProtection="1">
      <alignment horizontal="center"/>
    </xf>
    <xf numFmtId="0" fontId="52" fillId="0" borderId="19" xfId="0" applyFont="1" applyBorder="1" applyAlignment="1" applyProtection="1">
      <alignment horizontal="center"/>
    </xf>
    <xf numFmtId="37" fontId="52" fillId="0" borderId="20" xfId="0" applyNumberFormat="1" applyFont="1" applyBorder="1" applyAlignment="1" applyProtection="1">
      <alignment horizontal="center"/>
    </xf>
    <xf numFmtId="37" fontId="52" fillId="0" borderId="25" xfId="0" applyNumberFormat="1" applyFont="1" applyBorder="1" applyAlignment="1" applyProtection="1">
      <alignment horizontal="center"/>
    </xf>
    <xf numFmtId="0" fontId="52" fillId="0" borderId="39" xfId="0" applyFont="1" applyBorder="1" applyAlignment="1" applyProtection="1">
      <alignment horizontal="center"/>
    </xf>
    <xf numFmtId="0" fontId="10" fillId="0" borderId="19" xfId="0" applyFont="1" applyBorder="1" applyAlignment="1" applyProtection="1">
      <alignment horizontal="center"/>
    </xf>
    <xf numFmtId="0" fontId="10" fillId="0" borderId="44" xfId="0" applyFont="1" applyBorder="1" applyAlignment="1" applyProtection="1">
      <alignment horizontal="center"/>
    </xf>
    <xf numFmtId="0" fontId="52" fillId="3" borderId="29" xfId="0" applyFont="1" applyFill="1" applyBorder="1" applyAlignment="1" applyProtection="1">
      <alignment horizontal="center"/>
    </xf>
    <xf numFmtId="0" fontId="0" fillId="0" borderId="40" xfId="0" applyBorder="1" applyAlignment="1" applyProtection="1">
      <alignment horizontal="center"/>
    </xf>
    <xf numFmtId="0" fontId="0" fillId="0" borderId="45" xfId="0" applyBorder="1" applyAlignment="1" applyProtection="1">
      <alignment horizontal="center"/>
    </xf>
    <xf numFmtId="0" fontId="10" fillId="0" borderId="16" xfId="0" applyFont="1" applyBorder="1" applyAlignment="1">
      <alignment horizontal="center"/>
    </xf>
    <xf numFmtId="0" fontId="10" fillId="0" borderId="25" xfId="0" applyFont="1" applyBorder="1" applyAlignment="1">
      <alignment horizontal="center"/>
    </xf>
    <xf numFmtId="0" fontId="10" fillId="0" borderId="47" xfId="0" applyFont="1" applyBorder="1" applyAlignment="1">
      <alignment horizontal="right"/>
    </xf>
    <xf numFmtId="0" fontId="10" fillId="0" borderId="18" xfId="0" applyFont="1" applyBorder="1" applyAlignment="1">
      <alignment horizontal="center"/>
    </xf>
    <xf numFmtId="0" fontId="10" fillId="0" borderId="13" xfId="0" applyFont="1" applyBorder="1" applyAlignment="1">
      <alignment horizontal="center"/>
    </xf>
    <xf numFmtId="0" fontId="10" fillId="0" borderId="27" xfId="0" applyFont="1" applyBorder="1" applyAlignment="1">
      <alignment horizontal="center"/>
    </xf>
    <xf numFmtId="0" fontId="10" fillId="0" borderId="20" xfId="0" applyFont="1" applyBorder="1" applyAlignment="1">
      <alignment horizontal="center"/>
    </xf>
    <xf numFmtId="0" fontId="10" fillId="0" borderId="28" xfId="0" applyFont="1" applyBorder="1" applyAlignment="1">
      <alignment horizontal="center"/>
    </xf>
    <xf numFmtId="0" fontId="10" fillId="0" borderId="42" xfId="0" applyFont="1" applyBorder="1" applyAlignment="1">
      <alignment horizontal="center"/>
    </xf>
    <xf numFmtId="0" fontId="10" fillId="0" borderId="47" xfId="0" applyFont="1" applyBorder="1" applyAlignment="1">
      <alignment horizontal="center"/>
    </xf>
    <xf numFmtId="0" fontId="57" fillId="0" borderId="24" xfId="0" applyFont="1" applyBorder="1" applyAlignment="1" applyProtection="1">
      <alignment horizontal="center"/>
    </xf>
    <xf numFmtId="0" fontId="57" fillId="0" borderId="28" xfId="0" applyFont="1" applyBorder="1" applyAlignment="1" applyProtection="1">
      <alignment horizontal="center"/>
    </xf>
    <xf numFmtId="0" fontId="10" fillId="0" borderId="26" xfId="0" applyFont="1" applyBorder="1" applyAlignment="1" applyProtection="1">
      <alignment horizontal="center"/>
    </xf>
    <xf numFmtId="0" fontId="52" fillId="3" borderId="18" xfId="0" applyFont="1" applyFill="1" applyBorder="1" applyAlignment="1" applyProtection="1">
      <alignment horizontal="center"/>
    </xf>
    <xf numFmtId="0" fontId="0" fillId="0" borderId="24" xfId="0" applyBorder="1" applyAlignment="1">
      <alignment horizontal="center"/>
    </xf>
    <xf numFmtId="0" fontId="0" fillId="0" borderId="16"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13" xfId="0" applyBorder="1" applyAlignment="1">
      <alignment horizontal="right"/>
    </xf>
    <xf numFmtId="0" fontId="0" fillId="0" borderId="48" xfId="0" applyBorder="1" applyAlignment="1">
      <alignment horizontal="right"/>
    </xf>
    <xf numFmtId="0" fontId="10" fillId="0" borderId="12" xfId="0" applyFont="1" applyBorder="1" applyAlignment="1" applyProtection="1">
      <alignment horizontal="center"/>
    </xf>
    <xf numFmtId="0" fontId="10" fillId="0" borderId="64" xfId="0" applyFont="1" applyBorder="1" applyAlignment="1" applyProtection="1">
      <alignment horizontal="center"/>
    </xf>
    <xf numFmtId="0" fontId="10" fillId="0" borderId="16" xfId="0" applyFont="1" applyBorder="1" applyAlignment="1" applyProtection="1">
      <alignment horizontal="right"/>
    </xf>
    <xf numFmtId="0" fontId="10" fillId="0" borderId="23" xfId="0" applyFont="1" applyBorder="1" applyAlignment="1" applyProtection="1">
      <alignment horizontal="right"/>
    </xf>
    <xf numFmtId="0" fontId="0" fillId="0" borderId="26" xfId="0" applyBorder="1" applyAlignment="1">
      <alignment horizontal="center"/>
    </xf>
    <xf numFmtId="0" fontId="0" fillId="0" borderId="13" xfId="0" applyBorder="1" applyAlignment="1">
      <alignment horizontal="center"/>
    </xf>
    <xf numFmtId="0" fontId="0" fillId="0" borderId="11" xfId="0" applyBorder="1" applyAlignment="1">
      <alignment horizontal="center"/>
    </xf>
    <xf numFmtId="0" fontId="52" fillId="3" borderId="14" xfId="0" applyFont="1" applyFill="1" applyBorder="1" applyAlignment="1">
      <alignment horizontal="center"/>
    </xf>
    <xf numFmtId="0" fontId="52" fillId="3" borderId="21" xfId="0" applyFont="1" applyFill="1" applyBorder="1" applyAlignment="1">
      <alignment horizontal="center"/>
    </xf>
    <xf numFmtId="37" fontId="52" fillId="0" borderId="20" xfId="0" applyNumberFormat="1" applyFont="1" applyBorder="1" applyAlignment="1" applyProtection="1">
      <alignment horizontal="center"/>
      <protection locked="0"/>
    </xf>
    <xf numFmtId="0" fontId="10" fillId="0" borderId="22" xfId="0" applyFont="1" applyBorder="1" applyAlignment="1">
      <alignment horizontal="center"/>
    </xf>
    <xf numFmtId="0" fontId="22" fillId="0" borderId="25" xfId="0" applyFont="1" applyBorder="1" applyAlignment="1">
      <alignment horizontal="center"/>
    </xf>
    <xf numFmtId="0" fontId="22" fillId="0" borderId="29" xfId="0" applyFont="1" applyBorder="1" applyAlignment="1">
      <alignment horizontal="center"/>
    </xf>
    <xf numFmtId="0" fontId="0" fillId="0" borderId="20" xfId="0" applyBorder="1" applyAlignment="1">
      <alignment horizontal="right"/>
    </xf>
    <xf numFmtId="0" fontId="0" fillId="0" borderId="48" xfId="0" applyBorder="1" applyAlignment="1">
      <alignment horizontal="center"/>
    </xf>
    <xf numFmtId="0" fontId="0" fillId="0" borderId="24" xfId="0" applyBorder="1" applyAlignment="1">
      <alignment horizontal="right"/>
    </xf>
    <xf numFmtId="0" fontId="70" fillId="0" borderId="0" xfId="0" applyFont="1" applyAlignment="1">
      <alignment horizontal="center"/>
    </xf>
    <xf numFmtId="0" fontId="41" fillId="0" borderId="18" xfId="0" applyFont="1" applyBorder="1" applyAlignment="1">
      <alignment horizontal="center"/>
    </xf>
    <xf numFmtId="0" fontId="0" fillId="0" borderId="4" xfId="0" applyBorder="1" applyAlignment="1" applyProtection="1">
      <alignment horizontal="center" vertical="top"/>
    </xf>
    <xf numFmtId="0" fontId="41" fillId="0" borderId="0" xfId="0" applyFont="1" applyAlignment="1" applyProtection="1">
      <alignment horizontal="center"/>
    </xf>
    <xf numFmtId="0" fontId="0" fillId="0" borderId="14" xfId="0" applyBorder="1" applyAlignment="1">
      <alignment horizontal="center"/>
    </xf>
    <xf numFmtId="0" fontId="52" fillId="3" borderId="5" xfId="0" applyFont="1" applyFill="1" applyBorder="1" applyAlignment="1">
      <alignment horizontal="center"/>
    </xf>
    <xf numFmtId="0" fontId="52" fillId="3" borderId="6" xfId="0" applyFont="1" applyFill="1" applyBorder="1" applyAlignment="1">
      <alignment horizontal="center"/>
    </xf>
    <xf numFmtId="0" fontId="0" fillId="0" borderId="28" xfId="0" applyBorder="1" applyAlignment="1" applyProtection="1">
      <alignment horizontal="center"/>
    </xf>
    <xf numFmtId="0" fontId="12" fillId="0" borderId="0" xfId="0" applyFont="1" applyAlignment="1" applyProtection="1">
      <alignment horizontal="center"/>
    </xf>
    <xf numFmtId="0" fontId="10" fillId="0" borderId="0" xfId="0" applyFont="1" applyBorder="1" applyProtection="1"/>
    <xf numFmtId="0" fontId="10" fillId="0" borderId="0" xfId="0" applyFont="1" applyBorder="1"/>
    <xf numFmtId="0" fontId="10" fillId="0" borderId="0" xfId="0" applyFont="1" applyBorder="1" applyAlignment="1"/>
    <xf numFmtId="0" fontId="0" fillId="0" borderId="0" xfId="0" quotePrefix="1" applyAlignment="1" applyProtection="1">
      <alignment horizontal="left"/>
    </xf>
    <xf numFmtId="0" fontId="0" fillId="0" borderId="0" xfId="0" applyAlignment="1">
      <alignment horizontal="left"/>
    </xf>
    <xf numFmtId="0" fontId="52" fillId="0" borderId="18" xfId="0" applyFont="1" applyBorder="1" applyAlignment="1" applyProtection="1">
      <alignment horizontal="left"/>
    </xf>
    <xf numFmtId="0" fontId="52" fillId="0" borderId="0" xfId="0" applyFont="1" applyAlignment="1" applyProtection="1"/>
    <xf numFmtId="0" fontId="52" fillId="0" borderId="18" xfId="0" applyFont="1" applyBorder="1" applyAlignment="1" applyProtection="1"/>
    <xf numFmtId="0" fontId="52" fillId="0" borderId="28" xfId="0" applyFont="1" applyBorder="1" applyAlignment="1" applyProtection="1">
      <alignment horizontal="left"/>
    </xf>
    <xf numFmtId="0" fontId="79" fillId="0" borderId="0" xfId="0" applyFont="1" applyAlignment="1" applyProtection="1"/>
    <xf numFmtId="0" fontId="79" fillId="0" borderId="0" xfId="0" applyFont="1" applyAlignment="1" applyProtection="1">
      <alignment horizontal="centerContinuous"/>
    </xf>
    <xf numFmtId="0" fontId="79" fillId="0" borderId="0" xfId="0" applyFont="1" applyAlignment="1" applyProtection="1">
      <alignment horizontal="left"/>
    </xf>
    <xf numFmtId="0" fontId="79" fillId="0" borderId="0" xfId="0" applyFont="1" applyProtection="1"/>
    <xf numFmtId="0" fontId="79" fillId="0" borderId="18" xfId="0" applyFont="1" applyBorder="1" applyAlignment="1" applyProtection="1">
      <alignment horizontal="left"/>
    </xf>
    <xf numFmtId="0" fontId="79" fillId="0" borderId="18" xfId="0" applyFont="1" applyBorder="1" applyProtection="1"/>
    <xf numFmtId="0" fontId="79" fillId="0" borderId="18" xfId="0" applyFont="1" applyBorder="1" applyAlignment="1" applyProtection="1">
      <alignment horizontal="centerContinuous"/>
    </xf>
    <xf numFmtId="0" fontId="79" fillId="0" borderId="15" xfId="0" applyFont="1" applyBorder="1" applyProtection="1"/>
    <xf numFmtId="0" fontId="79" fillId="0" borderId="15" xfId="0" applyFont="1" applyBorder="1" applyAlignment="1" applyProtection="1">
      <alignment horizontal="centerContinuous"/>
    </xf>
    <xf numFmtId="0" fontId="79" fillId="0" borderId="5" xfId="0" applyFont="1" applyBorder="1" applyAlignment="1" applyProtection="1">
      <alignment horizontal="left"/>
    </xf>
    <xf numFmtId="0" fontId="79" fillId="0" borderId="5" xfId="0" applyFont="1" applyBorder="1" applyProtection="1"/>
    <xf numFmtId="0" fontId="79" fillId="0" borderId="19" xfId="0" applyFont="1" applyBorder="1" applyProtection="1"/>
    <xf numFmtId="0" fontId="79" fillId="0" borderId="21" xfId="0" applyFont="1" applyBorder="1" applyProtection="1"/>
    <xf numFmtId="0" fontId="54" fillId="0" borderId="0" xfId="0" applyFont="1" applyAlignment="1" applyProtection="1">
      <alignment horizontal="left"/>
    </xf>
    <xf numFmtId="0" fontId="54" fillId="0" borderId="18" xfId="0" applyFont="1" applyBorder="1" applyAlignment="1" applyProtection="1">
      <alignment horizontal="left"/>
    </xf>
    <xf numFmtId="0" fontId="54" fillId="0" borderId="0" xfId="0" applyFont="1" applyAlignment="1" applyProtection="1"/>
    <xf numFmtId="165" fontId="10" fillId="0" borderId="18" xfId="0" applyNumberFormat="1" applyFont="1" applyBorder="1" applyAlignment="1" applyProtection="1">
      <alignment horizontal="center"/>
    </xf>
    <xf numFmtId="0" fontId="52" fillId="0" borderId="44" xfId="0" applyFont="1" applyBorder="1" applyAlignment="1" applyProtection="1">
      <alignment horizontal="left"/>
    </xf>
    <xf numFmtId="0" fontId="57" fillId="0" borderId="4" xfId="0" applyFont="1" applyBorder="1" applyAlignment="1" applyProtection="1">
      <alignment horizontal="left"/>
    </xf>
    <xf numFmtId="37" fontId="10" fillId="19" borderId="26" xfId="0" applyNumberFormat="1" applyFont="1" applyFill="1" applyBorder="1" applyProtection="1"/>
    <xf numFmtId="37" fontId="10" fillId="19" borderId="11" xfId="0" applyNumberFormat="1" applyFont="1" applyFill="1" applyBorder="1" applyProtection="1"/>
    <xf numFmtId="0" fontId="10" fillId="19" borderId="25" xfId="0" applyFont="1" applyFill="1" applyBorder="1" applyProtection="1"/>
    <xf numFmtId="0" fontId="10" fillId="19" borderId="28" xfId="0" applyFont="1" applyFill="1" applyBorder="1" applyProtection="1"/>
    <xf numFmtId="0" fontId="10" fillId="19" borderId="18" xfId="0" applyFont="1" applyFill="1" applyBorder="1" applyProtection="1"/>
    <xf numFmtId="37" fontId="10" fillId="19" borderId="24" xfId="0" applyNumberFormat="1" applyFont="1" applyFill="1" applyBorder="1" applyProtection="1"/>
    <xf numFmtId="5" fontId="34" fillId="19" borderId="25" xfId="0" applyNumberFormat="1" applyFont="1" applyFill="1" applyBorder="1" applyProtection="1">
      <protection locked="0"/>
    </xf>
    <xf numFmtId="37" fontId="10" fillId="19" borderId="42" xfId="0" applyNumberFormat="1" applyFont="1" applyFill="1" applyBorder="1" applyProtection="1"/>
    <xf numFmtId="37" fontId="34" fillId="19" borderId="24" xfId="0" applyNumberFormat="1" applyFont="1" applyFill="1" applyBorder="1" applyProtection="1">
      <protection locked="0"/>
    </xf>
    <xf numFmtId="0" fontId="34" fillId="19" borderId="25" xfId="0" applyFont="1" applyFill="1" applyBorder="1" applyProtection="1">
      <protection locked="0"/>
    </xf>
    <xf numFmtId="37" fontId="10" fillId="19" borderId="28" xfId="0" applyNumberFormat="1" applyFont="1" applyFill="1" applyBorder="1" applyProtection="1"/>
    <xf numFmtId="37" fontId="10" fillId="19" borderId="25" xfId="0" applyNumberFormat="1" applyFont="1" applyFill="1" applyBorder="1" applyProtection="1"/>
    <xf numFmtId="5" fontId="10" fillId="19" borderId="25" xfId="0" applyNumberFormat="1" applyFont="1" applyFill="1" applyBorder="1" applyProtection="1"/>
    <xf numFmtId="0" fontId="10" fillId="19" borderId="33" xfId="0" applyFont="1" applyFill="1" applyBorder="1" applyProtection="1"/>
    <xf numFmtId="37" fontId="10" fillId="19" borderId="44" xfId="0" applyNumberFormat="1" applyFont="1" applyFill="1" applyBorder="1" applyProtection="1"/>
    <xf numFmtId="37" fontId="34" fillId="0" borderId="24" xfId="0" applyNumberFormat="1" applyFont="1" applyBorder="1" applyProtection="1">
      <protection locked="0"/>
    </xf>
    <xf numFmtId="0" fontId="10" fillId="0" borderId="5" xfId="0" applyFont="1" applyFill="1" applyBorder="1" applyAlignment="1">
      <alignment horizontal="center"/>
    </xf>
    <xf numFmtId="5" fontId="34" fillId="0" borderId="5" xfId="0" applyNumberFormat="1" applyFont="1" applyFill="1" applyBorder="1" applyProtection="1">
      <protection locked="0"/>
    </xf>
    <xf numFmtId="37" fontId="34" fillId="0" borderId="5" xfId="0" applyNumberFormat="1" applyFont="1" applyFill="1" applyBorder="1" applyProtection="1">
      <protection locked="0"/>
    </xf>
    <xf numFmtId="0" fontId="10" fillId="0" borderId="5" xfId="0" applyFont="1" applyFill="1" applyBorder="1"/>
    <xf numFmtId="0" fontId="10" fillId="0" borderId="40" xfId="0" applyFont="1" applyBorder="1" applyAlignment="1">
      <alignment horizontal="right"/>
    </xf>
    <xf numFmtId="5" fontId="34" fillId="0" borderId="24" xfId="0" applyNumberFormat="1" applyFont="1" applyBorder="1" applyProtection="1">
      <protection locked="0"/>
    </xf>
    <xf numFmtId="5" fontId="34" fillId="0" borderId="5" xfId="0" applyNumberFormat="1" applyFont="1" applyBorder="1" applyProtection="1">
      <protection locked="0"/>
    </xf>
    <xf numFmtId="0" fontId="10" fillId="0" borderId="65" xfId="0" applyFont="1" applyBorder="1"/>
    <xf numFmtId="0" fontId="0" fillId="0" borderId="3" xfId="0" applyFill="1" applyBorder="1"/>
    <xf numFmtId="0" fontId="10" fillId="0" borderId="3" xfId="0" applyFont="1" applyBorder="1" applyAlignment="1">
      <alignment horizontal="center"/>
    </xf>
    <xf numFmtId="0" fontId="10" fillId="0" borderId="23" xfId="0" applyFont="1" applyBorder="1" applyAlignment="1">
      <alignment horizontal="center"/>
    </xf>
    <xf numFmtId="0" fontId="10" fillId="0" borderId="38" xfId="0" applyFont="1" applyBorder="1" applyAlignment="1">
      <alignment horizontal="center"/>
    </xf>
    <xf numFmtId="0" fontId="10" fillId="0" borderId="9" xfId="0" applyFont="1" applyFill="1" applyBorder="1" applyAlignment="1">
      <alignment horizontal="center"/>
    </xf>
    <xf numFmtId="0" fontId="10" fillId="19" borderId="40" xfId="0" applyFont="1" applyFill="1" applyBorder="1"/>
    <xf numFmtId="0" fontId="10" fillId="0" borderId="66" xfId="0" applyFont="1" applyBorder="1" applyAlignment="1">
      <alignment horizontal="center"/>
    </xf>
    <xf numFmtId="0" fontId="10" fillId="19" borderId="42" xfId="0" applyFont="1" applyFill="1" applyBorder="1"/>
    <xf numFmtId="0" fontId="10" fillId="0" borderId="61" xfId="0" applyFont="1" applyBorder="1"/>
    <xf numFmtId="0" fontId="10" fillId="0" borderId="57" xfId="0" applyFont="1" applyBorder="1" applyAlignment="1">
      <alignment horizontal="center"/>
    </xf>
    <xf numFmtId="0" fontId="10" fillId="0" borderId="58" xfId="0" applyFont="1" applyBorder="1" applyAlignment="1">
      <alignment horizontal="center"/>
    </xf>
    <xf numFmtId="5" fontId="34" fillId="0" borderId="61" xfId="0" applyNumberFormat="1" applyFont="1" applyBorder="1" applyProtection="1">
      <protection locked="0"/>
    </xf>
    <xf numFmtId="37" fontId="34" fillId="0" borderId="57" xfId="0" applyNumberFormat="1" applyFont="1" applyBorder="1" applyProtection="1">
      <protection locked="0"/>
    </xf>
    <xf numFmtId="37" fontId="34" fillId="0" borderId="58" xfId="0" applyNumberFormat="1" applyFont="1" applyBorder="1" applyProtection="1">
      <protection locked="0"/>
    </xf>
    <xf numFmtId="5" fontId="10" fillId="0" borderId="67" xfId="0" applyNumberFormat="1" applyFont="1" applyBorder="1" applyProtection="1"/>
    <xf numFmtId="37" fontId="34" fillId="0" borderId="61" xfId="0" applyNumberFormat="1" applyFont="1" applyBorder="1" applyProtection="1">
      <protection locked="0"/>
    </xf>
    <xf numFmtId="5" fontId="10" fillId="0" borderId="67" xfId="0" applyNumberFormat="1" applyFont="1" applyFill="1" applyBorder="1" applyProtection="1"/>
    <xf numFmtId="37" fontId="34" fillId="0" borderId="61" xfId="0" applyNumberFormat="1" applyFont="1" applyFill="1" applyBorder="1" applyProtection="1">
      <protection locked="0"/>
    </xf>
    <xf numFmtId="37" fontId="34" fillId="0" borderId="57" xfId="0" applyNumberFormat="1" applyFont="1" applyFill="1" applyBorder="1" applyProtection="1">
      <protection locked="0"/>
    </xf>
    <xf numFmtId="37" fontId="34" fillId="0" borderId="58" xfId="0" applyNumberFormat="1" applyFont="1" applyFill="1" applyBorder="1" applyProtection="1">
      <protection locked="0"/>
    </xf>
    <xf numFmtId="0" fontId="10" fillId="19" borderId="47" xfId="0" applyFont="1" applyFill="1" applyBorder="1"/>
    <xf numFmtId="0" fontId="10" fillId="19" borderId="50" xfId="0" applyFont="1" applyFill="1" applyBorder="1"/>
    <xf numFmtId="0" fontId="10" fillId="19" borderId="48" xfId="0" applyFont="1" applyFill="1" applyBorder="1"/>
    <xf numFmtId="0" fontId="10" fillId="19" borderId="42" xfId="0" applyFont="1" applyFill="1" applyBorder="1" applyProtection="1"/>
    <xf numFmtId="0" fontId="10" fillId="19" borderId="35" xfId="0" applyFont="1" applyFill="1" applyBorder="1" applyProtection="1"/>
    <xf numFmtId="37" fontId="10" fillId="19" borderId="35" xfId="0" applyNumberFormat="1" applyFont="1" applyFill="1" applyBorder="1" applyProtection="1"/>
    <xf numFmtId="0" fontId="57" fillId="0" borderId="0" xfId="0" applyFont="1" applyAlignment="1" applyProtection="1">
      <alignment horizontal="left"/>
    </xf>
    <xf numFmtId="37" fontId="10" fillId="20" borderId="24" xfId="0" applyNumberFormat="1" applyFont="1" applyFill="1" applyBorder="1" applyProtection="1"/>
    <xf numFmtId="37" fontId="10" fillId="20" borderId="16" xfId="0" applyNumberFormat="1" applyFont="1" applyFill="1" applyBorder="1" applyProtection="1"/>
    <xf numFmtId="37" fontId="10" fillId="20" borderId="5" xfId="0" applyNumberFormat="1" applyFont="1" applyFill="1" applyBorder="1" applyProtection="1"/>
    <xf numFmtId="37" fontId="10" fillId="20" borderId="4" xfId="0" applyNumberFormat="1" applyFont="1" applyFill="1" applyBorder="1" applyProtection="1"/>
    <xf numFmtId="37" fontId="10" fillId="20" borderId="0" xfId="0" applyNumberFormat="1" applyFont="1" applyFill="1" applyProtection="1"/>
    <xf numFmtId="5" fontId="10" fillId="20" borderId="24" xfId="0" applyNumberFormat="1" applyFont="1" applyFill="1" applyBorder="1" applyProtection="1"/>
    <xf numFmtId="0" fontId="10" fillId="19" borderId="24" xfId="0" applyFont="1" applyFill="1" applyBorder="1" applyProtection="1"/>
    <xf numFmtId="37" fontId="10" fillId="19" borderId="16" xfId="0" applyNumberFormat="1" applyFont="1" applyFill="1" applyBorder="1" applyProtection="1"/>
    <xf numFmtId="39" fontId="10" fillId="19" borderId="5" xfId="0" applyNumberFormat="1" applyFont="1" applyFill="1" applyBorder="1" applyProtection="1"/>
    <xf numFmtId="37" fontId="10" fillId="19" borderId="4" xfId="0" applyNumberFormat="1" applyFont="1" applyFill="1" applyBorder="1" applyProtection="1"/>
    <xf numFmtId="37" fontId="10" fillId="19" borderId="0" xfId="0" applyNumberFormat="1" applyFont="1" applyFill="1" applyProtection="1"/>
    <xf numFmtId="39" fontId="10" fillId="20" borderId="5" xfId="0" applyNumberFormat="1" applyFont="1" applyFill="1" applyBorder="1" applyProtection="1"/>
    <xf numFmtId="0" fontId="10" fillId="19" borderId="38" xfId="0" applyFont="1" applyFill="1" applyBorder="1" applyProtection="1"/>
    <xf numFmtId="39" fontId="10" fillId="19" borderId="23" xfId="0" applyNumberFormat="1" applyFont="1" applyFill="1" applyBorder="1" applyProtection="1"/>
    <xf numFmtId="39" fontId="10" fillId="19" borderId="9" xfId="0" applyNumberFormat="1" applyFont="1" applyFill="1" applyBorder="1" applyProtection="1"/>
    <xf numFmtId="0" fontId="10" fillId="19" borderId="8" xfId="0" applyFont="1" applyFill="1" applyBorder="1" applyProtection="1"/>
    <xf numFmtId="0" fontId="10" fillId="19" borderId="6" xfId="0" applyFont="1" applyFill="1" applyBorder="1" applyProtection="1"/>
    <xf numFmtId="0" fontId="10" fillId="0" borderId="10" xfId="0" applyFont="1" applyBorder="1" applyAlignment="1" applyProtection="1">
      <alignment horizontal="left"/>
    </xf>
    <xf numFmtId="0" fontId="10" fillId="0" borderId="11" xfId="0" applyFont="1" applyBorder="1" applyAlignment="1" applyProtection="1">
      <alignment horizontal="left"/>
    </xf>
    <xf numFmtId="0" fontId="10" fillId="0" borderId="4" xfId="0" applyFont="1" applyBorder="1" applyAlignment="1" applyProtection="1">
      <alignment horizontal="left"/>
    </xf>
    <xf numFmtId="0" fontId="10" fillId="0" borderId="17" xfId="0" applyFont="1" applyBorder="1" applyAlignment="1" applyProtection="1">
      <alignment horizontal="left"/>
    </xf>
    <xf numFmtId="0" fontId="10" fillId="0" borderId="6" xfId="0" applyFont="1" applyBorder="1" applyAlignment="1" applyProtection="1">
      <alignment horizontal="center"/>
    </xf>
    <xf numFmtId="0" fontId="10" fillId="0" borderId="42" xfId="0" applyFont="1" applyBorder="1" applyAlignment="1" applyProtection="1">
      <alignment horizontal="center"/>
    </xf>
    <xf numFmtId="0" fontId="10" fillId="0" borderId="44" xfId="0" applyFont="1" applyBorder="1" applyAlignment="1">
      <alignment horizontal="center"/>
    </xf>
    <xf numFmtId="0" fontId="10" fillId="21" borderId="24" xfId="0" applyFont="1" applyFill="1" applyBorder="1"/>
    <xf numFmtId="0" fontId="10" fillId="21" borderId="25" xfId="0" applyFont="1" applyFill="1" applyBorder="1"/>
    <xf numFmtId="37" fontId="10" fillId="21" borderId="24" xfId="0" applyNumberFormat="1" applyFont="1" applyFill="1" applyBorder="1" applyProtection="1"/>
    <xf numFmtId="37" fontId="10" fillId="21" borderId="25" xfId="0" applyNumberFormat="1" applyFont="1" applyFill="1" applyBorder="1" applyProtection="1"/>
    <xf numFmtId="0" fontId="10" fillId="0" borderId="2" xfId="0" applyFont="1" applyBorder="1" applyAlignment="1" applyProtection="1">
      <alignment horizontal="left"/>
    </xf>
    <xf numFmtId="0" fontId="10" fillId="0" borderId="3" xfId="0" applyFont="1" applyBorder="1" applyAlignment="1" applyProtection="1">
      <alignment horizontal="left"/>
    </xf>
    <xf numFmtId="0" fontId="10" fillId="0" borderId="27" xfId="0" applyFont="1" applyBorder="1" applyAlignment="1" applyProtection="1">
      <alignment horizontal="centerContinuous"/>
    </xf>
    <xf numFmtId="7" fontId="10" fillId="0" borderId="35" xfId="0" applyNumberFormat="1" applyFont="1" applyBorder="1" applyProtection="1"/>
    <xf numFmtId="7" fontId="10" fillId="0" borderId="37" xfId="0" applyNumberFormat="1" applyFont="1" applyBorder="1" applyProtection="1"/>
    <xf numFmtId="166" fontId="10" fillId="0" borderId="5" xfId="0" applyNumberFormat="1" applyFont="1" applyBorder="1" applyProtection="1"/>
    <xf numFmtId="167" fontId="10" fillId="0" borderId="5" xfId="0" applyNumberFormat="1" applyFont="1" applyBorder="1" applyProtection="1"/>
    <xf numFmtId="167" fontId="10" fillId="0" borderId="37" xfId="0" applyNumberFormat="1" applyFont="1" applyBorder="1" applyProtection="1"/>
    <xf numFmtId="0" fontId="11" fillId="0" borderId="0" xfId="0" applyFont="1" applyBorder="1" applyAlignment="1" applyProtection="1">
      <alignment horizontal="centerContinuous"/>
    </xf>
    <xf numFmtId="49" fontId="57" fillId="0" borderId="0" xfId="0" applyNumberFormat="1" applyFont="1" applyBorder="1" applyProtection="1"/>
    <xf numFmtId="0" fontId="57" fillId="0" borderId="0" xfId="0" applyFont="1" applyBorder="1" applyProtection="1"/>
    <xf numFmtId="0" fontId="10" fillId="0" borderId="0" xfId="0" applyFont="1" applyBorder="1" applyAlignment="1" applyProtection="1">
      <alignment horizontal="centerContinuous"/>
    </xf>
    <xf numFmtId="0" fontId="52" fillId="3" borderId="19" xfId="0" applyFont="1" applyFill="1" applyBorder="1" applyAlignment="1">
      <alignment horizontal="center"/>
    </xf>
    <xf numFmtId="0" fontId="0" fillId="0" borderId="18" xfId="0" applyBorder="1" applyAlignment="1">
      <alignment horizontal="left"/>
    </xf>
    <xf numFmtId="0" fontId="0" fillId="0" borderId="4" xfId="0" applyBorder="1" applyAlignment="1">
      <alignment horizontal="left"/>
    </xf>
    <xf numFmtId="0" fontId="10" fillId="0" borderId="15" xfId="0" applyFont="1" applyBorder="1" applyAlignment="1">
      <alignment horizontal="left"/>
    </xf>
    <xf numFmtId="37" fontId="61" fillId="0" borderId="15" xfId="0" applyNumberFormat="1" applyFont="1" applyBorder="1" applyProtection="1">
      <protection locked="0"/>
    </xf>
    <xf numFmtId="0" fontId="10" fillId="0" borderId="24" xfId="0" applyFont="1" applyBorder="1" applyAlignment="1">
      <alignment horizontal="left"/>
    </xf>
    <xf numFmtId="0" fontId="10" fillId="0" borderId="22" xfId="0" applyFont="1" applyBorder="1" applyAlignment="1">
      <alignment horizontal="right"/>
    </xf>
    <xf numFmtId="0" fontId="10" fillId="0" borderId="2" xfId="0" applyFont="1" applyBorder="1" applyAlignment="1" applyProtection="1">
      <alignment horizontal="center"/>
    </xf>
    <xf numFmtId="0" fontId="0" fillId="0" borderId="0" xfId="0" applyBorder="1"/>
    <xf numFmtId="0" fontId="0" fillId="0" borderId="68" xfId="0" applyBorder="1"/>
    <xf numFmtId="0" fontId="53" fillId="3" borderId="4" xfId="0" applyFont="1" applyFill="1" applyBorder="1" applyAlignment="1">
      <alignment horizontal="centerContinuous"/>
    </xf>
    <xf numFmtId="0" fontId="52" fillId="3" borderId="17" xfId="0" applyFont="1" applyFill="1" applyBorder="1"/>
    <xf numFmtId="0" fontId="52" fillId="3" borderId="39" xfId="0" applyFont="1" applyFill="1" applyBorder="1"/>
    <xf numFmtId="0" fontId="52" fillId="3" borderId="12" xfId="0" applyFont="1" applyFill="1" applyBorder="1"/>
    <xf numFmtId="0" fontId="52" fillId="3" borderId="44" xfId="0" applyFont="1" applyFill="1" applyBorder="1" applyAlignment="1">
      <alignment horizontal="centerContinuous"/>
    </xf>
    <xf numFmtId="0" fontId="10" fillId="0" borderId="44" xfId="0" applyFont="1" applyBorder="1" applyAlignment="1">
      <alignment horizontal="centerContinuous"/>
    </xf>
    <xf numFmtId="0" fontId="52" fillId="3" borderId="35" xfId="0" applyFont="1" applyFill="1" applyBorder="1" applyAlignment="1">
      <alignment horizontal="centerContinuous"/>
    </xf>
    <xf numFmtId="0" fontId="52" fillId="3" borderId="30" xfId="0" applyFont="1" applyFill="1" applyBorder="1" applyAlignment="1">
      <alignment horizontal="center"/>
    </xf>
    <xf numFmtId="0" fontId="52" fillId="3" borderId="15" xfId="0" applyFont="1" applyFill="1" applyBorder="1" applyAlignment="1">
      <alignment horizontal="center"/>
    </xf>
    <xf numFmtId="0" fontId="52" fillId="3" borderId="16" xfId="0" applyFont="1" applyFill="1" applyBorder="1" applyAlignment="1">
      <alignment horizontal="center"/>
    </xf>
    <xf numFmtId="0" fontId="52" fillId="3" borderId="30" xfId="0" applyFont="1" applyFill="1" applyBorder="1"/>
    <xf numFmtId="0" fontId="52" fillId="3" borderId="39" xfId="0" applyFont="1" applyFill="1" applyBorder="1" applyAlignment="1">
      <alignment horizontal="center"/>
    </xf>
    <xf numFmtId="171" fontId="52" fillId="3" borderId="15" xfId="0" applyNumberFormat="1" applyFont="1" applyFill="1" applyBorder="1" applyProtection="1"/>
    <xf numFmtId="0" fontId="52" fillId="3" borderId="31" xfId="0" applyFont="1" applyFill="1" applyBorder="1" applyAlignment="1">
      <alignment horizontal="center"/>
    </xf>
    <xf numFmtId="171" fontId="52" fillId="3" borderId="19" xfId="0" applyNumberFormat="1" applyFont="1" applyFill="1" applyBorder="1" applyProtection="1"/>
    <xf numFmtId="0" fontId="52" fillId="3" borderId="19" xfId="0" applyFont="1" applyFill="1" applyBorder="1"/>
    <xf numFmtId="0" fontId="52" fillId="3" borderId="4" xfId="0" applyFont="1" applyFill="1" applyBorder="1" applyAlignment="1">
      <alignment horizontal="center"/>
    </xf>
    <xf numFmtId="0" fontId="52" fillId="3" borderId="34" xfId="0" applyFont="1" applyFill="1" applyBorder="1" applyAlignment="1">
      <alignment horizontal="centerContinuous"/>
    </xf>
    <xf numFmtId="0" fontId="52" fillId="3" borderId="44" xfId="0" applyFont="1" applyFill="1" applyBorder="1"/>
    <xf numFmtId="0" fontId="52" fillId="3" borderId="34" xfId="0" applyFont="1" applyFill="1" applyBorder="1"/>
    <xf numFmtId="0" fontId="52" fillId="3" borderId="18" xfId="0" applyFont="1" applyFill="1" applyBorder="1" applyAlignment="1">
      <alignment horizontal="centerContinuous"/>
    </xf>
    <xf numFmtId="0" fontId="52" fillId="3" borderId="19" xfId="0" applyFont="1" applyFill="1" applyBorder="1" applyAlignment="1">
      <alignment horizontal="centerContinuous"/>
    </xf>
    <xf numFmtId="0" fontId="52" fillId="3" borderId="21" xfId="0" applyFont="1" applyFill="1" applyBorder="1" applyAlignment="1">
      <alignment horizontal="centerContinuous"/>
    </xf>
    <xf numFmtId="0" fontId="52" fillId="3" borderId="32" xfId="0" applyFont="1" applyFill="1" applyBorder="1" applyAlignment="1">
      <alignment horizontal="center"/>
    </xf>
    <xf numFmtId="0" fontId="52" fillId="3" borderId="9" xfId="0" applyFont="1" applyFill="1" applyBorder="1"/>
    <xf numFmtId="0" fontId="10" fillId="0" borderId="0" xfId="0" applyFont="1" applyAlignment="1">
      <alignment horizontal="right"/>
    </xf>
    <xf numFmtId="0" fontId="52" fillId="3" borderId="27" xfId="0" applyFont="1" applyFill="1" applyBorder="1"/>
    <xf numFmtId="0" fontId="52" fillId="3" borderId="25" xfId="0" applyFont="1" applyFill="1" applyBorder="1" applyAlignment="1">
      <alignment horizontal="center"/>
    </xf>
    <xf numFmtId="0" fontId="52" fillId="3" borderId="11" xfId="0" applyFont="1" applyFill="1" applyBorder="1" applyAlignment="1">
      <alignment horizontal="center"/>
    </xf>
    <xf numFmtId="0" fontId="52" fillId="3" borderId="0" xfId="0" applyFont="1" applyFill="1" applyAlignment="1">
      <alignment horizontal="left"/>
    </xf>
    <xf numFmtId="0" fontId="52" fillId="3" borderId="8" xfId="0" applyFont="1" applyFill="1" applyBorder="1" applyAlignment="1">
      <alignment horizontal="center"/>
    </xf>
    <xf numFmtId="37" fontId="52" fillId="3" borderId="30" xfId="0" applyNumberFormat="1" applyFont="1" applyFill="1" applyBorder="1" applyAlignment="1" applyProtection="1">
      <alignment horizontal="center"/>
    </xf>
    <xf numFmtId="0" fontId="52" fillId="15" borderId="15" xfId="0" applyFont="1" applyFill="1" applyBorder="1"/>
    <xf numFmtId="0" fontId="52" fillId="15" borderId="5" xfId="0" applyFont="1" applyFill="1" applyBorder="1"/>
    <xf numFmtId="0" fontId="10" fillId="0" borderId="16" xfId="0" applyFont="1" applyBorder="1" applyAlignment="1" applyProtection="1">
      <alignment horizontal="center" vertical="center"/>
    </xf>
    <xf numFmtId="0" fontId="10" fillId="0" borderId="23" xfId="0" applyFont="1" applyBorder="1" applyAlignment="1" applyProtection="1">
      <alignment horizontal="center"/>
    </xf>
    <xf numFmtId="0" fontId="10" fillId="0" borderId="33" xfId="0" applyFont="1" applyBorder="1" applyProtection="1"/>
    <xf numFmtId="0" fontId="11" fillId="0" borderId="4" xfId="0" applyFont="1" applyBorder="1" applyAlignment="1">
      <alignment horizontal="left"/>
    </xf>
    <xf numFmtId="0" fontId="77" fillId="0" borderId="0" xfId="0" applyFont="1" applyAlignment="1" applyProtection="1">
      <alignment horizontal="left" vertical="top"/>
    </xf>
    <xf numFmtId="0" fontId="10" fillId="0" borderId="2" xfId="0" applyFont="1" applyBorder="1" applyAlignment="1">
      <alignment horizontal="right"/>
    </xf>
    <xf numFmtId="0" fontId="53" fillId="3" borderId="18" xfId="0" applyFont="1" applyFill="1" applyBorder="1" applyAlignment="1">
      <alignment horizontal="centerContinuous"/>
    </xf>
    <xf numFmtId="0" fontId="52" fillId="3" borderId="41" xfId="0" applyFont="1" applyFill="1" applyBorder="1" applyAlignment="1">
      <alignment horizontal="center"/>
    </xf>
    <xf numFmtId="0" fontId="52" fillId="3" borderId="35" xfId="0" applyFont="1" applyFill="1" applyBorder="1"/>
    <xf numFmtId="0" fontId="52" fillId="3" borderId="43" xfId="0" applyFont="1" applyFill="1" applyBorder="1" applyAlignment="1">
      <alignment horizontal="center"/>
    </xf>
    <xf numFmtId="0" fontId="10" fillId="0" borderId="10" xfId="0" applyFont="1" applyBorder="1" applyAlignment="1">
      <alignment horizontal="centerContinuous"/>
    </xf>
    <xf numFmtId="0" fontId="11" fillId="0" borderId="4" xfId="0" applyFont="1" applyBorder="1" applyAlignment="1">
      <alignment horizontal="centerContinuous" vertical="center"/>
    </xf>
    <xf numFmtId="0" fontId="10" fillId="0" borderId="4" xfId="0" applyFont="1" applyBorder="1" applyAlignment="1">
      <alignment horizontal="centerContinuous" vertical="center"/>
    </xf>
    <xf numFmtId="171" fontId="52" fillId="3" borderId="0" xfId="0" applyNumberFormat="1" applyFont="1" applyFill="1" applyAlignment="1" applyProtection="1">
      <alignment horizontal="center"/>
    </xf>
    <xf numFmtId="0" fontId="52" fillId="3" borderId="11" xfId="0" applyFont="1" applyFill="1" applyBorder="1"/>
    <xf numFmtId="0" fontId="52" fillId="3" borderId="42" xfId="0" applyFont="1" applyFill="1" applyBorder="1" applyAlignment="1">
      <alignment horizontal="centerContinuous"/>
    </xf>
    <xf numFmtId="0" fontId="52" fillId="3" borderId="15" xfId="0" applyFont="1" applyFill="1" applyBorder="1" applyAlignment="1">
      <alignment horizontal="centerContinuous"/>
    </xf>
    <xf numFmtId="0" fontId="52" fillId="3" borderId="15" xfId="0" applyFont="1" applyFill="1" applyBorder="1" applyAlignment="1">
      <alignment horizontal="right"/>
    </xf>
    <xf numFmtId="171" fontId="52" fillId="3" borderId="22" xfId="0" applyNumberFormat="1" applyFont="1" applyFill="1" applyBorder="1" applyProtection="1"/>
    <xf numFmtId="0" fontId="52" fillId="3" borderId="0" xfId="0" applyFont="1" applyFill="1" applyAlignment="1">
      <alignment horizontal="centerContinuous" vertical="center"/>
    </xf>
    <xf numFmtId="0" fontId="10" fillId="0" borderId="34" xfId="0" applyFont="1" applyBorder="1" applyAlignment="1" applyProtection="1">
      <alignment horizontal="centerContinuous"/>
    </xf>
    <xf numFmtId="37" fontId="10" fillId="3" borderId="16" xfId="0" applyNumberFormat="1" applyFont="1" applyFill="1" applyBorder="1" applyProtection="1"/>
    <xf numFmtId="172" fontId="10" fillId="3" borderId="15" xfId="0" applyNumberFormat="1" applyFont="1" applyFill="1" applyBorder="1" applyProtection="1"/>
    <xf numFmtId="37" fontId="10" fillId="3" borderId="15" xfId="0" applyNumberFormat="1" applyFont="1" applyFill="1" applyBorder="1" applyProtection="1"/>
    <xf numFmtId="172" fontId="10" fillId="0" borderId="0" xfId="0" applyNumberFormat="1" applyFont="1" applyProtection="1"/>
    <xf numFmtId="172" fontId="10" fillId="0" borderId="15" xfId="0" applyNumberFormat="1" applyFont="1" applyBorder="1" applyProtection="1"/>
    <xf numFmtId="0" fontId="13" fillId="0" borderId="16" xfId="0" applyFont="1" applyBorder="1" applyAlignment="1" applyProtection="1">
      <alignment horizontal="left"/>
    </xf>
    <xf numFmtId="172" fontId="10" fillId="15" borderId="36" xfId="0" applyNumberFormat="1" applyFont="1" applyFill="1" applyBorder="1" applyProtection="1"/>
    <xf numFmtId="0" fontId="10" fillId="22" borderId="1" xfId="0" applyFont="1" applyFill="1" applyBorder="1" applyProtection="1"/>
    <xf numFmtId="0" fontId="10" fillId="22" borderId="2" xfId="0" applyFont="1" applyFill="1" applyBorder="1" applyProtection="1"/>
    <xf numFmtId="0" fontId="10" fillId="22" borderId="3" xfId="0" applyFont="1" applyFill="1" applyBorder="1" applyProtection="1"/>
    <xf numFmtId="0" fontId="11" fillId="22" borderId="4" xfId="0" applyFont="1" applyFill="1" applyBorder="1" applyAlignment="1" applyProtection="1">
      <alignment horizontal="centerContinuous"/>
    </xf>
    <xf numFmtId="0" fontId="10" fillId="22" borderId="0" xfId="0" applyFont="1" applyFill="1" applyAlignment="1" applyProtection="1">
      <alignment horizontal="centerContinuous"/>
    </xf>
    <xf numFmtId="0" fontId="10" fillId="22" borderId="5" xfId="0" applyFont="1" applyFill="1" applyBorder="1" applyAlignment="1" applyProtection="1">
      <alignment horizontal="centerContinuous"/>
    </xf>
    <xf numFmtId="0" fontId="10" fillId="22" borderId="17" xfId="0" applyFont="1" applyFill="1" applyBorder="1" applyAlignment="1" applyProtection="1">
      <alignment horizontal="centerContinuous"/>
    </xf>
    <xf numFmtId="0" fontId="10" fillId="22" borderId="21" xfId="0" applyFont="1" applyFill="1" applyBorder="1" applyProtection="1"/>
    <xf numFmtId="0" fontId="10" fillId="22" borderId="4" xfId="0" applyFont="1" applyFill="1" applyBorder="1" applyAlignment="1" applyProtection="1">
      <alignment horizontal="centerContinuous"/>
    </xf>
    <xf numFmtId="0" fontId="10" fillId="22" borderId="16" xfId="0" applyFont="1" applyFill="1" applyBorder="1" applyAlignment="1" applyProtection="1">
      <alignment horizontal="center" vertical="center"/>
    </xf>
    <xf numFmtId="0" fontId="10" fillId="22" borderId="0" xfId="0" applyFont="1" applyFill="1" applyProtection="1"/>
    <xf numFmtId="0" fontId="10" fillId="22" borderId="25" xfId="0" applyFont="1" applyFill="1" applyBorder="1" applyProtection="1"/>
    <xf numFmtId="0" fontId="10" fillId="22" borderId="28" xfId="0" applyFont="1" applyFill="1" applyBorder="1" applyAlignment="1" applyProtection="1">
      <alignment horizontal="centerContinuous"/>
    </xf>
    <xf numFmtId="0" fontId="10" fillId="22" borderId="29" xfId="0" applyFont="1" applyFill="1" applyBorder="1" applyAlignment="1" applyProtection="1">
      <alignment horizontal="center"/>
    </xf>
    <xf numFmtId="0" fontId="10" fillId="22" borderId="4" xfId="0" applyFont="1" applyFill="1" applyBorder="1" applyProtection="1"/>
    <xf numFmtId="0" fontId="10" fillId="22" borderId="16" xfId="0" applyFont="1" applyFill="1" applyBorder="1" applyAlignment="1" applyProtection="1">
      <alignment horizontal="center"/>
    </xf>
    <xf numFmtId="0" fontId="10" fillId="22" borderId="25" xfId="0" applyFont="1" applyFill="1" applyBorder="1" applyAlignment="1" applyProtection="1">
      <alignment horizontal="center"/>
    </xf>
    <xf numFmtId="0" fontId="10" fillId="22" borderId="16" xfId="0" applyFont="1" applyFill="1" applyBorder="1" applyProtection="1"/>
    <xf numFmtId="0" fontId="0" fillId="0" borderId="69" xfId="0" applyBorder="1"/>
    <xf numFmtId="0" fontId="0" fillId="0" borderId="70" xfId="0" applyBorder="1"/>
    <xf numFmtId="0" fontId="0" fillId="0" borderId="71" xfId="0" applyBorder="1"/>
    <xf numFmtId="0" fontId="11" fillId="0" borderId="72" xfId="0" applyFont="1" applyBorder="1" applyAlignment="1">
      <alignment horizontal="centerContinuous"/>
    </xf>
    <xf numFmtId="0" fontId="0" fillId="0" borderId="73" xfId="0" applyBorder="1"/>
    <xf numFmtId="0" fontId="20" fillId="0" borderId="72" xfId="0" applyFont="1" applyBorder="1"/>
    <xf numFmtId="0" fontId="10" fillId="0" borderId="0" xfId="0" applyFont="1" applyBorder="1" applyAlignment="1">
      <alignment horizontal="left" vertical="center" wrapText="1"/>
    </xf>
    <xf numFmtId="0" fontId="10" fillId="0" borderId="72" xfId="0" applyFont="1" applyBorder="1" applyAlignment="1">
      <alignment vertical="top"/>
    </xf>
    <xf numFmtId="0" fontId="10" fillId="0" borderId="72" xfId="0" applyFont="1" applyBorder="1"/>
    <xf numFmtId="0" fontId="0" fillId="0" borderId="72" xfId="0" applyBorder="1"/>
    <xf numFmtId="0" fontId="0" fillId="0" borderId="74" xfId="0" applyBorder="1"/>
    <xf numFmtId="0" fontId="0" fillId="0" borderId="75" xfId="0" applyBorder="1"/>
    <xf numFmtId="0" fontId="34" fillId="0" borderId="13" xfId="0" applyFont="1" applyBorder="1" applyAlignment="1" applyProtection="1">
      <alignment horizontal="right"/>
      <protection locked="0"/>
    </xf>
    <xf numFmtId="0" fontId="10" fillId="0" borderId="16" xfId="0" applyFont="1" applyBorder="1" applyAlignment="1">
      <alignment horizontal="right"/>
    </xf>
    <xf numFmtId="0" fontId="34" fillId="0" borderId="16" xfId="0" applyFont="1" applyBorder="1" applyAlignment="1" applyProtection="1">
      <alignment horizontal="right"/>
      <protection locked="0"/>
    </xf>
    <xf numFmtId="5" fontId="34" fillId="0" borderId="40" xfId="0" applyNumberFormat="1" applyFont="1" applyBorder="1" applyAlignment="1" applyProtection="1">
      <alignment horizontal="right"/>
      <protection locked="0"/>
    </xf>
    <xf numFmtId="5" fontId="34" fillId="0" borderId="48" xfId="0" applyNumberFormat="1" applyFont="1" applyBorder="1" applyAlignment="1" applyProtection="1">
      <alignment horizontal="right"/>
      <protection locked="0"/>
    </xf>
    <xf numFmtId="0" fontId="10" fillId="0" borderId="0" xfId="0" applyFont="1" applyAlignment="1" applyProtection="1"/>
    <xf numFmtId="0" fontId="52" fillId="0" borderId="4" xfId="0" applyFont="1" applyBorder="1" applyAlignment="1" applyProtection="1">
      <alignment horizontal="left"/>
    </xf>
    <xf numFmtId="0" fontId="52" fillId="0" borderId="17" xfId="0" applyFont="1" applyBorder="1" applyAlignment="1" applyProtection="1">
      <alignment horizontal="left"/>
    </xf>
    <xf numFmtId="0" fontId="52" fillId="0" borderId="11" xfId="0" applyFont="1" applyBorder="1" applyAlignment="1" applyProtection="1">
      <alignment horizontal="left"/>
    </xf>
    <xf numFmtId="37" fontId="52" fillId="0" borderId="40" xfId="0" applyNumberFormat="1" applyFont="1" applyBorder="1" applyAlignment="1" applyProtection="1"/>
    <xf numFmtId="37" fontId="52" fillId="0" borderId="29" xfId="0" applyNumberFormat="1" applyFont="1" applyBorder="1" applyAlignment="1" applyProtection="1">
      <protection locked="0"/>
    </xf>
    <xf numFmtId="37" fontId="52" fillId="3" borderId="41" xfId="0" applyNumberFormat="1" applyFont="1" applyFill="1" applyBorder="1" applyAlignment="1" applyProtection="1">
      <protection locked="0"/>
    </xf>
    <xf numFmtId="37" fontId="52" fillId="0" borderId="19" xfId="0" applyNumberFormat="1" applyFont="1" applyBorder="1" applyAlignment="1" applyProtection="1">
      <protection locked="0"/>
    </xf>
    <xf numFmtId="5" fontId="52" fillId="0" borderId="28" xfId="0" applyNumberFormat="1" applyFont="1" applyBorder="1" applyAlignment="1" applyProtection="1"/>
    <xf numFmtId="5" fontId="52" fillId="0" borderId="29" xfId="0" applyNumberFormat="1" applyFont="1" applyBorder="1" applyAlignment="1" applyProtection="1">
      <protection locked="0"/>
    </xf>
    <xf numFmtId="5" fontId="52" fillId="0" borderId="31" xfId="0" applyNumberFormat="1" applyFont="1" applyBorder="1" applyAlignment="1" applyProtection="1">
      <protection locked="0"/>
    </xf>
    <xf numFmtId="5" fontId="52" fillId="0" borderId="19" xfId="0" applyNumberFormat="1" applyFont="1" applyBorder="1" applyAlignment="1" applyProtection="1">
      <protection locked="0"/>
    </xf>
    <xf numFmtId="37" fontId="52" fillId="3" borderId="31" xfId="0" applyNumberFormat="1" applyFont="1" applyFill="1" applyBorder="1" applyAlignment="1" applyProtection="1">
      <protection locked="0"/>
    </xf>
    <xf numFmtId="37" fontId="52" fillId="0" borderId="20" xfId="0" applyNumberFormat="1" applyFont="1" applyBorder="1" applyAlignment="1" applyProtection="1"/>
    <xf numFmtId="37" fontId="52" fillId="0" borderId="28" xfId="0" applyNumberFormat="1" applyFont="1" applyBorder="1" applyAlignment="1" applyProtection="1"/>
    <xf numFmtId="37" fontId="52" fillId="0" borderId="31" xfId="0" applyNumberFormat="1" applyFont="1" applyBorder="1" applyAlignment="1" applyProtection="1">
      <protection locked="0"/>
    </xf>
    <xf numFmtId="37" fontId="52" fillId="0" borderId="29" xfId="0" applyNumberFormat="1" applyFont="1" applyBorder="1" applyAlignment="1" applyProtection="1"/>
    <xf numFmtId="37" fontId="52" fillId="0" borderId="31" xfId="0" applyNumberFormat="1" applyFont="1" applyBorder="1" applyAlignment="1" applyProtection="1"/>
    <xf numFmtId="37" fontId="52" fillId="0" borderId="19" xfId="0" applyNumberFormat="1" applyFont="1" applyBorder="1" applyAlignment="1" applyProtection="1"/>
    <xf numFmtId="37" fontId="52" fillId="13" borderId="28" xfId="0" applyNumberFormat="1" applyFont="1" applyFill="1" applyBorder="1" applyAlignment="1" applyProtection="1"/>
    <xf numFmtId="37" fontId="52" fillId="13" borderId="21" xfId="0" applyNumberFormat="1" applyFont="1" applyFill="1" applyBorder="1" applyAlignment="1" applyProtection="1"/>
    <xf numFmtId="37" fontId="52" fillId="14" borderId="41" xfId="0" applyNumberFormat="1" applyFont="1" applyFill="1" applyBorder="1" applyAlignment="1" applyProtection="1"/>
    <xf numFmtId="37" fontId="52" fillId="13" borderId="18" xfId="0" applyNumberFormat="1" applyFont="1" applyFill="1" applyBorder="1" applyAlignment="1" applyProtection="1"/>
    <xf numFmtId="37" fontId="52" fillId="13" borderId="19" xfId="0" applyNumberFormat="1" applyFont="1" applyFill="1" applyBorder="1" applyAlignment="1" applyProtection="1"/>
    <xf numFmtId="37" fontId="52" fillId="3" borderId="17" xfId="0" applyNumberFormat="1" applyFont="1" applyFill="1" applyBorder="1" applyAlignment="1" applyProtection="1">
      <protection locked="0"/>
    </xf>
    <xf numFmtId="37" fontId="52" fillId="0" borderId="20" xfId="0" applyNumberFormat="1" applyFont="1" applyBorder="1" applyAlignment="1" applyProtection="1">
      <protection locked="0"/>
    </xf>
    <xf numFmtId="37" fontId="52" fillId="3" borderId="17" xfId="0" applyNumberFormat="1" applyFont="1" applyFill="1" applyBorder="1" applyAlignment="1" applyProtection="1"/>
    <xf numFmtId="5" fontId="52" fillId="0" borderId="29" xfId="0" applyNumberFormat="1" applyFont="1" applyBorder="1" applyAlignment="1" applyProtection="1"/>
    <xf numFmtId="5" fontId="52" fillId="3" borderId="17" xfId="0" applyNumberFormat="1" applyFont="1" applyFill="1" applyBorder="1" applyAlignment="1" applyProtection="1"/>
    <xf numFmtId="0" fontId="0" fillId="0" borderId="9" xfId="0" applyBorder="1" applyAlignment="1" applyProtection="1"/>
    <xf numFmtId="0" fontId="52" fillId="0" borderId="44" xfId="0" applyFont="1" applyBorder="1"/>
    <xf numFmtId="0" fontId="0" fillId="0" borderId="40" xfId="0" applyBorder="1"/>
    <xf numFmtId="0" fontId="52" fillId="3" borderId="76" xfId="0" applyFont="1" applyFill="1" applyBorder="1" applyAlignment="1"/>
    <xf numFmtId="0" fontId="43" fillId="0" borderId="0" xfId="0" applyFont="1" applyAlignment="1" applyProtection="1">
      <alignment horizontal="right"/>
    </xf>
    <xf numFmtId="0" fontId="21" fillId="23" borderId="0" xfId="0" applyFont="1" applyFill="1" applyAlignment="1">
      <alignment horizontal="centerContinuous"/>
    </xf>
    <xf numFmtId="5" fontId="52" fillId="0" borderId="19" xfId="0" applyNumberFormat="1" applyFont="1" applyBorder="1" applyAlignment="1" applyProtection="1"/>
    <xf numFmtId="0" fontId="0" fillId="0" borderId="6" xfId="0" applyBorder="1" applyAlignment="1" applyProtection="1"/>
    <xf numFmtId="0" fontId="52" fillId="0" borderId="0" xfId="0" applyFont="1" applyBorder="1" applyAlignment="1" applyProtection="1">
      <alignment horizontal="center"/>
    </xf>
    <xf numFmtId="37" fontId="52" fillId="3" borderId="31" xfId="0" applyNumberFormat="1" applyFont="1" applyFill="1" applyBorder="1" applyAlignment="1" applyProtection="1"/>
    <xf numFmtId="5" fontId="52" fillId="0" borderId="20" xfId="0" applyNumberFormat="1" applyFont="1" applyBorder="1" applyAlignment="1" applyProtection="1"/>
    <xf numFmtId="5" fontId="52" fillId="3" borderId="31" xfId="0" applyNumberFormat="1" applyFont="1" applyFill="1" applyBorder="1" applyAlignment="1" applyProtection="1"/>
    <xf numFmtId="0" fontId="10" fillId="0" borderId="11" xfId="0" applyFont="1" applyBorder="1" applyAlignment="1" applyProtection="1">
      <alignment horizontal="centerContinuous" wrapText="1"/>
    </xf>
    <xf numFmtId="0" fontId="66" fillId="3" borderId="6" xfId="0" applyFont="1" applyFill="1" applyBorder="1" applyAlignment="1">
      <alignment horizontal="left"/>
    </xf>
    <xf numFmtId="0" fontId="10" fillId="0" borderId="77" xfId="0" applyFont="1" applyBorder="1" applyAlignment="1" applyProtection="1">
      <alignment horizontal="center"/>
    </xf>
    <xf numFmtId="0" fontId="10" fillId="0" borderId="65" xfId="0" applyFont="1" applyBorder="1" applyProtection="1"/>
    <xf numFmtId="0" fontId="0" fillId="0" borderId="0" xfId="0" applyAlignment="1"/>
    <xf numFmtId="3" fontId="10" fillId="0" borderId="38" xfId="0" applyNumberFormat="1" applyFont="1" applyBorder="1"/>
    <xf numFmtId="3" fontId="10" fillId="0" borderId="33" xfId="0" applyNumberFormat="1" applyFont="1" applyBorder="1"/>
    <xf numFmtId="38" fontId="0" fillId="0" borderId="24" xfId="0" applyNumberFormat="1" applyBorder="1" applyProtection="1"/>
    <xf numFmtId="38" fontId="52" fillId="3" borderId="24" xfId="0" applyNumberFormat="1" applyFont="1" applyFill="1" applyBorder="1" applyProtection="1"/>
    <xf numFmtId="38" fontId="52" fillId="3" borderId="28" xfId="0" applyNumberFormat="1" applyFont="1" applyFill="1" applyBorder="1" applyProtection="1"/>
    <xf numFmtId="38" fontId="10" fillId="0" borderId="5" xfId="0" applyNumberFormat="1" applyFont="1" applyBorder="1" applyAlignment="1" applyProtection="1"/>
    <xf numFmtId="38" fontId="10" fillId="0" borderId="9" xfId="0" applyNumberFormat="1" applyFont="1" applyBorder="1" applyAlignment="1" applyProtection="1"/>
    <xf numFmtId="0" fontId="20" fillId="0" borderId="0" xfId="0" applyFont="1" applyAlignment="1">
      <alignment horizontal="left"/>
    </xf>
    <xf numFmtId="0" fontId="22" fillId="0" borderId="0" xfId="0" applyFont="1" applyAlignment="1"/>
    <xf numFmtId="14" fontId="26" fillId="3" borderId="0" xfId="0" applyNumberFormat="1" applyFont="1" applyFill="1" applyProtection="1">
      <protection locked="0"/>
    </xf>
    <xf numFmtId="15" fontId="25" fillId="4" borderId="0" xfId="0" applyNumberFormat="1" applyFont="1" applyFill="1" applyProtection="1">
      <protection locked="0"/>
    </xf>
    <xf numFmtId="175" fontId="33" fillId="0" borderId="0" xfId="0" applyNumberFormat="1" applyFont="1" applyAlignment="1" applyProtection="1">
      <alignment horizontal="left"/>
      <protection locked="0"/>
    </xf>
    <xf numFmtId="22" fontId="20" fillId="4" borderId="0" xfId="0" applyNumberFormat="1" applyFont="1" applyFill="1"/>
    <xf numFmtId="15" fontId="0" fillId="0" borderId="0" xfId="0" applyNumberFormat="1"/>
    <xf numFmtId="175" fontId="0" fillId="0" borderId="0" xfId="0" applyNumberFormat="1"/>
    <xf numFmtId="49" fontId="20" fillId="4" borderId="0" xfId="0" applyNumberFormat="1" applyFont="1" applyFill="1"/>
    <xf numFmtId="0" fontId="0" fillId="0" borderId="0" xfId="0" applyAlignment="1" applyProtection="1"/>
    <xf numFmtId="49" fontId="33" fillId="0" borderId="0" xfId="0" applyNumberFormat="1" applyFont="1" applyAlignment="1" applyProtection="1">
      <alignment horizontal="left"/>
      <protection locked="0"/>
    </xf>
    <xf numFmtId="0" fontId="12" fillId="0" borderId="0" xfId="0" applyFont="1" applyAlignment="1" applyProtection="1">
      <alignment horizontal="left"/>
    </xf>
    <xf numFmtId="0" fontId="0" fillId="0" borderId="0" xfId="0" applyBorder="1" applyAlignment="1" applyProtection="1">
      <alignment horizontal="centerContinuous"/>
    </xf>
    <xf numFmtId="0" fontId="10" fillId="0" borderId="0" xfId="0" applyFont="1" applyFill="1" applyAlignment="1" applyProtection="1">
      <alignment horizontal="left"/>
    </xf>
    <xf numFmtId="0" fontId="81" fillId="0" borderId="20" xfId="0" applyFont="1" applyBorder="1" applyProtection="1"/>
    <xf numFmtId="0" fontId="10" fillId="0" borderId="4" xfId="0" quotePrefix="1" applyFont="1" applyFill="1" applyBorder="1" applyAlignment="1" applyProtection="1">
      <alignment horizontal="center"/>
    </xf>
    <xf numFmtId="0" fontId="10" fillId="0" borderId="0" xfId="0" quotePrefix="1" applyFont="1" applyFill="1" applyAlignment="1" applyProtection="1">
      <alignment horizontal="left"/>
    </xf>
    <xf numFmtId="0" fontId="10" fillId="0" borderId="0" xfId="0" applyFont="1" applyFill="1" applyProtection="1"/>
    <xf numFmtId="0" fontId="10" fillId="0" borderId="4" xfId="0" applyFont="1" applyFill="1" applyBorder="1" applyProtection="1"/>
    <xf numFmtId="0" fontId="10" fillId="0" borderId="0" xfId="0" applyFont="1" applyFill="1" applyAlignment="1" applyProtection="1"/>
    <xf numFmtId="0" fontId="0" fillId="0" borderId="0" xfId="0" applyFill="1"/>
    <xf numFmtId="0" fontId="11" fillId="0" borderId="0" xfId="0" applyFont="1" applyBorder="1"/>
    <xf numFmtId="0" fontId="11" fillId="0" borderId="0" xfId="0" quotePrefix="1" applyFont="1" applyBorder="1" applyAlignment="1">
      <alignment horizontal="left"/>
    </xf>
    <xf numFmtId="0" fontId="11" fillId="0" borderId="0" xfId="0" applyFont="1" applyFill="1" applyBorder="1"/>
    <xf numFmtId="0" fontId="11" fillId="0" borderId="0" xfId="0" quotePrefix="1" applyFont="1" applyFill="1" applyBorder="1" applyAlignment="1">
      <alignment horizontal="left"/>
    </xf>
    <xf numFmtId="37" fontId="52" fillId="0" borderId="40" xfId="0" applyNumberFormat="1" applyFont="1" applyBorder="1" applyProtection="1"/>
    <xf numFmtId="37" fontId="52" fillId="0" borderId="45" xfId="0" applyNumberFormat="1" applyFont="1" applyBorder="1" applyProtection="1"/>
    <xf numFmtId="5" fontId="52" fillId="0" borderId="21" xfId="0" applyNumberFormat="1" applyFont="1" applyBorder="1" applyProtection="1"/>
    <xf numFmtId="0" fontId="0" fillId="0" borderId="0" xfId="0" applyBorder="1" applyProtection="1"/>
    <xf numFmtId="37" fontId="52" fillId="0" borderId="21" xfId="0" applyNumberFormat="1" applyFont="1" applyFill="1" applyBorder="1" applyProtection="1"/>
    <xf numFmtId="37" fontId="52" fillId="0" borderId="29" xfId="0" applyNumberFormat="1" applyFont="1" applyFill="1" applyBorder="1" applyProtection="1"/>
    <xf numFmtId="37" fontId="52" fillId="0" borderId="28" xfId="0" applyNumberFormat="1" applyFont="1" applyFill="1" applyBorder="1" applyProtection="1"/>
    <xf numFmtId="0" fontId="10" fillId="0" borderId="0" xfId="0" applyFont="1" applyFill="1" applyBorder="1" applyProtection="1"/>
    <xf numFmtId="37" fontId="0" fillId="0" borderId="0" xfId="0" applyNumberFormat="1"/>
    <xf numFmtId="176" fontId="0" fillId="0" borderId="0" xfId="0" applyNumberFormat="1"/>
    <xf numFmtId="0" fontId="10" fillId="0" borderId="0" xfId="0" applyFont="1" applyFill="1" applyBorder="1"/>
    <xf numFmtId="0" fontId="10" fillId="0" borderId="0" xfId="0" applyFont="1" applyBorder="1" applyAlignment="1">
      <alignment horizontal="centerContinuous"/>
    </xf>
    <xf numFmtId="0" fontId="10" fillId="0" borderId="0" xfId="0" applyNumberFormat="1" applyFont="1"/>
    <xf numFmtId="0" fontId="10" fillId="0" borderId="0" xfId="0" applyNumberFormat="1" applyFont="1" applyBorder="1" applyAlignment="1">
      <alignment horizontal="right"/>
    </xf>
    <xf numFmtId="5" fontId="34" fillId="0" borderId="0" xfId="0" applyNumberFormat="1" applyFont="1" applyBorder="1" applyProtection="1">
      <protection locked="0"/>
    </xf>
    <xf numFmtId="0" fontId="10" fillId="24" borderId="0" xfId="0" applyFont="1" applyFill="1" applyBorder="1"/>
    <xf numFmtId="0" fontId="10" fillId="24" borderId="5" xfId="0" applyFont="1" applyFill="1" applyBorder="1"/>
    <xf numFmtId="37" fontId="10" fillId="0" borderId="0" xfId="0" applyNumberFormat="1" applyFont="1" applyBorder="1" applyProtection="1">
      <protection locked="0"/>
    </xf>
    <xf numFmtId="37" fontId="10" fillId="0" borderId="5" xfId="0" applyNumberFormat="1" applyFont="1" applyBorder="1" applyProtection="1">
      <protection locked="0"/>
    </xf>
    <xf numFmtId="37" fontId="34" fillId="0" borderId="0" xfId="0" applyNumberFormat="1" applyFont="1" applyBorder="1" applyProtection="1">
      <protection locked="0"/>
    </xf>
    <xf numFmtId="37" fontId="10" fillId="0" borderId="0" xfId="0" applyNumberFormat="1" applyFont="1" applyBorder="1" applyProtection="1"/>
    <xf numFmtId="5" fontId="10" fillId="0" borderId="0" xfId="0" applyNumberFormat="1" applyFont="1" applyBorder="1" applyProtection="1"/>
    <xf numFmtId="0" fontId="52" fillId="3" borderId="6" xfId="0" quotePrefix="1" applyFont="1" applyFill="1" applyBorder="1" applyAlignment="1" applyProtection="1">
      <alignment horizontal="left"/>
    </xf>
    <xf numFmtId="0" fontId="11" fillId="0" borderId="0" xfId="0" applyFont="1" applyFill="1" applyBorder="1" applyAlignment="1" applyProtection="1">
      <alignment horizontal="center"/>
    </xf>
    <xf numFmtId="0" fontId="11" fillId="0" borderId="0" xfId="0" applyFont="1" applyAlignment="1" applyProtection="1">
      <alignment horizontal="right"/>
    </xf>
    <xf numFmtId="0" fontId="11" fillId="0" borderId="24" xfId="0" applyFont="1" applyBorder="1" applyAlignment="1">
      <alignment horizontal="center"/>
    </xf>
    <xf numFmtId="41" fontId="10" fillId="0" borderId="15" xfId="0" applyNumberFormat="1" applyFont="1" applyBorder="1" applyProtection="1"/>
    <xf numFmtId="14" fontId="10" fillId="0" borderId="30" xfId="0" applyNumberFormat="1" applyFont="1" applyBorder="1" applyAlignment="1" applyProtection="1">
      <alignment horizontal="right"/>
    </xf>
    <xf numFmtId="14" fontId="10" fillId="0" borderId="15" xfId="0" applyNumberFormat="1" applyFont="1" applyBorder="1" applyAlignment="1" applyProtection="1">
      <alignment horizontal="center"/>
    </xf>
    <xf numFmtId="14" fontId="10" fillId="0" borderId="30" xfId="0" applyNumberFormat="1" applyFont="1" applyBorder="1" applyAlignment="1" applyProtection="1">
      <alignment horizontal="center"/>
    </xf>
    <xf numFmtId="174" fontId="10" fillId="0" borderId="30" xfId="0" applyNumberFormat="1" applyFont="1" applyBorder="1" applyAlignment="1" applyProtection="1">
      <alignment horizontal="center"/>
    </xf>
    <xf numFmtId="174" fontId="10" fillId="0" borderId="15" xfId="0" applyNumberFormat="1" applyFont="1" applyBorder="1" applyAlignment="1" applyProtection="1">
      <alignment horizontal="center"/>
    </xf>
    <xf numFmtId="0" fontId="10" fillId="0" borderId="0" xfId="0" quotePrefix="1" applyFont="1" applyAlignment="1" applyProtection="1">
      <alignment horizontal="left"/>
    </xf>
    <xf numFmtId="37" fontId="10" fillId="0" borderId="5" xfId="0" applyNumberFormat="1" applyFont="1" applyFill="1" applyBorder="1" applyProtection="1"/>
    <xf numFmtId="0" fontId="10" fillId="0" borderId="24" xfId="0" quotePrefix="1" applyFont="1" applyBorder="1" applyAlignment="1" applyProtection="1">
      <alignment horizontal="left"/>
    </xf>
    <xf numFmtId="37" fontId="10" fillId="0" borderId="24" xfId="0" applyNumberFormat="1" applyFont="1" applyFill="1" applyBorder="1" applyProtection="1"/>
    <xf numFmtId="37" fontId="0" fillId="0" borderId="24" xfId="0" applyNumberFormat="1" applyFill="1" applyBorder="1" applyProtection="1"/>
    <xf numFmtId="0" fontId="11" fillId="0" borderId="4" xfId="0" applyFont="1" applyFill="1" applyBorder="1" applyProtection="1"/>
    <xf numFmtId="0" fontId="12" fillId="0" borderId="0" xfId="0" applyFont="1" applyFill="1" applyAlignment="1" applyProtection="1">
      <alignment horizontal="left"/>
    </xf>
    <xf numFmtId="0" fontId="10" fillId="0" borderId="15" xfId="0" applyFont="1" applyBorder="1" applyAlignment="1" applyProtection="1">
      <alignment horizontal="center" vertical="center"/>
    </xf>
    <xf numFmtId="39" fontId="10" fillId="0" borderId="5" xfId="0" applyNumberFormat="1" applyFont="1" applyBorder="1" applyAlignment="1" applyProtection="1">
      <alignment horizontal="center"/>
    </xf>
    <xf numFmtId="0" fontId="10" fillId="0" borderId="0" xfId="0" applyFont="1" applyBorder="1" applyAlignment="1" applyProtection="1">
      <alignment horizontal="center"/>
    </xf>
    <xf numFmtId="37" fontId="0" fillId="0" borderId="78" xfId="0" applyNumberFormat="1" applyBorder="1" applyProtection="1"/>
    <xf numFmtId="41" fontId="52" fillId="0" borderId="0" xfId="0" applyNumberFormat="1" applyFont="1" applyBorder="1" applyAlignment="1" applyProtection="1">
      <alignment horizontal="right"/>
    </xf>
    <xf numFmtId="37" fontId="52" fillId="0" borderId="0" xfId="0" applyNumberFormat="1" applyFont="1" applyBorder="1" applyProtection="1"/>
    <xf numFmtId="41" fontId="52" fillId="0" borderId="0" xfId="0" applyNumberFormat="1" applyFont="1" applyFill="1" applyBorder="1" applyAlignment="1" applyProtection="1">
      <alignment horizontal="right"/>
    </xf>
    <xf numFmtId="0" fontId="0" fillId="0" borderId="0" xfId="0" applyFill="1" applyAlignment="1" applyProtection="1">
      <alignment horizontal="left"/>
    </xf>
    <xf numFmtId="0" fontId="10" fillId="0" borderId="44" xfId="0" quotePrefix="1" applyFont="1" applyBorder="1" applyAlignment="1" applyProtection="1">
      <alignment horizontal="left"/>
    </xf>
    <xf numFmtId="42" fontId="52" fillId="0" borderId="0" xfId="0" applyNumberFormat="1" applyFont="1" applyBorder="1" applyAlignment="1" applyProtection="1">
      <alignment horizontal="right"/>
    </xf>
    <xf numFmtId="0" fontId="52" fillId="3" borderId="15" xfId="0" applyNumberFormat="1" applyFont="1" applyFill="1" applyBorder="1" applyAlignment="1" applyProtection="1">
      <alignment horizontal="center"/>
    </xf>
    <xf numFmtId="0" fontId="27" fillId="3" borderId="13" xfId="0" applyNumberFormat="1" applyFont="1" applyFill="1" applyBorder="1"/>
    <xf numFmtId="0" fontId="52" fillId="3" borderId="15" xfId="0" applyNumberFormat="1" applyFont="1" applyFill="1" applyBorder="1"/>
    <xf numFmtId="0" fontId="52" fillId="3" borderId="15" xfId="0" applyNumberFormat="1" applyFont="1" applyFill="1" applyBorder="1" applyProtection="1"/>
    <xf numFmtId="0" fontId="27" fillId="3" borderId="15" xfId="0" applyNumberFormat="1" applyFont="1" applyFill="1" applyBorder="1" applyProtection="1"/>
    <xf numFmtId="2" fontId="52" fillId="3" borderId="15" xfId="0" applyNumberFormat="1" applyFont="1" applyFill="1" applyBorder="1" applyAlignment="1">
      <alignment horizontal="center"/>
    </xf>
    <xf numFmtId="0" fontId="52" fillId="3" borderId="15" xfId="0" quotePrefix="1" applyFont="1" applyFill="1" applyBorder="1" applyAlignment="1">
      <alignment horizontal="center"/>
    </xf>
    <xf numFmtId="0" fontId="52" fillId="3" borderId="5" xfId="0" quotePrefix="1" applyFont="1" applyFill="1" applyBorder="1" applyAlignment="1">
      <alignment horizontal="center"/>
    </xf>
    <xf numFmtId="0" fontId="52" fillId="3" borderId="16" xfId="0" applyFont="1" applyFill="1" applyBorder="1" applyAlignment="1">
      <alignment horizontal="left"/>
    </xf>
    <xf numFmtId="2" fontId="52" fillId="3" borderId="16" xfId="0" applyNumberFormat="1" applyFont="1" applyFill="1" applyBorder="1" applyAlignment="1">
      <alignment horizontal="center"/>
    </xf>
    <xf numFmtId="0" fontId="52" fillId="3" borderId="16" xfId="0" applyFont="1" applyFill="1" applyBorder="1"/>
    <xf numFmtId="0" fontId="27" fillId="3" borderId="16" xfId="0" applyFont="1" applyFill="1" applyBorder="1"/>
    <xf numFmtId="0" fontId="52" fillId="3" borderId="16" xfId="0" quotePrefix="1" applyFont="1" applyFill="1" applyBorder="1" applyAlignment="1">
      <alignment horizontal="center"/>
    </xf>
    <xf numFmtId="37" fontId="52" fillId="3" borderId="5" xfId="0" applyNumberFormat="1" applyFont="1" applyFill="1" applyBorder="1" applyAlignment="1" applyProtection="1">
      <alignment horizontal="center"/>
    </xf>
    <xf numFmtId="16" fontId="52" fillId="3" borderId="15" xfId="0" applyNumberFormat="1" applyFont="1" applyFill="1" applyBorder="1" applyAlignment="1" applyProtection="1">
      <alignment horizontal="center"/>
    </xf>
    <xf numFmtId="16" fontId="52" fillId="3" borderId="5" xfId="0" applyNumberFormat="1" applyFont="1" applyFill="1" applyBorder="1" applyAlignment="1" applyProtection="1">
      <alignment horizontal="center"/>
    </xf>
    <xf numFmtId="0" fontId="52" fillId="3" borderId="27" xfId="0" applyFont="1" applyFill="1" applyBorder="1" applyAlignment="1">
      <alignment horizontal="center"/>
    </xf>
    <xf numFmtId="0" fontId="52" fillId="3" borderId="29" xfId="0" applyFont="1" applyFill="1" applyBorder="1" applyAlignment="1">
      <alignment horizontal="center"/>
    </xf>
    <xf numFmtId="37" fontId="10" fillId="0" borderId="15" xfId="0" applyNumberFormat="1" applyFont="1" applyBorder="1" applyAlignment="1" applyProtection="1">
      <alignment horizontal="center"/>
    </xf>
    <xf numFmtId="37" fontId="52" fillId="3" borderId="15" xfId="0" applyNumberFormat="1" applyFont="1" applyFill="1" applyBorder="1" applyAlignment="1" applyProtection="1">
      <alignment horizontal="right"/>
    </xf>
    <xf numFmtId="37" fontId="10" fillId="0" borderId="5" xfId="0" applyNumberFormat="1" applyFont="1" applyBorder="1"/>
    <xf numFmtId="0" fontId="52" fillId="3" borderId="12" xfId="0" applyNumberFormat="1" applyFont="1" applyFill="1" applyBorder="1"/>
    <xf numFmtId="0" fontId="27" fillId="3" borderId="12" xfId="0" applyNumberFormat="1" applyFont="1" applyFill="1" applyBorder="1"/>
    <xf numFmtId="172" fontId="10" fillId="3" borderId="0" xfId="0" applyNumberFormat="1" applyFont="1" applyFill="1" applyAlignment="1" applyProtection="1">
      <alignment horizontal="center"/>
    </xf>
    <xf numFmtId="37" fontId="10" fillId="0" borderId="16" xfId="0" applyNumberFormat="1" applyFont="1" applyBorder="1" applyAlignment="1" applyProtection="1">
      <alignment horizontal="center"/>
    </xf>
    <xf numFmtId="37" fontId="10" fillId="0" borderId="27" xfId="0" applyNumberFormat="1" applyFont="1" applyBorder="1" applyAlignment="1" applyProtection="1">
      <alignment horizontal="center"/>
    </xf>
    <xf numFmtId="172" fontId="10" fillId="0" borderId="0" xfId="0" applyNumberFormat="1" applyFont="1" applyAlignment="1" applyProtection="1">
      <alignment horizontal="center"/>
    </xf>
    <xf numFmtId="0" fontId="11" fillId="0" borderId="16" xfId="0" applyFont="1" applyBorder="1" applyProtection="1"/>
    <xf numFmtId="0" fontId="0" fillId="0" borderId="0" xfId="0" applyFill="1" applyBorder="1" applyAlignment="1" applyProtection="1">
      <alignment horizontal="center"/>
    </xf>
    <xf numFmtId="37" fontId="0" fillId="0" borderId="24" xfId="0" applyNumberFormat="1" applyBorder="1" applyAlignment="1" applyProtection="1">
      <alignment horizontal="center"/>
    </xf>
    <xf numFmtId="37" fontId="0" fillId="0" borderId="24" xfId="0" quotePrefix="1" applyNumberFormat="1" applyBorder="1" applyAlignment="1" applyProtection="1">
      <alignment horizontal="center"/>
    </xf>
    <xf numFmtId="0" fontId="0" fillId="0" borderId="24" xfId="0" quotePrefix="1" applyBorder="1" applyAlignment="1" applyProtection="1">
      <alignment horizontal="center"/>
    </xf>
    <xf numFmtId="37" fontId="0" fillId="0" borderId="24" xfId="0" applyNumberFormat="1" applyBorder="1" applyAlignment="1" applyProtection="1">
      <alignment horizontal="right"/>
    </xf>
    <xf numFmtId="37" fontId="0" fillId="0" borderId="20" xfId="0" applyNumberFormat="1" applyBorder="1" applyAlignment="1" applyProtection="1">
      <alignment horizontal="right"/>
    </xf>
    <xf numFmtId="177" fontId="0" fillId="0" borderId="24" xfId="1" applyNumberFormat="1" applyFont="1" applyBorder="1" applyProtection="1"/>
    <xf numFmtId="177" fontId="0" fillId="0" borderId="25" xfId="1" applyNumberFormat="1" applyFont="1" applyBorder="1" applyProtection="1"/>
    <xf numFmtId="177" fontId="0" fillId="0" borderId="50" xfId="1" applyNumberFormat="1" applyFont="1" applyBorder="1" applyProtection="1"/>
    <xf numFmtId="177" fontId="0" fillId="0" borderId="48" xfId="1" applyNumberFormat="1" applyFont="1" applyBorder="1" applyProtection="1"/>
    <xf numFmtId="177" fontId="0" fillId="0" borderId="49" xfId="1" applyNumberFormat="1" applyFont="1" applyBorder="1" applyProtection="1"/>
    <xf numFmtId="0" fontId="10" fillId="0" borderId="24" xfId="0" quotePrefix="1" applyFont="1" applyBorder="1" applyAlignment="1">
      <alignment horizontal="left"/>
    </xf>
    <xf numFmtId="37" fontId="10" fillId="0" borderId="16" xfId="0" applyNumberFormat="1" applyFont="1" applyFill="1" applyBorder="1" applyProtection="1"/>
    <xf numFmtId="0" fontId="52" fillId="0" borderId="15" xfId="0" applyFont="1" applyFill="1" applyBorder="1"/>
    <xf numFmtId="0" fontId="52" fillId="0" borderId="15" xfId="0" applyFont="1" applyFill="1" applyBorder="1" applyAlignment="1">
      <alignment horizontal="center"/>
    </xf>
    <xf numFmtId="38" fontId="10" fillId="0" borderId="5" xfId="0" applyNumberFormat="1" applyFont="1" applyFill="1" applyBorder="1" applyAlignment="1" applyProtection="1"/>
    <xf numFmtId="0" fontId="0" fillId="0" borderId="16" xfId="0" applyBorder="1" applyAlignment="1"/>
    <xf numFmtId="0" fontId="10" fillId="0" borderId="16" xfId="0" applyFont="1" applyFill="1" applyBorder="1" applyProtection="1"/>
    <xf numFmtId="0" fontId="0" fillId="0" borderId="0" xfId="0" quotePrefix="1" applyFill="1" applyAlignment="1" applyProtection="1">
      <alignment horizontal="left"/>
    </xf>
    <xf numFmtId="0" fontId="0" fillId="0" borderId="0" xfId="0" applyFill="1" applyProtection="1"/>
    <xf numFmtId="37" fontId="22" fillId="0" borderId="25" xfId="0" applyNumberFormat="1" applyFont="1" applyFill="1" applyBorder="1" applyProtection="1"/>
    <xf numFmtId="37" fontId="52" fillId="0" borderId="0" xfId="0" applyNumberFormat="1" applyFont="1" applyFill="1" applyProtection="1"/>
    <xf numFmtId="0" fontId="82" fillId="0" borderId="5" xfId="0" applyFont="1" applyBorder="1" applyAlignment="1" applyProtection="1">
      <alignment horizontal="center"/>
    </xf>
    <xf numFmtId="43" fontId="10" fillId="0" borderId="0" xfId="1" applyFont="1"/>
    <xf numFmtId="43" fontId="0" fillId="0" borderId="0" xfId="1" applyFont="1"/>
    <xf numFmtId="5" fontId="10" fillId="0" borderId="0" xfId="1" applyNumberFormat="1" applyFont="1"/>
    <xf numFmtId="37" fontId="10" fillId="0" borderId="35" xfId="0" applyNumberFormat="1" applyFont="1" applyFill="1" applyBorder="1" applyProtection="1"/>
    <xf numFmtId="5" fontId="10" fillId="0" borderId="40" xfId="0" applyNumberFormat="1" applyFont="1" applyFill="1" applyBorder="1" applyProtection="1"/>
    <xf numFmtId="37" fontId="10" fillId="0" borderId="40" xfId="0" applyNumberFormat="1" applyFont="1" applyFill="1" applyBorder="1" applyProtection="1"/>
    <xf numFmtId="37" fontId="10" fillId="0" borderId="26" xfId="0" applyNumberFormat="1" applyFont="1" applyFill="1" applyBorder="1" applyProtection="1"/>
    <xf numFmtId="37" fontId="10" fillId="0" borderId="42" xfId="0" applyNumberFormat="1" applyFont="1" applyFill="1" applyBorder="1" applyProtection="1"/>
    <xf numFmtId="5" fontId="10" fillId="0" borderId="48" xfId="0" applyNumberFormat="1" applyFont="1" applyFill="1" applyBorder="1" applyProtection="1"/>
    <xf numFmtId="5" fontId="10" fillId="0" borderId="0" xfId="0" applyNumberFormat="1" applyFont="1" applyFill="1" applyProtection="1"/>
    <xf numFmtId="5" fontId="10" fillId="0" borderId="0" xfId="0" applyNumberFormat="1" applyFont="1" applyFill="1" applyAlignment="1" applyProtection="1">
      <alignment horizontal="centerContinuous"/>
    </xf>
    <xf numFmtId="0" fontId="10" fillId="0" borderId="2" xfId="0" applyFont="1" applyFill="1" applyBorder="1" applyProtection="1"/>
    <xf numFmtId="0" fontId="10" fillId="0" borderId="0" xfId="0" applyFont="1" applyFill="1" applyAlignment="1" applyProtection="1">
      <alignment horizontal="centerContinuous"/>
    </xf>
    <xf numFmtId="165" fontId="0" fillId="0" borderId="18" xfId="0" applyNumberFormat="1" applyFill="1" applyBorder="1" applyAlignment="1" applyProtection="1">
      <alignment horizontal="center"/>
    </xf>
    <xf numFmtId="0" fontId="10" fillId="0" borderId="11" xfId="0" applyFont="1" applyFill="1" applyBorder="1" applyAlignment="1" applyProtection="1">
      <alignment horizontal="center"/>
    </xf>
    <xf numFmtId="0" fontId="10" fillId="0" borderId="0" xfId="0" applyFont="1" applyFill="1" applyAlignment="1" applyProtection="1">
      <alignment horizontal="center"/>
    </xf>
    <xf numFmtId="0" fontId="10" fillId="0" borderId="18" xfId="0" applyFont="1" applyFill="1" applyBorder="1" applyAlignment="1" applyProtection="1">
      <alignment horizontal="center"/>
    </xf>
    <xf numFmtId="177" fontId="0" fillId="0" borderId="0" xfId="1" applyNumberFormat="1" applyFont="1" applyBorder="1" applyAlignment="1"/>
    <xf numFmtId="0" fontId="0" fillId="0" borderId="0" xfId="0" applyBorder="1" applyAlignment="1"/>
    <xf numFmtId="174" fontId="0" fillId="0" borderId="0" xfId="0" applyNumberFormat="1" applyBorder="1"/>
    <xf numFmtId="177" fontId="0" fillId="0" borderId="0" xfId="1" quotePrefix="1" applyNumberFormat="1" applyFont="1" applyBorder="1" applyAlignment="1">
      <alignment horizontal="left"/>
    </xf>
    <xf numFmtId="0" fontId="9" fillId="0" borderId="0" xfId="0" applyFont="1" applyBorder="1" applyAlignment="1"/>
    <xf numFmtId="0" fontId="0" fillId="0" borderId="0" xfId="0" applyFont="1" applyBorder="1" applyAlignment="1"/>
    <xf numFmtId="0" fontId="0" fillId="0" borderId="0" xfId="0" quotePrefix="1" applyBorder="1" applyAlignment="1">
      <alignment horizontal="left"/>
    </xf>
    <xf numFmtId="5" fontId="52" fillId="0" borderId="28" xfId="0" applyNumberFormat="1" applyFont="1" applyFill="1" applyBorder="1" applyProtection="1"/>
    <xf numFmtId="0" fontId="10" fillId="0" borderId="15" xfId="0" applyFont="1" applyFill="1" applyBorder="1" applyProtection="1"/>
    <xf numFmtId="164" fontId="10" fillId="0" borderId="0" xfId="0" applyNumberFormat="1" applyFont="1" applyFill="1" applyAlignment="1" applyProtection="1">
      <alignment horizontal="center"/>
    </xf>
    <xf numFmtId="164" fontId="10" fillId="0" borderId="16" xfId="0" applyNumberFormat="1" applyFont="1" applyFill="1" applyBorder="1" applyAlignment="1" applyProtection="1">
      <alignment horizontal="center"/>
    </xf>
    <xf numFmtId="0" fontId="0" fillId="0" borderId="12" xfId="0" applyBorder="1" applyAlignment="1">
      <alignment horizontal="center"/>
    </xf>
    <xf numFmtId="164" fontId="10" fillId="0" borderId="4" xfId="0" applyNumberFormat="1" applyFont="1" applyFill="1" applyBorder="1" applyAlignment="1" applyProtection="1">
      <alignment horizontal="center"/>
    </xf>
    <xf numFmtId="0" fontId="10" fillId="0" borderId="16" xfId="0" applyFont="1" applyFill="1" applyBorder="1" applyAlignment="1" applyProtection="1">
      <alignment horizontal="center"/>
    </xf>
    <xf numFmtId="0" fontId="11" fillId="0" borderId="24" xfId="0" applyFont="1" applyBorder="1" applyAlignment="1">
      <alignment horizontal="centerContinuous"/>
    </xf>
    <xf numFmtId="37" fontId="52" fillId="3" borderId="0" xfId="0" applyNumberFormat="1" applyFont="1" applyFill="1" applyAlignment="1" applyProtection="1">
      <alignment horizontal="centerContinuous"/>
    </xf>
    <xf numFmtId="37" fontId="52" fillId="3" borderId="0" xfId="0" applyNumberFormat="1" applyFont="1" applyFill="1" applyAlignment="1" applyProtection="1">
      <alignment horizontal="centerContinuous"/>
      <protection locked="0"/>
    </xf>
    <xf numFmtId="5" fontId="10" fillId="0" borderId="0" xfId="0" applyNumberFormat="1" applyFont="1"/>
    <xf numFmtId="37" fontId="10" fillId="0" borderId="0" xfId="0" applyNumberFormat="1" applyFont="1"/>
    <xf numFmtId="0" fontId="52" fillId="0" borderId="0" xfId="0" applyFont="1" applyFill="1" applyAlignment="1" applyProtection="1">
      <alignment horizontal="left"/>
    </xf>
    <xf numFmtId="0" fontId="52" fillId="0" borderId="0" xfId="0" applyFont="1" applyFill="1" applyAlignment="1" applyProtection="1">
      <alignment horizontal="centerContinuous"/>
    </xf>
    <xf numFmtId="0" fontId="52" fillId="0" borderId="0" xfId="0" applyFont="1" applyFill="1" applyProtection="1"/>
    <xf numFmtId="10" fontId="0" fillId="0" borderId="11" xfId="0" applyNumberFormat="1" applyBorder="1" applyProtection="1"/>
    <xf numFmtId="0" fontId="0" fillId="0" borderId="16" xfId="0" applyFont="1" applyFill="1" applyBorder="1"/>
    <xf numFmtId="5" fontId="10" fillId="0" borderId="13" xfId="0" applyNumberFormat="1" applyFont="1" applyFill="1" applyBorder="1" applyProtection="1"/>
    <xf numFmtId="37" fontId="10" fillId="0" borderId="13" xfId="0" applyNumberFormat="1" applyFont="1" applyFill="1" applyBorder="1" applyProtection="1"/>
    <xf numFmtId="5" fontId="10" fillId="0" borderId="15" xfId="0" applyNumberFormat="1" applyFont="1" applyFill="1" applyBorder="1" applyProtection="1"/>
    <xf numFmtId="37" fontId="10" fillId="0" borderId="15" xfId="0" applyNumberFormat="1" applyFont="1" applyFill="1" applyBorder="1" applyProtection="1"/>
    <xf numFmtId="5" fontId="0" fillId="0" borderId="55" xfId="0" applyNumberFormat="1" applyFill="1" applyBorder="1" applyProtection="1"/>
    <xf numFmtId="2" fontId="0" fillId="0" borderId="0" xfId="0" applyNumberFormat="1"/>
    <xf numFmtId="5" fontId="10" fillId="0" borderId="29" xfId="0" applyNumberFormat="1" applyFont="1" applyFill="1" applyBorder="1" applyProtection="1"/>
    <xf numFmtId="38" fontId="0" fillId="0" borderId="24" xfId="0" applyNumberFormat="1" applyFill="1" applyBorder="1" applyProtection="1"/>
    <xf numFmtId="37" fontId="0" fillId="0" borderId="21" xfId="0" applyNumberFormat="1" applyFill="1" applyBorder="1" applyProtection="1"/>
    <xf numFmtId="0" fontId="0" fillId="0" borderId="2" xfId="0" applyFill="1" applyBorder="1" applyProtection="1"/>
    <xf numFmtId="0" fontId="0" fillId="0" borderId="3" xfId="0" applyFill="1" applyBorder="1" applyProtection="1"/>
    <xf numFmtId="0" fontId="11" fillId="0" borderId="0" xfId="0" applyFont="1" applyFill="1" applyAlignment="1" applyProtection="1">
      <alignment horizontal="centerContinuous"/>
    </xf>
    <xf numFmtId="0" fontId="11" fillId="0" borderId="5" xfId="0" applyFont="1" applyFill="1" applyBorder="1" applyAlignment="1" applyProtection="1">
      <alignment horizontal="centerContinuous"/>
    </xf>
    <xf numFmtId="0" fontId="10" fillId="0" borderId="5" xfId="0" applyFont="1" applyFill="1" applyBorder="1" applyProtection="1"/>
    <xf numFmtId="0" fontId="51" fillId="0" borderId="11" xfId="0" applyFont="1" applyFill="1" applyBorder="1" applyAlignment="1" applyProtection="1">
      <alignment horizontal="center"/>
    </xf>
    <xf numFmtId="0" fontId="10" fillId="0" borderId="11" xfId="0" applyFont="1" applyFill="1" applyBorder="1" applyProtection="1"/>
    <xf numFmtId="0" fontId="10" fillId="0" borderId="12" xfId="0" applyFont="1" applyFill="1" applyBorder="1" applyProtection="1"/>
    <xf numFmtId="0" fontId="10" fillId="0" borderId="13" xfId="0" applyFont="1" applyFill="1" applyBorder="1" applyAlignment="1" applyProtection="1">
      <alignment horizontal="center"/>
    </xf>
    <xf numFmtId="0" fontId="10" fillId="0" borderId="14" xfId="0" applyFont="1" applyFill="1" applyBorder="1" applyProtection="1"/>
    <xf numFmtId="0" fontId="10" fillId="0" borderId="5" xfId="0" applyFont="1" applyFill="1" applyBorder="1" applyAlignment="1" applyProtection="1">
      <alignment horizontal="center"/>
    </xf>
    <xf numFmtId="0" fontId="10" fillId="0" borderId="18" xfId="0" applyFont="1" applyFill="1" applyBorder="1" applyProtection="1"/>
    <xf numFmtId="0" fontId="10" fillId="0" borderId="19" xfId="0" applyFont="1" applyFill="1" applyBorder="1" applyProtection="1"/>
    <xf numFmtId="0" fontId="10" fillId="0" borderId="20" xfId="0" applyFont="1" applyFill="1" applyBorder="1" applyAlignment="1" applyProtection="1">
      <alignment horizontal="center"/>
    </xf>
    <xf numFmtId="0" fontId="10" fillId="0" borderId="21" xfId="0" applyFont="1" applyFill="1" applyBorder="1" applyAlignment="1" applyProtection="1">
      <alignment horizontal="center"/>
    </xf>
    <xf numFmtId="0" fontId="11" fillId="0" borderId="15" xfId="0" applyFont="1" applyFill="1" applyBorder="1" applyAlignment="1" applyProtection="1">
      <alignment horizontal="centerContinuous"/>
    </xf>
    <xf numFmtId="164" fontId="10" fillId="0" borderId="0" xfId="0" applyNumberFormat="1" applyFont="1" applyFill="1" applyProtection="1"/>
    <xf numFmtId="0" fontId="11" fillId="0" borderId="0" xfId="0" applyFont="1" applyFill="1" applyAlignment="1" applyProtection="1">
      <alignment horizontal="center"/>
    </xf>
    <xf numFmtId="0" fontId="11" fillId="0" borderId="15" xfId="0" applyFont="1" applyFill="1" applyBorder="1" applyAlignment="1" applyProtection="1">
      <alignment horizontal="center"/>
    </xf>
    <xf numFmtId="0" fontId="82" fillId="0" borderId="5" xfId="0" applyFont="1" applyFill="1" applyBorder="1" applyAlignment="1" applyProtection="1">
      <alignment horizontal="center"/>
    </xf>
    <xf numFmtId="0" fontId="10" fillId="0" borderId="15" xfId="0" applyFont="1" applyFill="1" applyBorder="1" applyAlignment="1" applyProtection="1">
      <alignment horizontal="left"/>
    </xf>
    <xf numFmtId="0" fontId="10" fillId="0" borderId="6" xfId="0" applyFont="1" applyFill="1" applyBorder="1" applyProtection="1"/>
    <xf numFmtId="0" fontId="10" fillId="0" borderId="22" xfId="0" applyFont="1" applyFill="1" applyBorder="1" applyProtection="1"/>
    <xf numFmtId="0" fontId="10" fillId="0" borderId="23" xfId="0" applyFont="1" applyFill="1" applyBorder="1" applyProtection="1"/>
    <xf numFmtId="0" fontId="10" fillId="0" borderId="9" xfId="0" applyFont="1" applyFill="1" applyBorder="1" applyProtection="1"/>
    <xf numFmtId="0" fontId="10" fillId="0" borderId="0" xfId="0" applyFont="1" applyFill="1"/>
    <xf numFmtId="0" fontId="0" fillId="0" borderId="0" xfId="0" applyFill="1" applyAlignment="1" applyProtection="1">
      <alignment horizontal="centerContinuous"/>
    </xf>
    <xf numFmtId="0" fontId="0" fillId="0" borderId="5" xfId="0" applyFill="1" applyBorder="1" applyAlignment="1" applyProtection="1">
      <alignment horizontal="centerContinuous"/>
    </xf>
    <xf numFmtId="0" fontId="26" fillId="0" borderId="0" xfId="0" applyFont="1" applyProtection="1">
      <protection locked="0"/>
    </xf>
    <xf numFmtId="0" fontId="20" fillId="7" borderId="0" xfId="0" applyFont="1" applyFill="1" applyAlignment="1" applyProtection="1">
      <alignment horizontal="centerContinuous"/>
    </xf>
    <xf numFmtId="5" fontId="52" fillId="0" borderId="18" xfId="0" applyNumberFormat="1" applyFont="1" applyBorder="1" applyProtection="1"/>
    <xf numFmtId="37" fontId="52" fillId="0" borderId="31" xfId="0" applyNumberFormat="1" applyFont="1" applyBorder="1" applyProtection="1"/>
    <xf numFmtId="5" fontId="52" fillId="0" borderId="31" xfId="0" applyNumberFormat="1" applyFont="1" applyBorder="1" applyProtection="1"/>
    <xf numFmtId="37" fontId="84" fillId="0" borderId="16" xfId="0" applyNumberFormat="1" applyFont="1" applyBorder="1" applyProtection="1">
      <protection locked="0"/>
    </xf>
    <xf numFmtId="37" fontId="84" fillId="0" borderId="5" xfId="0" applyNumberFormat="1" applyFont="1" applyBorder="1" applyProtection="1">
      <protection locked="0"/>
    </xf>
    <xf numFmtId="5" fontId="84" fillId="0" borderId="16" xfId="0" applyNumberFormat="1" applyFont="1" applyBorder="1" applyProtection="1">
      <protection locked="0"/>
    </xf>
    <xf numFmtId="38" fontId="84" fillId="0" borderId="15" xfId="0" applyNumberFormat="1" applyFont="1" applyBorder="1" applyProtection="1">
      <protection locked="0"/>
    </xf>
    <xf numFmtId="38" fontId="84" fillId="0" borderId="34" xfId="0" applyNumberFormat="1" applyFont="1" applyBorder="1" applyProtection="1"/>
    <xf numFmtId="38" fontId="84" fillId="0" borderId="15" xfId="0" applyNumberFormat="1" applyFont="1" applyBorder="1" applyProtection="1"/>
    <xf numFmtId="38" fontId="84" fillId="0" borderId="16" xfId="0" applyNumberFormat="1" applyFont="1" applyBorder="1" applyProtection="1">
      <protection locked="0"/>
    </xf>
    <xf numFmtId="38" fontId="84" fillId="0" borderId="19" xfId="0" applyNumberFormat="1" applyFont="1" applyBorder="1" applyProtection="1"/>
    <xf numFmtId="38" fontId="84" fillId="0" borderId="34" xfId="0" applyNumberFormat="1" applyFont="1" applyBorder="1" applyProtection="1">
      <protection locked="0"/>
    </xf>
    <xf numFmtId="38" fontId="84" fillId="0" borderId="36" xfId="0" applyNumberFormat="1" applyFont="1" applyBorder="1" applyProtection="1"/>
    <xf numFmtId="38" fontId="84" fillId="0" borderId="0" xfId="0" applyNumberFormat="1" applyFont="1" applyProtection="1"/>
    <xf numFmtId="38" fontId="84" fillId="0" borderId="0" xfId="0" applyNumberFormat="1" applyFont="1" applyAlignment="1" applyProtection="1">
      <alignment horizontal="centerContinuous"/>
    </xf>
    <xf numFmtId="38" fontId="84" fillId="0" borderId="2" xfId="0" applyNumberFormat="1" applyFont="1" applyBorder="1"/>
    <xf numFmtId="38" fontId="84" fillId="0" borderId="0" xfId="0" applyNumberFormat="1" applyFont="1" applyAlignment="1">
      <alignment horizontal="centerContinuous"/>
    </xf>
    <xf numFmtId="38" fontId="84" fillId="0" borderId="0" xfId="0" applyNumberFormat="1" applyFont="1"/>
    <xf numFmtId="38" fontId="84" fillId="0" borderId="18" xfId="0" applyNumberFormat="1" applyFont="1" applyBorder="1"/>
    <xf numFmtId="38" fontId="84" fillId="0" borderId="15" xfId="0" applyNumberFormat="1" applyFont="1" applyBorder="1" applyAlignment="1">
      <alignment horizontal="center"/>
    </xf>
    <xf numFmtId="38" fontId="84" fillId="0" borderId="19" xfId="0" applyNumberFormat="1" applyFont="1" applyBorder="1" applyAlignment="1">
      <alignment horizontal="center"/>
    </xf>
    <xf numFmtId="38" fontId="84" fillId="3" borderId="15" xfId="0" applyNumberFormat="1" applyFont="1" applyFill="1" applyBorder="1" applyProtection="1"/>
    <xf numFmtId="38" fontId="84" fillId="3" borderId="40" xfId="0" applyNumberFormat="1" applyFont="1" applyFill="1" applyBorder="1"/>
    <xf numFmtId="38" fontId="84" fillId="0" borderId="15" xfId="0" applyNumberFormat="1" applyFont="1" applyBorder="1"/>
    <xf numFmtId="38" fontId="84" fillId="0" borderId="16" xfId="0" applyNumberFormat="1" applyFont="1" applyBorder="1"/>
    <xf numFmtId="38" fontId="84" fillId="3" borderId="38" xfId="0" applyNumberFormat="1" applyFont="1" applyFill="1" applyBorder="1" applyProtection="1">
      <protection locked="0"/>
    </xf>
    <xf numFmtId="38" fontId="84" fillId="0" borderId="0" xfId="0" applyNumberFormat="1" applyFont="1" applyProtection="1">
      <protection locked="0"/>
    </xf>
    <xf numFmtId="38" fontId="84" fillId="0" borderId="0" xfId="0" applyNumberFormat="1" applyFont="1" applyAlignment="1" applyProtection="1">
      <alignment horizontal="centerContinuous"/>
      <protection locked="0"/>
    </xf>
    <xf numFmtId="37" fontId="84" fillId="0" borderId="15" xfId="0" applyNumberFormat="1" applyFont="1" applyBorder="1" applyProtection="1">
      <protection locked="0"/>
    </xf>
    <xf numFmtId="37" fontId="84" fillId="0" borderId="15" xfId="0" applyNumberFormat="1" applyFont="1" applyBorder="1" applyProtection="1"/>
    <xf numFmtId="37" fontId="84" fillId="0" borderId="16" xfId="0" applyNumberFormat="1" applyFont="1" applyBorder="1" applyProtection="1"/>
    <xf numFmtId="5" fontId="84" fillId="3" borderId="38" xfId="0" applyNumberFormat="1" applyFont="1" applyFill="1" applyBorder="1" applyProtection="1"/>
    <xf numFmtId="0" fontId="84" fillId="3" borderId="0" xfId="0" applyFont="1" applyFill="1"/>
    <xf numFmtId="0" fontId="84" fillId="0" borderId="0" xfId="0" applyFont="1" applyAlignment="1">
      <alignment horizontal="centerContinuous"/>
    </xf>
    <xf numFmtId="0" fontId="84" fillId="0" borderId="0" xfId="0" applyFont="1"/>
    <xf numFmtId="37" fontId="84" fillId="0" borderId="13" xfId="0" applyNumberFormat="1" applyFont="1" applyFill="1" applyBorder="1" applyProtection="1"/>
    <xf numFmtId="37" fontId="84" fillId="0" borderId="40" xfId="0" applyNumberFormat="1" applyFont="1" applyFill="1" applyBorder="1" applyProtection="1"/>
    <xf numFmtId="0" fontId="85" fillId="0" borderId="0" xfId="0" applyFont="1" applyAlignment="1">
      <alignment horizontal="centerContinuous"/>
    </xf>
    <xf numFmtId="0" fontId="84" fillId="0" borderId="3" xfId="0" applyFont="1" applyBorder="1"/>
    <xf numFmtId="0" fontId="84" fillId="0" borderId="5" xfId="0" applyFont="1" applyBorder="1" applyAlignment="1">
      <alignment horizontal="centerContinuous"/>
    </xf>
    <xf numFmtId="0" fontId="84" fillId="0" borderId="5" xfId="0" applyFont="1" applyBorder="1"/>
    <xf numFmtId="0" fontId="84" fillId="0" borderId="21" xfId="0" applyFont="1" applyBorder="1"/>
    <xf numFmtId="0" fontId="84" fillId="0" borderId="5" xfId="0" applyFont="1" applyBorder="1" applyAlignment="1">
      <alignment horizontal="center"/>
    </xf>
    <xf numFmtId="38" fontId="84" fillId="0" borderId="25" xfId="0" applyNumberFormat="1" applyFont="1" applyBorder="1" applyProtection="1"/>
    <xf numFmtId="38" fontId="84" fillId="0" borderId="45" xfId="0" applyNumberFormat="1" applyFont="1" applyBorder="1" applyProtection="1"/>
    <xf numFmtId="38" fontId="84" fillId="0" borderId="29" xfId="0" applyNumberFormat="1" applyFont="1" applyBorder="1" applyProtection="1"/>
    <xf numFmtId="38" fontId="84" fillId="0" borderId="25" xfId="0" applyNumberFormat="1" applyFont="1" applyBorder="1" applyProtection="1">
      <protection locked="0"/>
    </xf>
    <xf numFmtId="38" fontId="84" fillId="0" borderId="45" xfId="0" applyNumberFormat="1" applyFont="1" applyBorder="1" applyProtection="1">
      <protection locked="0"/>
    </xf>
    <xf numFmtId="38" fontId="84" fillId="0" borderId="49" xfId="0" applyNumberFormat="1" applyFont="1" applyBorder="1" applyProtection="1"/>
    <xf numFmtId="38" fontId="84" fillId="0" borderId="3" xfId="0" applyNumberFormat="1" applyFont="1" applyBorder="1"/>
    <xf numFmtId="38" fontId="84" fillId="0" borderId="5" xfId="0" applyNumberFormat="1" applyFont="1" applyBorder="1" applyAlignment="1">
      <alignment horizontal="centerContinuous"/>
    </xf>
    <xf numFmtId="38" fontId="84" fillId="0" borderId="5" xfId="0" applyNumberFormat="1" applyFont="1" applyBorder="1"/>
    <xf numFmtId="38" fontId="84" fillId="0" borderId="21" xfId="0" applyNumberFormat="1" applyFont="1" applyBorder="1"/>
    <xf numFmtId="38" fontId="84" fillId="0" borderId="5" xfId="0" applyNumberFormat="1" applyFont="1" applyBorder="1" applyAlignment="1">
      <alignment horizontal="center"/>
    </xf>
    <xf numFmtId="38" fontId="84" fillId="0" borderId="5" xfId="0" applyNumberFormat="1" applyFont="1" applyBorder="1" applyProtection="1"/>
    <xf numFmtId="38" fontId="84" fillId="3" borderId="25" xfId="0" applyNumberFormat="1" applyFont="1" applyFill="1" applyBorder="1"/>
    <xf numFmtId="38" fontId="84" fillId="3" borderId="45" xfId="0" applyNumberFormat="1" applyFont="1" applyFill="1" applyBorder="1"/>
    <xf numFmtId="38" fontId="84" fillId="0" borderId="25" xfId="0" applyNumberFormat="1" applyFont="1" applyBorder="1"/>
    <xf numFmtId="38" fontId="84" fillId="0" borderId="35" xfId="0" applyNumberFormat="1" applyFont="1" applyBorder="1" applyProtection="1">
      <protection locked="0"/>
    </xf>
    <xf numFmtId="38" fontId="84" fillId="3" borderId="33" xfId="0" applyNumberFormat="1" applyFont="1" applyFill="1" applyBorder="1" applyProtection="1"/>
    <xf numFmtId="38" fontId="84" fillId="0" borderId="21" xfId="0" applyNumberFormat="1" applyFont="1" applyBorder="1" applyProtection="1"/>
    <xf numFmtId="38" fontId="84" fillId="0" borderId="29" xfId="0" applyNumberFormat="1" applyFont="1" applyBorder="1" applyProtection="1">
      <protection locked="0"/>
    </xf>
    <xf numFmtId="38" fontId="84" fillId="0" borderId="35" xfId="0" applyNumberFormat="1" applyFont="1" applyBorder="1" applyProtection="1"/>
    <xf numFmtId="38" fontId="84" fillId="0" borderId="5" xfId="0" applyNumberFormat="1" applyFont="1" applyBorder="1" applyProtection="1">
      <protection locked="0"/>
    </xf>
    <xf numFmtId="37" fontId="84" fillId="0" borderId="5" xfId="0" applyNumberFormat="1" applyFont="1" applyBorder="1" applyProtection="1"/>
    <xf numFmtId="5" fontId="84" fillId="3" borderId="33" xfId="0" applyNumberFormat="1" applyFont="1" applyFill="1" applyBorder="1" applyProtection="1"/>
    <xf numFmtId="0" fontId="86" fillId="0" borderId="5" xfId="0" applyFont="1" applyBorder="1" applyAlignment="1">
      <alignment horizontal="centerContinuous" wrapText="1"/>
    </xf>
    <xf numFmtId="0" fontId="84" fillId="0" borderId="9" xfId="0" applyFont="1" applyBorder="1"/>
    <xf numFmtId="37" fontId="0" fillId="0" borderId="50" xfId="0" applyNumberFormat="1" applyBorder="1" applyProtection="1"/>
    <xf numFmtId="0" fontId="52" fillId="0" borderId="0" xfId="0" applyFont="1" applyAlignment="1" applyProtection="1">
      <alignment horizontal="center"/>
    </xf>
    <xf numFmtId="0" fontId="10" fillId="0" borderId="0" xfId="0" applyFont="1" applyBorder="1" applyAlignment="1" applyProtection="1">
      <alignment horizontal="left"/>
    </xf>
    <xf numFmtId="0" fontId="27" fillId="0" borderId="0" xfId="0" quotePrefix="1" applyFont="1" applyAlignment="1" applyProtection="1">
      <alignment horizontal="left"/>
    </xf>
    <xf numFmtId="0" fontId="27" fillId="0" borderId="0" xfId="0" quotePrefix="1" applyFont="1" applyFill="1" applyAlignment="1" applyProtection="1">
      <alignment horizontal="left"/>
    </xf>
    <xf numFmtId="0" fontId="27" fillId="0" borderId="0" xfId="0" applyFont="1" applyProtection="1"/>
    <xf numFmtId="0" fontId="13" fillId="0" borderId="0" xfId="0" applyFont="1" applyFill="1" applyAlignment="1" applyProtection="1">
      <alignment horizontal="left"/>
    </xf>
    <xf numFmtId="0" fontId="13" fillId="0" borderId="0" xfId="0" quotePrefix="1" applyFont="1" applyAlignment="1" applyProtection="1">
      <alignment horizontal="left"/>
    </xf>
    <xf numFmtId="4" fontId="0" fillId="0" borderId="0" xfId="0" applyNumberFormat="1"/>
    <xf numFmtId="37" fontId="87" fillId="0" borderId="0" xfId="0" applyNumberFormat="1" applyFont="1" applyFill="1" applyProtection="1"/>
    <xf numFmtId="0" fontId="52" fillId="0" borderId="0" xfId="0" applyFont="1" applyBorder="1" applyAlignment="1" applyProtection="1">
      <alignment horizontal="centerContinuous"/>
    </xf>
    <xf numFmtId="0" fontId="52" fillId="0" borderId="0" xfId="0" applyFont="1" applyBorder="1" applyProtection="1"/>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0" xfId="0" applyFont="1" applyAlignment="1" applyProtection="1">
      <alignment horizontal="center"/>
    </xf>
    <xf numFmtId="0" fontId="10" fillId="0" borderId="15" xfId="0" applyFont="1" applyBorder="1" applyAlignment="1" applyProtection="1">
      <alignment horizontal="center"/>
    </xf>
    <xf numFmtId="0" fontId="0" fillId="0" borderId="0" xfId="0" applyAlignment="1">
      <alignment horizontal="left"/>
    </xf>
    <xf numFmtId="0" fontId="52" fillId="3" borderId="26" xfId="0" applyFont="1" applyFill="1" applyBorder="1" applyAlignment="1">
      <alignment horizontal="center"/>
    </xf>
    <xf numFmtId="0" fontId="52" fillId="0" borderId="0" xfId="0" applyFont="1" applyAlignment="1" applyProtection="1">
      <alignment horizontal="left"/>
    </xf>
    <xf numFmtId="0" fontId="0" fillId="0" borderId="0" xfId="0" applyAlignment="1">
      <alignment horizontal="left"/>
    </xf>
    <xf numFmtId="37" fontId="52" fillId="0" borderId="15" xfId="0" applyNumberFormat="1" applyFont="1" applyBorder="1" applyProtection="1"/>
    <xf numFmtId="37" fontId="52" fillId="0" borderId="15" xfId="0" applyNumberFormat="1" applyFont="1" applyBorder="1" applyProtection="1">
      <protection locked="0"/>
    </xf>
    <xf numFmtId="37" fontId="52" fillId="0" borderId="15" xfId="0" applyNumberFormat="1" applyFont="1" applyBorder="1" applyAlignment="1" applyProtection="1">
      <alignment horizontal="right"/>
      <protection locked="0"/>
    </xf>
    <xf numFmtId="37" fontId="52" fillId="0" borderId="34" xfId="0" applyNumberFormat="1" applyFont="1" applyBorder="1" applyProtection="1"/>
    <xf numFmtId="177" fontId="59" fillId="3" borderId="0" xfId="1" applyNumberFormat="1" applyFont="1" applyFill="1"/>
    <xf numFmtId="177" fontId="59" fillId="3" borderId="0" xfId="1" applyNumberFormat="1" applyFont="1" applyFill="1" applyAlignment="1">
      <alignment horizontal="center"/>
    </xf>
    <xf numFmtId="177" fontId="59" fillId="3" borderId="80" xfId="1" applyNumberFormat="1" applyFont="1" applyFill="1" applyBorder="1"/>
    <xf numFmtId="38" fontId="0" fillId="0" borderId="0" xfId="0" applyNumberFormat="1"/>
    <xf numFmtId="0" fontId="0" fillId="0" borderId="0" xfId="0" quotePrefix="1" applyAlignment="1" applyProtection="1"/>
    <xf numFmtId="37" fontId="52" fillId="0" borderId="30" xfId="0" applyNumberFormat="1" applyFont="1" applyFill="1" applyBorder="1" applyAlignment="1" applyProtection="1">
      <alignment horizontal="center"/>
    </xf>
    <xf numFmtId="0" fontId="52" fillId="0" borderId="30" xfId="0" applyFont="1" applyFill="1" applyBorder="1" applyAlignment="1">
      <alignment horizontal="center"/>
    </xf>
    <xf numFmtId="39" fontId="10" fillId="0" borderId="5" xfId="0" applyNumberFormat="1" applyFont="1" applyFill="1" applyBorder="1" applyProtection="1"/>
    <xf numFmtId="39" fontId="10" fillId="0" borderId="21" xfId="0" applyNumberFormat="1" applyFont="1" applyFill="1" applyBorder="1" applyProtection="1"/>
    <xf numFmtId="0" fontId="52" fillId="0" borderId="0" xfId="0" applyFont="1" applyFill="1" applyBorder="1" applyAlignment="1" applyProtection="1">
      <alignment horizontal="left"/>
    </xf>
    <xf numFmtId="0" fontId="88" fillId="0" borderId="0" xfId="0" quotePrefix="1" applyFont="1"/>
    <xf numFmtId="0" fontId="89" fillId="0" borderId="0" xfId="0" quotePrefix="1" applyFont="1"/>
    <xf numFmtId="0" fontId="90" fillId="0" borderId="0" xfId="0" quotePrefix="1" applyFont="1"/>
    <xf numFmtId="0" fontId="10" fillId="0" borderId="24" xfId="0" applyFont="1" applyBorder="1" applyAlignment="1">
      <alignment horizontal="left" indent="2"/>
    </xf>
    <xf numFmtId="37" fontId="10" fillId="0" borderId="24" xfId="0" applyNumberFormat="1" applyFont="1" applyBorder="1" applyAlignment="1" applyProtection="1">
      <alignment horizontal="center"/>
    </xf>
    <xf numFmtId="37" fontId="0" fillId="0" borderId="5" xfId="0" applyNumberFormat="1" applyBorder="1" applyAlignment="1" applyProtection="1">
      <alignment horizontal="center"/>
    </xf>
    <xf numFmtId="0" fontId="91" fillId="0" borderId="0" xfId="0" applyFont="1"/>
    <xf numFmtId="14" fontId="10" fillId="0" borderId="15" xfId="0" applyNumberFormat="1" applyFont="1" applyFill="1" applyBorder="1" applyAlignment="1" applyProtection="1">
      <alignment horizontal="center"/>
    </xf>
    <xf numFmtId="5" fontId="10" fillId="0" borderId="35" xfId="0" applyNumberFormat="1" applyFont="1" applyFill="1" applyBorder="1" applyProtection="1"/>
    <xf numFmtId="0" fontId="10" fillId="0" borderId="30" xfId="0" applyFont="1" applyFill="1" applyBorder="1" applyProtection="1"/>
    <xf numFmtId="0" fontId="58" fillId="0" borderId="0" xfId="0" applyFont="1"/>
    <xf numFmtId="14" fontId="10" fillId="0" borderId="30" xfId="0" applyNumberFormat="1" applyFont="1" applyFill="1" applyBorder="1" applyAlignment="1" applyProtection="1">
      <alignment horizontal="center"/>
    </xf>
    <xf numFmtId="37" fontId="10" fillId="0" borderId="16" xfId="0" applyNumberFormat="1" applyFont="1" applyFill="1" applyBorder="1" applyProtection="1">
      <protection locked="0"/>
    </xf>
    <xf numFmtId="37" fontId="10" fillId="0" borderId="40" xfId="0" applyNumberFormat="1" applyFont="1" applyBorder="1" applyProtection="1">
      <protection locked="0"/>
    </xf>
    <xf numFmtId="0" fontId="10" fillId="0" borderId="40" xfId="0" applyFont="1" applyBorder="1" applyProtection="1">
      <protection locked="0"/>
    </xf>
    <xf numFmtId="0" fontId="10" fillId="0" borderId="45" xfId="0" quotePrefix="1" applyFont="1" applyBorder="1" applyAlignment="1" applyProtection="1">
      <alignment horizontal="left"/>
      <protection locked="0"/>
    </xf>
    <xf numFmtId="0" fontId="10" fillId="0" borderId="45" xfId="0" applyFont="1" applyBorder="1" applyProtection="1">
      <protection locked="0"/>
    </xf>
    <xf numFmtId="0" fontId="52" fillId="3" borderId="18" xfId="0" applyFont="1" applyFill="1" applyBorder="1" applyAlignment="1" applyProtection="1">
      <alignment horizontal="left" indent="2"/>
    </xf>
    <xf numFmtId="37" fontId="10" fillId="0" borderId="0" xfId="0" applyNumberFormat="1" applyFont="1" applyProtection="1">
      <protection locked="0"/>
    </xf>
    <xf numFmtId="37" fontId="10" fillId="0" borderId="24" xfId="0" applyNumberFormat="1" applyFont="1" applyBorder="1" applyProtection="1">
      <protection locked="0"/>
    </xf>
    <xf numFmtId="180" fontId="0" fillId="0" borderId="0" xfId="0" applyNumberFormat="1" applyProtection="1"/>
    <xf numFmtId="0" fontId="52" fillId="0" borderId="0" xfId="0" quotePrefix="1" applyFont="1" applyAlignment="1" applyProtection="1">
      <alignment horizontal="left"/>
    </xf>
    <xf numFmtId="181" fontId="0" fillId="0" borderId="0" xfId="0" applyNumberFormat="1" applyFill="1"/>
    <xf numFmtId="37" fontId="10" fillId="0" borderId="21" xfId="0" applyNumberFormat="1" applyFont="1" applyFill="1" applyBorder="1" applyProtection="1"/>
    <xf numFmtId="0" fontId="10" fillId="0" borderId="0" xfId="0" applyFont="1" applyAlignment="1">
      <alignment horizontal="left"/>
    </xf>
    <xf numFmtId="0" fontId="10" fillId="0" borderId="4" xfId="0" applyFont="1" applyBorder="1" applyAlignment="1">
      <alignment horizontal="center"/>
    </xf>
    <xf numFmtId="0" fontId="10" fillId="0" borderId="0" xfId="0" applyFont="1" applyBorder="1" applyAlignment="1">
      <alignment horizontal="center"/>
    </xf>
    <xf numFmtId="0" fontId="10" fillId="0" borderId="5" xfId="0" applyFont="1" applyBorder="1" applyAlignment="1">
      <alignment horizontal="center"/>
    </xf>
    <xf numFmtId="0" fontId="10" fillId="0" borderId="0" xfId="0" applyFont="1" applyBorder="1" applyAlignment="1">
      <alignment horizontal="left"/>
    </xf>
    <xf numFmtId="0" fontId="10" fillId="0" borderId="0" xfId="0" quotePrefix="1" applyFont="1"/>
    <xf numFmtId="0" fontId="93" fillId="0" borderId="0" xfId="0" applyFont="1" applyBorder="1"/>
    <xf numFmtId="0" fontId="52" fillId="0" borderId="6" xfId="0" applyFont="1" applyFill="1" applyBorder="1" applyProtection="1"/>
    <xf numFmtId="37" fontId="52" fillId="0" borderId="6" xfId="0" applyNumberFormat="1" applyFont="1" applyFill="1" applyBorder="1" applyProtection="1"/>
    <xf numFmtId="3" fontId="0" fillId="0" borderId="0" xfId="0" applyNumberFormat="1" applyFill="1" applyBorder="1" applyProtection="1"/>
    <xf numFmtId="0" fontId="52" fillId="0" borderId="11" xfId="0" applyFont="1" applyFill="1" applyBorder="1" applyProtection="1"/>
    <xf numFmtId="5" fontId="52" fillId="0" borderId="31" xfId="0" applyNumberFormat="1" applyFont="1" applyFill="1" applyBorder="1" applyAlignment="1" applyProtection="1"/>
    <xf numFmtId="37" fontId="52" fillId="0" borderId="31" xfId="0" applyNumberFormat="1" applyFont="1" applyFill="1" applyBorder="1" applyAlignment="1" applyProtection="1"/>
    <xf numFmtId="37" fontId="10" fillId="0" borderId="31" xfId="0" applyNumberFormat="1" applyFont="1" applyFill="1" applyBorder="1" applyAlignment="1" applyProtection="1"/>
    <xf numFmtId="0" fontId="52" fillId="0" borderId="18" xfId="0" applyFont="1" applyFill="1" applyBorder="1" applyAlignment="1" applyProtection="1">
      <alignment horizontal="left"/>
    </xf>
    <xf numFmtId="0" fontId="92" fillId="0" borderId="18" xfId="0" applyFont="1" applyFill="1" applyBorder="1" applyAlignment="1" applyProtection="1">
      <alignment horizontal="centerContinuous"/>
    </xf>
    <xf numFmtId="0" fontId="10" fillId="0" borderId="30" xfId="0" applyFont="1" applyFill="1" applyBorder="1" applyAlignment="1" applyProtection="1">
      <alignment horizontal="center"/>
    </xf>
    <xf numFmtId="0" fontId="10" fillId="0" borderId="15" xfId="0" applyFont="1" applyFill="1" applyBorder="1"/>
    <xf numFmtId="37" fontId="10" fillId="0" borderId="27" xfId="0" applyNumberFormat="1" applyFont="1" applyBorder="1" applyProtection="1"/>
    <xf numFmtId="49" fontId="10" fillId="0" borderId="0" xfId="0" applyNumberFormat="1" applyFont="1" applyAlignment="1">
      <alignment horizontal="right"/>
    </xf>
    <xf numFmtId="1" fontId="10" fillId="0" borderId="0" xfId="0" applyNumberFormat="1" applyFont="1" applyAlignment="1">
      <alignment horizontal="right"/>
    </xf>
    <xf numFmtId="38" fontId="84" fillId="0" borderId="40" xfId="0" applyNumberFormat="1" applyFont="1" applyBorder="1" applyProtection="1"/>
    <xf numFmtId="38" fontId="52" fillId="3" borderId="0" xfId="0" applyNumberFormat="1" applyFont="1" applyFill="1"/>
    <xf numFmtId="3" fontId="0" fillId="0" borderId="0" xfId="0" applyNumberFormat="1"/>
    <xf numFmtId="0" fontId="10" fillId="0" borderId="16" xfId="0" applyFont="1" applyBorder="1" applyProtection="1">
      <protection locked="0"/>
    </xf>
    <xf numFmtId="37" fontId="10" fillId="0" borderId="15" xfId="0" applyNumberFormat="1" applyFont="1" applyBorder="1" applyProtection="1">
      <protection locked="0"/>
    </xf>
    <xf numFmtId="5" fontId="10" fillId="0" borderId="5" xfId="0" applyNumberFormat="1" applyFont="1" applyBorder="1" applyProtection="1">
      <protection locked="0"/>
    </xf>
    <xf numFmtId="0" fontId="10" fillId="0" borderId="0" xfId="0" applyFont="1" applyAlignment="1" applyProtection="1">
      <alignment horizontal="center"/>
    </xf>
    <xf numFmtId="0" fontId="94" fillId="0" borderId="0" xfId="0" applyFont="1" applyFill="1" applyAlignment="1" applyProtection="1">
      <alignment horizontal="left" wrapText="1"/>
      <protection locked="0"/>
    </xf>
    <xf numFmtId="0" fontId="52" fillId="0" borderId="0" xfId="0" applyFont="1" applyFill="1"/>
    <xf numFmtId="37" fontId="10" fillId="0" borderId="0" xfId="0" applyNumberFormat="1" applyFont="1" applyFill="1" applyProtection="1"/>
    <xf numFmtId="0" fontId="52" fillId="0" borderId="0" xfId="0" applyFont="1" applyFill="1" applyProtection="1">
      <protection locked="0"/>
    </xf>
    <xf numFmtId="0" fontId="34" fillId="0" borderId="0" xfId="0" applyFont="1" applyFill="1" applyProtection="1">
      <protection locked="0"/>
    </xf>
    <xf numFmtId="0" fontId="34" fillId="0" borderId="5" xfId="0" applyFont="1" applyFill="1" applyBorder="1" applyProtection="1">
      <protection locked="0"/>
    </xf>
    <xf numFmtId="0" fontId="22" fillId="0" borderId="0" xfId="0" applyFont="1" applyFill="1"/>
    <xf numFmtId="37" fontId="10" fillId="0" borderId="19" xfId="0" applyNumberFormat="1" applyFont="1" applyBorder="1" applyProtection="1">
      <protection locked="0"/>
    </xf>
    <xf numFmtId="37" fontId="10" fillId="0" borderId="19" xfId="0" applyNumberFormat="1" applyFont="1" applyBorder="1" applyProtection="1"/>
    <xf numFmtId="37" fontId="10" fillId="0" borderId="18" xfId="0" applyNumberFormat="1" applyFont="1" applyFill="1" applyBorder="1" applyProtection="1">
      <protection locked="0"/>
    </xf>
    <xf numFmtId="38" fontId="10" fillId="0" borderId="18" xfId="0" applyNumberFormat="1" applyFont="1" applyFill="1" applyBorder="1" applyProtection="1"/>
    <xf numFmtId="0" fontId="10" fillId="0" borderId="44" xfId="0" applyFont="1" applyFill="1" applyBorder="1" applyProtection="1"/>
    <xf numFmtId="37" fontId="10" fillId="0" borderId="19" xfId="0" applyNumberFormat="1" applyFont="1" applyFill="1" applyBorder="1" applyProtection="1">
      <protection locked="0"/>
    </xf>
    <xf numFmtId="0" fontId="10" fillId="0" borderId="0" xfId="0" applyFont="1" applyAlignment="1" applyProtection="1">
      <alignment horizontal="center"/>
    </xf>
    <xf numFmtId="0" fontId="0" fillId="0" borderId="16" xfId="0" applyFill="1" applyBorder="1" applyAlignment="1">
      <alignment horizontal="left"/>
    </xf>
    <xf numFmtId="37" fontId="10" fillId="0" borderId="30" xfId="0" applyNumberFormat="1" applyFont="1" applyBorder="1" applyProtection="1"/>
    <xf numFmtId="0" fontId="10" fillId="0" borderId="40" xfId="0" quotePrefix="1" applyFont="1" applyBorder="1" applyAlignment="1">
      <alignment horizontal="right"/>
    </xf>
    <xf numFmtId="0" fontId="52" fillId="0" borderId="30" xfId="0" applyFont="1" applyFill="1" applyBorder="1" applyAlignment="1" applyProtection="1">
      <alignment horizontal="center"/>
    </xf>
    <xf numFmtId="0" fontId="52" fillId="0" borderId="4" xfId="0" applyFont="1" applyFill="1" applyBorder="1" applyAlignment="1" applyProtection="1">
      <alignment horizontal="right"/>
    </xf>
    <xf numFmtId="0" fontId="0" fillId="0" borderId="24" xfId="0" applyFill="1" applyBorder="1" applyAlignment="1" applyProtection="1">
      <alignment horizontal="right"/>
    </xf>
    <xf numFmtId="0" fontId="0" fillId="0" borderId="24" xfId="0" applyFill="1" applyBorder="1" applyProtection="1"/>
    <xf numFmtId="0" fontId="0" fillId="0" borderId="25" xfId="0" applyFill="1" applyBorder="1" applyAlignment="1" applyProtection="1">
      <alignment horizontal="center"/>
    </xf>
    <xf numFmtId="0" fontId="10" fillId="0" borderId="10" xfId="0" applyFont="1" applyBorder="1" applyAlignment="1" applyProtection="1">
      <alignment horizontal="center"/>
    </xf>
    <xf numFmtId="0" fontId="10" fillId="0" borderId="4" xfId="0" applyFont="1" applyBorder="1" applyAlignment="1" applyProtection="1">
      <alignment horizontal="center"/>
    </xf>
    <xf numFmtId="0" fontId="11" fillId="0" borderId="18" xfId="0" applyFont="1" applyBorder="1" applyProtection="1"/>
    <xf numFmtId="0" fontId="11" fillId="0" borderId="18" xfId="0" applyFont="1" applyBorder="1" applyAlignment="1" applyProtection="1">
      <alignment horizontal="left"/>
    </xf>
    <xf numFmtId="37" fontId="10" fillId="24" borderId="29" xfId="0" applyNumberFormat="1" applyFont="1" applyFill="1" applyBorder="1" applyProtection="1"/>
    <xf numFmtId="37" fontId="10" fillId="0" borderId="29" xfId="2" applyNumberFormat="1" applyFont="1" applyBorder="1" applyProtection="1"/>
    <xf numFmtId="37" fontId="96" fillId="0" borderId="25" xfId="0" applyNumberFormat="1" applyFont="1" applyBorder="1" applyProtection="1"/>
    <xf numFmtId="0" fontId="57" fillId="0" borderId="26" xfId="0" applyFont="1" applyBorder="1" applyAlignment="1" applyProtection="1">
      <alignment horizontal="center"/>
    </xf>
    <xf numFmtId="0" fontId="57" fillId="0" borderId="11" xfId="0" applyFont="1" applyBorder="1" applyProtection="1"/>
    <xf numFmtId="0" fontId="57" fillId="0" borderId="12" xfId="0" applyFont="1" applyBorder="1" applyProtection="1"/>
    <xf numFmtId="0" fontId="57" fillId="0" borderId="15" xfId="0" applyFont="1" applyBorder="1" applyProtection="1"/>
    <xf numFmtId="0" fontId="57" fillId="0" borderId="24" xfId="0" applyFont="1" applyBorder="1" applyProtection="1"/>
    <xf numFmtId="0" fontId="57" fillId="0" borderId="42" xfId="0" applyFont="1" applyBorder="1" applyProtection="1"/>
    <xf numFmtId="0" fontId="57" fillId="0" borderId="44" xfId="0" applyFont="1" applyBorder="1" applyProtection="1"/>
    <xf numFmtId="0" fontId="57" fillId="0" borderId="34" xfId="0" applyFont="1" applyBorder="1" applyProtection="1"/>
    <xf numFmtId="0" fontId="57" fillId="0" borderId="34" xfId="0" applyFont="1" applyBorder="1" applyAlignment="1" applyProtection="1">
      <alignment horizontal="center"/>
    </xf>
    <xf numFmtId="0" fontId="57" fillId="0" borderId="12" xfId="0" applyFont="1" applyBorder="1" applyAlignment="1" applyProtection="1">
      <alignment horizontal="center"/>
    </xf>
    <xf numFmtId="0" fontId="57" fillId="0" borderId="24" xfId="0" applyFont="1" applyFill="1" applyBorder="1" applyProtection="1"/>
    <xf numFmtId="0" fontId="57" fillId="0" borderId="0" xfId="0" applyFont="1" applyFill="1" applyProtection="1"/>
    <xf numFmtId="0" fontId="57" fillId="0" borderId="11" xfId="0" applyFont="1" applyFill="1" applyBorder="1" applyProtection="1"/>
    <xf numFmtId="0" fontId="57" fillId="0" borderId="12" xfId="0" applyFont="1" applyFill="1" applyBorder="1" applyProtection="1"/>
    <xf numFmtId="0" fontId="57" fillId="0" borderId="0" xfId="0" applyFont="1" applyFill="1" applyBorder="1" applyProtection="1"/>
    <xf numFmtId="37" fontId="57" fillId="0" borderId="0" xfId="0" applyNumberFormat="1" applyFont="1"/>
    <xf numFmtId="0" fontId="57" fillId="0" borderId="15" xfId="0" applyFont="1" applyFill="1" applyBorder="1" applyProtection="1"/>
    <xf numFmtId="37" fontId="57" fillId="0" borderId="82" xfId="0" applyNumberFormat="1" applyFont="1" applyFill="1" applyBorder="1" applyProtection="1"/>
    <xf numFmtId="37" fontId="57" fillId="0" borderId="0" xfId="0" applyNumberFormat="1" applyFont="1" applyFill="1" applyProtection="1"/>
    <xf numFmtId="0" fontId="97" fillId="0" borderId="0" xfId="0" applyFont="1" applyFill="1" applyAlignment="1" applyProtection="1">
      <alignment horizontal="center"/>
    </xf>
    <xf numFmtId="0" fontId="97" fillId="0" borderId="15" xfId="0" applyFont="1" applyFill="1" applyBorder="1" applyAlignment="1" applyProtection="1">
      <alignment horizontal="center"/>
    </xf>
    <xf numFmtId="0" fontId="57" fillId="0" borderId="0" xfId="0" quotePrefix="1" applyFont="1" applyFill="1" applyBorder="1" applyAlignment="1" applyProtection="1">
      <alignment horizontal="center"/>
    </xf>
    <xf numFmtId="37" fontId="57" fillId="0" borderId="84" xfId="0" applyNumberFormat="1" applyFont="1" applyFill="1" applyBorder="1" applyProtection="1"/>
    <xf numFmtId="37" fontId="57" fillId="0" borderId="83" xfId="0" applyNumberFormat="1" applyFont="1" applyFill="1" applyBorder="1" applyProtection="1"/>
    <xf numFmtId="37" fontId="57" fillId="0" borderId="85" xfId="0" applyNumberFormat="1" applyFont="1" applyFill="1" applyBorder="1" applyProtection="1"/>
    <xf numFmtId="37" fontId="57" fillId="0" borderId="86" xfId="0" applyNumberFormat="1" applyFont="1" applyFill="1" applyBorder="1" applyProtection="1"/>
    <xf numFmtId="37" fontId="57" fillId="0" borderId="87" xfId="0" applyNumberFormat="1" applyFont="1" applyFill="1" applyBorder="1" applyProtection="1"/>
    <xf numFmtId="0" fontId="57" fillId="0" borderId="24" xfId="0" applyNumberFormat="1" applyFont="1" applyBorder="1" applyAlignment="1"/>
    <xf numFmtId="9" fontId="57" fillId="0" borderId="88" xfId="0" applyNumberFormat="1" applyFont="1" applyFill="1" applyBorder="1" applyProtection="1"/>
    <xf numFmtId="0" fontId="57" fillId="0" borderId="0" xfId="0" applyFont="1" applyFill="1" applyBorder="1" applyAlignment="1" applyProtection="1">
      <alignment horizontal="left"/>
    </xf>
    <xf numFmtId="37" fontId="57" fillId="0" borderId="89" xfId="0" applyNumberFormat="1" applyFont="1" applyFill="1" applyBorder="1" applyProtection="1"/>
    <xf numFmtId="0" fontId="57" fillId="0" borderId="28" xfId="0" applyFont="1" applyFill="1" applyBorder="1" applyProtection="1"/>
    <xf numFmtId="0" fontId="57" fillId="0" borderId="18" xfId="0" applyFont="1" applyFill="1" applyBorder="1" applyProtection="1"/>
    <xf numFmtId="37" fontId="57" fillId="0" borderId="18" xfId="0" applyNumberFormat="1" applyFont="1" applyFill="1" applyBorder="1" applyProtection="1"/>
    <xf numFmtId="37" fontId="57" fillId="0" borderId="19" xfId="0" applyNumberFormat="1" applyFont="1" applyFill="1" applyBorder="1" applyProtection="1"/>
    <xf numFmtId="0" fontId="57" fillId="0" borderId="19" xfId="0" applyFont="1" applyFill="1" applyBorder="1" applyProtection="1"/>
    <xf numFmtId="37" fontId="57" fillId="0" borderId="90" xfId="0" applyNumberFormat="1" applyFont="1" applyFill="1" applyBorder="1" applyProtection="1"/>
    <xf numFmtId="0" fontId="11" fillId="0" borderId="0" xfId="0" quotePrefix="1" applyFont="1" applyAlignment="1" applyProtection="1">
      <alignment horizontal="centerContinuous"/>
    </xf>
    <xf numFmtId="0" fontId="57" fillId="0" borderId="0" xfId="0" applyFont="1" applyAlignment="1" applyProtection="1">
      <alignment horizontal="centerContinuous"/>
    </xf>
    <xf numFmtId="10" fontId="57" fillId="0" borderId="0" xfId="0" applyNumberFormat="1" applyFont="1"/>
    <xf numFmtId="0" fontId="67" fillId="0" borderId="13" xfId="0" applyFont="1" applyFill="1" applyBorder="1" applyProtection="1">
      <protection locked="0"/>
    </xf>
    <xf numFmtId="177" fontId="57" fillId="0" borderId="83" xfId="4" applyNumberFormat="1" applyFont="1" applyFill="1" applyBorder="1" applyProtection="1"/>
    <xf numFmtId="37" fontId="10" fillId="0" borderId="82" xfId="4" applyNumberFormat="1" applyFont="1" applyFill="1" applyBorder="1"/>
    <xf numFmtId="0" fontId="57" fillId="0" borderId="0" xfId="0" applyFont="1" applyFill="1"/>
    <xf numFmtId="177" fontId="52" fillId="0" borderId="20" xfId="1" applyNumberFormat="1" applyFont="1" applyBorder="1" applyProtection="1"/>
    <xf numFmtId="177" fontId="52" fillId="0" borderId="19" xfId="1" applyNumberFormat="1" applyFont="1" applyBorder="1" applyProtection="1"/>
    <xf numFmtId="177" fontId="52" fillId="0" borderId="16" xfId="1" applyNumberFormat="1" applyFont="1" applyBorder="1" applyProtection="1"/>
    <xf numFmtId="177" fontId="52" fillId="0" borderId="15" xfId="1" applyNumberFormat="1" applyFont="1" applyBorder="1" applyProtection="1"/>
    <xf numFmtId="37" fontId="0" fillId="0" borderId="0" xfId="0" applyNumberFormat="1" applyAlignment="1">
      <alignment horizontal="right"/>
    </xf>
    <xf numFmtId="0" fontId="84" fillId="0" borderId="21" xfId="0" quotePrefix="1" applyFont="1" applyBorder="1" applyAlignment="1">
      <alignment horizontal="center"/>
    </xf>
    <xf numFmtId="0" fontId="0" fillId="0" borderId="0" xfId="0" applyAlignment="1">
      <alignment horizontal="center"/>
    </xf>
    <xf numFmtId="0" fontId="63" fillId="0" borderId="0" xfId="0" applyFont="1" applyProtection="1"/>
    <xf numFmtId="0" fontId="98" fillId="0" borderId="0" xfId="0" applyFont="1" applyAlignment="1">
      <alignment horizontal="center"/>
    </xf>
    <xf numFmtId="177" fontId="0" fillId="0" borderId="0" xfId="4" applyNumberFormat="1" applyFont="1"/>
    <xf numFmtId="0" fontId="63" fillId="0" borderId="1" xfId="0" applyFont="1" applyBorder="1" applyAlignment="1" applyProtection="1">
      <alignment horizontal="centerContinuous"/>
    </xf>
    <xf numFmtId="0" fontId="99" fillId="0" borderId="2" xfId="0" applyFont="1" applyBorder="1" applyAlignment="1" applyProtection="1">
      <alignment horizontal="centerContinuous"/>
    </xf>
    <xf numFmtId="0" fontId="63" fillId="0" borderId="2" xfId="0" applyFont="1" applyBorder="1" applyAlignment="1" applyProtection="1">
      <alignment horizontal="centerContinuous"/>
    </xf>
    <xf numFmtId="0" fontId="63" fillId="0" borderId="3" xfId="0" applyFont="1" applyBorder="1" applyAlignment="1" applyProtection="1">
      <alignment horizontal="centerContinuous"/>
    </xf>
    <xf numFmtId="0" fontId="63" fillId="0" borderId="4" xfId="0" applyFont="1" applyBorder="1" applyProtection="1"/>
    <xf numFmtId="165" fontId="20" fillId="0" borderId="0" xfId="0" applyNumberFormat="1" applyFont="1" applyAlignment="1" applyProtection="1">
      <alignment horizontal="center"/>
    </xf>
    <xf numFmtId="0" fontId="20" fillId="0" borderId="5" xfId="0" applyFont="1" applyBorder="1" applyProtection="1"/>
    <xf numFmtId="0" fontId="63" fillId="0" borderId="10" xfId="0" applyFont="1" applyBorder="1" applyProtection="1"/>
    <xf numFmtId="0" fontId="63" fillId="0" borderId="11" xfId="0" applyFont="1" applyBorder="1" applyAlignment="1" applyProtection="1">
      <alignment horizontal="left"/>
    </xf>
    <xf numFmtId="0" fontId="20" fillId="0" borderId="11" xfId="0" applyFont="1" applyBorder="1" applyProtection="1"/>
    <xf numFmtId="0" fontId="63" fillId="0" borderId="14" xfId="0" applyFont="1" applyBorder="1" applyAlignment="1" applyProtection="1">
      <alignment horizontal="centerContinuous"/>
    </xf>
    <xf numFmtId="0" fontId="63" fillId="0" borderId="0" xfId="0" applyFont="1" applyAlignment="1" applyProtection="1">
      <alignment horizontal="left"/>
    </xf>
    <xf numFmtId="0" fontId="20" fillId="0" borderId="0" xfId="0" applyFont="1" applyProtection="1"/>
    <xf numFmtId="0" fontId="63" fillId="0" borderId="5" xfId="0" applyFont="1" applyBorder="1" applyAlignment="1" applyProtection="1">
      <alignment horizontal="centerContinuous"/>
    </xf>
    <xf numFmtId="39" fontId="63" fillId="0" borderId="5" xfId="0" applyNumberFormat="1" applyFont="1" applyBorder="1" applyAlignment="1" applyProtection="1">
      <alignment horizontal="centerContinuous"/>
    </xf>
    <xf numFmtId="37" fontId="63" fillId="0" borderId="5" xfId="0" applyNumberFormat="1" applyFont="1" applyBorder="1" applyAlignment="1" applyProtection="1">
      <alignment horizontal="centerContinuous"/>
    </xf>
    <xf numFmtId="0" fontId="63" fillId="0" borderId="39" xfId="0" applyFont="1" applyBorder="1" applyAlignment="1" applyProtection="1">
      <alignment horizontal="center"/>
    </xf>
    <xf numFmtId="0" fontId="63" fillId="0" borderId="11" xfId="0" applyFont="1" applyBorder="1" applyAlignment="1" applyProtection="1">
      <alignment horizontal="centerContinuous"/>
    </xf>
    <xf numFmtId="0" fontId="20" fillId="0" borderId="11" xfId="0" applyFont="1" applyBorder="1" applyAlignment="1" applyProtection="1">
      <alignment horizontal="centerContinuous"/>
    </xf>
    <xf numFmtId="0" fontId="63" fillId="0" borderId="27" xfId="0" applyFont="1" applyBorder="1" applyAlignment="1" applyProtection="1">
      <alignment horizontal="centerContinuous"/>
    </xf>
    <xf numFmtId="0" fontId="63" fillId="0" borderId="31" xfId="0" applyFont="1" applyBorder="1" applyAlignment="1" applyProtection="1">
      <alignment horizontal="center"/>
    </xf>
    <xf numFmtId="0" fontId="63" fillId="0" borderId="18" xfId="0" applyFont="1" applyBorder="1" applyAlignment="1" applyProtection="1">
      <alignment horizontal="centerContinuous"/>
    </xf>
    <xf numFmtId="0" fontId="63" fillId="0" borderId="29" xfId="0" applyFont="1" applyBorder="1" applyAlignment="1" applyProtection="1">
      <alignment horizontal="center"/>
    </xf>
    <xf numFmtId="0" fontId="63" fillId="0" borderId="31" xfId="0" applyFont="1" applyBorder="1" applyProtection="1"/>
    <xf numFmtId="0" fontId="63" fillId="0" borderId="18" xfId="0" applyFont="1" applyBorder="1" applyAlignment="1" applyProtection="1">
      <alignment horizontal="left"/>
    </xf>
    <xf numFmtId="37" fontId="63" fillId="0" borderId="18" xfId="0" applyNumberFormat="1" applyFont="1" applyBorder="1" applyProtection="1"/>
    <xf numFmtId="37" fontId="63" fillId="0" borderId="29" xfId="0" applyNumberFormat="1" applyFont="1" applyBorder="1" applyProtection="1"/>
    <xf numFmtId="5" fontId="63" fillId="0" borderId="29" xfId="0" applyNumberFormat="1" applyFont="1" applyBorder="1" applyProtection="1"/>
    <xf numFmtId="0" fontId="63" fillId="0" borderId="18" xfId="0" applyFont="1" applyBorder="1" applyProtection="1"/>
    <xf numFmtId="0" fontId="63" fillId="0" borderId="18" xfId="0" quotePrefix="1" applyFont="1" applyBorder="1" applyAlignment="1" applyProtection="1">
      <alignment horizontal="left"/>
    </xf>
    <xf numFmtId="37" fontId="63" fillId="0" borderId="29" xfId="0" applyNumberFormat="1" applyFont="1" applyFill="1" applyBorder="1" applyProtection="1"/>
    <xf numFmtId="37" fontId="20" fillId="0" borderId="29" xfId="0" applyNumberFormat="1" applyFont="1" applyFill="1" applyBorder="1" applyProtection="1"/>
    <xf numFmtId="0" fontId="63" fillId="0" borderId="0" xfId="0" applyFont="1" applyBorder="1" applyProtection="1"/>
    <xf numFmtId="0" fontId="63" fillId="0" borderId="18" xfId="0" applyFont="1" applyBorder="1" applyAlignment="1" applyProtection="1">
      <alignment horizontal="right"/>
    </xf>
    <xf numFmtId="37" fontId="63" fillId="0" borderId="45" xfId="0" applyNumberFormat="1" applyFont="1" applyBorder="1" applyProtection="1"/>
    <xf numFmtId="0" fontId="63" fillId="0" borderId="18" xfId="0" applyFont="1" applyFill="1" applyBorder="1" applyAlignment="1" applyProtection="1">
      <alignment horizontal="centerContinuous"/>
    </xf>
    <xf numFmtId="0" fontId="63" fillId="0" borderId="18" xfId="0" applyFont="1" applyFill="1" applyBorder="1" applyProtection="1"/>
    <xf numFmtId="0" fontId="63" fillId="0" borderId="18" xfId="0" applyFont="1" applyFill="1" applyBorder="1" applyAlignment="1" applyProtection="1">
      <alignment horizontal="left"/>
    </xf>
    <xf numFmtId="0" fontId="63" fillId="0" borderId="6" xfId="0" applyFont="1" applyBorder="1" applyAlignment="1" applyProtection="1">
      <alignment horizontal="left"/>
    </xf>
    <xf numFmtId="0" fontId="63" fillId="0" borderId="6" xfId="0" applyFont="1" applyBorder="1" applyAlignment="1" applyProtection="1">
      <alignment horizontal="centerContinuous"/>
    </xf>
    <xf numFmtId="0" fontId="63" fillId="0" borderId="6" xfId="0" applyFont="1" applyBorder="1" applyProtection="1"/>
    <xf numFmtId="5" fontId="63" fillId="0" borderId="33" xfId="0" applyNumberFormat="1" applyFont="1" applyBorder="1" applyProtection="1"/>
    <xf numFmtId="0" fontId="63" fillId="0" borderId="0" xfId="0" applyFont="1" applyAlignment="1" applyProtection="1">
      <alignment horizontal="centerContinuous"/>
    </xf>
    <xf numFmtId="37" fontId="63" fillId="0" borderId="0" xfId="0" applyNumberFormat="1" applyFont="1" applyProtection="1"/>
    <xf numFmtId="37" fontId="63" fillId="0" borderId="0" xfId="0" applyNumberFormat="1" applyFont="1" applyAlignment="1" applyProtection="1">
      <alignment horizontal="centerContinuous"/>
    </xf>
    <xf numFmtId="0" fontId="20" fillId="0" borderId="0" xfId="0" applyFont="1" applyAlignment="1" applyProtection="1">
      <alignment horizontal="centerContinuous"/>
    </xf>
    <xf numFmtId="0" fontId="63" fillId="0" borderId="1" xfId="0" applyFont="1" applyBorder="1" applyProtection="1"/>
    <xf numFmtId="0" fontId="63" fillId="0" borderId="2" xfId="0" applyFont="1" applyBorder="1" applyProtection="1"/>
    <xf numFmtId="0" fontId="63" fillId="0" borderId="3" xfId="0" applyFont="1" applyBorder="1" applyProtection="1"/>
    <xf numFmtId="0" fontId="63" fillId="0" borderId="4" xfId="0" applyFont="1" applyBorder="1" applyAlignment="1" applyProtection="1">
      <alignment horizontal="centerContinuous"/>
    </xf>
    <xf numFmtId="0" fontId="99" fillId="0" borderId="0" xfId="0" applyFont="1" applyAlignment="1" applyProtection="1">
      <alignment horizontal="centerContinuous"/>
    </xf>
    <xf numFmtId="0" fontId="63" fillId="0" borderId="17" xfId="0" applyFont="1" applyBorder="1" applyProtection="1"/>
    <xf numFmtId="0" fontId="63" fillId="0" borderId="80" xfId="0" applyFont="1" applyBorder="1" applyAlignment="1" applyProtection="1">
      <alignment horizontal="left"/>
    </xf>
    <xf numFmtId="0" fontId="20" fillId="0" borderId="18" xfId="0" applyFont="1" applyBorder="1" applyProtection="1"/>
    <xf numFmtId="37" fontId="63" fillId="0" borderId="21" xfId="0" applyNumberFormat="1" applyFont="1" applyBorder="1" applyAlignment="1" applyProtection="1">
      <alignment horizontal="centerContinuous"/>
    </xf>
    <xf numFmtId="0" fontId="63" fillId="0" borderId="30" xfId="0" applyFont="1" applyBorder="1" applyAlignment="1" applyProtection="1">
      <alignment horizontal="center"/>
    </xf>
    <xf numFmtId="0" fontId="63" fillId="0" borderId="91" xfId="0" applyFont="1" applyBorder="1" applyAlignment="1" applyProtection="1">
      <alignment horizontal="centerContinuous"/>
    </xf>
    <xf numFmtId="0" fontId="63" fillId="0" borderId="92" xfId="0" applyFont="1" applyBorder="1" applyAlignment="1" applyProtection="1">
      <alignment horizontal="centerContinuous"/>
    </xf>
    <xf numFmtId="0" fontId="20" fillId="0" borderId="93" xfId="0" applyFont="1" applyBorder="1" applyAlignment="1" applyProtection="1">
      <alignment horizontal="centerContinuous"/>
    </xf>
    <xf numFmtId="0" fontId="63" fillId="0" borderId="25" xfId="0" applyFont="1" applyBorder="1" applyAlignment="1" applyProtection="1">
      <alignment horizontal="centerContinuous"/>
    </xf>
    <xf numFmtId="177" fontId="11" fillId="0" borderId="0" xfId="4" applyNumberFormat="1" applyFont="1"/>
    <xf numFmtId="5" fontId="63" fillId="0" borderId="33" xfId="0" applyNumberFormat="1" applyFont="1" applyFill="1" applyBorder="1" applyProtection="1"/>
    <xf numFmtId="37" fontId="0" fillId="0" borderId="0" xfId="0" applyNumberFormat="1" applyAlignment="1">
      <alignment horizontal="center"/>
    </xf>
    <xf numFmtId="5" fontId="10" fillId="0" borderId="0" xfId="0" applyNumberFormat="1" applyFont="1" applyAlignment="1">
      <alignment horizontal="right"/>
    </xf>
    <xf numFmtId="0" fontId="11" fillId="0" borderId="0" xfId="0" applyFont="1" applyFill="1"/>
    <xf numFmtId="37" fontId="52" fillId="0" borderId="15" xfId="0" applyNumberFormat="1" applyFont="1" applyFill="1" applyBorder="1" applyProtection="1"/>
    <xf numFmtId="37" fontId="52" fillId="0" borderId="5" xfId="0" applyNumberFormat="1" applyFont="1" applyFill="1" applyBorder="1" applyProtection="1"/>
    <xf numFmtId="2" fontId="52" fillId="0" borderId="15" xfId="0" applyNumberFormat="1" applyFont="1" applyFill="1" applyBorder="1" applyProtection="1"/>
    <xf numFmtId="43" fontId="52" fillId="0" borderId="15" xfId="1" applyFont="1" applyFill="1" applyBorder="1" applyProtection="1"/>
    <xf numFmtId="39" fontId="52" fillId="0" borderId="15" xfId="0" applyNumberFormat="1" applyFont="1" applyFill="1" applyBorder="1" applyProtection="1"/>
    <xf numFmtId="39" fontId="52" fillId="0" borderId="5" xfId="0" applyNumberFormat="1" applyFont="1" applyFill="1" applyBorder="1" applyProtection="1"/>
    <xf numFmtId="37" fontId="52" fillId="0" borderId="15" xfId="0" applyNumberFormat="1" applyFont="1" applyFill="1" applyBorder="1" applyAlignment="1" applyProtection="1">
      <alignment horizontal="center"/>
    </xf>
    <xf numFmtId="39" fontId="52" fillId="0" borderId="19" xfId="0" applyNumberFormat="1" applyFont="1" applyFill="1" applyBorder="1" applyProtection="1"/>
    <xf numFmtId="39" fontId="52" fillId="0" borderId="21" xfId="0" applyNumberFormat="1" applyFont="1" applyFill="1" applyBorder="1" applyProtection="1"/>
    <xf numFmtId="5" fontId="52" fillId="0" borderId="29" xfId="0" applyNumberFormat="1" applyFont="1" applyBorder="1" applyAlignment="1" applyProtection="1">
      <alignment horizontal="right"/>
    </xf>
    <xf numFmtId="5" fontId="52" fillId="0" borderId="28" xfId="0" applyNumberFormat="1" applyFont="1" applyBorder="1" applyAlignment="1" applyProtection="1">
      <alignment horizontal="right"/>
    </xf>
    <xf numFmtId="0" fontId="10" fillId="0" borderId="25" xfId="0" applyFont="1" applyFill="1" applyBorder="1" applyProtection="1"/>
    <xf numFmtId="0" fontId="10" fillId="0" borderId="0" xfId="0" applyFont="1" applyFill="1" applyProtection="1">
      <protection locked="0"/>
    </xf>
    <xf numFmtId="0" fontId="10" fillId="0" borderId="0" xfId="0" applyFont="1" applyFill="1" applyAlignment="1">
      <alignment horizontal="left"/>
    </xf>
    <xf numFmtId="0" fontId="52" fillId="0" borderId="5" xfId="0" applyFont="1" applyFill="1" applyBorder="1"/>
    <xf numFmtId="37" fontId="10" fillId="0" borderId="45" xfId="0" applyNumberFormat="1" applyFont="1" applyFill="1" applyBorder="1" applyProtection="1"/>
    <xf numFmtId="0" fontId="52" fillId="0" borderId="0" xfId="0" applyFont="1" applyAlignment="1" applyProtection="1">
      <alignment horizontal="left"/>
    </xf>
    <xf numFmtId="0" fontId="13" fillId="0" borderId="11" xfId="0" applyFont="1" applyFill="1" applyBorder="1" applyProtection="1"/>
    <xf numFmtId="0" fontId="0" fillId="0" borderId="12" xfId="0" applyFill="1" applyBorder="1" applyProtection="1"/>
    <xf numFmtId="0" fontId="52" fillId="0" borderId="0" xfId="0" applyFont="1" applyAlignment="1" applyProtection="1">
      <alignment horizontal="left"/>
    </xf>
    <xf numFmtId="0" fontId="10" fillId="0" borderId="10" xfId="0" applyFont="1" applyBorder="1" applyAlignment="1" applyProtection="1">
      <alignment horizontal="center"/>
    </xf>
    <xf numFmtId="0" fontId="10" fillId="0" borderId="4" xfId="0" applyFont="1" applyBorder="1" applyAlignment="1" applyProtection="1">
      <alignment horizontal="center"/>
    </xf>
    <xf numFmtId="0" fontId="10" fillId="0" borderId="0" xfId="0" applyFont="1" applyAlignment="1" applyProtection="1">
      <alignment horizontal="center"/>
    </xf>
    <xf numFmtId="0" fontId="10" fillId="0" borderId="15" xfId="0" applyFont="1" applyBorder="1" applyAlignment="1" applyProtection="1">
      <alignment horizontal="center"/>
    </xf>
    <xf numFmtId="3" fontId="79" fillId="0" borderId="15" xfId="0" applyNumberFormat="1" applyFont="1" applyBorder="1" applyProtection="1"/>
    <xf numFmtId="14" fontId="79" fillId="0" borderId="5" xfId="0" applyNumberFormat="1" applyFont="1" applyBorder="1" applyProtection="1"/>
    <xf numFmtId="3" fontId="79" fillId="0" borderId="19" xfId="0" applyNumberFormat="1" applyFont="1" applyBorder="1" applyProtection="1"/>
    <xf numFmtId="37" fontId="10" fillId="0" borderId="34" xfId="0" applyNumberFormat="1" applyFont="1" applyFill="1" applyBorder="1" applyProtection="1"/>
    <xf numFmtId="43" fontId="0" fillId="0" borderId="0" xfId="0" applyNumberFormat="1"/>
    <xf numFmtId="0" fontId="0" fillId="0" borderId="0" xfId="0" applyFont="1" applyFill="1" applyBorder="1" applyAlignment="1" applyProtection="1">
      <alignment horizontal="centerContinuous"/>
    </xf>
    <xf numFmtId="10" fontId="0" fillId="0" borderId="0" xfId="0" applyNumberFormat="1"/>
    <xf numFmtId="7" fontId="0" fillId="0" borderId="0" xfId="0" applyNumberFormat="1"/>
    <xf numFmtId="0" fontId="0" fillId="0" borderId="0" xfId="0" applyFont="1" applyProtection="1"/>
    <xf numFmtId="0" fontId="8" fillId="0" borderId="0" xfId="0" applyFont="1" applyProtection="1"/>
    <xf numFmtId="0" fontId="8" fillId="0" borderId="0" xfId="0" applyFont="1"/>
    <xf numFmtId="0" fontId="57" fillId="0" borderId="0" xfId="0" applyFont="1" applyAlignment="1" applyProtection="1"/>
    <xf numFmtId="0" fontId="10" fillId="0" borderId="4" xfId="0" applyFont="1" applyBorder="1" applyAlignment="1" applyProtection="1">
      <alignment horizontal="center"/>
    </xf>
    <xf numFmtId="0" fontId="10" fillId="0" borderId="0" xfId="0" applyFont="1" applyAlignment="1" applyProtection="1">
      <alignment horizontal="center"/>
    </xf>
    <xf numFmtId="5" fontId="11" fillId="0" borderId="0" xfId="0" applyNumberFormat="1" applyFont="1" applyProtection="1"/>
    <xf numFmtId="37" fontId="52" fillId="0" borderId="31" xfId="0" applyNumberFormat="1" applyFont="1" applyBorder="1" applyAlignment="1" applyProtection="1">
      <alignment horizontal="right"/>
    </xf>
    <xf numFmtId="14" fontId="10" fillId="0" borderId="16" xfId="0" applyNumberFormat="1" applyFont="1" applyFill="1" applyBorder="1" applyAlignment="1" applyProtection="1">
      <alignment horizontal="center"/>
    </xf>
    <xf numFmtId="0" fontId="10" fillId="0" borderId="16" xfId="0" applyFont="1" applyBorder="1" applyAlignment="1"/>
    <xf numFmtId="0" fontId="0" fillId="0" borderId="0" xfId="0" applyFont="1" applyFill="1" applyBorder="1" applyProtection="1"/>
    <xf numFmtId="38" fontId="84" fillId="0" borderId="96" xfId="0" applyNumberFormat="1" applyFont="1" applyBorder="1" applyProtection="1">
      <protection locked="0"/>
    </xf>
    <xf numFmtId="37" fontId="10" fillId="0" borderId="30" xfId="0" applyNumberFormat="1" applyFont="1" applyFill="1" applyBorder="1" applyProtection="1"/>
    <xf numFmtId="37" fontId="10" fillId="0" borderId="0" xfId="0" applyNumberFormat="1" applyFont="1" applyFill="1" applyBorder="1" applyProtection="1"/>
    <xf numFmtId="37" fontId="0" fillId="15" borderId="24" xfId="0" applyNumberFormat="1" applyFill="1" applyBorder="1" applyProtection="1"/>
    <xf numFmtId="37" fontId="10" fillId="0" borderId="47" xfId="0" applyNumberFormat="1" applyFont="1" applyBorder="1" applyProtection="1"/>
    <xf numFmtId="37" fontId="10" fillId="0" borderId="49" xfId="0" applyNumberFormat="1" applyFont="1" applyBorder="1" applyProtection="1"/>
    <xf numFmtId="37" fontId="10" fillId="0" borderId="56" xfId="0" applyNumberFormat="1" applyFont="1" applyBorder="1" applyProtection="1"/>
    <xf numFmtId="37" fontId="10" fillId="0" borderId="0" xfId="0" applyNumberFormat="1" applyFont="1" applyAlignment="1" applyProtection="1">
      <alignment horizontal="right"/>
    </xf>
    <xf numFmtId="0" fontId="0" fillId="0" borderId="0" xfId="0" applyFill="1" applyAlignment="1" applyProtection="1">
      <alignment horizontal="center"/>
    </xf>
    <xf numFmtId="0" fontId="10" fillId="0" borderId="100" xfId="0" applyFont="1" applyFill="1" applyBorder="1" applyProtection="1"/>
    <xf numFmtId="0" fontId="10" fillId="0" borderId="102" xfId="0" applyFont="1" applyFill="1" applyBorder="1" applyProtection="1"/>
    <xf numFmtId="0" fontId="34" fillId="0" borderId="20" xfId="0" applyFont="1" applyFill="1" applyBorder="1" applyAlignment="1" applyProtection="1">
      <alignment horizontal="left" indent="1"/>
      <protection locked="0"/>
    </xf>
    <xf numFmtId="0" fontId="10" fillId="0" borderId="0" xfId="0" applyFont="1" applyBorder="1" applyAlignment="1">
      <alignment horizontal="left"/>
    </xf>
    <xf numFmtId="0" fontId="10" fillId="0" borderId="5" xfId="0" applyFont="1" applyBorder="1" applyAlignment="1">
      <alignment horizontal="center"/>
    </xf>
    <xf numFmtId="0" fontId="10" fillId="0" borderId="113" xfId="0" applyFont="1" applyBorder="1"/>
    <xf numFmtId="37" fontId="10" fillId="3" borderId="113" xfId="0" applyNumberFormat="1" applyFont="1" applyFill="1" applyBorder="1" applyProtection="1"/>
    <xf numFmtId="0" fontId="10" fillId="3" borderId="113" xfId="0" applyFont="1" applyFill="1" applyBorder="1"/>
    <xf numFmtId="37" fontId="10" fillId="0" borderId="112" xfId="0" applyNumberFormat="1" applyFont="1" applyFill="1" applyBorder="1" applyProtection="1"/>
    <xf numFmtId="0" fontId="10" fillId="0" borderId="113" xfId="0" applyFont="1" applyFill="1" applyBorder="1"/>
    <xf numFmtId="37" fontId="10" fillId="3" borderId="101" xfId="0" applyNumberFormat="1" applyFont="1" applyFill="1" applyBorder="1" applyAlignment="1" applyProtection="1">
      <alignment horizontal="right"/>
    </xf>
    <xf numFmtId="37" fontId="10" fillId="3" borderId="112" xfId="0" applyNumberFormat="1" applyFont="1" applyFill="1" applyBorder="1" applyProtection="1"/>
    <xf numFmtId="37" fontId="10" fillId="0" borderId="113" xfId="0" applyNumberFormat="1" applyFont="1" applyBorder="1" applyProtection="1"/>
    <xf numFmtId="0" fontId="0" fillId="0" borderId="16" xfId="0" applyFill="1" applyBorder="1"/>
    <xf numFmtId="0" fontId="10" fillId="0" borderId="16" xfId="0" quotePrefix="1" applyFont="1" applyBorder="1" applyAlignment="1">
      <alignment horizontal="left"/>
    </xf>
    <xf numFmtId="43" fontId="8" fillId="0" borderId="134" xfId="36168" applyFont="1" applyBorder="1"/>
    <xf numFmtId="0" fontId="10" fillId="0" borderId="131" xfId="19" applyFont="1" applyBorder="1" applyProtection="1"/>
    <xf numFmtId="0" fontId="10" fillId="0" borderId="118" xfId="19" applyFont="1" applyBorder="1" applyProtection="1"/>
    <xf numFmtId="0" fontId="8" fillId="0" borderId="0" xfId="36113" applyFill="1" applyBorder="1"/>
    <xf numFmtId="0" fontId="8" fillId="0" borderId="117" xfId="36982" applyBorder="1"/>
    <xf numFmtId="0" fontId="8" fillId="0" borderId="117" xfId="36113" applyBorder="1"/>
    <xf numFmtId="43" fontId="8" fillId="0" borderId="134" xfId="36128" applyFont="1" applyBorder="1"/>
    <xf numFmtId="0" fontId="8" fillId="0" borderId="79" xfId="36982" applyBorder="1"/>
    <xf numFmtId="0" fontId="8" fillId="0" borderId="79" xfId="36271" applyBorder="1"/>
    <xf numFmtId="0" fontId="8" fillId="0" borderId="79" xfId="36113" applyBorder="1"/>
    <xf numFmtId="37" fontId="10" fillId="0" borderId="15" xfId="37900" applyNumberFormat="1" applyFont="1" applyBorder="1" applyAlignment="1" applyProtection="1"/>
    <xf numFmtId="37" fontId="52" fillId="0" borderId="15" xfId="37902" applyNumberFormat="1" applyFont="1" applyBorder="1" applyProtection="1"/>
    <xf numFmtId="37" fontId="52" fillId="0" borderId="15" xfId="37902" applyNumberFormat="1" applyFont="1" applyBorder="1" applyProtection="1">
      <protection locked="0"/>
    </xf>
    <xf numFmtId="37" fontId="52" fillId="0" borderId="15" xfId="37904" applyNumberFormat="1" applyFont="1" applyBorder="1" applyProtection="1"/>
    <xf numFmtId="0" fontId="10" fillId="0" borderId="12" xfId="0" applyFont="1" applyBorder="1" applyAlignment="1">
      <alignment horizontal="center"/>
    </xf>
    <xf numFmtId="0" fontId="52" fillId="3" borderId="0" xfId="37906" applyFont="1" applyFill="1"/>
    <xf numFmtId="37" fontId="52" fillId="3" borderId="0" xfId="37906" applyNumberFormat="1" applyFont="1" applyFill="1" applyProtection="1"/>
    <xf numFmtId="0" fontId="52" fillId="3" borderId="0" xfId="37906" applyFont="1" applyFill="1" applyAlignment="1">
      <alignment horizontal="left"/>
    </xf>
    <xf numFmtId="37" fontId="52" fillId="3" borderId="0" xfId="37906" applyNumberFormat="1" applyFont="1" applyFill="1" applyAlignment="1">
      <alignment horizontal="center"/>
    </xf>
    <xf numFmtId="37" fontId="10" fillId="0" borderId="0" xfId="37906" applyNumberFormat="1"/>
    <xf numFmtId="0" fontId="95" fillId="7" borderId="7" xfId="0" applyFont="1" applyFill="1" applyBorder="1" applyAlignment="1" applyProtection="1">
      <alignment horizontal="centerContinuous"/>
    </xf>
    <xf numFmtId="10" fontId="10" fillId="0" borderId="45" xfId="0" applyNumberFormat="1" applyFont="1" applyBorder="1" applyProtection="1">
      <protection locked="0"/>
    </xf>
    <xf numFmtId="10" fontId="0" fillId="0" borderId="0" xfId="3333" applyNumberFormat="1" applyFont="1" applyProtection="1"/>
    <xf numFmtId="10" fontId="0" fillId="0" borderId="6" xfId="3333" applyNumberFormat="1" applyFont="1" applyBorder="1" applyProtection="1"/>
    <xf numFmtId="0" fontId="10" fillId="0" borderId="15" xfId="0" applyFont="1" applyFill="1" applyBorder="1" applyAlignment="1" applyProtection="1">
      <alignment horizontal="center" vertical="center"/>
    </xf>
    <xf numFmtId="5" fontId="10" fillId="0" borderId="0" xfId="1" applyNumberFormat="1" applyFont="1" applyProtection="1"/>
    <xf numFmtId="7" fontId="10" fillId="0" borderId="0" xfId="0" applyNumberFormat="1" applyFont="1" applyProtection="1"/>
    <xf numFmtId="5" fontId="10" fillId="0" borderId="42" xfId="0" applyNumberFormat="1" applyFont="1" applyFill="1" applyBorder="1" applyProtection="1">
      <protection locked="0"/>
    </xf>
    <xf numFmtId="37" fontId="10" fillId="0" borderId="42" xfId="0" applyNumberFormat="1" applyFont="1" applyFill="1" applyBorder="1" applyProtection="1">
      <protection locked="0"/>
    </xf>
    <xf numFmtId="37" fontId="10" fillId="0" borderId="42" xfId="0" applyNumberFormat="1" applyFont="1" applyBorder="1" applyProtection="1">
      <protection locked="0"/>
    </xf>
    <xf numFmtId="177" fontId="8" fillId="0" borderId="133" xfId="1" applyNumberFormat="1" applyFont="1" applyBorder="1"/>
    <xf numFmtId="177" fontId="8" fillId="0" borderId="134" xfId="1" applyNumberFormat="1" applyFont="1" applyBorder="1"/>
    <xf numFmtId="0" fontId="0" fillId="0" borderId="0" xfId="0" applyAlignment="1">
      <alignment horizontal="center"/>
    </xf>
    <xf numFmtId="179" fontId="10" fillId="0" borderId="0" xfId="0" applyNumberFormat="1" applyFont="1"/>
    <xf numFmtId="37" fontId="10" fillId="0" borderId="5" xfId="0" applyNumberFormat="1" applyFont="1" applyBorder="1" applyAlignment="1" applyProtection="1">
      <alignment horizontal="center"/>
    </xf>
    <xf numFmtId="37" fontId="52" fillId="3" borderId="15" xfId="0" applyNumberFormat="1" applyFont="1" applyFill="1" applyBorder="1" applyAlignment="1" applyProtection="1">
      <alignment horizontal="left"/>
    </xf>
    <xf numFmtId="171" fontId="52" fillId="3" borderId="5" xfId="38789" applyNumberFormat="1" applyFont="1" applyFill="1" applyBorder="1" applyAlignment="1" applyProtection="1"/>
    <xf numFmtId="49" fontId="52" fillId="3" borderId="24" xfId="38789" applyNumberFormat="1" applyFont="1" applyFill="1" applyBorder="1" applyAlignment="1" applyProtection="1">
      <alignment horizontal="left" vertical="center"/>
    </xf>
    <xf numFmtId="0" fontId="52" fillId="3" borderId="5" xfId="38789" applyFont="1" applyFill="1" applyBorder="1"/>
    <xf numFmtId="0" fontId="52" fillId="3" borderId="15" xfId="38789" applyFont="1" applyFill="1" applyBorder="1" applyAlignment="1">
      <alignment horizontal="center"/>
    </xf>
    <xf numFmtId="0" fontId="52" fillId="3" borderId="5" xfId="38789" applyFont="1" applyFill="1" applyBorder="1" applyAlignment="1">
      <alignment horizontal="center"/>
    </xf>
    <xf numFmtId="0" fontId="52" fillId="3" borderId="15" xfId="38789" applyFont="1" applyFill="1" applyBorder="1"/>
    <xf numFmtId="0" fontId="52" fillId="3" borderId="15" xfId="38789" applyNumberFormat="1" applyFont="1" applyFill="1" applyBorder="1" applyProtection="1"/>
    <xf numFmtId="0" fontId="27" fillId="3" borderId="15" xfId="38789" applyNumberFormat="1" applyFont="1" applyFill="1" applyBorder="1" applyProtection="1"/>
    <xf numFmtId="0" fontId="52" fillId="3" borderId="16" xfId="38789" applyNumberFormat="1" applyFont="1" applyFill="1" applyBorder="1" applyProtection="1"/>
    <xf numFmtId="0" fontId="27" fillId="3" borderId="16" xfId="38789" applyNumberFormat="1" applyFont="1" applyFill="1" applyBorder="1"/>
    <xf numFmtId="171" fontId="52" fillId="3" borderId="16" xfId="38789" applyNumberFormat="1" applyFont="1" applyFill="1" applyBorder="1" applyProtection="1"/>
    <xf numFmtId="177" fontId="0" fillId="0" borderId="0" xfId="1" applyNumberFormat="1" applyFont="1"/>
    <xf numFmtId="0" fontId="10" fillId="0" borderId="16" xfId="0" applyFont="1" applyBorder="1" applyAlignment="1">
      <alignment horizontal="left"/>
    </xf>
    <xf numFmtId="0" fontId="181" fillId="0" borderId="101" xfId="0" applyFont="1" applyFill="1" applyBorder="1" applyProtection="1">
      <protection locked="0"/>
    </xf>
    <xf numFmtId="0" fontId="84" fillId="0" borderId="101" xfId="0" applyFont="1" applyFill="1" applyBorder="1" applyAlignment="1" applyProtection="1">
      <alignment horizontal="left" indent="1"/>
      <protection locked="0"/>
    </xf>
    <xf numFmtId="0" fontId="84" fillId="0" borderId="16" xfId="0" applyFont="1" applyFill="1" applyBorder="1" applyAlignment="1" applyProtection="1">
      <alignment horizontal="left" indent="1"/>
      <protection locked="0"/>
    </xf>
    <xf numFmtId="0" fontId="84" fillId="0" borderId="16" xfId="0" applyFont="1" applyFill="1" applyBorder="1" applyProtection="1">
      <protection locked="0"/>
    </xf>
    <xf numFmtId="0" fontId="181" fillId="0" borderId="16" xfId="0" applyFont="1" applyFill="1" applyBorder="1" applyProtection="1">
      <protection locked="0"/>
    </xf>
    <xf numFmtId="0" fontId="0" fillId="0" borderId="137" xfId="0" applyBorder="1" applyProtection="1"/>
    <xf numFmtId="0" fontId="10" fillId="0" borderId="138" xfId="0" applyFont="1" applyBorder="1" applyAlignment="1" applyProtection="1">
      <alignment horizontal="center"/>
    </xf>
    <xf numFmtId="37" fontId="10" fillId="3" borderId="24" xfId="0" quotePrefix="1" applyNumberFormat="1" applyFont="1" applyFill="1" applyBorder="1" applyProtection="1"/>
    <xf numFmtId="171" fontId="52" fillId="3" borderId="139" xfId="38789" applyNumberFormat="1" applyFont="1" applyFill="1" applyBorder="1" applyAlignment="1" applyProtection="1"/>
    <xf numFmtId="5" fontId="0" fillId="0" borderId="16" xfId="0" applyNumberFormat="1" applyFont="1" applyBorder="1" applyProtection="1"/>
    <xf numFmtId="5" fontId="0" fillId="0" borderId="0" xfId="0" applyNumberFormat="1"/>
    <xf numFmtId="174" fontId="84" fillId="0" borderId="13" xfId="0" applyNumberFormat="1" applyFont="1" applyFill="1" applyBorder="1" applyProtection="1"/>
    <xf numFmtId="0" fontId="80" fillId="0" borderId="16" xfId="0" applyFont="1" applyBorder="1" applyProtection="1">
      <protection locked="0"/>
    </xf>
    <xf numFmtId="37" fontId="80" fillId="0" borderId="15" xfId="0" applyNumberFormat="1" applyFont="1" applyBorder="1" applyProtection="1">
      <protection locked="0"/>
    </xf>
    <xf numFmtId="37" fontId="80" fillId="0" borderId="5" xfId="0" applyNumberFormat="1" applyFont="1" applyBorder="1" applyProtection="1">
      <protection locked="0"/>
    </xf>
    <xf numFmtId="0" fontId="11" fillId="0" borderId="16" xfId="0" applyFont="1" applyBorder="1" applyProtection="1">
      <protection locked="0"/>
    </xf>
    <xf numFmtId="43" fontId="10" fillId="0" borderId="15" xfId="1" applyFont="1" applyFill="1" applyBorder="1" applyAlignment="1" applyProtection="1">
      <alignment horizontal="center"/>
      <protection locked="0"/>
    </xf>
    <xf numFmtId="43" fontId="80" fillId="0" borderId="15" xfId="1" applyFont="1" applyBorder="1" applyAlignment="1" applyProtection="1">
      <alignment horizontal="center"/>
      <protection locked="0"/>
    </xf>
    <xf numFmtId="43" fontId="10" fillId="0" borderId="15" xfId="1" applyFont="1" applyBorder="1" applyAlignment="1" applyProtection="1">
      <alignment horizontal="center"/>
      <protection locked="0"/>
    </xf>
    <xf numFmtId="39" fontId="52" fillId="18" borderId="21" xfId="0" applyNumberFormat="1" applyFont="1" applyFill="1" applyBorder="1" applyAlignment="1" applyProtection="1">
      <alignment horizontal="centerContinuous"/>
    </xf>
    <xf numFmtId="37" fontId="52" fillId="0" borderId="21" xfId="0" applyNumberFormat="1" applyFont="1" applyBorder="1" applyAlignment="1" applyProtection="1">
      <alignment horizontal="right"/>
    </xf>
    <xf numFmtId="5" fontId="52" fillId="0" borderId="9" xfId="0" applyNumberFormat="1" applyFont="1" applyFill="1" applyBorder="1" applyProtection="1"/>
    <xf numFmtId="0" fontId="52" fillId="0" borderId="13" xfId="0" applyFont="1" applyBorder="1" applyAlignment="1" applyProtection="1">
      <alignment horizontal="centerContinuous"/>
    </xf>
    <xf numFmtId="0" fontId="52" fillId="0" borderId="20" xfId="0" quotePrefix="1" applyFont="1" applyBorder="1" applyAlignment="1" applyProtection="1">
      <alignment horizontal="centerContinuous"/>
    </xf>
    <xf numFmtId="0" fontId="52" fillId="18" borderId="20" xfId="0" applyFont="1" applyFill="1" applyBorder="1" applyAlignment="1" applyProtection="1">
      <alignment horizontal="centerContinuous"/>
    </xf>
    <xf numFmtId="37" fontId="52" fillId="0" borderId="20" xfId="0" applyNumberFormat="1" applyFont="1" applyFill="1" applyBorder="1" applyProtection="1"/>
    <xf numFmtId="37" fontId="52" fillId="18" borderId="21" xfId="0" applyNumberFormat="1" applyFont="1" applyFill="1" applyBorder="1" applyAlignment="1" applyProtection="1">
      <alignment horizontal="centerContinuous"/>
    </xf>
    <xf numFmtId="37" fontId="52" fillId="0" borderId="35" xfId="0" applyNumberFormat="1" applyFont="1" applyBorder="1" applyProtection="1"/>
    <xf numFmtId="5" fontId="52" fillId="0" borderId="23" xfId="0" applyNumberFormat="1" applyFont="1" applyFill="1" applyBorder="1" applyProtection="1"/>
    <xf numFmtId="0" fontId="52" fillId="8" borderId="18" xfId="0" applyFont="1" applyFill="1" applyBorder="1" applyProtection="1"/>
    <xf numFmtId="0" fontId="52" fillId="9" borderId="18" xfId="0" applyFont="1" applyFill="1" applyBorder="1" applyProtection="1"/>
    <xf numFmtId="0" fontId="52" fillId="0" borderId="44" xfId="0" applyFont="1" applyBorder="1" applyAlignment="1" applyProtection="1">
      <alignment horizontal="centerContinuous"/>
    </xf>
    <xf numFmtId="0" fontId="52" fillId="8" borderId="42" xfId="0" applyFont="1" applyFill="1" applyBorder="1" applyAlignment="1" applyProtection="1">
      <alignment horizontal="centerContinuous"/>
    </xf>
    <xf numFmtId="0" fontId="52" fillId="8" borderId="28" xfId="0" applyFont="1" applyFill="1" applyBorder="1" applyAlignment="1" applyProtection="1">
      <alignment horizontal="centerContinuous"/>
    </xf>
    <xf numFmtId="37" fontId="52" fillId="0" borderId="24" xfId="0" applyNumberFormat="1" applyFont="1" applyBorder="1" applyAlignment="1" applyProtection="1">
      <alignment horizontal="centerContinuous"/>
    </xf>
    <xf numFmtId="37" fontId="52" fillId="0" borderId="28" xfId="0" applyNumberFormat="1" applyFont="1" applyBorder="1" applyAlignment="1" applyProtection="1">
      <alignment horizontal="right"/>
    </xf>
    <xf numFmtId="0" fontId="52" fillId="0" borderId="140" xfId="0" applyFont="1" applyBorder="1" applyAlignment="1" applyProtection="1">
      <alignment horizontal="centerContinuous"/>
    </xf>
    <xf numFmtId="0" fontId="52" fillId="0" borderId="139" xfId="0" applyFont="1" applyBorder="1" applyAlignment="1" applyProtection="1">
      <alignment horizontal="center"/>
    </xf>
    <xf numFmtId="0" fontId="52" fillId="0" borderId="139" xfId="0" applyFont="1" applyBorder="1" applyAlignment="1" applyProtection="1">
      <alignment horizontal="centerContinuous"/>
    </xf>
    <xf numFmtId="0" fontId="52" fillId="0" borderId="141" xfId="0" applyFont="1" applyBorder="1" applyAlignment="1" applyProtection="1">
      <alignment horizontal="center"/>
    </xf>
    <xf numFmtId="0" fontId="52" fillId="8" borderId="141" xfId="0" applyFont="1" applyFill="1" applyBorder="1" applyAlignment="1" applyProtection="1">
      <alignment horizontal="centerContinuous"/>
    </xf>
    <xf numFmtId="5" fontId="52" fillId="0" borderId="141" xfId="0" applyNumberFormat="1" applyFont="1" applyBorder="1" applyAlignment="1" applyProtection="1"/>
    <xf numFmtId="37" fontId="52" fillId="0" borderId="141" xfId="0" applyNumberFormat="1" applyFont="1" applyBorder="1" applyAlignment="1" applyProtection="1"/>
    <xf numFmtId="37" fontId="52" fillId="0" borderId="141" xfId="0" applyNumberFormat="1" applyFont="1" applyBorder="1" applyAlignment="1" applyProtection="1">
      <alignment horizontal="centerContinuous"/>
    </xf>
    <xf numFmtId="37" fontId="52" fillId="0" borderId="139" xfId="0" applyNumberFormat="1" applyFont="1" applyBorder="1" applyAlignment="1" applyProtection="1">
      <alignment horizontal="centerContinuous"/>
    </xf>
    <xf numFmtId="0" fontId="52" fillId="9" borderId="141" xfId="0" applyFont="1" applyFill="1" applyBorder="1" applyAlignment="1" applyProtection="1">
      <alignment horizontal="centerContinuous"/>
    </xf>
    <xf numFmtId="37" fontId="52" fillId="0" borderId="141" xfId="0" applyNumberFormat="1" applyFont="1" applyBorder="1" applyProtection="1"/>
    <xf numFmtId="5" fontId="52" fillId="0" borderId="141" xfId="0" applyNumberFormat="1" applyFont="1" applyBorder="1" applyProtection="1"/>
    <xf numFmtId="37" fontId="52" fillId="0" borderId="17" xfId="0" applyNumberFormat="1" applyFont="1" applyBorder="1" applyAlignment="1" applyProtection="1"/>
    <xf numFmtId="37" fontId="52" fillId="0" borderId="142" xfId="0" applyNumberFormat="1" applyFont="1" applyBorder="1" applyAlignment="1" applyProtection="1"/>
    <xf numFmtId="4" fontId="10" fillId="0" borderId="0" xfId="0" applyNumberFormat="1" applyFont="1"/>
    <xf numFmtId="0" fontId="0" fillId="0" borderId="0" xfId="0" applyFont="1" applyFill="1" applyProtection="1"/>
    <xf numFmtId="49" fontId="0" fillId="0" borderId="0" xfId="0" applyNumberFormat="1"/>
    <xf numFmtId="49" fontId="0" fillId="0" borderId="136" xfId="0" applyNumberFormat="1" applyBorder="1"/>
    <xf numFmtId="0" fontId="0" fillId="0" borderId="135" xfId="0" applyBorder="1"/>
    <xf numFmtId="49" fontId="177" fillId="27" borderId="136" xfId="10" quotePrefix="1" applyNumberFormat="1" applyFont="1" applyBorder="1" applyAlignment="1"/>
    <xf numFmtId="0" fontId="177" fillId="27" borderId="135" xfId="10" quotePrefix="1" applyNumberFormat="1" applyFont="1" applyBorder="1" applyAlignment="1"/>
    <xf numFmtId="177" fontId="0" fillId="0" borderId="0" xfId="1" applyNumberFormat="1" applyFont="1" applyFill="1"/>
    <xf numFmtId="0" fontId="13" fillId="0" borderId="0" xfId="0" applyFont="1" applyBorder="1" applyProtection="1"/>
    <xf numFmtId="177" fontId="10" fillId="0" borderId="0" xfId="1" applyNumberFormat="1" applyFont="1"/>
    <xf numFmtId="10" fontId="10" fillId="0" borderId="15" xfId="0" applyNumberFormat="1" applyFont="1" applyFill="1" applyBorder="1" applyAlignment="1" applyProtection="1">
      <alignment horizontal="center"/>
    </xf>
    <xf numFmtId="10" fontId="10" fillId="0" borderId="15" xfId="0" applyNumberFormat="1" applyFont="1" applyBorder="1" applyAlignment="1" applyProtection="1">
      <alignment horizontal="center"/>
    </xf>
    <xf numFmtId="10" fontId="0" fillId="0" borderId="34" xfId="0" applyNumberFormat="1" applyBorder="1" applyProtection="1"/>
    <xf numFmtId="0" fontId="181" fillId="0" borderId="99" xfId="0" applyFont="1" applyFill="1" applyBorder="1" applyProtection="1">
      <protection locked="0"/>
    </xf>
    <xf numFmtId="0" fontId="10" fillId="0" borderId="5" xfId="0" applyFont="1" applyBorder="1" applyAlignment="1">
      <alignment horizontal="center"/>
    </xf>
    <xf numFmtId="37" fontId="52" fillId="3" borderId="15" xfId="0" applyNumberFormat="1" applyFont="1" applyFill="1" applyBorder="1" applyAlignment="1" applyProtection="1">
      <alignment horizontal="center"/>
    </xf>
    <xf numFmtId="0" fontId="52" fillId="3" borderId="12" xfId="0" applyFont="1" applyFill="1" applyBorder="1" applyAlignment="1">
      <alignment horizontal="center"/>
    </xf>
    <xf numFmtId="1" fontId="52" fillId="3" borderId="5" xfId="0" applyNumberFormat="1" applyFont="1" applyFill="1" applyBorder="1" applyAlignment="1">
      <alignment horizontal="center"/>
    </xf>
    <xf numFmtId="37" fontId="52" fillId="3" borderId="15" xfId="0" applyNumberFormat="1" applyFont="1" applyFill="1" applyBorder="1" applyAlignment="1" applyProtection="1"/>
    <xf numFmtId="49" fontId="52" fillId="3" borderId="15" xfId="0" applyNumberFormat="1" applyFont="1" applyFill="1" applyBorder="1" applyAlignment="1" applyProtection="1">
      <alignment horizontal="center"/>
    </xf>
    <xf numFmtId="16" fontId="52" fillId="0" borderId="15" xfId="0" applyNumberFormat="1" applyFont="1" applyFill="1" applyBorder="1" applyAlignment="1" applyProtection="1">
      <alignment horizontal="center"/>
    </xf>
    <xf numFmtId="177" fontId="52" fillId="0" borderId="15" xfId="1" applyNumberFormat="1" applyFont="1" applyFill="1" applyBorder="1"/>
    <xf numFmtId="0" fontId="52" fillId="3" borderId="0" xfId="0" applyFont="1" applyFill="1" applyBorder="1"/>
    <xf numFmtId="0" fontId="52" fillId="0" borderId="11" xfId="0" applyFont="1" applyFill="1" applyBorder="1"/>
    <xf numFmtId="0" fontId="52" fillId="0" borderId="12" xfId="0" applyFont="1" applyFill="1" applyBorder="1"/>
    <xf numFmtId="0" fontId="52" fillId="0" borderId="0" xfId="0" applyFont="1" applyFill="1" applyBorder="1"/>
    <xf numFmtId="0" fontId="10" fillId="0" borderId="4" xfId="0" applyFont="1" applyBorder="1" applyAlignment="1" applyProtection="1">
      <alignment horizontal="center"/>
    </xf>
    <xf numFmtId="0" fontId="10" fillId="102" borderId="65" xfId="38791" applyFont="1" applyFill="1" applyBorder="1"/>
    <xf numFmtId="3" fontId="10" fillId="102" borderId="65" xfId="38791" applyNumberFormat="1" applyFont="1" applyFill="1" applyBorder="1"/>
    <xf numFmtId="38" fontId="52" fillId="3" borderId="65" xfId="0" applyNumberFormat="1" applyFont="1" applyFill="1" applyBorder="1"/>
    <xf numFmtId="0" fontId="10" fillId="102" borderId="16" xfId="38791" applyFont="1" applyFill="1" applyBorder="1"/>
    <xf numFmtId="3" fontId="10" fillId="102" borderId="16" xfId="38791" applyNumberFormat="1" applyFont="1" applyFill="1" applyBorder="1"/>
    <xf numFmtId="38" fontId="52" fillId="3" borderId="16" xfId="0" applyNumberFormat="1" applyFont="1" applyFill="1" applyBorder="1"/>
    <xf numFmtId="0" fontId="10" fillId="102" borderId="23" xfId="38791" applyFont="1" applyFill="1" applyBorder="1"/>
    <xf numFmtId="3" fontId="10" fillId="102" borderId="23" xfId="38791" applyNumberFormat="1" applyFont="1" applyFill="1" applyBorder="1"/>
    <xf numFmtId="38" fontId="52" fillId="3" borderId="23" xfId="0" applyNumberFormat="1" applyFont="1" applyFill="1" applyBorder="1"/>
    <xf numFmtId="3" fontId="10" fillId="102" borderId="16" xfId="38794" applyNumberFormat="1" applyFont="1" applyFill="1" applyBorder="1"/>
    <xf numFmtId="3" fontId="10" fillId="102" borderId="96" xfId="38801" applyNumberFormat="1" applyFont="1" applyFill="1" applyBorder="1"/>
    <xf numFmtId="0" fontId="52" fillId="3" borderId="23" xfId="0" applyFont="1" applyFill="1" applyBorder="1"/>
    <xf numFmtId="38" fontId="52" fillId="3" borderId="22" xfId="0" applyNumberFormat="1" applyFont="1" applyFill="1" applyBorder="1"/>
    <xf numFmtId="0" fontId="52" fillId="3" borderId="13" xfId="0" applyFont="1" applyFill="1" applyBorder="1"/>
    <xf numFmtId="0" fontId="52" fillId="3" borderId="44" xfId="0" applyFont="1" applyFill="1" applyBorder="1" applyAlignment="1">
      <alignment horizontal="centerContinuous" vertical="center"/>
    </xf>
    <xf numFmtId="0" fontId="10" fillId="0" borderId="42" xfId="0" applyFont="1" applyBorder="1" applyAlignment="1">
      <alignment horizontal="centerContinuous" vertical="center"/>
    </xf>
    <xf numFmtId="0" fontId="10" fillId="102" borderId="65" xfId="38794" applyFont="1" applyFill="1" applyBorder="1"/>
    <xf numFmtId="3" fontId="10" fillId="102" borderId="65" xfId="38794" applyNumberFormat="1" applyFont="1" applyFill="1" applyBorder="1"/>
    <xf numFmtId="3" fontId="10" fillId="102" borderId="65" xfId="38800" applyNumberFormat="1" applyFont="1" applyFill="1" applyBorder="1"/>
    <xf numFmtId="0" fontId="10" fillId="102" borderId="16" xfId="38794" applyFont="1" applyFill="1" applyBorder="1"/>
    <xf numFmtId="3" fontId="10" fillId="102" borderId="16" xfId="38800" applyNumberFormat="1" applyFont="1" applyFill="1" applyBorder="1"/>
    <xf numFmtId="0" fontId="10" fillId="102" borderId="16" xfId="38794" applyFont="1" applyFill="1" applyBorder="1" applyAlignment="1">
      <alignment horizontal="centerContinuous"/>
    </xf>
    <xf numFmtId="3" fontId="10" fillId="102" borderId="16" xfId="38794" applyNumberFormat="1" applyFont="1" applyFill="1" applyBorder="1" applyAlignment="1">
      <alignment horizontal="centerContinuous"/>
    </xf>
    <xf numFmtId="3" fontId="10" fillId="102" borderId="16" xfId="38800" applyNumberFormat="1" applyFont="1" applyFill="1" applyBorder="1" applyAlignment="1">
      <alignment horizontal="centerContinuous"/>
    </xf>
    <xf numFmtId="0" fontId="11" fillId="0" borderId="16" xfId="0" applyFont="1" applyBorder="1" applyAlignment="1" applyProtection="1">
      <alignment horizontal="left"/>
    </xf>
    <xf numFmtId="37" fontId="0" fillId="0" borderId="0" xfId="0" applyNumberFormat="1" applyFill="1" applyProtection="1"/>
    <xf numFmtId="37" fontId="0" fillId="0" borderId="16" xfId="0" applyNumberFormat="1" applyFill="1" applyBorder="1" applyProtection="1"/>
    <xf numFmtId="37" fontId="10" fillId="0" borderId="15" xfId="0" applyNumberFormat="1" applyFont="1" applyFill="1" applyBorder="1" applyAlignment="1" applyProtection="1">
      <alignment wrapText="1"/>
    </xf>
    <xf numFmtId="172" fontId="10" fillId="0" borderId="15" xfId="0" applyNumberFormat="1" applyFont="1" applyFill="1" applyBorder="1" applyAlignment="1" applyProtection="1">
      <alignment wrapText="1"/>
    </xf>
    <xf numFmtId="37" fontId="10" fillId="0" borderId="0" xfId="0" applyNumberFormat="1" applyFont="1" applyFill="1" applyAlignment="1" applyProtection="1">
      <alignment wrapText="1"/>
    </xf>
    <xf numFmtId="37" fontId="10" fillId="0" borderId="16" xfId="0" applyNumberFormat="1" applyFont="1" applyFill="1" applyBorder="1" applyAlignment="1" applyProtection="1">
      <alignment wrapText="1"/>
    </xf>
    <xf numFmtId="12" fontId="0" fillId="0" borderId="24" xfId="0" applyNumberFormat="1" applyBorder="1" applyAlignment="1" applyProtection="1">
      <alignment horizontal="center"/>
    </xf>
    <xf numFmtId="0" fontId="0" fillId="0" borderId="16" xfId="0" applyFill="1" applyBorder="1" applyAlignment="1" applyProtection="1">
      <alignment horizontal="center"/>
    </xf>
    <xf numFmtId="37" fontId="0" fillId="0" borderId="0" xfId="0" applyNumberFormat="1" applyAlignment="1" applyProtection="1">
      <alignment horizontal="center"/>
    </xf>
    <xf numFmtId="37" fontId="0" fillId="0" borderId="25" xfId="0" applyNumberFormat="1" applyBorder="1" applyAlignment="1" applyProtection="1">
      <alignment horizontal="center"/>
    </xf>
    <xf numFmtId="0" fontId="10" fillId="0" borderId="16" xfId="11933" applyBorder="1"/>
    <xf numFmtId="0" fontId="10" fillId="0" borderId="149" xfId="0" applyFont="1" applyBorder="1" applyProtection="1"/>
    <xf numFmtId="168" fontId="10" fillId="0" borderId="149" xfId="0" applyNumberFormat="1" applyFont="1" applyBorder="1" applyProtection="1"/>
    <xf numFmtId="169" fontId="10" fillId="0" borderId="54" xfId="0" applyNumberFormat="1" applyFont="1" applyBorder="1" applyProtection="1"/>
    <xf numFmtId="0" fontId="10" fillId="0" borderId="16" xfId="11933" applyFont="1" applyBorder="1" applyAlignment="1" applyProtection="1">
      <alignment horizontal="right"/>
    </xf>
    <xf numFmtId="0" fontId="10" fillId="0" borderId="16" xfId="11933" applyFont="1" applyFill="1" applyBorder="1" applyAlignment="1" applyProtection="1">
      <alignment horizontal="right"/>
    </xf>
    <xf numFmtId="0" fontId="10" fillId="0" borderId="16" xfId="11933" applyBorder="1" applyAlignment="1">
      <alignment horizontal="right"/>
    </xf>
    <xf numFmtId="0" fontId="176" fillId="0" borderId="0" xfId="0" applyFont="1"/>
    <xf numFmtId="5" fontId="84" fillId="0" borderId="16" xfId="0" applyNumberFormat="1" applyFont="1" applyFill="1" applyBorder="1" applyProtection="1">
      <protection locked="0"/>
    </xf>
    <xf numFmtId="37" fontId="84" fillId="0" borderId="25" xfId="0" applyNumberFormat="1" applyFont="1" applyBorder="1" applyProtection="1">
      <protection locked="0"/>
    </xf>
    <xf numFmtId="37" fontId="84" fillId="0" borderId="16" xfId="0" applyNumberFormat="1" applyFont="1" applyFill="1" applyBorder="1" applyProtection="1">
      <protection locked="0"/>
    </xf>
    <xf numFmtId="37" fontId="84" fillId="0" borderId="25" xfId="0" applyNumberFormat="1" applyFont="1" applyBorder="1" applyProtection="1"/>
    <xf numFmtId="37" fontId="84" fillId="0" borderId="40" xfId="0" applyNumberFormat="1" applyFont="1" applyBorder="1" applyProtection="1"/>
    <xf numFmtId="37" fontId="84" fillId="0" borderId="45" xfId="0" applyNumberFormat="1" applyFont="1" applyBorder="1" applyProtection="1"/>
    <xf numFmtId="5" fontId="84" fillId="0" borderId="40" xfId="0" applyNumberFormat="1" applyFont="1" applyBorder="1" applyProtection="1"/>
    <xf numFmtId="0" fontId="10" fillId="0" borderId="5" xfId="0" applyFont="1" applyBorder="1" applyAlignment="1">
      <alignment horizontal="center"/>
    </xf>
    <xf numFmtId="0" fontId="183" fillId="0" borderId="0" xfId="0" quotePrefix="1" applyFont="1" applyAlignment="1" applyProtection="1">
      <alignment horizontal="left"/>
      <protection locked="0"/>
    </xf>
    <xf numFmtId="0" fontId="182" fillId="0" borderId="0" xfId="0" applyFont="1" applyProtection="1">
      <protection locked="0"/>
    </xf>
    <xf numFmtId="0" fontId="184" fillId="0" borderId="0" xfId="0" quotePrefix="1" applyFont="1" applyFill="1" applyAlignment="1" applyProtection="1">
      <alignment horizontal="left"/>
      <protection locked="0"/>
    </xf>
    <xf numFmtId="0" fontId="182" fillId="0" borderId="0" xfId="0" applyFont="1" applyFill="1" applyProtection="1">
      <protection locked="0"/>
    </xf>
    <xf numFmtId="0" fontId="185" fillId="0" borderId="0" xfId="0" applyFont="1" applyAlignment="1" applyProtection="1">
      <alignment vertical="top"/>
      <protection locked="0"/>
    </xf>
    <xf numFmtId="0" fontId="182" fillId="0" borderId="18" xfId="0" applyFont="1" applyBorder="1" applyProtection="1">
      <protection locked="0"/>
    </xf>
    <xf numFmtId="0" fontId="182" fillId="0" borderId="0" xfId="0" applyFont="1" applyBorder="1" applyProtection="1">
      <protection locked="0"/>
    </xf>
    <xf numFmtId="0" fontId="184" fillId="0" borderId="0" xfId="0" applyFont="1" applyProtection="1">
      <protection locked="0"/>
    </xf>
    <xf numFmtId="0" fontId="184" fillId="0" borderId="0" xfId="0" quotePrefix="1" applyFont="1" applyAlignment="1" applyProtection="1">
      <alignment horizontal="left"/>
      <protection locked="0"/>
    </xf>
    <xf numFmtId="0" fontId="186" fillId="0" borderId="0" xfId="0" applyFont="1" applyProtection="1">
      <protection locked="0"/>
    </xf>
    <xf numFmtId="0" fontId="183" fillId="0" borderId="0" xfId="0" applyFont="1" applyProtection="1">
      <protection locked="0"/>
    </xf>
    <xf numFmtId="0" fontId="182" fillId="0" borderId="0" xfId="0" applyFont="1" applyAlignment="1" applyProtection="1">
      <alignment horizontal="right"/>
      <protection locked="0"/>
    </xf>
    <xf numFmtId="0" fontId="184" fillId="0" borderId="0" xfId="0" applyFont="1" applyAlignment="1" applyProtection="1">
      <alignment horizontal="right"/>
      <protection locked="0"/>
    </xf>
    <xf numFmtId="0" fontId="182" fillId="0" borderId="0" xfId="0" applyFont="1" applyAlignment="1" applyProtection="1">
      <alignment horizontal="left"/>
      <protection locked="0"/>
    </xf>
    <xf numFmtId="0" fontId="182" fillId="0" borderId="6" xfId="0" applyFont="1" applyBorder="1" applyProtection="1">
      <protection locked="0"/>
    </xf>
    <xf numFmtId="0" fontId="186" fillId="0" borderId="0" xfId="0" applyFont="1" applyAlignment="1" applyProtection="1">
      <alignment horizontal="centerContinuous"/>
      <protection locked="0"/>
    </xf>
    <xf numFmtId="0" fontId="89" fillId="0" borderId="4" xfId="0" quotePrefix="1" applyFont="1" applyBorder="1"/>
    <xf numFmtId="0" fontId="63" fillId="0" borderId="46" xfId="0" applyFont="1" applyBorder="1" applyProtection="1"/>
    <xf numFmtId="39" fontId="52" fillId="13" borderId="14" xfId="0" applyNumberFormat="1" applyFont="1" applyFill="1" applyBorder="1" applyAlignment="1" applyProtection="1">
      <alignment horizontal="centerContinuous"/>
    </xf>
    <xf numFmtId="0" fontId="84" fillId="0" borderId="16" xfId="0" applyFont="1" applyBorder="1" applyProtection="1">
      <protection locked="0"/>
    </xf>
    <xf numFmtId="37" fontId="84" fillId="0" borderId="24" xfId="0" applyNumberFormat="1" applyFont="1" applyBorder="1" applyProtection="1">
      <protection locked="0"/>
    </xf>
    <xf numFmtId="37" fontId="84" fillId="0" borderId="57" xfId="0" applyNumberFormat="1" applyFont="1" applyBorder="1" applyProtection="1">
      <protection locked="0"/>
    </xf>
    <xf numFmtId="0" fontId="84" fillId="0" borderId="0" xfId="0" applyFont="1" applyAlignment="1" applyProtection="1">
      <alignment horizontal="centerContinuous"/>
      <protection locked="0"/>
    </xf>
    <xf numFmtId="0" fontId="10" fillId="0" borderId="24" xfId="0" applyFont="1" applyBorder="1" applyAlignment="1"/>
    <xf numFmtId="0" fontId="11" fillId="0" borderId="0" xfId="0" applyFont="1" applyBorder="1" applyAlignment="1">
      <alignment horizontal="centerContinuous"/>
    </xf>
    <xf numFmtId="0" fontId="100" fillId="0" borderId="16" xfId="0" applyFont="1" applyFill="1" applyBorder="1" applyProtection="1">
      <protection locked="0"/>
    </xf>
    <xf numFmtId="39" fontId="61" fillId="0" borderId="15" xfId="0" applyNumberFormat="1" applyFont="1" applyBorder="1" applyProtection="1">
      <protection locked="0"/>
    </xf>
    <xf numFmtId="37" fontId="61" fillId="0" borderId="30" xfId="0" applyNumberFormat="1" applyFont="1" applyBorder="1" applyProtection="1">
      <protection locked="0"/>
    </xf>
    <xf numFmtId="39" fontId="61" fillId="0" borderId="5" xfId="0" applyNumberFormat="1" applyFont="1" applyBorder="1" applyProtection="1">
      <protection locked="0"/>
    </xf>
    <xf numFmtId="0" fontId="61" fillId="0" borderId="16" xfId="0" applyFont="1" applyBorder="1" applyProtection="1">
      <protection locked="0"/>
    </xf>
    <xf numFmtId="0" fontId="100" fillId="0" borderId="23" xfId="0" applyFont="1" applyBorder="1" applyProtection="1">
      <protection locked="0"/>
    </xf>
    <xf numFmtId="37" fontId="100" fillId="0" borderId="36" xfId="0" applyNumberFormat="1" applyFont="1" applyBorder="1" applyProtection="1">
      <protection locked="0"/>
    </xf>
    <xf numFmtId="5" fontId="100" fillId="0" borderId="36" xfId="0" applyNumberFormat="1" applyFont="1" applyBorder="1" applyProtection="1">
      <protection locked="0"/>
    </xf>
    <xf numFmtId="39" fontId="100" fillId="0" borderId="36" xfId="0" applyNumberFormat="1" applyFont="1" applyBorder="1" applyProtection="1">
      <protection locked="0"/>
    </xf>
    <xf numFmtId="0" fontId="100" fillId="0" borderId="32" xfId="0" applyFont="1" applyBorder="1" applyProtection="1">
      <protection locked="0"/>
    </xf>
    <xf numFmtId="39" fontId="8" fillId="0" borderId="37" xfId="0" applyNumberFormat="1" applyFont="1" applyBorder="1" applyProtection="1"/>
    <xf numFmtId="0" fontId="84" fillId="0" borderId="4" xfId="0" applyFont="1" applyBorder="1"/>
    <xf numFmtId="0" fontId="181" fillId="0" borderId="0" xfId="0" applyFont="1" applyAlignment="1" applyProtection="1">
      <alignment horizontal="centerContinuous"/>
      <protection locked="0"/>
    </xf>
    <xf numFmtId="0" fontId="182" fillId="0" borderId="0" xfId="0" applyFont="1" applyAlignment="1" applyProtection="1">
      <alignment horizontal="centerContinuous"/>
      <protection locked="0"/>
    </xf>
    <xf numFmtId="0" fontId="86" fillId="0" borderId="0" xfId="0" applyFont="1" applyAlignment="1" applyProtection="1">
      <alignment horizontal="left" wrapText="1"/>
      <protection locked="0"/>
    </xf>
    <xf numFmtId="0" fontId="86" fillId="0" borderId="0" xfId="0" applyFont="1" applyAlignment="1" applyProtection="1">
      <alignment horizontal="centerContinuous" wrapText="1"/>
      <protection locked="0"/>
    </xf>
    <xf numFmtId="0" fontId="84" fillId="0" borderId="4" xfId="0" applyFont="1" applyBorder="1" applyAlignment="1">
      <alignment horizontal="right"/>
    </xf>
    <xf numFmtId="0" fontId="86" fillId="0" borderId="26" xfId="0" applyFont="1" applyBorder="1" applyAlignment="1" applyProtection="1">
      <alignment horizontal="left" wrapText="1"/>
      <protection locked="0"/>
    </xf>
    <xf numFmtId="0" fontId="86" fillId="0" borderId="42" xfId="0" applyFont="1" applyBorder="1" applyAlignment="1" applyProtection="1">
      <alignment horizontal="left" wrapText="1"/>
      <protection locked="0"/>
    </xf>
    <xf numFmtId="38" fontId="84" fillId="0" borderId="20" xfId="0" applyNumberFormat="1" applyFont="1" applyBorder="1" applyProtection="1"/>
    <xf numFmtId="0" fontId="84" fillId="0" borderId="23" xfId="0" applyFont="1" applyBorder="1" applyProtection="1">
      <protection locked="0"/>
    </xf>
    <xf numFmtId="37" fontId="84" fillId="0" borderId="22" xfId="0" applyNumberFormat="1" applyFont="1" applyBorder="1" applyProtection="1">
      <protection locked="0"/>
    </xf>
    <xf numFmtId="37" fontId="84" fillId="0" borderId="36" xfId="0" applyNumberFormat="1" applyFont="1" applyBorder="1" applyProtection="1">
      <protection locked="0"/>
    </xf>
    <xf numFmtId="5" fontId="84" fillId="0" borderId="37" xfId="0" applyNumberFormat="1" applyFont="1" applyBorder="1" applyProtection="1"/>
    <xf numFmtId="37" fontId="84" fillId="0" borderId="42" xfId="0" applyNumberFormat="1" applyFont="1" applyBorder="1" applyProtection="1">
      <protection locked="0"/>
    </xf>
    <xf numFmtId="37" fontId="84" fillId="0" borderId="42" xfId="0" applyNumberFormat="1" applyFont="1" applyFill="1" applyBorder="1" applyProtection="1">
      <protection locked="0"/>
    </xf>
    <xf numFmtId="5" fontId="84" fillId="0" borderId="60" xfId="0" applyNumberFormat="1" applyFont="1" applyBorder="1" applyProtection="1"/>
    <xf numFmtId="5" fontId="84" fillId="0" borderId="55" xfId="0" applyNumberFormat="1" applyFont="1" applyBorder="1" applyProtection="1"/>
    <xf numFmtId="0" fontId="10" fillId="0" borderId="24" xfId="11933" applyBorder="1"/>
    <xf numFmtId="37" fontId="10" fillId="0" borderId="24" xfId="11933" applyNumberFormat="1" applyFont="1" applyBorder="1" applyProtection="1"/>
    <xf numFmtId="37" fontId="10" fillId="0" borderId="24" xfId="11933" applyNumberFormat="1" applyFont="1" applyFill="1" applyBorder="1" applyProtection="1"/>
    <xf numFmtId="5" fontId="10" fillId="0" borderId="24" xfId="11933" applyNumberFormat="1" applyFont="1" applyBorder="1" applyProtection="1"/>
    <xf numFmtId="0" fontId="10" fillId="0" borderId="24" xfId="11933" applyFont="1" applyBorder="1" applyProtection="1"/>
    <xf numFmtId="0" fontId="10" fillId="0" borderId="24" xfId="11933" applyFont="1" applyBorder="1" applyAlignment="1" applyProtection="1">
      <alignment horizontal="justify"/>
    </xf>
    <xf numFmtId="0" fontId="10" fillId="0" borderId="24" xfId="11933" applyFont="1" applyFill="1" applyBorder="1" applyProtection="1"/>
    <xf numFmtId="5" fontId="10" fillId="0" borderId="24" xfId="0" applyNumberFormat="1" applyFont="1" applyBorder="1" applyAlignment="1" applyProtection="1">
      <alignment horizontal="right"/>
    </xf>
    <xf numFmtId="0" fontId="10" fillId="0" borderId="15" xfId="11933" applyFont="1" applyBorder="1" applyAlignment="1" applyProtection="1">
      <alignment horizontal="right"/>
    </xf>
    <xf numFmtId="0" fontId="10" fillId="0" borderId="15" xfId="11933" quotePrefix="1" applyBorder="1" applyAlignment="1">
      <alignment horizontal="right"/>
    </xf>
    <xf numFmtId="0" fontId="10" fillId="0" borderId="15" xfId="11933" quotePrefix="1" applyFont="1" applyBorder="1" applyAlignment="1">
      <alignment horizontal="right"/>
    </xf>
    <xf numFmtId="0" fontId="10" fillId="0" borderId="15" xfId="11933" applyBorder="1"/>
    <xf numFmtId="0" fontId="10" fillId="0" borderId="15" xfId="11933" applyFont="1" applyFill="1" applyBorder="1" applyAlignment="1" applyProtection="1">
      <alignment horizontal="right"/>
    </xf>
    <xf numFmtId="168" fontId="10" fillId="0" borderId="0" xfId="0" applyNumberFormat="1" applyFont="1" applyBorder="1" applyProtection="1"/>
    <xf numFmtId="168" fontId="10" fillId="0" borderId="24" xfId="11933" applyNumberFormat="1" applyFont="1" applyBorder="1" applyProtection="1"/>
    <xf numFmtId="168" fontId="10" fillId="0" borderId="24" xfId="11933" applyNumberFormat="1" applyFont="1" applyFill="1" applyBorder="1" applyProtection="1"/>
    <xf numFmtId="5" fontId="84" fillId="0" borderId="34" xfId="0" applyNumberFormat="1" applyFont="1" applyBorder="1" applyProtection="1">
      <protection locked="0"/>
    </xf>
    <xf numFmtId="5" fontId="84" fillId="0" borderId="35" xfId="0" applyNumberFormat="1" applyFont="1" applyBorder="1" applyProtection="1">
      <protection locked="0"/>
    </xf>
    <xf numFmtId="5" fontId="84" fillId="0" borderId="15" xfId="0" applyNumberFormat="1" applyFont="1" applyBorder="1" applyProtection="1"/>
    <xf numFmtId="5" fontId="84" fillId="0" borderId="5" xfId="0" applyNumberFormat="1" applyFont="1" applyBorder="1" applyProtection="1"/>
    <xf numFmtId="5" fontId="84" fillId="0" borderId="16" xfId="0" applyNumberFormat="1" applyFont="1" applyBorder="1" applyProtection="1"/>
    <xf numFmtId="5" fontId="84" fillId="0" borderId="34" xfId="0" applyNumberFormat="1" applyFont="1" applyBorder="1" applyProtection="1"/>
    <xf numFmtId="5" fontId="84" fillId="0" borderId="35" xfId="0" applyNumberFormat="1" applyFont="1" applyBorder="1" applyProtection="1"/>
    <xf numFmtId="5" fontId="84" fillId="0" borderId="15" xfId="0" applyNumberFormat="1" applyFont="1" applyBorder="1" applyProtection="1">
      <protection locked="0"/>
    </xf>
    <xf numFmtId="5" fontId="84" fillId="0" borderId="45" xfId="0" applyNumberFormat="1" applyFont="1" applyBorder="1" applyProtection="1"/>
    <xf numFmtId="5" fontId="84" fillId="0" borderId="36" xfId="0" applyNumberFormat="1" applyFont="1" applyFill="1" applyBorder="1" applyProtection="1"/>
    <xf numFmtId="5" fontId="84" fillId="0" borderId="36" xfId="0" applyNumberFormat="1" applyFont="1" applyBorder="1" applyProtection="1"/>
    <xf numFmtId="38" fontId="0" fillId="0" borderId="25" xfId="0" applyNumberFormat="1" applyFill="1" applyBorder="1" applyProtection="1"/>
    <xf numFmtId="0" fontId="100" fillId="0" borderId="0" xfId="0" applyFont="1" applyProtection="1">
      <protection locked="0"/>
    </xf>
    <xf numFmtId="0" fontId="100" fillId="0" borderId="5" xfId="0" applyFont="1" applyBorder="1" applyProtection="1">
      <protection locked="0"/>
    </xf>
    <xf numFmtId="179" fontId="100" fillId="0" borderId="5" xfId="2" applyNumberFormat="1" applyFont="1" applyBorder="1" applyProtection="1">
      <protection locked="0"/>
    </xf>
    <xf numFmtId="177" fontId="100" fillId="0" borderId="5" xfId="1" applyNumberFormat="1" applyFont="1" applyBorder="1" applyProtection="1">
      <protection locked="0"/>
    </xf>
    <xf numFmtId="179" fontId="100" fillId="0" borderId="5" xfId="0" applyNumberFormat="1" applyFont="1" applyBorder="1" applyProtection="1">
      <protection locked="0"/>
    </xf>
    <xf numFmtId="37" fontId="84" fillId="0" borderId="44" xfId="0" applyNumberFormat="1" applyFont="1" applyFill="1" applyBorder="1" applyProtection="1"/>
    <xf numFmtId="37" fontId="84" fillId="0" borderId="18" xfId="0" applyNumberFormat="1" applyFont="1" applyBorder="1" applyProtection="1">
      <protection locked="0"/>
    </xf>
    <xf numFmtId="37" fontId="84" fillId="0" borderId="18" xfId="0" applyNumberFormat="1" applyFont="1" applyFill="1" applyBorder="1" applyProtection="1">
      <protection locked="0"/>
    </xf>
    <xf numFmtId="37" fontId="84" fillId="0" borderId="0" xfId="0" applyNumberFormat="1" applyFont="1" applyFill="1" applyProtection="1">
      <protection locked="0"/>
    </xf>
    <xf numFmtId="174" fontId="84" fillId="0" borderId="18" xfId="0" applyNumberFormat="1" applyFont="1" applyFill="1" applyBorder="1" applyProtection="1">
      <protection locked="0"/>
    </xf>
    <xf numFmtId="10" fontId="84" fillId="0" borderId="18" xfId="0" applyNumberFormat="1" applyFont="1" applyFill="1" applyBorder="1" applyProtection="1">
      <protection locked="0"/>
    </xf>
    <xf numFmtId="10" fontId="84" fillId="0" borderId="18" xfId="0" applyNumberFormat="1" applyFont="1" applyFill="1" applyBorder="1" applyAlignment="1" applyProtection="1">
      <alignment horizontal="right"/>
      <protection locked="0"/>
    </xf>
    <xf numFmtId="5" fontId="84" fillId="0" borderId="27" xfId="0" applyNumberFormat="1" applyFont="1" applyFill="1" applyBorder="1" applyProtection="1"/>
    <xf numFmtId="5" fontId="84" fillId="0" borderId="25" xfId="0" applyNumberFormat="1" applyFont="1" applyFill="1" applyBorder="1" applyProtection="1">
      <protection locked="0"/>
    </xf>
    <xf numFmtId="37" fontId="84" fillId="0" borderId="25" xfId="0" applyNumberFormat="1" applyFont="1" applyFill="1" applyBorder="1" applyProtection="1">
      <protection locked="0"/>
    </xf>
    <xf numFmtId="5" fontId="84" fillId="0" borderId="5" xfId="0" applyNumberFormat="1" applyFont="1" applyFill="1" applyBorder="1" applyProtection="1">
      <protection locked="0"/>
    </xf>
    <xf numFmtId="37" fontId="84" fillId="0" borderId="5" xfId="0" applyNumberFormat="1" applyFont="1" applyFill="1" applyBorder="1" applyProtection="1">
      <protection locked="0"/>
    </xf>
    <xf numFmtId="170" fontId="84" fillId="13" borderId="45" xfId="0" applyNumberFormat="1" applyFont="1" applyFill="1" applyBorder="1" applyProtection="1">
      <protection locked="0"/>
    </xf>
    <xf numFmtId="198" fontId="52" fillId="3" borderId="15" xfId="0" applyNumberFormat="1" applyFont="1" applyFill="1" applyBorder="1" applyAlignment="1" applyProtection="1"/>
    <xf numFmtId="37" fontId="52" fillId="0" borderId="16" xfId="0" applyNumberFormat="1" applyFont="1" applyFill="1" applyBorder="1" applyAlignment="1" applyProtection="1">
      <alignment horizontal="center"/>
    </xf>
    <xf numFmtId="39" fontId="52" fillId="0" borderId="16" xfId="0" applyNumberFormat="1" applyFont="1" applyFill="1" applyBorder="1" applyAlignment="1" applyProtection="1">
      <alignment horizontal="center"/>
    </xf>
    <xf numFmtId="0" fontId="52" fillId="3" borderId="35" xfId="0" applyFont="1" applyFill="1" applyBorder="1" applyAlignment="1">
      <alignment horizontal="centerContinuous" vertical="center"/>
    </xf>
    <xf numFmtId="0" fontId="52" fillId="3" borderId="12" xfId="0" applyFont="1" applyFill="1" applyBorder="1" applyAlignment="1">
      <alignment horizontal="left"/>
    </xf>
    <xf numFmtId="38" fontId="52" fillId="3" borderId="12" xfId="0" applyNumberFormat="1" applyFont="1" applyFill="1" applyBorder="1"/>
    <xf numFmtId="38" fontId="52" fillId="3" borderId="14" xfId="0" applyNumberFormat="1" applyFont="1" applyFill="1" applyBorder="1"/>
    <xf numFmtId="0" fontId="52" fillId="3" borderId="15" xfId="0" applyFont="1" applyFill="1" applyBorder="1" applyAlignment="1">
      <alignment horizontal="left"/>
    </xf>
    <xf numFmtId="38" fontId="52" fillId="3" borderId="15" xfId="0" applyNumberFormat="1" applyFont="1" applyFill="1" applyBorder="1"/>
    <xf numFmtId="38" fontId="52" fillId="3" borderId="5" xfId="0" applyNumberFormat="1" applyFont="1" applyFill="1" applyBorder="1"/>
    <xf numFmtId="0" fontId="8" fillId="102" borderId="66" xfId="38791" applyFont="1" applyFill="1" applyBorder="1"/>
    <xf numFmtId="38" fontId="52" fillId="3" borderId="143" xfId="0" applyNumberFormat="1" applyFont="1" applyFill="1" applyBorder="1"/>
    <xf numFmtId="0" fontId="8" fillId="102" borderId="148" xfId="38791" applyFont="1" applyFill="1" applyBorder="1"/>
    <xf numFmtId="0" fontId="8" fillId="102" borderId="147" xfId="38791" applyFont="1" applyFill="1" applyBorder="1"/>
    <xf numFmtId="0" fontId="8" fillId="102" borderId="24" xfId="38791" applyFont="1" applyFill="1" applyBorder="1"/>
    <xf numFmtId="38" fontId="52" fillId="3" borderId="25" xfId="0" applyNumberFormat="1" applyFont="1" applyFill="1" applyBorder="1"/>
    <xf numFmtId="0" fontId="8" fillId="102" borderId="145" xfId="38791" applyFont="1" applyFill="1" applyBorder="1"/>
    <xf numFmtId="0" fontId="8" fillId="102" borderId="146" xfId="38791" applyFont="1" applyFill="1" applyBorder="1"/>
    <xf numFmtId="38" fontId="52" fillId="3" borderId="33" xfId="0" applyNumberFormat="1" applyFont="1" applyFill="1" applyBorder="1"/>
    <xf numFmtId="0" fontId="8" fillId="102" borderId="0" xfId="38791" applyFont="1" applyFill="1" applyBorder="1"/>
    <xf numFmtId="0" fontId="8" fillId="102" borderId="144" xfId="38791" applyFont="1" applyFill="1" applyBorder="1"/>
    <xf numFmtId="0" fontId="52" fillId="3" borderId="24" xfId="0" applyFont="1" applyFill="1" applyBorder="1"/>
    <xf numFmtId="0" fontId="8" fillId="102" borderId="66" xfId="38794" applyFont="1" applyFill="1" applyBorder="1"/>
    <xf numFmtId="0" fontId="8" fillId="102" borderId="145" xfId="38794" applyFont="1" applyFill="1" applyBorder="1"/>
    <xf numFmtId="38" fontId="52" fillId="3" borderId="25" xfId="0" applyNumberFormat="1" applyFont="1" applyFill="1" applyBorder="1" applyAlignment="1">
      <alignment horizontal="centerContinuous"/>
    </xf>
    <xf numFmtId="0" fontId="8" fillId="102" borderId="148" xfId="38794" applyFont="1" applyFill="1" applyBorder="1"/>
    <xf numFmtId="0" fontId="8" fillId="102" borderId="16" xfId="38794" applyFont="1" applyFill="1" applyBorder="1"/>
    <xf numFmtId="37" fontId="57" fillId="0" borderId="81" xfId="0" applyNumberFormat="1" applyFont="1" applyFill="1" applyBorder="1" applyProtection="1"/>
    <xf numFmtId="0" fontId="11" fillId="0" borderId="0" xfId="0" applyFont="1" applyFill="1" applyBorder="1" applyProtection="1"/>
    <xf numFmtId="177" fontId="57" fillId="0" borderId="84" xfId="4" applyNumberFormat="1" applyFont="1" applyFill="1" applyBorder="1" applyProtection="1"/>
    <xf numFmtId="10" fontId="57" fillId="0" borderId="0" xfId="0" applyNumberFormat="1" applyFont="1" applyFill="1" applyProtection="1"/>
    <xf numFmtId="37" fontId="57" fillId="0" borderId="15" xfId="0" applyNumberFormat="1" applyFont="1" applyFill="1" applyBorder="1" applyProtection="1"/>
    <xf numFmtId="37" fontId="57" fillId="0" borderId="18" xfId="0" applyNumberFormat="1" applyFont="1" applyFill="1" applyBorder="1" applyProtection="1">
      <protection locked="0"/>
    </xf>
    <xf numFmtId="37" fontId="57" fillId="0" borderId="18" xfId="0" applyNumberFormat="1" applyFont="1" applyBorder="1" applyProtection="1">
      <protection locked="0"/>
    </xf>
    <xf numFmtId="14" fontId="57" fillId="0" borderId="18" xfId="0" applyNumberFormat="1" applyFont="1" applyBorder="1" applyProtection="1">
      <protection locked="0"/>
    </xf>
    <xf numFmtId="10" fontId="57" fillId="0" borderId="18" xfId="0" applyNumberFormat="1" applyFont="1" applyFill="1" applyBorder="1" applyProtection="1">
      <protection locked="0"/>
    </xf>
    <xf numFmtId="10" fontId="57" fillId="0" borderId="18" xfId="0" applyNumberFormat="1" applyFont="1" applyBorder="1" applyProtection="1">
      <protection locked="0"/>
    </xf>
    <xf numFmtId="9" fontId="57" fillId="0" borderId="0" xfId="0" applyNumberFormat="1" applyFont="1" applyProtection="1">
      <protection locked="0"/>
    </xf>
    <xf numFmtId="37" fontId="57" fillId="0" borderId="0" xfId="0" applyNumberFormat="1" applyFont="1" applyProtection="1">
      <protection locked="0"/>
    </xf>
    <xf numFmtId="177" fontId="57" fillId="0" borderId="11" xfId="1" applyNumberFormat="1" applyFont="1" applyBorder="1" applyProtection="1">
      <protection locked="0"/>
    </xf>
    <xf numFmtId="37" fontId="57" fillId="0" borderId="0" xfId="0" applyNumberFormat="1" applyFont="1" applyProtection="1"/>
    <xf numFmtId="37" fontId="57" fillId="0" borderId="0" xfId="0" applyNumberFormat="1" applyFont="1" applyFill="1" applyProtection="1">
      <protection locked="0"/>
    </xf>
    <xf numFmtId="37" fontId="10" fillId="0" borderId="15" xfId="0" applyNumberFormat="1" applyFont="1" applyBorder="1" applyAlignment="1" applyProtection="1">
      <alignment horizontal="right"/>
      <protection locked="0"/>
    </xf>
    <xf numFmtId="0" fontId="8" fillId="0" borderId="132" xfId="36113" applyFont="1" applyBorder="1"/>
    <xf numFmtId="0" fontId="8" fillId="0" borderId="85" xfId="36113" applyFont="1" applyBorder="1"/>
    <xf numFmtId="0" fontId="8" fillId="0" borderId="117" xfId="36113" applyFont="1" applyBorder="1"/>
    <xf numFmtId="0" fontId="8" fillId="0" borderId="79" xfId="36113" applyFont="1" applyBorder="1"/>
    <xf numFmtId="0" fontId="10" fillId="0" borderId="11" xfId="0" applyFont="1" applyBorder="1" applyAlignment="1" applyProtection="1">
      <alignment horizontal="right"/>
      <protection locked="0"/>
    </xf>
    <xf numFmtId="0" fontId="10" fillId="0" borderId="0" xfId="0" applyFont="1" applyAlignment="1" applyProtection="1">
      <alignment horizontal="centerContinuous"/>
      <protection locked="0"/>
    </xf>
    <xf numFmtId="5" fontId="10" fillId="0" borderId="30" xfId="0" applyNumberFormat="1" applyFont="1" applyFill="1" applyBorder="1" applyProtection="1"/>
    <xf numFmtId="0" fontId="10" fillId="0" borderId="139" xfId="0" applyFont="1" applyBorder="1" applyProtection="1"/>
    <xf numFmtId="37" fontId="0" fillId="0" borderId="96" xfId="0" applyNumberFormat="1" applyBorder="1" applyProtection="1"/>
    <xf numFmtId="171" fontId="52" fillId="3" borderId="24" xfId="38789" applyNumberFormat="1" applyFont="1" applyFill="1" applyBorder="1" applyProtection="1"/>
    <xf numFmtId="0" fontId="52" fillId="3" borderId="139" xfId="38789" applyFont="1" applyFill="1" applyBorder="1"/>
    <xf numFmtId="0" fontId="10" fillId="0" borderId="0" xfId="0" applyFont="1" applyFill="1" applyBorder="1" applyAlignment="1" applyProtection="1">
      <alignment wrapText="1"/>
    </xf>
    <xf numFmtId="177" fontId="10" fillId="0" borderId="16" xfId="1" applyNumberFormat="1" applyFont="1" applyBorder="1" applyProtection="1"/>
    <xf numFmtId="0" fontId="10" fillId="0" borderId="5" xfId="0" applyFont="1" applyBorder="1" applyAlignment="1">
      <alignment horizontal="center"/>
    </xf>
    <xf numFmtId="37" fontId="52" fillId="3" borderId="15" xfId="0" applyNumberFormat="1" applyFont="1" applyFill="1" applyBorder="1" applyAlignment="1" applyProtection="1">
      <alignment horizontal="center"/>
    </xf>
    <xf numFmtId="0" fontId="52" fillId="3" borderId="12" xfId="0" applyFont="1" applyFill="1" applyBorder="1" applyAlignment="1">
      <alignment horizontal="center"/>
    </xf>
    <xf numFmtId="0" fontId="10" fillId="0" borderId="59" xfId="0" applyFont="1" applyBorder="1" applyProtection="1"/>
    <xf numFmtId="169" fontId="10" fillId="0" borderId="52" xfId="0" applyNumberFormat="1" applyFont="1" applyBorder="1" applyProtection="1"/>
    <xf numFmtId="0" fontId="8" fillId="0" borderId="0" xfId="36113" applyFont="1" applyBorder="1"/>
    <xf numFmtId="0" fontId="59" fillId="3" borderId="44" xfId="0" applyFont="1" applyFill="1" applyBorder="1"/>
    <xf numFmtId="49" fontId="52" fillId="3" borderId="14" xfId="0" quotePrefix="1" applyNumberFormat="1" applyFont="1" applyFill="1" applyBorder="1" applyAlignment="1">
      <alignment horizontal="center"/>
    </xf>
    <xf numFmtId="49" fontId="52" fillId="3" borderId="5" xfId="0" quotePrefix="1" applyNumberFormat="1" applyFont="1" applyFill="1" applyBorder="1" applyAlignment="1">
      <alignment horizontal="center"/>
    </xf>
    <xf numFmtId="0" fontId="52" fillId="3" borderId="20" xfId="0" applyFont="1" applyFill="1" applyBorder="1"/>
    <xf numFmtId="0" fontId="59" fillId="3" borderId="20" xfId="0" applyFont="1" applyFill="1" applyBorder="1"/>
    <xf numFmtId="0" fontId="52" fillId="103" borderId="13" xfId="0" applyFont="1" applyFill="1" applyBorder="1"/>
    <xf numFmtId="0" fontId="52" fillId="103" borderId="12" xfId="0" applyFont="1" applyFill="1" applyBorder="1"/>
    <xf numFmtId="0" fontId="52" fillId="103" borderId="11" xfId="0" applyFont="1" applyFill="1" applyBorder="1"/>
    <xf numFmtId="0" fontId="52" fillId="104" borderId="14" xfId="0" applyFont="1" applyFill="1" applyBorder="1"/>
    <xf numFmtId="0" fontId="52" fillId="103" borderId="16" xfId="0" applyFont="1" applyFill="1" applyBorder="1"/>
    <xf numFmtId="0" fontId="52" fillId="103" borderId="15" xfId="0" applyFont="1" applyFill="1" applyBorder="1"/>
    <xf numFmtId="0" fontId="52" fillId="103" borderId="0" xfId="0" applyFont="1" applyFill="1" applyBorder="1"/>
    <xf numFmtId="0" fontId="52" fillId="104" borderId="5" xfId="0" applyFont="1" applyFill="1" applyBorder="1"/>
    <xf numFmtId="3" fontId="52" fillId="103" borderId="15" xfId="0" applyNumberFormat="1" applyFont="1" applyFill="1" applyBorder="1" applyAlignment="1">
      <alignment horizontal="center"/>
    </xf>
    <xf numFmtId="0" fontId="52" fillId="103" borderId="15" xfId="0" applyFont="1" applyFill="1" applyBorder="1" applyAlignment="1">
      <alignment horizontal="center"/>
    </xf>
    <xf numFmtId="178" fontId="52" fillId="103" borderId="0" xfId="0" applyNumberFormat="1" applyFont="1" applyFill="1" applyBorder="1"/>
    <xf numFmtId="3" fontId="52" fillId="103" borderId="0" xfId="0" applyNumberFormat="1" applyFont="1" applyFill="1" applyBorder="1"/>
    <xf numFmtId="0" fontId="52" fillId="104" borderId="5" xfId="0" applyFont="1" applyFill="1" applyBorder="1" applyAlignment="1">
      <alignment horizontal="center"/>
    </xf>
    <xf numFmtId="3" fontId="27" fillId="103" borderId="0" xfId="0" applyNumberFormat="1" applyFont="1" applyFill="1" applyBorder="1"/>
    <xf numFmtId="0" fontId="52" fillId="103" borderId="16" xfId="0" applyFont="1" applyFill="1" applyBorder="1" applyAlignment="1">
      <alignment horizontal="right"/>
    </xf>
    <xf numFmtId="2" fontId="52" fillId="103" borderId="15" xfId="0" applyNumberFormat="1" applyFont="1" applyFill="1" applyBorder="1"/>
    <xf numFmtId="0" fontId="52" fillId="103" borderId="23" xfId="0" applyFont="1" applyFill="1" applyBorder="1"/>
    <xf numFmtId="3" fontId="52" fillId="103" borderId="22" xfId="0" applyNumberFormat="1" applyFont="1" applyFill="1" applyBorder="1" applyAlignment="1">
      <alignment horizontal="center"/>
    </xf>
    <xf numFmtId="0" fontId="52" fillId="103" borderId="22" xfId="0" applyFont="1" applyFill="1" applyBorder="1"/>
    <xf numFmtId="0" fontId="52" fillId="103" borderId="6" xfId="0" applyFont="1" applyFill="1" applyBorder="1"/>
    <xf numFmtId="0" fontId="52" fillId="104" borderId="9" xfId="0" applyFont="1" applyFill="1" applyBorder="1"/>
    <xf numFmtId="3" fontId="10" fillId="0" borderId="0" xfId="0" applyNumberFormat="1" applyFont="1"/>
    <xf numFmtId="0" fontId="52" fillId="3" borderId="13" xfId="0" applyNumberFormat="1" applyFont="1" applyFill="1" applyBorder="1"/>
    <xf numFmtId="0" fontId="52" fillId="3" borderId="14" xfId="0" quotePrefix="1" applyFont="1" applyFill="1" applyBorder="1" applyAlignment="1">
      <alignment horizontal="center"/>
    </xf>
    <xf numFmtId="0" fontId="52" fillId="3" borderId="16" xfId="0" applyNumberFormat="1" applyFont="1" applyFill="1" applyBorder="1" applyProtection="1"/>
    <xf numFmtId="0" fontId="52" fillId="3" borderId="20" xfId="0" applyNumberFormat="1" applyFont="1" applyFill="1" applyBorder="1" applyProtection="1"/>
    <xf numFmtId="0" fontId="52" fillId="3" borderId="12" xfId="0" applyNumberFormat="1" applyFont="1" applyFill="1" applyBorder="1" applyProtection="1"/>
    <xf numFmtId="49" fontId="52" fillId="3" borderId="15" xfId="0" applyNumberFormat="1" applyFont="1" applyFill="1" applyBorder="1" applyAlignment="1">
      <alignment horizontal="center"/>
    </xf>
    <xf numFmtId="0" fontId="52" fillId="3" borderId="19" xfId="0" applyNumberFormat="1" applyFont="1" applyFill="1" applyBorder="1" applyProtection="1"/>
    <xf numFmtId="0" fontId="52" fillId="3" borderId="13" xfId="0" applyFont="1" applyFill="1" applyBorder="1" applyAlignment="1">
      <alignment horizontal="center"/>
    </xf>
    <xf numFmtId="0" fontId="52" fillId="3" borderId="13" xfId="0" applyNumberFormat="1" applyFont="1" applyFill="1" applyBorder="1" applyProtection="1"/>
    <xf numFmtId="0" fontId="52" fillId="3" borderId="14" xfId="0" quotePrefix="1" applyFont="1" applyFill="1" applyBorder="1"/>
    <xf numFmtId="0" fontId="52" fillId="3" borderId="5" xfId="0" quotePrefix="1" applyFont="1" applyFill="1" applyBorder="1"/>
    <xf numFmtId="0" fontId="52" fillId="0" borderId="1" xfId="0" applyFont="1" applyFill="1" applyBorder="1"/>
    <xf numFmtId="0" fontId="52" fillId="0" borderId="2" xfId="0" applyFont="1" applyFill="1" applyBorder="1"/>
    <xf numFmtId="0" fontId="52" fillId="0" borderId="3" xfId="0" applyFont="1" applyFill="1" applyBorder="1"/>
    <xf numFmtId="0" fontId="53" fillId="0" borderId="4" xfId="0" applyFont="1" applyFill="1" applyBorder="1" applyAlignment="1">
      <alignment horizontal="centerContinuous"/>
    </xf>
    <xf numFmtId="0" fontId="52" fillId="0" borderId="0" xfId="0" applyFont="1" applyFill="1" applyAlignment="1">
      <alignment horizontal="centerContinuous"/>
    </xf>
    <xf numFmtId="0" fontId="10" fillId="0" borderId="0" xfId="0" applyFont="1" applyFill="1" applyAlignment="1">
      <alignment horizontal="centerContinuous"/>
    </xf>
    <xf numFmtId="0" fontId="53" fillId="0" borderId="0" xfId="0" applyFont="1" applyFill="1" applyAlignment="1">
      <alignment horizontal="centerContinuous"/>
    </xf>
    <xf numFmtId="0" fontId="52" fillId="0" borderId="5" xfId="0" applyFont="1" applyFill="1" applyBorder="1" applyAlignment="1">
      <alignment horizontal="centerContinuous"/>
    </xf>
    <xf numFmtId="0" fontId="52" fillId="0" borderId="17" xfId="0" applyFont="1" applyFill="1" applyBorder="1" applyAlignment="1">
      <alignment horizontal="centerContinuous"/>
    </xf>
    <xf numFmtId="0" fontId="52" fillId="0" borderId="18" xfId="0" applyFont="1" applyFill="1" applyBorder="1" applyAlignment="1">
      <alignment horizontal="centerContinuous"/>
    </xf>
    <xf numFmtId="0" fontId="10" fillId="0" borderId="18" xfId="0" applyFont="1" applyFill="1" applyBorder="1" applyAlignment="1">
      <alignment horizontal="centerContinuous"/>
    </xf>
    <xf numFmtId="0" fontId="53" fillId="0" borderId="18" xfId="0" applyFont="1" applyFill="1" applyBorder="1" applyAlignment="1">
      <alignment horizontal="centerContinuous"/>
    </xf>
    <xf numFmtId="0" fontId="52" fillId="0" borderId="21" xfId="0" applyFont="1" applyFill="1" applyBorder="1" applyAlignment="1">
      <alignment horizontal="centerContinuous"/>
    </xf>
    <xf numFmtId="0" fontId="52" fillId="0" borderId="4" xfId="0" applyFont="1" applyFill="1" applyBorder="1"/>
    <xf numFmtId="0" fontId="52" fillId="0" borderId="39" xfId="0" applyFont="1" applyFill="1" applyBorder="1"/>
    <xf numFmtId="0" fontId="52" fillId="0" borderId="14" xfId="0" applyFont="1" applyFill="1" applyBorder="1"/>
    <xf numFmtId="0" fontId="10" fillId="0" borderId="15" xfId="0" applyFont="1" applyFill="1" applyBorder="1" applyAlignment="1">
      <alignment horizontal="center"/>
    </xf>
    <xf numFmtId="0" fontId="52" fillId="0" borderId="5" xfId="0" applyFont="1" applyFill="1" applyBorder="1" applyAlignment="1">
      <alignment horizontal="center"/>
    </xf>
    <xf numFmtId="0" fontId="52" fillId="0" borderId="30" xfId="0" applyFont="1" applyFill="1" applyBorder="1"/>
    <xf numFmtId="0" fontId="52" fillId="0" borderId="39" xfId="0" applyFont="1" applyFill="1" applyBorder="1" applyAlignment="1">
      <alignment horizontal="center"/>
    </xf>
    <xf numFmtId="0" fontId="52" fillId="0" borderId="13" xfId="0" applyFont="1" applyFill="1" applyBorder="1"/>
    <xf numFmtId="0" fontId="52" fillId="0" borderId="16" xfId="0" applyFont="1" applyFill="1" applyBorder="1"/>
    <xf numFmtId="171" fontId="52" fillId="0" borderId="16" xfId="0" applyNumberFormat="1" applyFont="1" applyFill="1" applyBorder="1" applyProtection="1"/>
    <xf numFmtId="171" fontId="52" fillId="0" borderId="20" xfId="0" applyNumberFormat="1" applyFont="1" applyFill="1" applyBorder="1" applyProtection="1"/>
    <xf numFmtId="0" fontId="52" fillId="0" borderId="19" xfId="0" applyFont="1" applyFill="1" applyBorder="1"/>
    <xf numFmtId="0" fontId="52" fillId="0" borderId="21" xfId="0" applyFont="1" applyFill="1" applyBorder="1"/>
    <xf numFmtId="0" fontId="52" fillId="0" borderId="41" xfId="0" applyFont="1" applyFill="1" applyBorder="1" applyAlignment="1">
      <alignment horizontal="center"/>
    </xf>
    <xf numFmtId="0" fontId="52" fillId="0" borderId="44" xfId="0" applyFont="1" applyFill="1" applyBorder="1"/>
    <xf numFmtId="0" fontId="52" fillId="0" borderId="34" xfId="0" applyFont="1" applyFill="1" applyBorder="1"/>
    <xf numFmtId="0" fontId="52" fillId="0" borderId="35" xfId="0" applyFont="1" applyFill="1" applyBorder="1"/>
    <xf numFmtId="0" fontId="52" fillId="0" borderId="43" xfId="0" applyFont="1" applyFill="1" applyBorder="1" applyAlignment="1">
      <alignment horizontal="center"/>
    </xf>
    <xf numFmtId="0" fontId="10" fillId="0" borderId="18" xfId="0" applyFont="1" applyFill="1" applyBorder="1"/>
    <xf numFmtId="0" fontId="10" fillId="0" borderId="10" xfId="0" applyFont="1" applyFill="1" applyBorder="1" applyAlignment="1">
      <alignment horizontal="centerContinuous"/>
    </xf>
    <xf numFmtId="0" fontId="10" fillId="0" borderId="5" xfId="0" applyFont="1" applyFill="1" applyBorder="1" applyAlignment="1">
      <alignment horizontal="centerContinuous"/>
    </xf>
    <xf numFmtId="0" fontId="11" fillId="0" borderId="4" xfId="0" applyFont="1" applyFill="1" applyBorder="1" applyAlignment="1">
      <alignment horizontal="centerContinuous" vertical="center"/>
    </xf>
    <xf numFmtId="0" fontId="10" fillId="0" borderId="4" xfId="0" applyFont="1" applyFill="1" applyBorder="1" applyAlignment="1">
      <alignment horizontal="centerContinuous" vertical="center"/>
    </xf>
    <xf numFmtId="171" fontId="52" fillId="0" borderId="0" xfId="0" applyNumberFormat="1" applyFont="1" applyFill="1" applyAlignment="1" applyProtection="1">
      <alignment horizontal="center"/>
    </xf>
    <xf numFmtId="0" fontId="52" fillId="0" borderId="0" xfId="0" applyFont="1" applyFill="1" applyAlignment="1">
      <alignment horizontal="center"/>
    </xf>
    <xf numFmtId="0" fontId="52" fillId="0" borderId="12" xfId="0" applyFont="1" applyFill="1" applyBorder="1" applyAlignment="1">
      <alignment horizontal="center"/>
    </xf>
    <xf numFmtId="0" fontId="52" fillId="0" borderId="42" xfId="0" applyFont="1" applyFill="1" applyBorder="1" applyAlignment="1">
      <alignment horizontal="centerContinuous"/>
    </xf>
    <xf numFmtId="0" fontId="52" fillId="0" borderId="34" xfId="0" applyFont="1" applyFill="1" applyBorder="1" applyAlignment="1">
      <alignment horizontal="centerContinuous"/>
    </xf>
    <xf numFmtId="0" fontId="52" fillId="0" borderId="15" xfId="0" quotePrefix="1" applyFont="1" applyFill="1" applyBorder="1" applyAlignment="1">
      <alignment horizontal="center"/>
    </xf>
    <xf numFmtId="0" fontId="52" fillId="0" borderId="15" xfId="0" applyFont="1" applyFill="1" applyBorder="1" applyAlignment="1">
      <alignment horizontal="centerContinuous"/>
    </xf>
    <xf numFmtId="0" fontId="52" fillId="0" borderId="32" xfId="0" applyFont="1" applyFill="1" applyBorder="1" applyAlignment="1">
      <alignment horizontal="center"/>
    </xf>
    <xf numFmtId="177" fontId="10" fillId="0" borderId="0" xfId="0" applyNumberFormat="1" applyFont="1" applyFill="1"/>
    <xf numFmtId="171" fontId="52" fillId="0" borderId="15" xfId="0" applyNumberFormat="1" applyFont="1" applyFill="1" applyBorder="1" applyProtection="1"/>
    <xf numFmtId="3" fontId="10" fillId="102" borderId="139" xfId="38802" applyNumberFormat="1" applyFont="1" applyFill="1" applyBorder="1"/>
    <xf numFmtId="3" fontId="10" fillId="102" borderId="15" xfId="38801" applyNumberFormat="1" applyFont="1" applyFill="1" applyBorder="1"/>
    <xf numFmtId="37" fontId="10" fillId="0" borderId="16" xfId="37900" applyNumberFormat="1" applyFont="1" applyBorder="1" applyAlignment="1" applyProtection="1"/>
    <xf numFmtId="0" fontId="10" fillId="0" borderId="34" xfId="0" applyFont="1" applyBorder="1"/>
    <xf numFmtId="0" fontId="13" fillId="0" borderId="16" xfId="0" applyFont="1" applyBorder="1"/>
    <xf numFmtId="0" fontId="10" fillId="0" borderId="16" xfId="0" quotePrefix="1" applyFont="1" applyBorder="1"/>
    <xf numFmtId="5" fontId="10" fillId="0" borderId="16" xfId="0" quotePrefix="1" applyNumberFormat="1" applyFont="1" applyBorder="1" applyProtection="1"/>
    <xf numFmtId="182" fontId="79" fillId="0" borderId="5" xfId="0" applyNumberFormat="1" applyFont="1" applyFill="1" applyBorder="1" applyAlignment="1" applyProtection="1">
      <alignment horizontal="right"/>
    </xf>
    <xf numFmtId="37" fontId="8" fillId="0" borderId="30" xfId="0" applyNumberFormat="1" applyFont="1" applyBorder="1" applyProtection="1">
      <protection locked="0"/>
    </xf>
    <xf numFmtId="37" fontId="8" fillId="0" borderId="15" xfId="0" applyNumberFormat="1" applyFont="1" applyBorder="1" applyProtection="1">
      <protection locked="0"/>
    </xf>
    <xf numFmtId="39" fontId="8" fillId="0" borderId="5" xfId="0" applyNumberFormat="1" applyFont="1" applyBorder="1" applyProtection="1">
      <protection locked="0"/>
    </xf>
    <xf numFmtId="0" fontId="52" fillId="0" borderId="0" xfId="0" applyFont="1" applyAlignment="1" applyProtection="1">
      <alignment horizontal="left" wrapText="1"/>
    </xf>
    <xf numFmtId="0" fontId="52" fillId="0" borderId="5" xfId="0" applyFont="1" applyBorder="1" applyAlignment="1" applyProtection="1">
      <alignment horizontal="left"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41" fontId="10" fillId="0" borderId="24" xfId="0" applyNumberFormat="1" applyFont="1" applyFill="1" applyBorder="1" applyProtection="1"/>
    <xf numFmtId="0" fontId="0" fillId="0" borderId="5" xfId="0" applyFill="1" applyBorder="1"/>
    <xf numFmtId="0" fontId="10" fillId="0" borderId="6" xfId="0" applyFont="1" applyFill="1" applyBorder="1"/>
    <xf numFmtId="0" fontId="0" fillId="0" borderId="9" xfId="0" applyFill="1" applyBorder="1"/>
    <xf numFmtId="0" fontId="12" fillId="0" borderId="4" xfId="0" applyFont="1" applyBorder="1" applyAlignment="1" applyProtection="1">
      <alignment horizontal="center"/>
    </xf>
    <xf numFmtId="0" fontId="12" fillId="0" borderId="0" xfId="0" applyFont="1" applyBorder="1" applyAlignment="1" applyProtection="1">
      <alignment horizontal="center"/>
    </xf>
    <xf numFmtId="0" fontId="12" fillId="0" borderId="5" xfId="0" applyFont="1" applyBorder="1" applyAlignment="1" applyProtection="1">
      <alignment horizontal="center"/>
    </xf>
    <xf numFmtId="0" fontId="0" fillId="0" borderId="0" xfId="0" applyFill="1" applyAlignment="1" applyProtection="1">
      <alignment wrapText="1"/>
    </xf>
    <xf numFmtId="0" fontId="0" fillId="0" borderId="5" xfId="0" applyFill="1" applyBorder="1" applyAlignment="1" applyProtection="1">
      <alignment wrapText="1"/>
    </xf>
    <xf numFmtId="0" fontId="10" fillId="0" borderId="101" xfId="0" applyFont="1" applyFill="1" applyBorder="1" applyAlignment="1" applyProtection="1">
      <alignment horizontal="center" vertical="center"/>
    </xf>
    <xf numFmtId="0" fontId="52" fillId="0" borderId="0" xfId="0" applyFont="1" applyFill="1" applyAlignment="1" applyProtection="1">
      <alignment horizontal="left" wrapText="1"/>
    </xf>
    <xf numFmtId="0" fontId="52" fillId="0" borderId="5" xfId="0" applyFont="1" applyFill="1" applyBorder="1" applyAlignment="1" applyProtection="1">
      <alignment horizontal="left" wrapText="1"/>
    </xf>
    <xf numFmtId="0" fontId="52" fillId="0" borderId="0" xfId="0" applyNumberFormat="1" applyFont="1" applyFill="1" applyAlignment="1" applyProtection="1">
      <alignment horizontal="left" wrapText="1"/>
    </xf>
    <xf numFmtId="0" fontId="52" fillId="0" borderId="5" xfId="0" applyNumberFormat="1" applyFont="1" applyFill="1" applyBorder="1" applyAlignment="1" applyProtection="1">
      <alignment horizontal="left" wrapText="1"/>
    </xf>
    <xf numFmtId="0" fontId="52" fillId="0" borderId="0" xfId="0" applyFont="1" applyAlignment="1" applyProtection="1">
      <alignment vertical="top" wrapText="1"/>
    </xf>
    <xf numFmtId="0" fontId="52" fillId="0" borderId="5" xfId="0" applyFont="1" applyBorder="1" applyAlignment="1" applyProtection="1">
      <alignment vertical="top" wrapText="1"/>
    </xf>
    <xf numFmtId="0" fontId="84" fillId="0" borderId="0" xfId="0" applyFont="1" applyFill="1" applyAlignment="1" applyProtection="1">
      <alignment horizontal="left" wrapText="1"/>
    </xf>
    <xf numFmtId="0" fontId="0" fillId="0" borderId="0" xfId="0" applyAlignment="1">
      <alignment wrapText="1"/>
    </xf>
    <xf numFmtId="0" fontId="0" fillId="0" borderId="5" xfId="0" applyBorder="1" applyAlignment="1">
      <alignment wrapText="1"/>
    </xf>
    <xf numFmtId="0" fontId="52" fillId="0" borderId="0" xfId="0" applyFont="1" applyBorder="1" applyAlignment="1" applyProtection="1">
      <alignment horizontal="left" vertical="top" wrapText="1"/>
    </xf>
    <xf numFmtId="0" fontId="52" fillId="0" borderId="5" xfId="0" applyFont="1" applyBorder="1" applyAlignment="1" applyProtection="1">
      <alignment horizontal="left" vertical="top" wrapText="1"/>
    </xf>
    <xf numFmtId="0" fontId="11" fillId="0" borderId="72" xfId="0" applyFont="1" applyBorder="1" applyAlignment="1">
      <alignment horizontal="center"/>
    </xf>
    <xf numFmtId="0" fontId="11" fillId="0" borderId="0" xfId="0" applyFont="1" applyBorder="1" applyAlignment="1">
      <alignment horizontal="center"/>
    </xf>
    <xf numFmtId="0" fontId="11" fillId="0" borderId="73" xfId="0" applyFont="1" applyBorder="1" applyAlignment="1">
      <alignment horizontal="center"/>
    </xf>
    <xf numFmtId="0" fontId="52" fillId="0" borderId="0" xfId="0" applyFont="1" applyFill="1" applyBorder="1" applyAlignment="1" applyProtection="1">
      <alignment horizontal="left" wrapText="1"/>
    </xf>
    <xf numFmtId="0" fontId="10" fillId="0" borderId="10" xfId="0" applyFont="1" applyBorder="1" applyAlignment="1" applyProtection="1">
      <alignment horizontal="center"/>
    </xf>
    <xf numFmtId="0" fontId="10" fillId="0" borderId="11" xfId="0" applyFont="1" applyBorder="1" applyAlignment="1" applyProtection="1">
      <alignment horizontal="center"/>
    </xf>
    <xf numFmtId="0" fontId="10" fillId="0" borderId="12" xfId="0" applyFont="1" applyBorder="1" applyAlignment="1" applyProtection="1">
      <alignment horizontal="center"/>
    </xf>
    <xf numFmtId="0" fontId="10" fillId="0" borderId="4" xfId="0" applyFont="1" applyBorder="1" applyAlignment="1" applyProtection="1">
      <alignment horizontal="center"/>
    </xf>
    <xf numFmtId="0" fontId="10" fillId="0" borderId="0" xfId="0" applyFont="1" applyAlignment="1" applyProtection="1">
      <alignment horizontal="center"/>
    </xf>
    <xf numFmtId="0" fontId="10" fillId="0" borderId="15" xfId="0" applyFont="1" applyBorder="1" applyAlignment="1" applyProtection="1">
      <alignment horizontal="center"/>
    </xf>
    <xf numFmtId="0" fontId="10" fillId="0" borderId="0" xfId="0" applyFont="1" applyAlignment="1">
      <alignment horizontal="left"/>
    </xf>
    <xf numFmtId="0" fontId="10" fillId="0" borderId="5" xfId="0" applyFont="1" applyBorder="1" applyAlignment="1">
      <alignment horizontal="left"/>
    </xf>
    <xf numFmtId="0" fontId="10" fillId="0" borderId="4" xfId="0" applyFont="1" applyBorder="1" applyAlignment="1">
      <alignment horizontal="center"/>
    </xf>
    <xf numFmtId="0" fontId="10" fillId="0" borderId="0" xfId="0" applyFont="1" applyBorder="1" applyAlignment="1">
      <alignment horizontal="center"/>
    </xf>
    <xf numFmtId="0" fontId="10" fillId="0" borderId="5" xfId="0" applyFont="1" applyBorder="1" applyAlignment="1">
      <alignment horizontal="center"/>
    </xf>
    <xf numFmtId="0" fontId="10" fillId="0" borderId="4" xfId="0" applyFont="1" applyBorder="1" applyAlignment="1">
      <alignment horizontal="left"/>
    </xf>
    <xf numFmtId="0" fontId="10" fillId="0" borderId="0" xfId="0" applyFont="1" applyBorder="1" applyAlignment="1">
      <alignment horizontal="left"/>
    </xf>
    <xf numFmtId="0" fontId="10" fillId="0" borderId="2" xfId="0" applyFont="1" applyBorder="1" applyAlignment="1" applyProtection="1">
      <alignment horizontal="right"/>
    </xf>
    <xf numFmtId="0" fontId="0" fillId="0" borderId="2" xfId="0" applyBorder="1" applyAlignment="1"/>
    <xf numFmtId="0" fontId="95" fillId="0" borderId="0" xfId="0" applyFont="1" applyFill="1" applyAlignment="1" applyProtection="1">
      <alignment horizontal="center"/>
    </xf>
    <xf numFmtId="0" fontId="0" fillId="0" borderId="0" xfId="0" applyAlignment="1">
      <alignment horizontal="left"/>
    </xf>
    <xf numFmtId="0" fontId="0" fillId="0" borderId="5" xfId="0" applyBorder="1" applyAlignment="1"/>
    <xf numFmtId="0" fontId="0" fillId="0" borderId="5" xfId="0" applyBorder="1" applyAlignment="1">
      <alignment horizontal="left"/>
    </xf>
    <xf numFmtId="0" fontId="0" fillId="0" borderId="0" xfId="0" applyAlignment="1">
      <alignment horizontal="center"/>
    </xf>
    <xf numFmtId="0" fontId="0" fillId="0" borderId="0" xfId="0" applyAlignment="1"/>
    <xf numFmtId="0" fontId="176" fillId="0" borderId="0" xfId="0" applyFont="1" applyAlignment="1">
      <alignment horizontal="center" wrapText="1"/>
    </xf>
    <xf numFmtId="0" fontId="0" fillId="0" borderId="11" xfId="0" applyBorder="1" applyAlignment="1">
      <alignment horizontal="left"/>
    </xf>
    <xf numFmtId="0" fontId="0" fillId="0" borderId="14" xfId="0" applyBorder="1" applyAlignment="1">
      <alignment horizontal="left"/>
    </xf>
    <xf numFmtId="0" fontId="52" fillId="0" borderId="42" xfId="0" applyFont="1" applyBorder="1" applyAlignment="1">
      <alignment horizontal="center"/>
    </xf>
    <xf numFmtId="0" fontId="0" fillId="0" borderId="44" xfId="0" applyBorder="1" applyAlignment="1"/>
    <xf numFmtId="0" fontId="0" fillId="0" borderId="11" xfId="0" applyBorder="1" applyAlignment="1">
      <alignment horizontal="center"/>
    </xf>
    <xf numFmtId="0" fontId="0" fillId="0" borderId="11" xfId="0" applyBorder="1" applyAlignment="1"/>
    <xf numFmtId="0" fontId="0" fillId="0" borderId="12" xfId="0" applyBorder="1" applyAlignment="1"/>
    <xf numFmtId="0" fontId="52" fillId="3" borderId="0" xfId="0" applyFont="1" applyFill="1" applyAlignment="1"/>
    <xf numFmtId="37" fontId="52" fillId="3" borderId="24" xfId="0" applyNumberFormat="1" applyFont="1" applyFill="1" applyBorder="1" applyAlignment="1" applyProtection="1">
      <alignment horizontal="center"/>
    </xf>
    <xf numFmtId="37" fontId="52" fillId="3" borderId="0" xfId="0" applyNumberFormat="1" applyFont="1" applyFill="1" applyBorder="1" applyAlignment="1" applyProtection="1">
      <alignment horizontal="center"/>
    </xf>
    <xf numFmtId="37" fontId="52" fillId="3" borderId="15" xfId="0" applyNumberFormat="1" applyFont="1" applyFill="1" applyBorder="1" applyAlignment="1" applyProtection="1">
      <alignment horizontal="center"/>
    </xf>
    <xf numFmtId="0" fontId="52" fillId="3" borderId="26" xfId="0" applyFont="1" applyFill="1" applyBorder="1" applyAlignment="1">
      <alignment horizontal="center"/>
    </xf>
    <xf numFmtId="0" fontId="52" fillId="3" borderId="12" xfId="0" applyFont="1" applyFill="1" applyBorder="1" applyAlignment="1">
      <alignment horizontal="center"/>
    </xf>
    <xf numFmtId="0" fontId="52" fillId="0" borderId="26" xfId="0" applyFont="1" applyFill="1" applyBorder="1" applyAlignment="1">
      <alignment horizontal="center"/>
    </xf>
    <xf numFmtId="0" fontId="0" fillId="0" borderId="12" xfId="0" applyFill="1" applyBorder="1" applyAlignment="1">
      <alignment horizontal="center"/>
    </xf>
    <xf numFmtId="37" fontId="52" fillId="3" borderId="16" xfId="0" applyNumberFormat="1" applyFont="1" applyFill="1" applyBorder="1" applyAlignment="1" applyProtection="1">
      <alignment horizontal="center" wrapText="1"/>
    </xf>
    <xf numFmtId="0" fontId="10" fillId="0" borderId="6" xfId="0" quotePrefix="1" applyNumberFormat="1" applyFont="1" applyBorder="1" applyAlignment="1">
      <alignment horizontal="right"/>
    </xf>
    <xf numFmtId="0" fontId="84" fillId="0" borderId="6" xfId="0" quotePrefix="1" applyFont="1" applyBorder="1" applyAlignment="1">
      <alignment horizontal="right" indent="1"/>
    </xf>
    <xf numFmtId="0" fontId="84" fillId="0" borderId="6" xfId="0" quotePrefix="1" applyFont="1" applyBorder="1" applyAlignment="1">
      <alignment horizontal="right"/>
    </xf>
  </cellXfs>
  <cellStyles count="38804">
    <cellStyle name="_x000d__x000a_JournalTemplate=C:\COMFO\CTALK\JOURSTD.TPL_x000d__x000a_LbStateAddress=3 3 0 251 1 89 2 311_x000d__x000a_LbStateJou" xfId="258"/>
    <cellStyle name="_x000d__x000a_JournalTemplate=C:\COMFO\CTALK\JOURSTD.TPL_x000d__x000a_LbStateAddress=3 3 0 251 1 89 2 311_x000d__x000a_LbStateJou 2" xfId="259"/>
    <cellStyle name="_x000d__x000a_JournalTemplate=C:\COMFO\CTALK\JOURSTD.TPL_x000d__x000a_LbStateAddress=3 3 0 251 1 89 2 311_x000d__x000a_LbStateJou 3" xfId="260"/>
    <cellStyle name="_x000d__x000a_JournalTemplate=C:\COMFO\CTALK\JOURSTD.TPL_x000d__x000a_LbStateAddress=3 3 0 251 1 89 2 311_x000d__x000a_LbStateJou 4" xfId="261"/>
    <cellStyle name="_x000d__x000a_JournalTemplate=C:\COMFO\CTALK\JOURSTD.TPL_x000d__x000a_LbStateAddress=3 3 0 251 1 89 2 311_x000d__x000a_LbStateJou 5" xfId="262"/>
    <cellStyle name="%" xfId="263"/>
    <cellStyle name="% 11" xfId="264"/>
    <cellStyle name="% 11 2" xfId="265"/>
    <cellStyle name="% 11 3" xfId="266"/>
    <cellStyle name="% 11 4" xfId="267"/>
    <cellStyle name="% 11 5" xfId="268"/>
    <cellStyle name="% 12" xfId="269"/>
    <cellStyle name="% 12 2" xfId="270"/>
    <cellStyle name="% 12 3" xfId="271"/>
    <cellStyle name="% 12 4" xfId="272"/>
    <cellStyle name="% 12 5" xfId="273"/>
    <cellStyle name="% 2" xfId="274"/>
    <cellStyle name="% 2 2" xfId="275"/>
    <cellStyle name="% 2 2 2" xfId="276"/>
    <cellStyle name="% 2 2 3" xfId="277"/>
    <cellStyle name="% 2 2 4" xfId="278"/>
    <cellStyle name="% 2 2 5" xfId="279"/>
    <cellStyle name="% 2 3" xfId="280"/>
    <cellStyle name="% 2 3 2" xfId="281"/>
    <cellStyle name="% 2 3 3" xfId="282"/>
    <cellStyle name="% 2 3 4" xfId="283"/>
    <cellStyle name="% 2 3 5" xfId="284"/>
    <cellStyle name="% 2 4" xfId="285"/>
    <cellStyle name="% 2 5" xfId="286"/>
    <cellStyle name="% 2 6" xfId="287"/>
    <cellStyle name="% 2 7" xfId="288"/>
    <cellStyle name="% 3" xfId="289"/>
    <cellStyle name="% 3 2" xfId="290"/>
    <cellStyle name="% 3 3" xfId="291"/>
    <cellStyle name="% 3 4" xfId="292"/>
    <cellStyle name="% 3 5" xfId="293"/>
    <cellStyle name="% 4" xfId="294"/>
    <cellStyle name="% 4 2" xfId="295"/>
    <cellStyle name="% 4 3" xfId="296"/>
    <cellStyle name="% 4 4" xfId="297"/>
    <cellStyle name="% 4 5" xfId="298"/>
    <cellStyle name="% 5" xfId="299"/>
    <cellStyle name="% 6" xfId="300"/>
    <cellStyle name="% 7" xfId="301"/>
    <cellStyle name="% 8" xfId="302"/>
    <cellStyle name="%_CO-TERM_CALC" xfId="303"/>
    <cellStyle name="%_CO-TERM_CALC 2" xfId="304"/>
    <cellStyle name="%_CO-TERM_CALC 2 2" xfId="305"/>
    <cellStyle name="%_CO-TERM_CALC 2 3" xfId="306"/>
    <cellStyle name="%_CO-TERM_CALC 2 4" xfId="307"/>
    <cellStyle name="%_CO-TERM_CALC 2 5" xfId="308"/>
    <cellStyle name="%_CO-TERM_CALC 3" xfId="309"/>
    <cellStyle name="%_CO-TERM_CALC 3 2" xfId="310"/>
    <cellStyle name="%_CO-TERM_CALC 3 3" xfId="311"/>
    <cellStyle name="%_CO-TERM_CALC 3 4" xfId="312"/>
    <cellStyle name="%_CO-TERM_CALC 3 5" xfId="313"/>
    <cellStyle name="%_CO-TERM_CALC 4" xfId="314"/>
    <cellStyle name="%_CO-TERM_CALC 5" xfId="315"/>
    <cellStyle name="%_CO-TERM_CALC 6" xfId="316"/>
    <cellStyle name="%_CO-TERM_CALC 7" xfId="317"/>
    <cellStyle name="%_TotalP2008-Lot1_ToIP-Priced PO et P1V2" xfId="318"/>
    <cellStyle name="%_TotalP2008-Lot1_ToIP-Priced PO et P1V2 2" xfId="319"/>
    <cellStyle name="%_TotalP2008-Lot1_ToIP-Priced PO et P1V2 2 2" xfId="320"/>
    <cellStyle name="%_TotalP2008-Lot1_ToIP-Priced PO et P1V2 2 3" xfId="321"/>
    <cellStyle name="%_TotalP2008-Lot1_ToIP-Priced PO et P1V2 2 4" xfId="322"/>
    <cellStyle name="%_TotalP2008-Lot1_ToIP-Priced PO et P1V2 2 5" xfId="323"/>
    <cellStyle name="%_TotalP2008-Lot1_ToIP-Priced PO et P1V2 3" xfId="324"/>
    <cellStyle name="%_TotalP2008-Lot1_ToIP-Priced PO et P1V2 3 2" xfId="325"/>
    <cellStyle name="%_TotalP2008-Lot1_ToIP-Priced PO et P1V2 3 3" xfId="326"/>
    <cellStyle name="%_TotalP2008-Lot1_ToIP-Priced PO et P1V2 3 4" xfId="327"/>
    <cellStyle name="%_TotalP2008-Lot1_ToIP-Priced PO et P1V2 3 5" xfId="328"/>
    <cellStyle name="%_TotalP2008-Lot1_ToIP-Priced PO et P1V2 4" xfId="329"/>
    <cellStyle name="%_TotalP2008-Lot1_ToIP-Priced PO et P1V2 5" xfId="330"/>
    <cellStyle name="%_TotalP2008-Lot1_ToIP-Priced PO et P1V2 6" xfId="331"/>
    <cellStyle name="%_TotalP2008-Lot1_ToIP-Priced PO et P1V2 7" xfId="332"/>
    <cellStyle name="%_Z2 - UCSS_QUOTES" xfId="333"/>
    <cellStyle name="%_Z2 - UCSS_QUOTES 2" xfId="334"/>
    <cellStyle name="%_Z2 - UCSS_QUOTES 3" xfId="335"/>
    <cellStyle name="%_Z2 - UCSS_QUOTES 4" xfId="336"/>
    <cellStyle name="%_Z2 - UCSS_QUOTES 5" xfId="337"/>
    <cellStyle name="_Column1" xfId="338"/>
    <cellStyle name="_Column1 2" xfId="339"/>
    <cellStyle name="_Column1 3" xfId="340"/>
    <cellStyle name="_Column1 4" xfId="341"/>
    <cellStyle name="_Column1 5" xfId="342"/>
    <cellStyle name="_Column1_~3251160" xfId="343"/>
    <cellStyle name="_Column1_JE 154 Interest on Village Refunds_LI_07.12" xfId="344"/>
    <cellStyle name="_Column1_LI-Legal Fees_Accrual Worksheet_2011-02Nov" xfId="345"/>
    <cellStyle name="_Column2" xfId="346"/>
    <cellStyle name="_Column3" xfId="347"/>
    <cellStyle name="_Column4" xfId="348"/>
    <cellStyle name="_Column4_~3251160" xfId="349"/>
    <cellStyle name="_Column4_165500 Prepaid Other_NY_05.12" xfId="8443"/>
    <cellStyle name="_Column4_JE 160 Workbasket accrual LI 09.11" xfId="350"/>
    <cellStyle name="_Column4_JE 160 Workbasket accrual LI 10.11 - in progress" xfId="351"/>
    <cellStyle name="_Column4_JE 160 Workbasket Template_LI_04.12" xfId="352"/>
    <cellStyle name="_Column4_JE 160 Workbasket Template_LI_07.12" xfId="353"/>
    <cellStyle name="_Column4_JE 175 Legal Accrual_LI 05.12" xfId="354"/>
    <cellStyle name="_Column4_JE 175 Legal Accrual_LI 08.2011" xfId="355"/>
    <cellStyle name="_Column4_JE 175 Legal Accrual_LI -10.2011" xfId="356"/>
    <cellStyle name="_Column4_JE 175 Legal Accrual_LI -11.2011" xfId="357"/>
    <cellStyle name="_Column4_JE 175 Legal Accrual_LI -12.2011" xfId="358"/>
    <cellStyle name="_Column4_JE 175 Legal Accrual_LI_07.12" xfId="10805"/>
    <cellStyle name="_Column4_JE 175_Legal Accrual_TN_08.11" xfId="359"/>
    <cellStyle name="_Column4_JE 175_Legal Accrual_TN_09.11" xfId="360"/>
    <cellStyle name="_Column4_JE 39081211 Reclass Fleet Expense from 38 to 39_NY_08.12" xfId="10806"/>
    <cellStyle name="_Column4_LI-Legal Fees_Accrual Worksheet_2011-02Nov" xfId="361"/>
    <cellStyle name="_Column4_West.2010Q3" xfId="362"/>
    <cellStyle name="_Column5" xfId="363"/>
    <cellStyle name="_Column6" xfId="364"/>
    <cellStyle name="_Column7" xfId="365"/>
    <cellStyle name="_Column7 2" xfId="9624"/>
    <cellStyle name="_Data" xfId="68"/>
    <cellStyle name="_Data 2" xfId="366"/>
    <cellStyle name="_Data 3" xfId="367"/>
    <cellStyle name="_Data 4" xfId="368"/>
    <cellStyle name="_Data 5" xfId="369"/>
    <cellStyle name="_Data_Attachment A updated 07 11 with Co. Share 14% &amp; East Rockaway" xfId="370"/>
    <cellStyle name="_Data_Attachment A updated 07 11 with Co. Share 14% &amp; East Rockaway_Attachment A_Village Refunds # 2 as of 09 12 2011 updated" xfId="9625"/>
    <cellStyle name="_Data_Attachment A updated with Co. Share 14% 07 25 2011" xfId="371"/>
    <cellStyle name="_Data_Attachment A updated with Co. Share 14% 07 25 2011_Attachment A_Village Refunds # 2 as of 09 12 2011 updated" xfId="9626"/>
    <cellStyle name="_Data_Attachment A_Village Refunds # 2 as of 09 12 2011 updated" xfId="9627"/>
    <cellStyle name="_Data_Cerberus" xfId="69"/>
    <cellStyle name="_Data_Cerberus 2" xfId="372"/>
    <cellStyle name="_Data_Cerberus 2_Hurricane Sandy Accrual for Long Island Legacy Jan 2013" xfId="373"/>
    <cellStyle name="_Data_Cerberus 2_JKC 5 Accrual for New York Water Nov 2012" xfId="374"/>
    <cellStyle name="_Data_Cerberus 3" xfId="375"/>
    <cellStyle name="_Data_Cerberus 3 2" xfId="376"/>
    <cellStyle name="_Data_Cerberus 4" xfId="377"/>
    <cellStyle name="_Data_Cerberus_~3251160" xfId="378"/>
    <cellStyle name="_Data_Cerberus_100000439" xfId="8444"/>
    <cellStyle name="_Data_Cerberus_100000477 JE 77 Rev Stabilization_LI_08.12" xfId="9628"/>
    <cellStyle name="_Data_Cerberus_39 - JE 77 Rev Stabilization_NY_05.12" xfId="8445"/>
    <cellStyle name="_Data_Cerberus_39 - JE 79 Rev Stabilization adj_NY_05.12" xfId="8446"/>
    <cellStyle name="_Data_Cerberus_April 2011 Monthly Accrual Form_JKC5_AMY CHRISTENSEN" xfId="379"/>
    <cellStyle name="_Data_Cerberus_Attachment A updated 07 11 with Co. Share 14% &amp; East Rockaway" xfId="380"/>
    <cellStyle name="_Data_Cerberus_Attachment A updated 07 11 with Co. Share 14% &amp; East Rockaway_Attachment A_Village Refunds # 2 as of 09 12 2011 updated" xfId="9629"/>
    <cellStyle name="_Data_Cerberus_Attachment A updated with Co. Share 14% 07 25 2011" xfId="381"/>
    <cellStyle name="_Data_Cerberus_Attachment A updated with Co. Share 14% 07 25 2011_Attachment A_Village Refunds # 2 as of 09 12 2011 updated" xfId="9630"/>
    <cellStyle name="_Data_Cerberus_Attachment A_Village Refunds # 2 as of 09 12 2011 updated" xfId="9631"/>
    <cellStyle name="_Data_Cerberus_CONTROL_LOG_01_2012" xfId="382"/>
    <cellStyle name="_Data_Cerberus_CONTROL_LOG_02_2012" xfId="383"/>
    <cellStyle name="_Data_Cerberus_CONTROL_LOG_03_2012" xfId="384"/>
    <cellStyle name="_Data_Cerberus_CONTROL_LOG_04_2011" xfId="385"/>
    <cellStyle name="_Data_Cerberus_CONTROL_LOG_04_2012" xfId="386"/>
    <cellStyle name="_Data_Cerberus_CONTROL_LOG_05_2011" xfId="387"/>
    <cellStyle name="_Data_Cerberus_CONTROL_LOG_05_2012" xfId="388"/>
    <cellStyle name="_Data_Cerberus_CONTROL_LOG_06_2011" xfId="389"/>
    <cellStyle name="_Data_Cerberus_CONTROL_LOG_06_2012" xfId="390"/>
    <cellStyle name="_Data_Cerberus_CONTROL_LOG_07_2011" xfId="391"/>
    <cellStyle name="_Data_Cerberus_CONTROL_LOG_08_2011" xfId="392"/>
    <cellStyle name="_Data_Cerberus_CONTROL_LOG_09_2011" xfId="393"/>
    <cellStyle name="_Data_Cerberus_CONTROL_LOG_10_2011" xfId="394"/>
    <cellStyle name="_Data_Cerberus_CONTROL_LOG_11_2011" xfId="395"/>
    <cellStyle name="_Data_Cerberus_CONTROL_LOG_12_2011" xfId="396"/>
    <cellStyle name="_Data_Cerberus_Exhibit JNC-1 Property Tax Refunds" xfId="397"/>
    <cellStyle name="_Data_Cerberus_Exhibit JNC-1 Property Tax Refunds_256328 Accr Revenue Other_LI_11.11" xfId="398"/>
    <cellStyle name="_Data_Cerberus_Exhibit JNC-1 Property Tax Refunds_Attachment A_Village Refunds # 2 as of 09 12 2011 updated" xfId="9632"/>
    <cellStyle name="_Data_Cerberus_Exhibit JNC-1 Property Tax Refunds_JE 154 Interest on Village Refunds_02.12" xfId="399"/>
    <cellStyle name="_Data_Cerberus_Exhibit JNC-1 Property Tax Refunds_JE 154 Interest on Village Refunds_08.11" xfId="400"/>
    <cellStyle name="_Data_Cerberus_Exhibit JNC-1 Property Tax Refunds_JE 154 Interest on Village Refunds_11.11" xfId="401"/>
    <cellStyle name="_Data_Cerberus_Finance_JKC5_August 2011" xfId="402"/>
    <cellStyle name="_Data_Cerberus_Finance_JKC5_January 2012" xfId="403"/>
    <cellStyle name="_Data_Cerberus_JE 100 - SAP - PA Allowance for doubtful_PA_08.12" xfId="404"/>
    <cellStyle name="_Data_Cerberus_JE 100_AR_Uncoll_NY_12.12" xfId="9310"/>
    <cellStyle name="_Data_Cerberus_JE 100_Uncoll_LI_07.12" xfId="8447"/>
    <cellStyle name="_Data_Cerberus_JE 154 Interest on Village Refunds_03.11" xfId="405"/>
    <cellStyle name="_Data_Cerberus_JE 154 Interest on Village Refunds_03.11_256328 Accr Revenue Other_LI_11.11" xfId="406"/>
    <cellStyle name="_Data_Cerberus_JE 154 Interest on Village Refunds_03.11_Attachment A updated with Co. Share 14% 07 25 2011" xfId="407"/>
    <cellStyle name="_Data_Cerberus_JE 154 Interest on Village Refunds_03.11_Attachment A updated with Co. Share 14% 07 25 2011_Attachment A_Village Refunds # 2 as of 09 12 2011 updated" xfId="9633"/>
    <cellStyle name="_Data_Cerberus_JE 154 Interest on Village Refunds_03.11_Attachment A_Village Refunds # 2 as of 09 12 2011 updated" xfId="9634"/>
    <cellStyle name="_Data_Cerberus_JE 154 Interest on Village Refunds_03.11_JE 154 Interest on Village Refunds_02.12" xfId="408"/>
    <cellStyle name="_Data_Cerberus_JE 154 Interest on Village Refunds_03.11_JE 154 Interest on Village Refunds_08.11" xfId="409"/>
    <cellStyle name="_Data_Cerberus_JE 154 Interest on Village Refunds_03.11_JE 154 Interest on Village Refunds_11.11" xfId="410"/>
    <cellStyle name="_Data_Cerberus_JE 38110902 True up interest for RAC adjustment" xfId="411"/>
    <cellStyle name="_Data_Cerberus_JE 38110902 True up interest for RAC adjustment 2" xfId="9635"/>
    <cellStyle name="_Data_Cerberus_JE 77 Rev Stabilization 02.12" xfId="412"/>
    <cellStyle name="_Data_Cerberus_JE 77 Rev Stabilization 03.12" xfId="9636"/>
    <cellStyle name="_Data_Cerberus_JE 77 Rev Stabilization 04.12" xfId="8448"/>
    <cellStyle name="_Data_Cerberus_JE 77 Rev Stabilization 08.11" xfId="413"/>
    <cellStyle name="_Data_Cerberus_JE 77 Rev Stabilization 11.11" xfId="9637"/>
    <cellStyle name="_Data_Cerberus_JE 77 Rev Stabilization 12.11" xfId="9638"/>
    <cellStyle name="_Data_Cerberus_JE 77 Rev Stabilization_NY_08.12" xfId="8449"/>
    <cellStyle name="_Data_Cerberus_JE 78 Property Tax Stabilization 01.12" xfId="414"/>
    <cellStyle name="_Data_Cerberus_JE 78 Property Tax Stabilization 02.12" xfId="8450"/>
    <cellStyle name="_Data_Cerberus_JE 78 Property Tax Stabilization 08.11" xfId="8451"/>
    <cellStyle name="_Data_Cerberus_JE 78 Property Tax Stabilization 11.11" xfId="8452"/>
    <cellStyle name="_Data_Cerberus_JE 78 Property Tax Stabilization_NY_08.12" xfId="8453"/>
    <cellStyle name="_Data_Cerberus_LI-Legal Fees_Accrual Worksheet_2011-02Nov" xfId="415"/>
    <cellStyle name="_Data_Cerberus_NOV JE152" xfId="10807"/>
    <cellStyle name="_Data_Cerberus_Sheet1" xfId="416"/>
    <cellStyle name="_Data_Cerberus_UPLOAD-Template_2012-06-22" xfId="417"/>
    <cellStyle name="_Data_Cerberus_UPLOAD-Template_2012-06-22 2" xfId="418"/>
    <cellStyle name="_Data_Cerberus_UPLOAD-Template_2012-06-22 3" xfId="419"/>
    <cellStyle name="_Data_Cerberus_UPLOAD-Template_2012-06-22 4" xfId="420"/>
    <cellStyle name="_Data_Cerberus_UPLOAD-Template_2012-06-22 5" xfId="421"/>
    <cellStyle name="_Data_CONTROL_LOG_01_2012" xfId="422"/>
    <cellStyle name="_Data_CONTROL_LOG_02_2012" xfId="423"/>
    <cellStyle name="_Data_CONTROL_LOG_03_2012" xfId="424"/>
    <cellStyle name="_Data_CONTROL_LOG_04_2012" xfId="425"/>
    <cellStyle name="_Data_CONTROL_LOG_05_2011" xfId="426"/>
    <cellStyle name="_Data_CONTROL_LOG_05_2012" xfId="427"/>
    <cellStyle name="_Data_CONTROL_LOG_06_2011" xfId="428"/>
    <cellStyle name="_Data_CONTROL_LOG_06_2012" xfId="429"/>
    <cellStyle name="_Data_CONTROL_LOG_07_2011" xfId="430"/>
    <cellStyle name="_Data_CONTROL_LOG_08_2011" xfId="431"/>
    <cellStyle name="_Data_CONTROL_LOG_09_2011" xfId="432"/>
    <cellStyle name="_Data_CONTROL_LOG_10_2011" xfId="433"/>
    <cellStyle name="_Data_CONTROL_LOG_11_2011" xfId="434"/>
    <cellStyle name="_Data_CONTROL_LOG_12_2011" xfId="435"/>
    <cellStyle name="_Data_Exhibit JNC-1 Property Tax Refunds" xfId="436"/>
    <cellStyle name="_Data_Exhibit JNC-1 Property Tax Refunds_256328 Accr Revenue Other_LI_11.11" xfId="437"/>
    <cellStyle name="_Data_Exhibit JNC-1 Property Tax Refunds_Attachment A_Village Refunds # 2 as of 09 12 2011 updated" xfId="9639"/>
    <cellStyle name="_Data_Exhibit JNC-1 Property Tax Refunds_JE 154 Interest on Village Refunds_02.12" xfId="438"/>
    <cellStyle name="_Data_Exhibit JNC-1 Property Tax Refunds_JE 154 Interest on Village Refunds_08.11" xfId="439"/>
    <cellStyle name="_Data_Exhibit JNC-1 Property Tax Refunds_JE 154 Interest on Village Refunds_11.11" xfId="440"/>
    <cellStyle name="_Data_Finance_JKC5_August 2011" xfId="441"/>
    <cellStyle name="_Data_Finance_JKC5_January 2012" xfId="442"/>
    <cellStyle name="_Data_JE 100_AR_Uncoll_NY_12.12" xfId="9311"/>
    <cellStyle name="_Data_JE 154 Interest on Village Refunds_03.11" xfId="443"/>
    <cellStyle name="_Data_JE 154 Interest on Village Refunds_03.11_256328 Accr Revenue Other_LI_11.11" xfId="444"/>
    <cellStyle name="_Data_JE 154 Interest on Village Refunds_03.11_Attachment A updated with Co. Share 14% 07 25 2011" xfId="445"/>
    <cellStyle name="_Data_JE 154 Interest on Village Refunds_03.11_Attachment A updated with Co. Share 14% 07 25 2011_Attachment A_Village Refunds # 2 as of 09 12 2011 updated" xfId="9640"/>
    <cellStyle name="_Data_JE 154 Interest on Village Refunds_03.11_Attachment A_Village Refunds # 2 as of 09 12 2011 updated" xfId="9641"/>
    <cellStyle name="_Data_JE 154 Interest on Village Refunds_03.11_JE 154 Interest on Village Refunds_02.12" xfId="446"/>
    <cellStyle name="_Data_JE 154 Interest on Village Refunds_03.11_JE 154 Interest on Village Refunds_08.11" xfId="447"/>
    <cellStyle name="_Data_JE 154 Interest on Village Refunds_03.11_JE 154 Interest on Village Refunds_11.11" xfId="448"/>
    <cellStyle name="_Data_JE 77 Rev Stabilization 01.12" xfId="449"/>
    <cellStyle name="_Data_JE 77 Rev Stabilization_LI_07.12" xfId="8454"/>
    <cellStyle name="_Data_JE 78 Property Tax Stabilization 03.12" xfId="8455"/>
    <cellStyle name="_Data_JE 78 Property Tax Stabilization 04.12" xfId="8456"/>
    <cellStyle name="_Data_JE 78 Property Tax Stabilization 11.11" xfId="450"/>
    <cellStyle name="_Data_Sheet1" xfId="451"/>
    <cellStyle name="_Formula" xfId="452"/>
    <cellStyle name="_Header" xfId="453"/>
    <cellStyle name="_J - UCSS_QUOTES" xfId="454"/>
    <cellStyle name="_J - UCSS_QUOTES 2" xfId="455"/>
    <cellStyle name="_J - UCSS_QUOTES 2 2" xfId="456"/>
    <cellStyle name="_J - UCSS_QUOTES 2 3" xfId="457"/>
    <cellStyle name="_J - UCSS_QUOTES 2 4" xfId="458"/>
    <cellStyle name="_J - UCSS_QUOTES 2 5" xfId="459"/>
    <cellStyle name="_J - UCSS_QUOTES 3" xfId="460"/>
    <cellStyle name="_J - UCSS_QUOTES 3 2" xfId="461"/>
    <cellStyle name="_J - UCSS_QUOTES 3 3" xfId="462"/>
    <cellStyle name="_J - UCSS_QUOTES 3 4" xfId="463"/>
    <cellStyle name="_J - UCSS_QUOTES 3 5" xfId="464"/>
    <cellStyle name="_J - UCSS_QUOTES 4" xfId="465"/>
    <cellStyle name="_J - UCSS_QUOTES 5" xfId="466"/>
    <cellStyle name="_J - UCSS_QUOTES 6" xfId="467"/>
    <cellStyle name="_J - UCSS_QUOTES 7" xfId="468"/>
    <cellStyle name="_JE 180_MI reserve over 180 days_LI 07.12" xfId="10808"/>
    <cellStyle name="_M2 - UCSS_QUOTES" xfId="469"/>
    <cellStyle name="_M2 - UCSS_QUOTES 2" xfId="470"/>
    <cellStyle name="_M2 - UCSS_QUOTES 2 2" xfId="471"/>
    <cellStyle name="_M2 - UCSS_QUOTES 2 3" xfId="472"/>
    <cellStyle name="_M2 - UCSS_QUOTES 2 4" xfId="473"/>
    <cellStyle name="_M2 - UCSS_QUOTES 2 5" xfId="474"/>
    <cellStyle name="_M2 - UCSS_QUOTES 3" xfId="475"/>
    <cellStyle name="_M2 - UCSS_QUOTES 3 2" xfId="476"/>
    <cellStyle name="_M2 - UCSS_QUOTES 3 3" xfId="477"/>
    <cellStyle name="_M2 - UCSS_QUOTES 3 4" xfId="478"/>
    <cellStyle name="_M2 - UCSS_QUOTES 3 5" xfId="479"/>
    <cellStyle name="_M2 - UCSS_QUOTES 4" xfId="480"/>
    <cellStyle name="_M2 - UCSS_QUOTES 5" xfId="481"/>
    <cellStyle name="_M2 - UCSS_QUOTES 6" xfId="482"/>
    <cellStyle name="_M2 - UCSS_QUOTES 7" xfId="483"/>
    <cellStyle name="_Part numbers--Single Page v7" xfId="484"/>
    <cellStyle name="_Part numbers--Single Page v7 2" xfId="485"/>
    <cellStyle name="_Part numbers--Single Page v7 2 2" xfId="486"/>
    <cellStyle name="_Part numbers--Single Page v7 2 3" xfId="487"/>
    <cellStyle name="_Part numbers--Single Page v7 2 4" xfId="488"/>
    <cellStyle name="_Part numbers--Single Page v7 2 5" xfId="489"/>
    <cellStyle name="_Part numbers--Single Page v7 3" xfId="490"/>
    <cellStyle name="_Part numbers--Single Page v7 3 2" xfId="491"/>
    <cellStyle name="_Part numbers--Single Page v7 3 3" xfId="492"/>
    <cellStyle name="_Part numbers--Single Page v7 3 4" xfId="493"/>
    <cellStyle name="_Part numbers--Single Page v7 3 5" xfId="494"/>
    <cellStyle name="_Part numbers--Single Page v7 4" xfId="495"/>
    <cellStyle name="_Part numbers--Single Page v7 5" xfId="496"/>
    <cellStyle name="_Part numbers--Single Page v7 6" xfId="497"/>
    <cellStyle name="_Part numbers--Single Page v7 7" xfId="498"/>
    <cellStyle name="_Row1" xfId="70"/>
    <cellStyle name="_Row1 2" xfId="499"/>
    <cellStyle name="_Row1 2_Hurricane Sandy Accrual for Long Island Legacy Jan 2013" xfId="500"/>
    <cellStyle name="_Row1 2_JKC 5 Accrual for New York Water Nov 2012" xfId="501"/>
    <cellStyle name="_Row1 3" xfId="502"/>
    <cellStyle name="_Row1 3 2" xfId="503"/>
    <cellStyle name="_Row1 4" xfId="504"/>
    <cellStyle name="_Row1_~3251160" xfId="505"/>
    <cellStyle name="_Row1_100000439" xfId="8457"/>
    <cellStyle name="_Row1_100000477 JE 77 Rev Stabilization_LI_08.12" xfId="9642"/>
    <cellStyle name="_Row1_39 - JE 77 Rev Stabilization_NY_05.12" xfId="8458"/>
    <cellStyle name="_Row1_39 - JE 79 Rev Stabilization adj_NY_05.12" xfId="8459"/>
    <cellStyle name="_Row1_April 2011 Monthly Accrual Form_JKC5_AMY CHRISTENSEN" xfId="506"/>
    <cellStyle name="_Row1_Attachment A updated with Co. Share 14% 07 25 2011" xfId="507"/>
    <cellStyle name="_Row1_Attachment A_Village Refunds # 2 as of 09 12 2011 updated" xfId="9643"/>
    <cellStyle name="_Row1_CONTROL_LOG_04_2011" xfId="508"/>
    <cellStyle name="_Row1_JE 100 - SAP - PA Allowance for doubtful_PA_08.12" xfId="509"/>
    <cellStyle name="_Row1_JE 100_Uncoll_LI_07.12" xfId="8460"/>
    <cellStyle name="_Row1_JE 38110902 True up interest for RAC adjustment" xfId="510"/>
    <cellStyle name="_Row1_JE 38110902 True up interest for RAC adjustment 2" xfId="9644"/>
    <cellStyle name="_Row1_JE 77 Rev Stabilization 02.12" xfId="511"/>
    <cellStyle name="_Row1_JE 77 Rev Stabilization 03.12" xfId="9645"/>
    <cellStyle name="_Row1_JE 77 Rev Stabilization 04.12" xfId="8461"/>
    <cellStyle name="_Row1_JE 77 Rev Stabilization 08.11" xfId="512"/>
    <cellStyle name="_Row1_JE 77 Rev Stabilization 11.11" xfId="9646"/>
    <cellStyle name="_Row1_JE 77 Rev Stabilization 12.11" xfId="9647"/>
    <cellStyle name="_Row1_JE 77 Rev Stabilization_NY_08.12" xfId="8462"/>
    <cellStyle name="_Row1_JE 78 Property Tax Stabilization 01.12" xfId="513"/>
    <cellStyle name="_Row1_JE 78 Property Tax Stabilization 02.12" xfId="8463"/>
    <cellStyle name="_Row1_JE 78 Property Tax Stabilization 08.11" xfId="8464"/>
    <cellStyle name="_Row1_JE 78 Property Tax Stabilization 11.11" xfId="8465"/>
    <cellStyle name="_Row1_JE 78 Property Tax Stabilization_NY_08.12" xfId="8466"/>
    <cellStyle name="_Row1_LI-Legal Fees_Accrual Worksheet_2011-02Nov" xfId="514"/>
    <cellStyle name="_Row1_NOV JE152" xfId="10809"/>
    <cellStyle name="_Row1_Sheet1" xfId="10810"/>
    <cellStyle name="_Row1_UPLOAD-Template_2012-06-22" xfId="515"/>
    <cellStyle name="_Row1_UPLOAD-Template_2012-06-22 2" xfId="516"/>
    <cellStyle name="_Row1_UPLOAD-Template_2012-06-22 3" xfId="517"/>
    <cellStyle name="_Row1_UPLOAD-Template_2012-06-22 4" xfId="518"/>
    <cellStyle name="_Row1_UPLOAD-Template_2012-06-22 5" xfId="519"/>
    <cellStyle name="_Row2" xfId="520"/>
    <cellStyle name="_Row3" xfId="521"/>
    <cellStyle name="_Row4" xfId="522"/>
    <cellStyle name="_Row4 2" xfId="523"/>
    <cellStyle name="_Row4 3" xfId="524"/>
    <cellStyle name="_Row4 4" xfId="525"/>
    <cellStyle name="_Row4 5" xfId="526"/>
    <cellStyle name="_Row5" xfId="527"/>
    <cellStyle name="_Row6" xfId="528"/>
    <cellStyle name="_Row7" xfId="529"/>
    <cellStyle name="_Row7 2" xfId="9648"/>
    <cellStyle name="_Sheet1" xfId="530"/>
    <cellStyle name="_Sheet1 2" xfId="531"/>
    <cellStyle name="_Sheet1 2 2" xfId="532"/>
    <cellStyle name="_Sheet1 2 3" xfId="533"/>
    <cellStyle name="_Sheet1 2 4" xfId="534"/>
    <cellStyle name="_Sheet1 2 5" xfId="535"/>
    <cellStyle name="_Sheet1 3" xfId="536"/>
    <cellStyle name="_Sheet1 3 2" xfId="537"/>
    <cellStyle name="_Sheet1 3 3" xfId="538"/>
    <cellStyle name="_Sheet1 3 4" xfId="539"/>
    <cellStyle name="_Sheet1 3 5" xfId="540"/>
    <cellStyle name="_Sheet1 4" xfId="541"/>
    <cellStyle name="_Sheet1 5" xfId="542"/>
    <cellStyle name="_Sheet1 6" xfId="543"/>
    <cellStyle name="_Sheet1 7" xfId="544"/>
    <cellStyle name="_Subscription Summary" xfId="545"/>
    <cellStyle name="_Subscription Summary 2" xfId="546"/>
    <cellStyle name="_Subscription Summary 2 2" xfId="547"/>
    <cellStyle name="_Subscription Summary 2 3" xfId="548"/>
    <cellStyle name="_Subscription Summary 2 4" xfId="549"/>
    <cellStyle name="_Subscription Summary 2 5" xfId="550"/>
    <cellStyle name="_Subscription Summary 3" xfId="551"/>
    <cellStyle name="_Subscription Summary 3 2" xfId="552"/>
    <cellStyle name="_Subscription Summary 3 3" xfId="553"/>
    <cellStyle name="_Subscription Summary 3 4" xfId="554"/>
    <cellStyle name="_Subscription Summary 3 5" xfId="555"/>
    <cellStyle name="_Subscription Summary 4" xfId="556"/>
    <cellStyle name="_Subscription Summary 5" xfId="557"/>
    <cellStyle name="_Subscription Summary 6" xfId="558"/>
    <cellStyle name="_Subscription Summary 7" xfId="559"/>
    <cellStyle name="_TableSuperHead" xfId="560"/>
    <cellStyle name="_UCSS Quoting Tool" xfId="561"/>
    <cellStyle name="_UCSS Quoting Tool_1" xfId="562"/>
    <cellStyle name="£ BP" xfId="72"/>
    <cellStyle name="£ BP 2" xfId="563"/>
    <cellStyle name="¥ JY" xfId="73"/>
    <cellStyle name="¥ JY 2" xfId="564"/>
    <cellStyle name="=C:\WINNT35\SYSTEM32\COMMAND.COM" xfId="71"/>
    <cellStyle name="=C:\WINNT35\SYSTEM32\COMMAND.COM 2" xfId="565"/>
    <cellStyle name="=C:\WINNT35\SYSTEM32\COMMAND.COM 3" xfId="566"/>
    <cellStyle name="=C:\WINNT35\SYSTEM32\COMMAND.COM 3 2" xfId="567"/>
    <cellStyle name="=C:\WINNT35\SYSTEM32\COMMAND.COM 4" xfId="568"/>
    <cellStyle name="0,0_x000d__x000a_NA_x000d__x000a_" xfId="569"/>
    <cellStyle name="0,0_x000d__x000a_NA_x000d__x000a_ 2" xfId="570"/>
    <cellStyle name="0,0_x000d__x000a_NA_x000d__x000a_ 2 2" xfId="571"/>
    <cellStyle name="0,0_x000d__x000a_NA_x000d__x000a_ 2 3" xfId="572"/>
    <cellStyle name="0,0_x000d__x000a_NA_x000d__x000a_ 2 4" xfId="573"/>
    <cellStyle name="0,0_x000d__x000a_NA_x000d__x000a_ 2 5" xfId="574"/>
    <cellStyle name="0,0_x000d__x000a_NA_x000d__x000a_ 3" xfId="575"/>
    <cellStyle name="0,0_x000d__x000a_NA_x000d__x000a_ 3 2" xfId="576"/>
    <cellStyle name="0,0_x000d__x000a_NA_x000d__x000a_ 3 3" xfId="577"/>
    <cellStyle name="0,0_x000d__x000a_NA_x000d__x000a_ 3 4" xfId="578"/>
    <cellStyle name="0,0_x000d__x000a_NA_x000d__x000a_ 3 5" xfId="579"/>
    <cellStyle name="0,0_x000d__x000a_NA_x000d__x000a_ 4" xfId="580"/>
    <cellStyle name="0,0_x000d__x000a_NA_x000d__x000a_ 5" xfId="581"/>
    <cellStyle name="0,0_x000d__x000a_NA_x000d__x000a_ 6" xfId="582"/>
    <cellStyle name="0,0_x000d__x000a_NA_x000d__x000a_ 7" xfId="583"/>
    <cellStyle name="1" xfId="38792"/>
    <cellStyle name="20 % - Accent1" xfId="584"/>
    <cellStyle name="20 % - Accent1 2" xfId="585"/>
    <cellStyle name="20 % - Accent2" xfId="586"/>
    <cellStyle name="20 % - Accent2 2" xfId="587"/>
    <cellStyle name="20 % - Accent3" xfId="588"/>
    <cellStyle name="20 % - Accent3 2" xfId="589"/>
    <cellStyle name="20 % - Accent4" xfId="590"/>
    <cellStyle name="20 % - Accent4 2" xfId="591"/>
    <cellStyle name="20 % - Accent5" xfId="592"/>
    <cellStyle name="20 % - Accent5 2" xfId="593"/>
    <cellStyle name="20 % - Accent6" xfId="594"/>
    <cellStyle name="20 % - Accent6 2" xfId="595"/>
    <cellStyle name="20% - Accent1 10" xfId="24259"/>
    <cellStyle name="20% - Accent1 11" xfId="24260"/>
    <cellStyle name="20% - Accent1 2" xfId="596"/>
    <cellStyle name="20% - Accent1 2 2" xfId="597"/>
    <cellStyle name="20% - Accent1 2 3" xfId="24261"/>
    <cellStyle name="20% - Accent1 2 3 2" xfId="24685"/>
    <cellStyle name="20% - Accent1 3" xfId="10811"/>
    <cellStyle name="20% - Accent1 3 2" xfId="11849"/>
    <cellStyle name="20% - Accent1 3 2 2" xfId="13641"/>
    <cellStyle name="20% - Accent1 3 2 2 2" xfId="17177"/>
    <cellStyle name="20% - Accent1 3 2 2 3" xfId="24235"/>
    <cellStyle name="20% - Accent1 3 2 3" xfId="15420"/>
    <cellStyle name="20% - Accent1 3 2 4" xfId="22466"/>
    <cellStyle name="20% - Accent1 3 3" xfId="12759"/>
    <cellStyle name="20% - Accent1 3 3 2" xfId="16299"/>
    <cellStyle name="20% - Accent1 3 3 3" xfId="23356"/>
    <cellStyle name="20% - Accent1 3 4" xfId="14540"/>
    <cellStyle name="20% - Accent1 3 4 2" xfId="24262"/>
    <cellStyle name="20% - Accent1 3 5" xfId="21535"/>
    <cellStyle name="20% - Accent1 3 6" xfId="36995"/>
    <cellStyle name="20% - Accent1 3 7" xfId="37880"/>
    <cellStyle name="20% - Accent1 3 8" xfId="38768"/>
    <cellStyle name="20% - Accent1 4" xfId="10812"/>
    <cellStyle name="20% - Accent1 4 2" xfId="11850"/>
    <cellStyle name="20% - Accent1 4 2 2" xfId="13642"/>
    <cellStyle name="20% - Accent1 4 2 2 2" xfId="17178"/>
    <cellStyle name="20% - Accent1 4 2 2 3" xfId="24236"/>
    <cellStyle name="20% - Accent1 4 2 3" xfId="15421"/>
    <cellStyle name="20% - Accent1 4 2 4" xfId="22467"/>
    <cellStyle name="20% - Accent1 4 3" xfId="12760"/>
    <cellStyle name="20% - Accent1 4 3 2" xfId="16300"/>
    <cellStyle name="20% - Accent1 4 3 3" xfId="23357"/>
    <cellStyle name="20% - Accent1 4 4" xfId="14541"/>
    <cellStyle name="20% - Accent1 4 4 2" xfId="24263"/>
    <cellStyle name="20% - Accent1 4 5" xfId="21536"/>
    <cellStyle name="20% - Accent1 4 6" xfId="36996"/>
    <cellStyle name="20% - Accent1 4 7" xfId="37881"/>
    <cellStyle name="20% - Accent1 4 8" xfId="38769"/>
    <cellStyle name="20% - Accent1 5" xfId="24264"/>
    <cellStyle name="20% - Accent1 6" xfId="24265"/>
    <cellStyle name="20% - Accent1 7" xfId="24266"/>
    <cellStyle name="20% - Accent1 8" xfId="24267"/>
    <cellStyle name="20% - Accent1 9" xfId="24268"/>
    <cellStyle name="20% - Accent2 10" xfId="24269"/>
    <cellStyle name="20% - Accent2 11" xfId="24270"/>
    <cellStyle name="20% - Accent2 2" xfId="598"/>
    <cellStyle name="20% - Accent2 2 2" xfId="599"/>
    <cellStyle name="20% - Accent2 2 3" xfId="24271"/>
    <cellStyle name="20% - Accent2 2 3 2" xfId="24686"/>
    <cellStyle name="20% - Accent2 3" xfId="10813"/>
    <cellStyle name="20% - Accent2 3 2" xfId="11851"/>
    <cellStyle name="20% - Accent2 3 2 2" xfId="13643"/>
    <cellStyle name="20% - Accent2 3 2 2 2" xfId="17179"/>
    <cellStyle name="20% - Accent2 3 2 2 3" xfId="24237"/>
    <cellStyle name="20% - Accent2 3 2 3" xfId="15422"/>
    <cellStyle name="20% - Accent2 3 2 4" xfId="22468"/>
    <cellStyle name="20% - Accent2 3 3" xfId="12761"/>
    <cellStyle name="20% - Accent2 3 3 2" xfId="16301"/>
    <cellStyle name="20% - Accent2 3 3 3" xfId="23358"/>
    <cellStyle name="20% - Accent2 3 4" xfId="14542"/>
    <cellStyle name="20% - Accent2 3 4 2" xfId="24272"/>
    <cellStyle name="20% - Accent2 3 5" xfId="21537"/>
    <cellStyle name="20% - Accent2 3 6" xfId="36997"/>
    <cellStyle name="20% - Accent2 3 7" xfId="37882"/>
    <cellStyle name="20% - Accent2 3 8" xfId="38770"/>
    <cellStyle name="20% - Accent2 4" xfId="10814"/>
    <cellStyle name="20% - Accent2 4 2" xfId="11852"/>
    <cellStyle name="20% - Accent2 4 2 2" xfId="13644"/>
    <cellStyle name="20% - Accent2 4 2 2 2" xfId="17180"/>
    <cellStyle name="20% - Accent2 4 2 2 3" xfId="24238"/>
    <cellStyle name="20% - Accent2 4 2 3" xfId="15423"/>
    <cellStyle name="20% - Accent2 4 2 4" xfId="22469"/>
    <cellStyle name="20% - Accent2 4 3" xfId="12762"/>
    <cellStyle name="20% - Accent2 4 3 2" xfId="16302"/>
    <cellStyle name="20% - Accent2 4 3 3" xfId="23359"/>
    <cellStyle name="20% - Accent2 4 4" xfId="14543"/>
    <cellStyle name="20% - Accent2 4 4 2" xfId="24273"/>
    <cellStyle name="20% - Accent2 4 5" xfId="21538"/>
    <cellStyle name="20% - Accent2 4 6" xfId="36998"/>
    <cellStyle name="20% - Accent2 4 7" xfId="37883"/>
    <cellStyle name="20% - Accent2 4 8" xfId="38771"/>
    <cellStyle name="20% - Accent2 5" xfId="24274"/>
    <cellStyle name="20% - Accent2 6" xfId="24275"/>
    <cellStyle name="20% - Accent2 7" xfId="24276"/>
    <cellStyle name="20% - Accent2 8" xfId="24277"/>
    <cellStyle name="20% - Accent2 9" xfId="24278"/>
    <cellStyle name="20% - Accent3 10" xfId="600"/>
    <cellStyle name="20% - Accent3 10 2" xfId="601"/>
    <cellStyle name="20% - Accent3 10 3" xfId="24279"/>
    <cellStyle name="20% - Accent3 10 3 2" xfId="24687"/>
    <cellStyle name="20% - Accent3 11" xfId="602"/>
    <cellStyle name="20% - Accent3 11 2" xfId="603"/>
    <cellStyle name="20% - Accent3 11 3" xfId="24280"/>
    <cellStyle name="20% - Accent3 11 3 2" xfId="24688"/>
    <cellStyle name="20% - Accent3 12" xfId="604"/>
    <cellStyle name="20% - Accent3 12 2" xfId="605"/>
    <cellStyle name="20% - Accent3 13" xfId="10815"/>
    <cellStyle name="20% - Accent3 13 2" xfId="11853"/>
    <cellStyle name="20% - Accent3 13 2 2" xfId="13645"/>
    <cellStyle name="20% - Accent3 13 2 2 2" xfId="17181"/>
    <cellStyle name="20% - Accent3 13 2 2 3" xfId="24239"/>
    <cellStyle name="20% - Accent3 13 2 3" xfId="15424"/>
    <cellStyle name="20% - Accent3 13 2 4" xfId="22470"/>
    <cellStyle name="20% - Accent3 13 3" xfId="12763"/>
    <cellStyle name="20% - Accent3 13 3 2" xfId="16303"/>
    <cellStyle name="20% - Accent3 13 3 3" xfId="23360"/>
    <cellStyle name="20% - Accent3 13 4" xfId="14544"/>
    <cellStyle name="20% - Accent3 13 4 2" xfId="24689"/>
    <cellStyle name="20% - Accent3 13 5" xfId="21539"/>
    <cellStyle name="20% - Accent3 13 6" xfId="36999"/>
    <cellStyle name="20% - Accent3 13 7" xfId="37884"/>
    <cellStyle name="20% - Accent3 13 8" xfId="38772"/>
    <cellStyle name="20% - Accent3 2" xfId="606"/>
    <cellStyle name="20% - Accent3 2 10" xfId="607"/>
    <cellStyle name="20% - Accent3 2 10 2" xfId="608"/>
    <cellStyle name="20% - Accent3 2 11" xfId="609"/>
    <cellStyle name="20% - Accent3 2 11 2" xfId="610"/>
    <cellStyle name="20% - Accent3 2 12" xfId="611"/>
    <cellStyle name="20% - Accent3 2 12 2" xfId="612"/>
    <cellStyle name="20% - Accent3 2 13" xfId="613"/>
    <cellStyle name="20% - Accent3 2 13 2" xfId="614"/>
    <cellStyle name="20% - Accent3 2 14" xfId="615"/>
    <cellStyle name="20% - Accent3 2 14 2" xfId="616"/>
    <cellStyle name="20% - Accent3 2 15" xfId="617"/>
    <cellStyle name="20% - Accent3 2 15 2" xfId="618"/>
    <cellStyle name="20% - Accent3 2 16" xfId="619"/>
    <cellStyle name="20% - Accent3 2 16 2" xfId="620"/>
    <cellStyle name="20% - Accent3 2 17" xfId="621"/>
    <cellStyle name="20% - Accent3 2 17 2" xfId="622"/>
    <cellStyle name="20% - Accent3 2 18" xfId="623"/>
    <cellStyle name="20% - Accent3 2 18 2" xfId="624"/>
    <cellStyle name="20% - Accent3 2 19" xfId="625"/>
    <cellStyle name="20% - Accent3 2 19 2" xfId="626"/>
    <cellStyle name="20% - Accent3 2 2" xfId="627"/>
    <cellStyle name="20% - Accent3 2 2 2" xfId="628"/>
    <cellStyle name="20% - Accent3 2 20" xfId="629"/>
    <cellStyle name="20% - Accent3 2 20 2" xfId="630"/>
    <cellStyle name="20% - Accent3 2 21" xfId="631"/>
    <cellStyle name="20% - Accent3 2 22" xfId="24281"/>
    <cellStyle name="20% - Accent3 2 22 2" xfId="24690"/>
    <cellStyle name="20% - Accent3 2 3" xfId="632"/>
    <cellStyle name="20% - Accent3 2 3 2" xfId="633"/>
    <cellStyle name="20% - Accent3 2 4" xfId="634"/>
    <cellStyle name="20% - Accent3 2 4 2" xfId="635"/>
    <cellStyle name="20% - Accent3 2 5" xfId="636"/>
    <cellStyle name="20% - Accent3 2 5 2" xfId="637"/>
    <cellStyle name="20% - Accent3 2 6" xfId="638"/>
    <cellStyle name="20% - Accent3 2 6 2" xfId="639"/>
    <cellStyle name="20% - Accent3 2 7" xfId="640"/>
    <cellStyle name="20% - Accent3 2 7 2" xfId="641"/>
    <cellStyle name="20% - Accent3 2 8" xfId="642"/>
    <cellStyle name="20% - Accent3 2 8 2" xfId="643"/>
    <cellStyle name="20% - Accent3 2 9" xfId="644"/>
    <cellStyle name="20% - Accent3 2 9 2" xfId="645"/>
    <cellStyle name="20% - Accent3 3" xfId="10816"/>
    <cellStyle name="20% - Accent3 3 10" xfId="646"/>
    <cellStyle name="20% - Accent3 3 10 2" xfId="647"/>
    <cellStyle name="20% - Accent3 3 11" xfId="648"/>
    <cellStyle name="20% - Accent3 3 11 2" xfId="649"/>
    <cellStyle name="20% - Accent3 3 12" xfId="650"/>
    <cellStyle name="20% - Accent3 3 12 2" xfId="651"/>
    <cellStyle name="20% - Accent3 3 13" xfId="652"/>
    <cellStyle name="20% - Accent3 3 13 2" xfId="653"/>
    <cellStyle name="20% - Accent3 3 14" xfId="654"/>
    <cellStyle name="20% - Accent3 3 14 2" xfId="655"/>
    <cellStyle name="20% - Accent3 3 15" xfId="656"/>
    <cellStyle name="20% - Accent3 3 15 2" xfId="657"/>
    <cellStyle name="20% - Accent3 3 16" xfId="658"/>
    <cellStyle name="20% - Accent3 3 16 2" xfId="659"/>
    <cellStyle name="20% - Accent3 3 17" xfId="660"/>
    <cellStyle name="20% - Accent3 3 17 2" xfId="661"/>
    <cellStyle name="20% - Accent3 3 18" xfId="662"/>
    <cellStyle name="20% - Accent3 3 18 2" xfId="663"/>
    <cellStyle name="20% - Accent3 3 19" xfId="664"/>
    <cellStyle name="20% - Accent3 3 19 2" xfId="665"/>
    <cellStyle name="20% - Accent3 3 2" xfId="666"/>
    <cellStyle name="20% - Accent3 3 2 2" xfId="667"/>
    <cellStyle name="20% - Accent3 3 20" xfId="668"/>
    <cellStyle name="20% - Accent3 3 20 2" xfId="669"/>
    <cellStyle name="20% - Accent3 3 21" xfId="11854"/>
    <cellStyle name="20% - Accent3 3 21 2" xfId="13646"/>
    <cellStyle name="20% - Accent3 3 21 2 2" xfId="17182"/>
    <cellStyle name="20% - Accent3 3 21 2 3" xfId="24240"/>
    <cellStyle name="20% - Accent3 3 21 3" xfId="15425"/>
    <cellStyle name="20% - Accent3 3 21 4" xfId="22471"/>
    <cellStyle name="20% - Accent3 3 22" xfId="12764"/>
    <cellStyle name="20% - Accent3 3 22 2" xfId="16304"/>
    <cellStyle name="20% - Accent3 3 22 3" xfId="23361"/>
    <cellStyle name="20% - Accent3 3 23" xfId="14545"/>
    <cellStyle name="20% - Accent3 3 23 2" xfId="24282"/>
    <cellStyle name="20% - Accent3 3 24" xfId="21540"/>
    <cellStyle name="20% - Accent3 3 25" xfId="37000"/>
    <cellStyle name="20% - Accent3 3 26" xfId="37885"/>
    <cellStyle name="20% - Accent3 3 27" xfId="38773"/>
    <cellStyle name="20% - Accent3 3 3" xfId="670"/>
    <cellStyle name="20% - Accent3 3 3 2" xfId="671"/>
    <cellStyle name="20% - Accent3 3 4" xfId="672"/>
    <cellStyle name="20% - Accent3 3 4 2" xfId="673"/>
    <cellStyle name="20% - Accent3 3 5" xfId="674"/>
    <cellStyle name="20% - Accent3 3 5 2" xfId="675"/>
    <cellStyle name="20% - Accent3 3 6" xfId="676"/>
    <cellStyle name="20% - Accent3 3 6 2" xfId="677"/>
    <cellStyle name="20% - Accent3 3 7" xfId="678"/>
    <cellStyle name="20% - Accent3 3 7 2" xfId="679"/>
    <cellStyle name="20% - Accent3 3 8" xfId="680"/>
    <cellStyle name="20% - Accent3 3 8 2" xfId="681"/>
    <cellStyle name="20% - Accent3 3 9" xfId="682"/>
    <cellStyle name="20% - Accent3 3 9 2" xfId="683"/>
    <cellStyle name="20% - Accent3 4" xfId="684"/>
    <cellStyle name="20% - Accent3 4 2" xfId="685"/>
    <cellStyle name="20% - Accent3 4 3" xfId="24283"/>
    <cellStyle name="20% - Accent3 4 3 2" xfId="24691"/>
    <cellStyle name="20% - Accent3 5" xfId="686"/>
    <cellStyle name="20% - Accent3 5 2" xfId="687"/>
    <cellStyle name="20% - Accent3 5 3" xfId="24284"/>
    <cellStyle name="20% - Accent3 5 3 2" xfId="24692"/>
    <cellStyle name="20% - Accent3 6" xfId="688"/>
    <cellStyle name="20% - Accent3 6 2" xfId="689"/>
    <cellStyle name="20% - Accent3 6 3" xfId="24285"/>
    <cellStyle name="20% - Accent3 6 3 2" xfId="24693"/>
    <cellStyle name="20% - Accent3 7" xfId="690"/>
    <cellStyle name="20% - Accent3 7 2" xfId="691"/>
    <cellStyle name="20% - Accent3 7 3" xfId="24286"/>
    <cellStyle name="20% - Accent3 7 3 2" xfId="24694"/>
    <cellStyle name="20% - Accent3 8" xfId="692"/>
    <cellStyle name="20% - Accent3 8 2" xfId="693"/>
    <cellStyle name="20% - Accent3 8 3" xfId="24287"/>
    <cellStyle name="20% - Accent3 8 3 2" xfId="24695"/>
    <cellStyle name="20% - Accent3 9" xfId="694"/>
    <cellStyle name="20% - Accent3 9 2" xfId="695"/>
    <cellStyle name="20% - Accent3 9 3" xfId="24288"/>
    <cellStyle name="20% - Accent3 9 3 2" xfId="24696"/>
    <cellStyle name="20% - Accent4 10" xfId="24289"/>
    <cellStyle name="20% - Accent4 11" xfId="24290"/>
    <cellStyle name="20% - Accent4 2" xfId="696"/>
    <cellStyle name="20% - Accent4 2 2" xfId="697"/>
    <cellStyle name="20% - Accent4 2 3" xfId="24291"/>
    <cellStyle name="20% - Accent4 2 3 2" xfId="24697"/>
    <cellStyle name="20% - Accent4 3" xfId="10817"/>
    <cellStyle name="20% - Accent4 3 2" xfId="11855"/>
    <cellStyle name="20% - Accent4 3 2 2" xfId="13647"/>
    <cellStyle name="20% - Accent4 3 2 2 2" xfId="17183"/>
    <cellStyle name="20% - Accent4 3 2 2 3" xfId="24241"/>
    <cellStyle name="20% - Accent4 3 2 3" xfId="15426"/>
    <cellStyle name="20% - Accent4 3 2 4" xfId="22472"/>
    <cellStyle name="20% - Accent4 3 3" xfId="12765"/>
    <cellStyle name="20% - Accent4 3 3 2" xfId="16305"/>
    <cellStyle name="20% - Accent4 3 3 3" xfId="23362"/>
    <cellStyle name="20% - Accent4 3 4" xfId="14546"/>
    <cellStyle name="20% - Accent4 3 4 2" xfId="24292"/>
    <cellStyle name="20% - Accent4 3 5" xfId="21541"/>
    <cellStyle name="20% - Accent4 3 6" xfId="37001"/>
    <cellStyle name="20% - Accent4 3 7" xfId="37886"/>
    <cellStyle name="20% - Accent4 3 8" xfId="38774"/>
    <cellStyle name="20% - Accent4 4" xfId="10818"/>
    <cellStyle name="20% - Accent4 4 2" xfId="11856"/>
    <cellStyle name="20% - Accent4 4 2 2" xfId="13648"/>
    <cellStyle name="20% - Accent4 4 2 2 2" xfId="17184"/>
    <cellStyle name="20% - Accent4 4 2 2 3" xfId="24242"/>
    <cellStyle name="20% - Accent4 4 2 3" xfId="15427"/>
    <cellStyle name="20% - Accent4 4 2 4" xfId="22473"/>
    <cellStyle name="20% - Accent4 4 3" xfId="12766"/>
    <cellStyle name="20% - Accent4 4 3 2" xfId="16306"/>
    <cellStyle name="20% - Accent4 4 3 3" xfId="23363"/>
    <cellStyle name="20% - Accent4 4 4" xfId="14547"/>
    <cellStyle name="20% - Accent4 4 4 2" xfId="24293"/>
    <cellStyle name="20% - Accent4 4 5" xfId="21542"/>
    <cellStyle name="20% - Accent4 4 6" xfId="37002"/>
    <cellStyle name="20% - Accent4 4 7" xfId="37887"/>
    <cellStyle name="20% - Accent4 4 8" xfId="38775"/>
    <cellStyle name="20% - Accent4 5" xfId="24294"/>
    <cellStyle name="20% - Accent4 6" xfId="24295"/>
    <cellStyle name="20% - Accent4 7" xfId="24296"/>
    <cellStyle name="20% - Accent4 8" xfId="24297"/>
    <cellStyle name="20% - Accent4 9" xfId="24298"/>
    <cellStyle name="20% - Accent5 10" xfId="24299"/>
    <cellStyle name="20% - Accent5 11" xfId="24300"/>
    <cellStyle name="20% - Accent5 2" xfId="698"/>
    <cellStyle name="20% - Accent5 2 2" xfId="699"/>
    <cellStyle name="20% - Accent5 2 3" xfId="24301"/>
    <cellStyle name="20% - Accent5 2 3 2" xfId="24698"/>
    <cellStyle name="20% - Accent5 3" xfId="10819"/>
    <cellStyle name="20% - Accent5 3 2" xfId="11857"/>
    <cellStyle name="20% - Accent5 3 2 2" xfId="13649"/>
    <cellStyle name="20% - Accent5 3 2 2 2" xfId="17185"/>
    <cellStyle name="20% - Accent5 3 2 2 3" xfId="24243"/>
    <cellStyle name="20% - Accent5 3 2 3" xfId="15428"/>
    <cellStyle name="20% - Accent5 3 2 4" xfId="22474"/>
    <cellStyle name="20% - Accent5 3 3" xfId="12767"/>
    <cellStyle name="20% - Accent5 3 3 2" xfId="16307"/>
    <cellStyle name="20% - Accent5 3 3 3" xfId="23364"/>
    <cellStyle name="20% - Accent5 3 4" xfId="14548"/>
    <cellStyle name="20% - Accent5 3 4 2" xfId="24302"/>
    <cellStyle name="20% - Accent5 3 5" xfId="21543"/>
    <cellStyle name="20% - Accent5 3 6" xfId="37003"/>
    <cellStyle name="20% - Accent5 3 7" xfId="37888"/>
    <cellStyle name="20% - Accent5 3 8" xfId="38776"/>
    <cellStyle name="20% - Accent5 4" xfId="24303"/>
    <cellStyle name="20% - Accent5 5" xfId="24304"/>
    <cellStyle name="20% - Accent5 6" xfId="24305"/>
    <cellStyle name="20% - Accent5 7" xfId="24306"/>
    <cellStyle name="20% - Accent5 8" xfId="24307"/>
    <cellStyle name="20% - Accent5 9" xfId="24308"/>
    <cellStyle name="20% - Accent6 10" xfId="24309"/>
    <cellStyle name="20% - Accent6 11" xfId="24310"/>
    <cellStyle name="20% - Accent6 2" xfId="700"/>
    <cellStyle name="20% - Accent6 2 2" xfId="701"/>
    <cellStyle name="20% - Accent6 2 3" xfId="24311"/>
    <cellStyle name="20% - Accent6 2 3 2" xfId="24699"/>
    <cellStyle name="20% - Accent6 3" xfId="10820"/>
    <cellStyle name="20% - Accent6 3 2" xfId="11858"/>
    <cellStyle name="20% - Accent6 3 2 2" xfId="13650"/>
    <cellStyle name="20% - Accent6 3 2 2 2" xfId="17186"/>
    <cellStyle name="20% - Accent6 3 2 2 3" xfId="24244"/>
    <cellStyle name="20% - Accent6 3 2 3" xfId="15429"/>
    <cellStyle name="20% - Accent6 3 2 4" xfId="22475"/>
    <cellStyle name="20% - Accent6 3 3" xfId="12768"/>
    <cellStyle name="20% - Accent6 3 3 2" xfId="16308"/>
    <cellStyle name="20% - Accent6 3 3 3" xfId="23365"/>
    <cellStyle name="20% - Accent6 3 4" xfId="14549"/>
    <cellStyle name="20% - Accent6 3 4 2" xfId="24312"/>
    <cellStyle name="20% - Accent6 3 5" xfId="21544"/>
    <cellStyle name="20% - Accent6 3 6" xfId="37004"/>
    <cellStyle name="20% - Accent6 3 7" xfId="37889"/>
    <cellStyle name="20% - Accent6 3 8" xfId="38777"/>
    <cellStyle name="20% - Accent6 4" xfId="24313"/>
    <cellStyle name="20% - Accent6 5" xfId="24314"/>
    <cellStyle name="20% - Accent6 6" xfId="24315"/>
    <cellStyle name="20% - Accent6 7" xfId="24316"/>
    <cellStyle name="20% - Accent6 8" xfId="24317"/>
    <cellStyle name="20% - Accent6 9" xfId="24318"/>
    <cellStyle name="40 % - Accent1" xfId="702"/>
    <cellStyle name="40 % - Accent1 2" xfId="703"/>
    <cellStyle name="40 % - Accent2" xfId="704"/>
    <cellStyle name="40 % - Accent2 2" xfId="705"/>
    <cellStyle name="40 % - Accent3" xfId="706"/>
    <cellStyle name="40 % - Accent3 2" xfId="707"/>
    <cellStyle name="40 % - Accent4" xfId="708"/>
    <cellStyle name="40 % - Accent4 2" xfId="709"/>
    <cellStyle name="40 % - Accent5" xfId="710"/>
    <cellStyle name="40 % - Accent5 2" xfId="711"/>
    <cellStyle name="40 % - Accent6" xfId="712"/>
    <cellStyle name="40 % - Accent6 2" xfId="713"/>
    <cellStyle name="40% - Accent1 10" xfId="24319"/>
    <cellStyle name="40% - Accent1 11" xfId="24320"/>
    <cellStyle name="40% - Accent1 2" xfId="714"/>
    <cellStyle name="40% - Accent1 2 2" xfId="715"/>
    <cellStyle name="40% - Accent1 2 3" xfId="24321"/>
    <cellStyle name="40% - Accent1 2 3 2" xfId="24700"/>
    <cellStyle name="40% - Accent1 3" xfId="10821"/>
    <cellStyle name="40% - Accent1 3 2" xfId="11859"/>
    <cellStyle name="40% - Accent1 3 2 2" xfId="13651"/>
    <cellStyle name="40% - Accent1 3 2 2 2" xfId="17187"/>
    <cellStyle name="40% - Accent1 3 2 2 3" xfId="24245"/>
    <cellStyle name="40% - Accent1 3 2 3" xfId="15430"/>
    <cellStyle name="40% - Accent1 3 2 4" xfId="22476"/>
    <cellStyle name="40% - Accent1 3 3" xfId="12769"/>
    <cellStyle name="40% - Accent1 3 3 2" xfId="16309"/>
    <cellStyle name="40% - Accent1 3 3 3" xfId="23366"/>
    <cellStyle name="40% - Accent1 3 4" xfId="14550"/>
    <cellStyle name="40% - Accent1 3 4 2" xfId="24322"/>
    <cellStyle name="40% - Accent1 3 5" xfId="21545"/>
    <cellStyle name="40% - Accent1 3 6" xfId="37005"/>
    <cellStyle name="40% - Accent1 3 7" xfId="37890"/>
    <cellStyle name="40% - Accent1 3 8" xfId="38778"/>
    <cellStyle name="40% - Accent1 4" xfId="24323"/>
    <cellStyle name="40% - Accent1 5" xfId="24324"/>
    <cellStyle name="40% - Accent1 6" xfId="24325"/>
    <cellStyle name="40% - Accent1 7" xfId="24326"/>
    <cellStyle name="40% - Accent1 8" xfId="24327"/>
    <cellStyle name="40% - Accent1 9" xfId="24328"/>
    <cellStyle name="40% - Accent2 10" xfId="24329"/>
    <cellStyle name="40% - Accent2 11" xfId="24330"/>
    <cellStyle name="40% - Accent2 2" xfId="716"/>
    <cellStyle name="40% - Accent2 2 2" xfId="717"/>
    <cellStyle name="40% - Accent2 2 3" xfId="24331"/>
    <cellStyle name="40% - Accent2 2 3 2" xfId="24701"/>
    <cellStyle name="40% - Accent2 3" xfId="10822"/>
    <cellStyle name="40% - Accent2 3 2" xfId="11860"/>
    <cellStyle name="40% - Accent2 3 2 2" xfId="13652"/>
    <cellStyle name="40% - Accent2 3 2 2 2" xfId="17188"/>
    <cellStyle name="40% - Accent2 3 2 2 3" xfId="24246"/>
    <cellStyle name="40% - Accent2 3 2 3" xfId="15431"/>
    <cellStyle name="40% - Accent2 3 2 4" xfId="22477"/>
    <cellStyle name="40% - Accent2 3 3" xfId="12770"/>
    <cellStyle name="40% - Accent2 3 3 2" xfId="16310"/>
    <cellStyle name="40% - Accent2 3 3 3" xfId="23367"/>
    <cellStyle name="40% - Accent2 3 4" xfId="14551"/>
    <cellStyle name="40% - Accent2 3 4 2" xfId="24332"/>
    <cellStyle name="40% - Accent2 3 5" xfId="21546"/>
    <cellStyle name="40% - Accent2 3 6" xfId="37006"/>
    <cellStyle name="40% - Accent2 3 7" xfId="37891"/>
    <cellStyle name="40% - Accent2 3 8" xfId="38779"/>
    <cellStyle name="40% - Accent2 4" xfId="24333"/>
    <cellStyle name="40% - Accent2 5" xfId="24334"/>
    <cellStyle name="40% - Accent2 6" xfId="24335"/>
    <cellStyle name="40% - Accent2 7" xfId="24336"/>
    <cellStyle name="40% - Accent2 8" xfId="24337"/>
    <cellStyle name="40% - Accent2 9" xfId="24338"/>
    <cellStyle name="40% - Accent3 10" xfId="24339"/>
    <cellStyle name="40% - Accent3 11" xfId="24340"/>
    <cellStyle name="40% - Accent3 2" xfId="718"/>
    <cellStyle name="40% - Accent3 2 2" xfId="719"/>
    <cellStyle name="40% - Accent3 2 3" xfId="24341"/>
    <cellStyle name="40% - Accent3 2 3 2" xfId="24702"/>
    <cellStyle name="40% - Accent3 3" xfId="10823"/>
    <cellStyle name="40% - Accent3 3 2" xfId="11861"/>
    <cellStyle name="40% - Accent3 3 2 2" xfId="13653"/>
    <cellStyle name="40% - Accent3 3 2 2 2" xfId="17189"/>
    <cellStyle name="40% - Accent3 3 2 2 3" xfId="24247"/>
    <cellStyle name="40% - Accent3 3 2 3" xfId="15432"/>
    <cellStyle name="40% - Accent3 3 2 4" xfId="22478"/>
    <cellStyle name="40% - Accent3 3 3" xfId="12771"/>
    <cellStyle name="40% - Accent3 3 3 2" xfId="16311"/>
    <cellStyle name="40% - Accent3 3 3 3" xfId="23368"/>
    <cellStyle name="40% - Accent3 3 4" xfId="14552"/>
    <cellStyle name="40% - Accent3 3 4 2" xfId="24342"/>
    <cellStyle name="40% - Accent3 3 5" xfId="21547"/>
    <cellStyle name="40% - Accent3 3 6" xfId="37007"/>
    <cellStyle name="40% - Accent3 3 7" xfId="37892"/>
    <cellStyle name="40% - Accent3 3 8" xfId="38780"/>
    <cellStyle name="40% - Accent3 4" xfId="10824"/>
    <cellStyle name="40% - Accent3 4 2" xfId="11862"/>
    <cellStyle name="40% - Accent3 4 2 2" xfId="13654"/>
    <cellStyle name="40% - Accent3 4 2 2 2" xfId="17190"/>
    <cellStyle name="40% - Accent3 4 2 2 3" xfId="24248"/>
    <cellStyle name="40% - Accent3 4 2 3" xfId="15433"/>
    <cellStyle name="40% - Accent3 4 2 4" xfId="22479"/>
    <cellStyle name="40% - Accent3 4 3" xfId="12772"/>
    <cellStyle name="40% - Accent3 4 3 2" xfId="16312"/>
    <cellStyle name="40% - Accent3 4 3 3" xfId="23369"/>
    <cellStyle name="40% - Accent3 4 4" xfId="14553"/>
    <cellStyle name="40% - Accent3 4 4 2" xfId="24343"/>
    <cellStyle name="40% - Accent3 4 5" xfId="21548"/>
    <cellStyle name="40% - Accent3 4 6" xfId="37008"/>
    <cellStyle name="40% - Accent3 4 7" xfId="37893"/>
    <cellStyle name="40% - Accent3 4 8" xfId="38781"/>
    <cellStyle name="40% - Accent3 5" xfId="24344"/>
    <cellStyle name="40% - Accent3 6" xfId="24345"/>
    <cellStyle name="40% - Accent3 7" xfId="24346"/>
    <cellStyle name="40% - Accent3 8" xfId="24347"/>
    <cellStyle name="40% - Accent3 9" xfId="24348"/>
    <cellStyle name="40% - Accent4 10" xfId="24349"/>
    <cellStyle name="40% - Accent4 11" xfId="24350"/>
    <cellStyle name="40% - Accent4 2" xfId="720"/>
    <cellStyle name="40% - Accent4 2 2" xfId="721"/>
    <cellStyle name="40% - Accent4 2 3" xfId="24351"/>
    <cellStyle name="40% - Accent4 2 3 2" xfId="24703"/>
    <cellStyle name="40% - Accent4 3" xfId="10825"/>
    <cellStyle name="40% - Accent4 3 2" xfId="11863"/>
    <cellStyle name="40% - Accent4 3 2 2" xfId="13655"/>
    <cellStyle name="40% - Accent4 3 2 2 2" xfId="17191"/>
    <cellStyle name="40% - Accent4 3 2 2 3" xfId="24249"/>
    <cellStyle name="40% - Accent4 3 2 3" xfId="15434"/>
    <cellStyle name="40% - Accent4 3 2 4" xfId="22480"/>
    <cellStyle name="40% - Accent4 3 3" xfId="12773"/>
    <cellStyle name="40% - Accent4 3 3 2" xfId="16313"/>
    <cellStyle name="40% - Accent4 3 3 3" xfId="23370"/>
    <cellStyle name="40% - Accent4 3 4" xfId="14554"/>
    <cellStyle name="40% - Accent4 3 4 2" xfId="24352"/>
    <cellStyle name="40% - Accent4 3 5" xfId="21549"/>
    <cellStyle name="40% - Accent4 3 6" xfId="37009"/>
    <cellStyle name="40% - Accent4 3 7" xfId="37894"/>
    <cellStyle name="40% - Accent4 3 8" xfId="38782"/>
    <cellStyle name="40% - Accent4 4" xfId="24353"/>
    <cellStyle name="40% - Accent4 5" xfId="24354"/>
    <cellStyle name="40% - Accent4 6" xfId="24355"/>
    <cellStyle name="40% - Accent4 7" xfId="24356"/>
    <cellStyle name="40% - Accent4 8" xfId="24357"/>
    <cellStyle name="40% - Accent4 9" xfId="24358"/>
    <cellStyle name="40% - Accent5 10" xfId="24359"/>
    <cellStyle name="40% - Accent5 11" xfId="24360"/>
    <cellStyle name="40% - Accent5 2" xfId="722"/>
    <cellStyle name="40% - Accent5 2 2" xfId="723"/>
    <cellStyle name="40% - Accent5 2 3" xfId="24361"/>
    <cellStyle name="40% - Accent5 2 3 2" xfId="24704"/>
    <cellStyle name="40% - Accent5 3" xfId="10826"/>
    <cellStyle name="40% - Accent5 3 2" xfId="11864"/>
    <cellStyle name="40% - Accent5 3 2 2" xfId="13656"/>
    <cellStyle name="40% - Accent5 3 2 2 2" xfId="17192"/>
    <cellStyle name="40% - Accent5 3 2 2 3" xfId="24250"/>
    <cellStyle name="40% - Accent5 3 2 3" xfId="15435"/>
    <cellStyle name="40% - Accent5 3 2 4" xfId="22481"/>
    <cellStyle name="40% - Accent5 3 3" xfId="12774"/>
    <cellStyle name="40% - Accent5 3 3 2" xfId="16314"/>
    <cellStyle name="40% - Accent5 3 3 3" xfId="23371"/>
    <cellStyle name="40% - Accent5 3 4" xfId="14555"/>
    <cellStyle name="40% - Accent5 3 4 2" xfId="24362"/>
    <cellStyle name="40% - Accent5 3 5" xfId="21550"/>
    <cellStyle name="40% - Accent5 3 6" xfId="37010"/>
    <cellStyle name="40% - Accent5 3 7" xfId="37895"/>
    <cellStyle name="40% - Accent5 3 8" xfId="38783"/>
    <cellStyle name="40% - Accent5 4" xfId="24363"/>
    <cellStyle name="40% - Accent5 5" xfId="24364"/>
    <cellStyle name="40% - Accent5 6" xfId="24365"/>
    <cellStyle name="40% - Accent5 7" xfId="24366"/>
    <cellStyle name="40% - Accent5 8" xfId="24367"/>
    <cellStyle name="40% - Accent5 9" xfId="24368"/>
    <cellStyle name="40% - Accent6 10" xfId="24369"/>
    <cellStyle name="40% - Accent6 11" xfId="24370"/>
    <cellStyle name="40% - Accent6 2" xfId="724"/>
    <cellStyle name="40% - Accent6 2 2" xfId="725"/>
    <cellStyle name="40% - Accent6 2 3" xfId="24371"/>
    <cellStyle name="40% - Accent6 2 3 2" xfId="24705"/>
    <cellStyle name="40% - Accent6 3" xfId="10827"/>
    <cellStyle name="40% - Accent6 3 2" xfId="11865"/>
    <cellStyle name="40% - Accent6 3 2 2" xfId="13657"/>
    <cellStyle name="40% - Accent6 3 2 2 2" xfId="17193"/>
    <cellStyle name="40% - Accent6 3 2 2 3" xfId="24251"/>
    <cellStyle name="40% - Accent6 3 2 3" xfId="15436"/>
    <cellStyle name="40% - Accent6 3 2 4" xfId="22482"/>
    <cellStyle name="40% - Accent6 3 3" xfId="12775"/>
    <cellStyle name="40% - Accent6 3 3 2" xfId="16315"/>
    <cellStyle name="40% - Accent6 3 3 3" xfId="23372"/>
    <cellStyle name="40% - Accent6 3 4" xfId="14556"/>
    <cellStyle name="40% - Accent6 3 4 2" xfId="24372"/>
    <cellStyle name="40% - Accent6 3 5" xfId="21551"/>
    <cellStyle name="40% - Accent6 3 6" xfId="37011"/>
    <cellStyle name="40% - Accent6 3 7" xfId="37896"/>
    <cellStyle name="40% - Accent6 3 8" xfId="38784"/>
    <cellStyle name="40% - Accent6 4" xfId="24373"/>
    <cellStyle name="40% - Accent6 5" xfId="24374"/>
    <cellStyle name="40% - Accent6 6" xfId="24375"/>
    <cellStyle name="40% - Accent6 7" xfId="24376"/>
    <cellStyle name="40% - Accent6 8" xfId="24377"/>
    <cellStyle name="40% - Accent6 9" xfId="24378"/>
    <cellStyle name="60 % - Accent1" xfId="726"/>
    <cellStyle name="60 % - Accent2" xfId="727"/>
    <cellStyle name="60 % - Accent3" xfId="728"/>
    <cellStyle name="60 % - Accent4" xfId="729"/>
    <cellStyle name="60 % - Accent5" xfId="730"/>
    <cellStyle name="60 % - Accent6" xfId="731"/>
    <cellStyle name="60% - Accent1 10" xfId="24379"/>
    <cellStyle name="60% - Accent1 11" xfId="24380"/>
    <cellStyle name="60% - Accent1 2" xfId="732"/>
    <cellStyle name="60% - Accent1 2 2" xfId="24381"/>
    <cellStyle name="60% - Accent1 2 2 2" xfId="24706"/>
    <cellStyle name="60% - Accent1 3" xfId="24382"/>
    <cellStyle name="60% - Accent1 4" xfId="24383"/>
    <cellStyle name="60% - Accent1 5" xfId="24384"/>
    <cellStyle name="60% - Accent1 6" xfId="24385"/>
    <cellStyle name="60% - Accent1 7" xfId="24386"/>
    <cellStyle name="60% - Accent1 8" xfId="24387"/>
    <cellStyle name="60% - Accent1 9" xfId="24388"/>
    <cellStyle name="60% - Accent2 10" xfId="24389"/>
    <cellStyle name="60% - Accent2 11" xfId="24390"/>
    <cellStyle name="60% - Accent2 2" xfId="733"/>
    <cellStyle name="60% - Accent2 2 2" xfId="24391"/>
    <cellStyle name="60% - Accent2 2 2 2" xfId="24707"/>
    <cellStyle name="60% - Accent2 3" xfId="24392"/>
    <cellStyle name="60% - Accent2 4" xfId="24393"/>
    <cellStyle name="60% - Accent2 5" xfId="24394"/>
    <cellStyle name="60% - Accent2 6" xfId="24395"/>
    <cellStyle name="60% - Accent2 7" xfId="24396"/>
    <cellStyle name="60% - Accent2 8" xfId="24397"/>
    <cellStyle name="60% - Accent2 9" xfId="24398"/>
    <cellStyle name="60% - Accent3 10" xfId="24399"/>
    <cellStyle name="60% - Accent3 11" xfId="24400"/>
    <cellStyle name="60% - Accent3 2" xfId="734"/>
    <cellStyle name="60% - Accent3 2 2" xfId="24401"/>
    <cellStyle name="60% - Accent3 2 2 2" xfId="24708"/>
    <cellStyle name="60% - Accent3 3" xfId="24402"/>
    <cellStyle name="60% - Accent3 4" xfId="24403"/>
    <cellStyle name="60% - Accent3 5" xfId="24404"/>
    <cellStyle name="60% - Accent3 6" xfId="24405"/>
    <cellStyle name="60% - Accent3 7" xfId="24406"/>
    <cellStyle name="60% - Accent3 8" xfId="24407"/>
    <cellStyle name="60% - Accent3 9" xfId="24408"/>
    <cellStyle name="60% - Accent4 10" xfId="24409"/>
    <cellStyle name="60% - Accent4 11" xfId="24410"/>
    <cellStyle name="60% - Accent4 2" xfId="735"/>
    <cellStyle name="60% - Accent4 2 2" xfId="24411"/>
    <cellStyle name="60% - Accent4 2 2 2" xfId="24709"/>
    <cellStyle name="60% - Accent4 3" xfId="24412"/>
    <cellStyle name="60% - Accent4 4" xfId="24413"/>
    <cellStyle name="60% - Accent4 5" xfId="24414"/>
    <cellStyle name="60% - Accent4 6" xfId="24415"/>
    <cellStyle name="60% - Accent4 7" xfId="24416"/>
    <cellStyle name="60% - Accent4 8" xfId="24417"/>
    <cellStyle name="60% - Accent4 9" xfId="24418"/>
    <cellStyle name="60% - Accent5 10" xfId="24419"/>
    <cellStyle name="60% - Accent5 11" xfId="24420"/>
    <cellStyle name="60% - Accent5 2" xfId="736"/>
    <cellStyle name="60% - Accent5 2 2" xfId="24421"/>
    <cellStyle name="60% - Accent5 2 2 2" xfId="24710"/>
    <cellStyle name="60% - Accent5 3" xfId="24422"/>
    <cellStyle name="60% - Accent5 4" xfId="24423"/>
    <cellStyle name="60% - Accent5 5" xfId="24424"/>
    <cellStyle name="60% - Accent5 6" xfId="24425"/>
    <cellStyle name="60% - Accent5 7" xfId="24426"/>
    <cellStyle name="60% - Accent5 8" xfId="24427"/>
    <cellStyle name="60% - Accent5 9" xfId="24428"/>
    <cellStyle name="60% - Accent6 10" xfId="24429"/>
    <cellStyle name="60% - Accent6 11" xfId="24430"/>
    <cellStyle name="60% - Accent6 2" xfId="737"/>
    <cellStyle name="60% - Accent6 2 2" xfId="24431"/>
    <cellStyle name="60% - Accent6 2 2 2" xfId="24711"/>
    <cellStyle name="60% - Accent6 3" xfId="24432"/>
    <cellStyle name="60% - Accent6 4" xfId="24433"/>
    <cellStyle name="60% - Accent6 5" xfId="24434"/>
    <cellStyle name="60% - Accent6 6" xfId="24435"/>
    <cellStyle name="60% - Accent6 7" xfId="24436"/>
    <cellStyle name="60% - Accent6 8" xfId="24437"/>
    <cellStyle name="60% - Accent6 9" xfId="24438"/>
    <cellStyle name="Accent1 10" xfId="738"/>
    <cellStyle name="Accent1 10 2" xfId="24439"/>
    <cellStyle name="Accent1 10 2 2" xfId="24712"/>
    <cellStyle name="Accent1 11" xfId="739"/>
    <cellStyle name="Accent1 12" xfId="740"/>
    <cellStyle name="Accent1 2" xfId="741"/>
    <cellStyle name="Accent1 2 10" xfId="742"/>
    <cellStyle name="Accent1 2 11" xfId="743"/>
    <cellStyle name="Accent1 2 12" xfId="744"/>
    <cellStyle name="Accent1 2 13" xfId="745"/>
    <cellStyle name="Accent1 2 14" xfId="746"/>
    <cellStyle name="Accent1 2 15" xfId="747"/>
    <cellStyle name="Accent1 2 16" xfId="748"/>
    <cellStyle name="Accent1 2 17" xfId="749"/>
    <cellStyle name="Accent1 2 18" xfId="750"/>
    <cellStyle name="Accent1 2 19" xfId="751"/>
    <cellStyle name="Accent1 2 2" xfId="752"/>
    <cellStyle name="Accent1 2 20" xfId="753"/>
    <cellStyle name="Accent1 2 21" xfId="24440"/>
    <cellStyle name="Accent1 2 21 2" xfId="24713"/>
    <cellStyle name="Accent1 2 3" xfId="754"/>
    <cellStyle name="Accent1 2 4" xfId="755"/>
    <cellStyle name="Accent1 2 5" xfId="756"/>
    <cellStyle name="Accent1 2 6" xfId="757"/>
    <cellStyle name="Accent1 2 7" xfId="758"/>
    <cellStyle name="Accent1 2 8" xfId="759"/>
    <cellStyle name="Accent1 2 9" xfId="760"/>
    <cellStyle name="Accent1 3" xfId="24441"/>
    <cellStyle name="Accent1 3 10" xfId="761"/>
    <cellStyle name="Accent1 3 11" xfId="762"/>
    <cellStyle name="Accent1 3 12" xfId="763"/>
    <cellStyle name="Accent1 3 13" xfId="764"/>
    <cellStyle name="Accent1 3 14" xfId="765"/>
    <cellStyle name="Accent1 3 15" xfId="766"/>
    <cellStyle name="Accent1 3 16" xfId="767"/>
    <cellStyle name="Accent1 3 17" xfId="768"/>
    <cellStyle name="Accent1 3 18" xfId="769"/>
    <cellStyle name="Accent1 3 19" xfId="770"/>
    <cellStyle name="Accent1 3 2" xfId="771"/>
    <cellStyle name="Accent1 3 20" xfId="772"/>
    <cellStyle name="Accent1 3 3" xfId="773"/>
    <cellStyle name="Accent1 3 4" xfId="774"/>
    <cellStyle name="Accent1 3 5" xfId="775"/>
    <cellStyle name="Accent1 3 6" xfId="776"/>
    <cellStyle name="Accent1 3 7" xfId="777"/>
    <cellStyle name="Accent1 3 8" xfId="778"/>
    <cellStyle name="Accent1 3 9" xfId="779"/>
    <cellStyle name="Accent1 4" xfId="780"/>
    <cellStyle name="Accent1 4 2" xfId="24442"/>
    <cellStyle name="Accent1 4 2 2" xfId="24714"/>
    <cellStyle name="Accent1 5" xfId="781"/>
    <cellStyle name="Accent1 5 2" xfId="24443"/>
    <cellStyle name="Accent1 5 2 2" xfId="24715"/>
    <cellStyle name="Accent1 6" xfId="782"/>
    <cellStyle name="Accent1 6 2" xfId="24444"/>
    <cellStyle name="Accent1 6 2 2" xfId="24716"/>
    <cellStyle name="Accent1 7" xfId="783"/>
    <cellStyle name="Accent1 7 2" xfId="24445"/>
    <cellStyle name="Accent1 7 2 2" xfId="24717"/>
    <cellStyle name="Accent1 8" xfId="784"/>
    <cellStyle name="Accent1 8 2" xfId="24446"/>
    <cellStyle name="Accent1 8 2 2" xfId="24718"/>
    <cellStyle name="Accent1 9" xfId="785"/>
    <cellStyle name="Accent1 9 2" xfId="24447"/>
    <cellStyle name="Accent1 9 2 2" xfId="24719"/>
    <cellStyle name="Accent2 10" xfId="786"/>
    <cellStyle name="Accent2 10 2" xfId="24448"/>
    <cellStyle name="Accent2 10 2 2" xfId="24720"/>
    <cellStyle name="Accent2 11" xfId="787"/>
    <cellStyle name="Accent2 12" xfId="788"/>
    <cellStyle name="Accent2 2" xfId="789"/>
    <cellStyle name="Accent2 2 10" xfId="790"/>
    <cellStyle name="Accent2 2 11" xfId="791"/>
    <cellStyle name="Accent2 2 12" xfId="792"/>
    <cellStyle name="Accent2 2 13" xfId="793"/>
    <cellStyle name="Accent2 2 14" xfId="794"/>
    <cellStyle name="Accent2 2 15" xfId="795"/>
    <cellStyle name="Accent2 2 16" xfId="796"/>
    <cellStyle name="Accent2 2 17" xfId="797"/>
    <cellStyle name="Accent2 2 18" xfId="798"/>
    <cellStyle name="Accent2 2 19" xfId="799"/>
    <cellStyle name="Accent2 2 2" xfId="800"/>
    <cellStyle name="Accent2 2 20" xfId="801"/>
    <cellStyle name="Accent2 2 21" xfId="24449"/>
    <cellStyle name="Accent2 2 21 2" xfId="24721"/>
    <cellStyle name="Accent2 2 3" xfId="802"/>
    <cellStyle name="Accent2 2 4" xfId="803"/>
    <cellStyle name="Accent2 2 5" xfId="804"/>
    <cellStyle name="Accent2 2 6" xfId="805"/>
    <cellStyle name="Accent2 2 7" xfId="806"/>
    <cellStyle name="Accent2 2 8" xfId="807"/>
    <cellStyle name="Accent2 2 9" xfId="808"/>
    <cellStyle name="Accent2 3" xfId="24450"/>
    <cellStyle name="Accent2 3 10" xfId="809"/>
    <cellStyle name="Accent2 3 11" xfId="810"/>
    <cellStyle name="Accent2 3 12" xfId="811"/>
    <cellStyle name="Accent2 3 13" xfId="812"/>
    <cellStyle name="Accent2 3 14" xfId="813"/>
    <cellStyle name="Accent2 3 15" xfId="814"/>
    <cellStyle name="Accent2 3 16" xfId="815"/>
    <cellStyle name="Accent2 3 17" xfId="816"/>
    <cellStyle name="Accent2 3 18" xfId="817"/>
    <cellStyle name="Accent2 3 19" xfId="818"/>
    <cellStyle name="Accent2 3 2" xfId="819"/>
    <cellStyle name="Accent2 3 20" xfId="820"/>
    <cellStyle name="Accent2 3 3" xfId="821"/>
    <cellStyle name="Accent2 3 4" xfId="822"/>
    <cellStyle name="Accent2 3 5" xfId="823"/>
    <cellStyle name="Accent2 3 6" xfId="824"/>
    <cellStyle name="Accent2 3 7" xfId="825"/>
    <cellStyle name="Accent2 3 8" xfId="826"/>
    <cellStyle name="Accent2 3 9" xfId="827"/>
    <cellStyle name="Accent2 4" xfId="828"/>
    <cellStyle name="Accent2 4 2" xfId="24451"/>
    <cellStyle name="Accent2 4 2 2" xfId="24722"/>
    <cellStyle name="Accent2 5" xfId="829"/>
    <cellStyle name="Accent2 5 2" xfId="24452"/>
    <cellStyle name="Accent2 5 2 2" xfId="24723"/>
    <cellStyle name="Accent2 6" xfId="830"/>
    <cellStyle name="Accent2 6 2" xfId="24453"/>
    <cellStyle name="Accent2 6 2 2" xfId="24724"/>
    <cellStyle name="Accent2 7" xfId="831"/>
    <cellStyle name="Accent2 7 2" xfId="24454"/>
    <cellStyle name="Accent2 7 2 2" xfId="24725"/>
    <cellStyle name="Accent2 8" xfId="832"/>
    <cellStyle name="Accent2 8 2" xfId="24455"/>
    <cellStyle name="Accent2 8 2 2" xfId="24726"/>
    <cellStyle name="Accent2 9" xfId="833"/>
    <cellStyle name="Accent2 9 2" xfId="24456"/>
    <cellStyle name="Accent2 9 2 2" xfId="24727"/>
    <cellStyle name="Accent3 10" xfId="24457"/>
    <cellStyle name="Accent3 11" xfId="24458"/>
    <cellStyle name="Accent3 2" xfId="834"/>
    <cellStyle name="Accent3 2 2" xfId="24459"/>
    <cellStyle name="Accent3 2 2 2" xfId="24728"/>
    <cellStyle name="Accent3 3" xfId="24460"/>
    <cellStyle name="Accent3 4" xfId="24461"/>
    <cellStyle name="Accent3 5" xfId="24462"/>
    <cellStyle name="Accent3 6" xfId="24463"/>
    <cellStyle name="Accent3 7" xfId="24464"/>
    <cellStyle name="Accent3 8" xfId="24465"/>
    <cellStyle name="Accent3 9" xfId="24466"/>
    <cellStyle name="Accent4 10" xfId="835"/>
    <cellStyle name="Accent4 10 2" xfId="24467"/>
    <cellStyle name="Accent4 10 2 2" xfId="24729"/>
    <cellStyle name="Accent4 11" xfId="836"/>
    <cellStyle name="Accent4 12" xfId="837"/>
    <cellStyle name="Accent4 2" xfId="838"/>
    <cellStyle name="Accent4 2 10" xfId="839"/>
    <cellStyle name="Accent4 2 11" xfId="840"/>
    <cellStyle name="Accent4 2 12" xfId="841"/>
    <cellStyle name="Accent4 2 13" xfId="842"/>
    <cellStyle name="Accent4 2 14" xfId="843"/>
    <cellStyle name="Accent4 2 15" xfId="844"/>
    <cellStyle name="Accent4 2 16" xfId="845"/>
    <cellStyle name="Accent4 2 17" xfId="846"/>
    <cellStyle name="Accent4 2 18" xfId="847"/>
    <cellStyle name="Accent4 2 19" xfId="848"/>
    <cellStyle name="Accent4 2 2" xfId="849"/>
    <cellStyle name="Accent4 2 20" xfId="850"/>
    <cellStyle name="Accent4 2 21" xfId="24468"/>
    <cellStyle name="Accent4 2 21 2" xfId="24730"/>
    <cellStyle name="Accent4 2 3" xfId="851"/>
    <cellStyle name="Accent4 2 4" xfId="852"/>
    <cellStyle name="Accent4 2 5" xfId="853"/>
    <cellStyle name="Accent4 2 6" xfId="854"/>
    <cellStyle name="Accent4 2 7" xfId="855"/>
    <cellStyle name="Accent4 2 8" xfId="856"/>
    <cellStyle name="Accent4 2 9" xfId="857"/>
    <cellStyle name="Accent4 3" xfId="24469"/>
    <cellStyle name="Accent4 3 10" xfId="858"/>
    <cellStyle name="Accent4 3 11" xfId="859"/>
    <cellStyle name="Accent4 3 12" xfId="860"/>
    <cellStyle name="Accent4 3 13" xfId="861"/>
    <cellStyle name="Accent4 3 14" xfId="862"/>
    <cellStyle name="Accent4 3 15" xfId="863"/>
    <cellStyle name="Accent4 3 16" xfId="864"/>
    <cellStyle name="Accent4 3 17" xfId="865"/>
    <cellStyle name="Accent4 3 18" xfId="866"/>
    <cellStyle name="Accent4 3 19" xfId="867"/>
    <cellStyle name="Accent4 3 2" xfId="868"/>
    <cellStyle name="Accent4 3 20" xfId="869"/>
    <cellStyle name="Accent4 3 3" xfId="870"/>
    <cellStyle name="Accent4 3 4" xfId="871"/>
    <cellStyle name="Accent4 3 5" xfId="872"/>
    <cellStyle name="Accent4 3 6" xfId="873"/>
    <cellStyle name="Accent4 3 7" xfId="874"/>
    <cellStyle name="Accent4 3 8" xfId="875"/>
    <cellStyle name="Accent4 3 9" xfId="876"/>
    <cellStyle name="Accent4 4" xfId="877"/>
    <cellStyle name="Accent4 4 2" xfId="24470"/>
    <cellStyle name="Accent4 4 2 2" xfId="24731"/>
    <cellStyle name="Accent4 5" xfId="878"/>
    <cellStyle name="Accent4 5 2" xfId="24471"/>
    <cellStyle name="Accent4 5 2 2" xfId="24732"/>
    <cellStyle name="Accent4 6" xfId="879"/>
    <cellStyle name="Accent4 6 2" xfId="24472"/>
    <cellStyle name="Accent4 6 2 2" xfId="24733"/>
    <cellStyle name="Accent4 7" xfId="880"/>
    <cellStyle name="Accent4 7 2" xfId="24473"/>
    <cellStyle name="Accent4 7 2 2" xfId="24734"/>
    <cellStyle name="Accent4 8" xfId="881"/>
    <cellStyle name="Accent4 8 2" xfId="24474"/>
    <cellStyle name="Accent4 8 2 2" xfId="24735"/>
    <cellStyle name="Accent4 9" xfId="882"/>
    <cellStyle name="Accent4 9 2" xfId="24475"/>
    <cellStyle name="Accent4 9 2 2" xfId="24736"/>
    <cellStyle name="Accent5 10" xfId="883"/>
    <cellStyle name="Accent5 10 2" xfId="24476"/>
    <cellStyle name="Accent5 10 2 2" xfId="24737"/>
    <cellStyle name="Accent5 11" xfId="884"/>
    <cellStyle name="Accent5 12" xfId="885"/>
    <cellStyle name="Accent5 2" xfId="886"/>
    <cellStyle name="Accent5 2 10" xfId="887"/>
    <cellStyle name="Accent5 2 11" xfId="888"/>
    <cellStyle name="Accent5 2 12" xfId="889"/>
    <cellStyle name="Accent5 2 13" xfId="890"/>
    <cellStyle name="Accent5 2 14" xfId="891"/>
    <cellStyle name="Accent5 2 15" xfId="892"/>
    <cellStyle name="Accent5 2 16" xfId="893"/>
    <cellStyle name="Accent5 2 17" xfId="894"/>
    <cellStyle name="Accent5 2 18" xfId="895"/>
    <cellStyle name="Accent5 2 19" xfId="896"/>
    <cellStyle name="Accent5 2 2" xfId="897"/>
    <cellStyle name="Accent5 2 20" xfId="898"/>
    <cellStyle name="Accent5 2 21" xfId="24477"/>
    <cellStyle name="Accent5 2 21 2" xfId="24738"/>
    <cellStyle name="Accent5 2 3" xfId="899"/>
    <cellStyle name="Accent5 2 4" xfId="900"/>
    <cellStyle name="Accent5 2 5" xfId="901"/>
    <cellStyle name="Accent5 2 6" xfId="902"/>
    <cellStyle name="Accent5 2 7" xfId="903"/>
    <cellStyle name="Accent5 2 8" xfId="904"/>
    <cellStyle name="Accent5 2 9" xfId="905"/>
    <cellStyle name="Accent5 3" xfId="24478"/>
    <cellStyle name="Accent5 3 10" xfId="906"/>
    <cellStyle name="Accent5 3 11" xfId="907"/>
    <cellStyle name="Accent5 3 12" xfId="908"/>
    <cellStyle name="Accent5 3 13" xfId="909"/>
    <cellStyle name="Accent5 3 14" xfId="910"/>
    <cellStyle name="Accent5 3 15" xfId="911"/>
    <cellStyle name="Accent5 3 16" xfId="912"/>
    <cellStyle name="Accent5 3 17" xfId="913"/>
    <cellStyle name="Accent5 3 18" xfId="914"/>
    <cellStyle name="Accent5 3 19" xfId="915"/>
    <cellStyle name="Accent5 3 2" xfId="916"/>
    <cellStyle name="Accent5 3 20" xfId="917"/>
    <cellStyle name="Accent5 3 3" xfId="918"/>
    <cellStyle name="Accent5 3 4" xfId="919"/>
    <cellStyle name="Accent5 3 5" xfId="920"/>
    <cellStyle name="Accent5 3 6" xfId="921"/>
    <cellStyle name="Accent5 3 7" xfId="922"/>
    <cellStyle name="Accent5 3 8" xfId="923"/>
    <cellStyle name="Accent5 3 9" xfId="924"/>
    <cellStyle name="Accent5 4" xfId="925"/>
    <cellStyle name="Accent5 4 2" xfId="24479"/>
    <cellStyle name="Accent5 4 2 2" xfId="24739"/>
    <cellStyle name="Accent5 5" xfId="926"/>
    <cellStyle name="Accent5 5 2" xfId="24480"/>
    <cellStyle name="Accent5 5 2 2" xfId="24740"/>
    <cellStyle name="Accent5 6" xfId="927"/>
    <cellStyle name="Accent5 6 2" xfId="24481"/>
    <cellStyle name="Accent5 6 2 2" xfId="24741"/>
    <cellStyle name="Accent5 7" xfId="928"/>
    <cellStyle name="Accent5 7 2" xfId="24482"/>
    <cellStyle name="Accent5 7 2 2" xfId="24742"/>
    <cellStyle name="Accent5 8" xfId="929"/>
    <cellStyle name="Accent5 8 2" xfId="24483"/>
    <cellStyle name="Accent5 8 2 2" xfId="24743"/>
    <cellStyle name="Accent5 9" xfId="930"/>
    <cellStyle name="Accent5 9 2" xfId="24484"/>
    <cellStyle name="Accent5 9 2 2" xfId="24744"/>
    <cellStyle name="Accent6 10" xfId="931"/>
    <cellStyle name="Accent6 10 2" xfId="24485"/>
    <cellStyle name="Accent6 10 2 2" xfId="24745"/>
    <cellStyle name="Accent6 11" xfId="932"/>
    <cellStyle name="Accent6 12" xfId="933"/>
    <cellStyle name="Accent6 2" xfId="934"/>
    <cellStyle name="Accent6 2 10" xfId="935"/>
    <cellStyle name="Accent6 2 11" xfId="936"/>
    <cellStyle name="Accent6 2 12" xfId="937"/>
    <cellStyle name="Accent6 2 13" xfId="938"/>
    <cellStyle name="Accent6 2 14" xfId="939"/>
    <cellStyle name="Accent6 2 15" xfId="940"/>
    <cellStyle name="Accent6 2 16" xfId="941"/>
    <cellStyle name="Accent6 2 17" xfId="942"/>
    <cellStyle name="Accent6 2 18" xfId="943"/>
    <cellStyle name="Accent6 2 19" xfId="944"/>
    <cellStyle name="Accent6 2 2" xfId="945"/>
    <cellStyle name="Accent6 2 20" xfId="946"/>
    <cellStyle name="Accent6 2 21" xfId="24486"/>
    <cellStyle name="Accent6 2 21 2" xfId="24746"/>
    <cellStyle name="Accent6 2 3" xfId="947"/>
    <cellStyle name="Accent6 2 4" xfId="948"/>
    <cellStyle name="Accent6 2 5" xfId="949"/>
    <cellStyle name="Accent6 2 6" xfId="950"/>
    <cellStyle name="Accent6 2 7" xfId="951"/>
    <cellStyle name="Accent6 2 8" xfId="952"/>
    <cellStyle name="Accent6 2 9" xfId="953"/>
    <cellStyle name="Accent6 3" xfId="24487"/>
    <cellStyle name="Accent6 3 10" xfId="954"/>
    <cellStyle name="Accent6 3 11" xfId="955"/>
    <cellStyle name="Accent6 3 12" xfId="956"/>
    <cellStyle name="Accent6 3 13" xfId="957"/>
    <cellStyle name="Accent6 3 14" xfId="958"/>
    <cellStyle name="Accent6 3 15" xfId="959"/>
    <cellStyle name="Accent6 3 16" xfId="960"/>
    <cellStyle name="Accent6 3 17" xfId="961"/>
    <cellStyle name="Accent6 3 18" xfId="962"/>
    <cellStyle name="Accent6 3 19" xfId="963"/>
    <cellStyle name="Accent6 3 2" xfId="964"/>
    <cellStyle name="Accent6 3 20" xfId="965"/>
    <cellStyle name="Accent6 3 3" xfId="966"/>
    <cellStyle name="Accent6 3 4" xfId="967"/>
    <cellStyle name="Accent6 3 5" xfId="968"/>
    <cellStyle name="Accent6 3 6" xfId="969"/>
    <cellStyle name="Accent6 3 7" xfId="970"/>
    <cellStyle name="Accent6 3 8" xfId="971"/>
    <cellStyle name="Accent6 3 9" xfId="972"/>
    <cellStyle name="Accent6 4" xfId="973"/>
    <cellStyle name="Accent6 4 2" xfId="24488"/>
    <cellStyle name="Accent6 4 2 2" xfId="24747"/>
    <cellStyle name="Accent6 5" xfId="974"/>
    <cellStyle name="Accent6 5 2" xfId="24489"/>
    <cellStyle name="Accent6 5 2 2" xfId="24748"/>
    <cellStyle name="Accent6 6" xfId="975"/>
    <cellStyle name="Accent6 6 2" xfId="24490"/>
    <cellStyle name="Accent6 6 2 2" xfId="24749"/>
    <cellStyle name="Accent6 7" xfId="976"/>
    <cellStyle name="Accent6 7 2" xfId="24491"/>
    <cellStyle name="Accent6 7 2 2" xfId="24750"/>
    <cellStyle name="Accent6 8" xfId="977"/>
    <cellStyle name="Accent6 8 2" xfId="24492"/>
    <cellStyle name="Accent6 8 2 2" xfId="24751"/>
    <cellStyle name="Accent6 9" xfId="978"/>
    <cellStyle name="Accent6 9 2" xfId="24493"/>
    <cellStyle name="Accent6 9 2 2" xfId="24752"/>
    <cellStyle name="Avertissement" xfId="979"/>
    <cellStyle name="Bad 10" xfId="24494"/>
    <cellStyle name="Bad 11" xfId="24495"/>
    <cellStyle name="Bad 2" xfId="980"/>
    <cellStyle name="Bad 2 2" xfId="24496"/>
    <cellStyle name="Bad 2 2 2" xfId="24753"/>
    <cellStyle name="Bad 3" xfId="24497"/>
    <cellStyle name="Bad 4" xfId="24498"/>
    <cellStyle name="Bad 5" xfId="24499"/>
    <cellStyle name="Bad 6" xfId="24500"/>
    <cellStyle name="Bad 7" xfId="24501"/>
    <cellStyle name="Bad 8" xfId="24502"/>
    <cellStyle name="Bad 9" xfId="24503"/>
    <cellStyle name="Blue" xfId="74"/>
    <cellStyle name="Bold" xfId="981"/>
    <cellStyle name="Bold 2" xfId="9649"/>
    <cellStyle name="Bold/Border" xfId="75"/>
    <cellStyle name="Bold_~3251160" xfId="982"/>
    <cellStyle name="Bullet" xfId="76"/>
    <cellStyle name="Bullet 2" xfId="983"/>
    <cellStyle name="c" xfId="77"/>
    <cellStyle name="c 2" xfId="984"/>
    <cellStyle name="c 3" xfId="985"/>
    <cellStyle name="c 4" xfId="986"/>
    <cellStyle name="c 5" xfId="987"/>
    <cellStyle name="c_100000439" xfId="8467"/>
    <cellStyle name="c_100000477 JE 77 Rev Stabilization_LI_08.12" xfId="9650"/>
    <cellStyle name="c_165500 Prepaid Other_NY_05.12" xfId="8468"/>
    <cellStyle name="c_241208 Accrued Rents_NY_05.12" xfId="9312"/>
    <cellStyle name="c_256328 Accr Revenue Other_LI_11.11" xfId="988"/>
    <cellStyle name="c_256345 MTBE_NY_05.12" xfId="9313"/>
    <cellStyle name="c_39 - JE 79 Rev Stabilization adj_NY_05.12" xfId="8469"/>
    <cellStyle name="c_Bal Sheets" xfId="78"/>
    <cellStyle name="c_Bal Sheets 2" xfId="989"/>
    <cellStyle name="c_Bal Sheets 3" xfId="990"/>
    <cellStyle name="c_Bal Sheets 4" xfId="991"/>
    <cellStyle name="c_Bal Sheets 5" xfId="992"/>
    <cellStyle name="c_Bal Sheets_100000439" xfId="8470"/>
    <cellStyle name="c_Bal Sheets_100000477 JE 77 Rev Stabilization_LI_08.12" xfId="9651"/>
    <cellStyle name="c_Bal Sheets_165500 Prepaid Other_NY_05.12" xfId="8471"/>
    <cellStyle name="c_Bal Sheets_241208 Accrued Rents_NY_05.12" xfId="9314"/>
    <cellStyle name="c_Bal Sheets_256328 Accr Revenue Other_LI_11.11" xfId="993"/>
    <cellStyle name="c_Bal Sheets_256345 MTBE_NY_05.12" xfId="9315"/>
    <cellStyle name="c_Bal Sheets_39 - JE 79 Rev Stabilization adj_NY_05.12" xfId="8472"/>
    <cellStyle name="c_Bal Sheets_CONTROL_LOG_01_2012" xfId="994"/>
    <cellStyle name="c_Bal Sheets_CONTROL_LOG_02_2012" xfId="995"/>
    <cellStyle name="c_Bal Sheets_CONTROL_LOG_03_2012" xfId="996"/>
    <cellStyle name="c_Bal Sheets_CONTROL_LOG_04_2011" xfId="997"/>
    <cellStyle name="c_Bal Sheets_CONTROL_LOG_04_2012" xfId="998"/>
    <cellStyle name="c_Bal Sheets_CONTROL_LOG_05_2011" xfId="999"/>
    <cellStyle name="c_Bal Sheets_CONTROL_LOG_05_2012" xfId="1000"/>
    <cellStyle name="c_Bal Sheets_CONTROL_LOG_06_2011" xfId="1001"/>
    <cellStyle name="c_Bal Sheets_CONTROL_LOG_06_2012" xfId="1002"/>
    <cellStyle name="c_Bal Sheets_CONTROL_LOG_07_2011" xfId="1003"/>
    <cellStyle name="c_Bal Sheets_CONTROL_LOG_08_2011" xfId="1004"/>
    <cellStyle name="c_Bal Sheets_CONTROL_LOG_09_2011" xfId="1005"/>
    <cellStyle name="c_Bal Sheets_CONTROL_LOG_10_2011" xfId="1006"/>
    <cellStyle name="c_Bal Sheets_CONTROL_LOG_11_2011" xfId="1007"/>
    <cellStyle name="c_Bal Sheets_CONTROL_LOG_12_2011" xfId="1008"/>
    <cellStyle name="c_Bal Sheets_FSTR JDE Reports 12.2011" xfId="8473"/>
    <cellStyle name="c_Bal Sheets_FSTR JDE Reports 12.2011 2" xfId="9652"/>
    <cellStyle name="c_Bal Sheets_JE 100_Uncoll_LI_06.12" xfId="1009"/>
    <cellStyle name="c_Bal Sheets_JE 108 SERP 07.12" xfId="1010"/>
    <cellStyle name="c_Bal Sheets_JE 108 SERP 07.12 2" xfId="1011"/>
    <cellStyle name="c_Bal Sheets_JE 108 SERP 07.12 3" xfId="1012"/>
    <cellStyle name="c_Bal Sheets_JE 108 SERP 07.12 4" xfId="1013"/>
    <cellStyle name="c_Bal Sheets_JE 108 SERP 07.12 5" xfId="1014"/>
    <cellStyle name="c_Bal Sheets_JE 109 Rate Differential 08.12" xfId="1015"/>
    <cellStyle name="c_Bal Sheets_JE 109 Rate Differential 08.12 2" xfId="1016"/>
    <cellStyle name="c_Bal Sheets_JE 109 Rate Differential 08.12 3" xfId="1017"/>
    <cellStyle name="c_Bal Sheets_JE 109 Rate Differential 08.12 4" xfId="1018"/>
    <cellStyle name="c_Bal Sheets_JE 109 Rate Differential 08.12 5" xfId="1019"/>
    <cellStyle name="c_Bal Sheets_JE 111 PNC ANALYSIS FEE ACCRUAL 07.12" xfId="1020"/>
    <cellStyle name="c_Bal Sheets_JE 111 PNC ANALYSIS FEE ACCRUAL 07.12 2" xfId="1021"/>
    <cellStyle name="c_Bal Sheets_JE 111 PNC ANALYSIS FEE ACCRUAL 07.12 3" xfId="1022"/>
    <cellStyle name="c_Bal Sheets_JE 111 PNC ANALYSIS FEE ACCRUAL 07.12 4" xfId="1023"/>
    <cellStyle name="c_Bal Sheets_JE 111 PNC ANALYSIS FEE ACCRUAL 07.12 5" xfId="1024"/>
    <cellStyle name="c_Bal Sheets_JE 125_AWCC Activity_NY_08.12" xfId="1025"/>
    <cellStyle name="c_Bal Sheets_JE 152_TSA accrue interest_LI_07.12" xfId="1026"/>
    <cellStyle name="c_Bal Sheets_JE 154 Interest on Village Refunds_02.12" xfId="1027"/>
    <cellStyle name="c_Bal Sheets_JE 154 Interest on Village Refunds_08.11" xfId="1028"/>
    <cellStyle name="c_Bal Sheets_JE 154 Interest on Village Refunds_09.11" xfId="9653"/>
    <cellStyle name="c_Bal Sheets_JE 154 Interest on Village Refunds_11.11" xfId="1029"/>
    <cellStyle name="c_Bal Sheets_JE 160 Workbasket accrual LI 09.11" xfId="1030"/>
    <cellStyle name="c_Bal Sheets_JE 160 Workbasket accrual LI 10.11 - in progress" xfId="1031"/>
    <cellStyle name="c_Bal Sheets_JE 160 Workbasket Accrual_updated-_CA_01.10" xfId="1032"/>
    <cellStyle name="c_Bal Sheets_JE 160 Workbasket Accrual_updated-_CA_01.10 2" xfId="9654"/>
    <cellStyle name="c_Bal Sheets_JE 160 Workbasket Accrual_updated-_CA_01.10_~3251160" xfId="1033"/>
    <cellStyle name="c_Bal Sheets_JE 160 Workbasket Accrual_updated-_CA_01.10_JE 160 Workbasket accrual LI 09.11" xfId="1034"/>
    <cellStyle name="c_Bal Sheets_JE 160 Workbasket Accrual_updated-_CA_01.10_JE 160 Workbasket accrual LI 10.11 - in progress" xfId="1035"/>
    <cellStyle name="c_Bal Sheets_JE 160 Workbasket Accrual_updated-_CA_01.10_JE 160 Workbasket Template_LI_04.12" xfId="1036"/>
    <cellStyle name="c_Bal Sheets_JE 160 Workbasket Accrual_updated-_CA_01.10_JE 160 Workbasket Template_LI_07.12" xfId="1037"/>
    <cellStyle name="c_Bal Sheets_JE 160 Workbasket Accrual_updated-_CA_01.10_JE 175 Legal Accrual_LI 05.12" xfId="1038"/>
    <cellStyle name="c_Bal Sheets_JE 160 Workbasket Accrual_updated-_CA_01.10_JE 175 Legal Accrual_LI 08.2011" xfId="1039"/>
    <cellStyle name="c_Bal Sheets_JE 160 Workbasket Accrual_updated-_CA_01.10_JE 175 Legal Accrual_LI -10.2011" xfId="1040"/>
    <cellStyle name="c_Bal Sheets_JE 160 Workbasket Accrual_updated-_CA_01.10_JE 175 Legal Accrual_LI -11.2011" xfId="1041"/>
    <cellStyle name="c_Bal Sheets_JE 160 Workbasket Accrual_updated-_CA_01.10_JE 175 Legal Accrual_LI -12.2011" xfId="1042"/>
    <cellStyle name="c_Bal Sheets_JE 160 Workbasket Accrual_updated-_CA_01.10_JE 175_Legal Accrual_TN_08.11" xfId="1043"/>
    <cellStyle name="c_Bal Sheets_JE 160 Workbasket Accrual_updated-_CA_01.10_JE 175_Legal Accrual_TN_09.11" xfId="1044"/>
    <cellStyle name="c_Bal Sheets_JE 160 Workbasket Accrual_updated-_CA_01.10_LI-Legal Fees_Accrual Worksheet_2011-02Nov" xfId="1045"/>
    <cellStyle name="c_Bal Sheets_JE 175 Legal accrual_12.11" xfId="1046"/>
    <cellStyle name="c_Bal Sheets_JE 175 Legal Accrual_LI_07.12" xfId="10828"/>
    <cellStyle name="c_Bal Sheets_JE 180_MI reserve over 180 days_LI 07.12" xfId="10829"/>
    <cellStyle name="c_Bal Sheets_JE 200 AWCC true up_PA_06.12" xfId="1047"/>
    <cellStyle name="c_Bal Sheets_JE 38110902 True up interest for RAC adjustment" xfId="1048"/>
    <cellStyle name="c_Bal Sheets_JE 39081218 Antenna Rent Revenue_NY_07.12" xfId="9316"/>
    <cellStyle name="c_Bal Sheets_JE 500 INTERNAL RESERVE INTEREST Dec. 2011" xfId="1049"/>
    <cellStyle name="c_Bal Sheets_JE 500 INTERNAL RESERVE INTEREST Dec. 2011 2" xfId="9510"/>
    <cellStyle name="c_Bal Sheets_JE 500 INTERNAL RESERVE INTEREST Nov. 2011" xfId="9511"/>
    <cellStyle name="c_Bal Sheets_JE 725 - To record the PPV uplift - NY - 08.12" xfId="8474"/>
    <cellStyle name="c_Bal Sheets_JE 77 Rev Stabilization 02.12" xfId="1050"/>
    <cellStyle name="c_Bal Sheets_JE 77 Rev Stabilization 03.12" xfId="9655"/>
    <cellStyle name="c_Bal Sheets_JE 77 Rev Stabilization 08.11" xfId="1051"/>
    <cellStyle name="c_Bal Sheets_JE 77 Rev Stabilization 08.11 2" xfId="9656"/>
    <cellStyle name="c_Bal Sheets_JE 77 Rev Stabilization 11.11" xfId="9657"/>
    <cellStyle name="c_Bal Sheets_JE 77 Rev Stabilization 12.11" xfId="9658"/>
    <cellStyle name="c_Bal Sheets_JE 77 Rev Stabilization_NY_08.12" xfId="8475"/>
    <cellStyle name="c_Bal Sheets_JE 78 Property Tax Stabilization 02.12" xfId="8476"/>
    <cellStyle name="c_Bal Sheets_JE 78 Property Tax Stabilization 08.11" xfId="8477"/>
    <cellStyle name="c_Bal Sheets_JE 78 Property Tax Stabilization 11.11" xfId="8478"/>
    <cellStyle name="c_Bal Sheets_JE Template" xfId="1052"/>
    <cellStyle name="c_Bal Sheets_JE Template 2" xfId="9659"/>
    <cellStyle name="c_Bal Sheets_JE Template_~3251160" xfId="1053"/>
    <cellStyle name="c_Bal Sheets_JE Template_JE 160 Workbasket accrual LI 09.11" xfId="1054"/>
    <cellStyle name="c_Bal Sheets_JE Template_JE 160 Workbasket accrual LI 10.11 - in progress" xfId="1055"/>
    <cellStyle name="c_Bal Sheets_JE Template_JE 160 Workbasket Template_LI_04.12" xfId="1056"/>
    <cellStyle name="c_Bal Sheets_JE Template_JE 160 Workbasket Template_LI_07.12" xfId="1057"/>
    <cellStyle name="c_Bal Sheets_JE Template_JE 175 Legal Accrual_LI 05.12" xfId="1058"/>
    <cellStyle name="c_Bal Sheets_JE Template_JE 175 Legal Accrual_LI 08.2011" xfId="1059"/>
    <cellStyle name="c_Bal Sheets_JE Template_JE 175 Legal Accrual_LI -10.2011" xfId="1060"/>
    <cellStyle name="c_Bal Sheets_JE Template_JE 175 Legal Accrual_LI -11.2011" xfId="1061"/>
    <cellStyle name="c_Bal Sheets_JE Template_JE 175 Legal Accrual_LI -12.2011" xfId="1062"/>
    <cellStyle name="c_Bal Sheets_JE Template_JE 175_Legal Accrual_TN_08.11" xfId="1063"/>
    <cellStyle name="c_Bal Sheets_JE Template_JE 175_Legal Accrual_TN_09.11" xfId="1064"/>
    <cellStyle name="c_Bal Sheets_JE Template_LI-Legal Fees_Accrual Worksheet_2011-02Nov" xfId="1065"/>
    <cellStyle name="c_Bal Sheets_JE-December 2012" xfId="1066"/>
    <cellStyle name="c_Bal Sheets_JE-December 2012 2" xfId="1067"/>
    <cellStyle name="c_Bal Sheets_JE-December 2012 3" xfId="1068"/>
    <cellStyle name="c_Bal Sheets_JE-December 2012 4" xfId="1069"/>
    <cellStyle name="c_Bal Sheets_JE-December 2012 5" xfId="1070"/>
    <cellStyle name="c_Bal Sheets_JE-November 2012" xfId="1071"/>
    <cellStyle name="c_Bal Sheets_JE-November 2012 2" xfId="1072"/>
    <cellStyle name="c_Bal Sheets_JE-November 2012 3" xfId="1073"/>
    <cellStyle name="c_Bal Sheets_JE-November 2012 4" xfId="1074"/>
    <cellStyle name="c_Bal Sheets_JE-November 2012 5" xfId="1075"/>
    <cellStyle name="c_Bal Sheets_Journal Entry (2)" xfId="1076"/>
    <cellStyle name="c_Bal Sheets_JR 2001 OPEB 2012" xfId="9660"/>
    <cellStyle name="c_Bal Sheets_JR 2002 Pension Costs 2012" xfId="9661"/>
    <cellStyle name="c_Bal Sheets_LI#38 165100 Mar 2011" xfId="1077"/>
    <cellStyle name="c_Bal Sheets_LI#38 165100 Mar 2011 2" xfId="9662"/>
    <cellStyle name="c_Bal Sheets_LI#38 165100 Mar 2011_39 - JE 77 Rev Stabilization_NY_05.12" xfId="8479"/>
    <cellStyle name="c_Bal Sheets_LI#38 165100 Mar 2011_39 - JE 77 Rev Stabilization_NY_05.12 2" xfId="9663"/>
    <cellStyle name="c_Bal Sheets_LI#38 165100 Mar 2011_39 - JE 79 Rev Stabilization adj_NY_05.12" xfId="8480"/>
    <cellStyle name="c_Bal Sheets_LI#38 165100 Mar 2011_39 - JE 79 Rev Stabilization adj_NY_05.12 2" xfId="9664"/>
    <cellStyle name="c_Bal Sheets_LI#38 165100 Mar 2011_JE 38110902 True up interest for RAC adjustment" xfId="1078"/>
    <cellStyle name="c_Bal Sheets_LI#38 165100 Mar 2011_JE 38110902 True up interest for RAC adjustment 2" xfId="9665"/>
    <cellStyle name="c_Bal Sheets_LI#38 165100 Mar 2011_JE 77 Rev Stabilization 01.12" xfId="1079"/>
    <cellStyle name="c_Bal Sheets_LI#38 165100 Mar 2011_JE 77 Rev Stabilization 01.12 2" xfId="9666"/>
    <cellStyle name="c_Bal Sheets_LI#38 165100 Mar 2011_JE 77 Rev Stabilization 04.12" xfId="8481"/>
    <cellStyle name="c_Bal Sheets_LI#38 165100 Mar 2011_JE 77 Rev Stabilization 04.12 2" xfId="9667"/>
    <cellStyle name="c_Bal Sheets_LI#38 165100 Mar 2011_JE 77 Rev Stabilization_LI_07.12" xfId="8482"/>
    <cellStyle name="c_Bal Sheets_LI#38 165100 Mar 2011_JE 78 Property Tax Stabilization 01.12" xfId="1080"/>
    <cellStyle name="c_Bal Sheets_LI#38 165100 Mar 2011_JE 78 Property Tax Stabilization 01.12 2" xfId="9668"/>
    <cellStyle name="c_Bal Sheets_LI#38 165100 Mar 2011_JE 78 Property Tax Stabilization 03.12" xfId="8483"/>
    <cellStyle name="c_Bal Sheets_LI#38 165100 Mar 2011_JE 78 Property Tax Stabilization 04.12" xfId="8484"/>
    <cellStyle name="c_Bal Sheets_LI#38 165100 Mar 2011_JE 78 Property Tax Stabilization 11.11" xfId="1081"/>
    <cellStyle name="c_Bal Sheets_LI#38 165100 Mar 2011_JE 78 Property Tax Stabilization 11.11 2" xfId="9669"/>
    <cellStyle name="c_Bal Sheets_SAP JE Accrual" xfId="1082"/>
    <cellStyle name="c_Bal Sheets_SAP JE Template 10.06.12" xfId="1083"/>
    <cellStyle name="c_Bal Sheets_UPLOAD-Template_2012-06-22" xfId="1084"/>
    <cellStyle name="c_CONTROL_LOG_01_2012" xfId="1085"/>
    <cellStyle name="c_CONTROL_LOG_02_2012" xfId="1086"/>
    <cellStyle name="c_CONTROL_LOG_03_2012" xfId="1087"/>
    <cellStyle name="c_CONTROL_LOG_04_2011" xfId="1088"/>
    <cellStyle name="c_CONTROL_LOG_04_2012" xfId="1089"/>
    <cellStyle name="c_CONTROL_LOG_05_2011" xfId="1090"/>
    <cellStyle name="c_CONTROL_LOG_05_2012" xfId="1091"/>
    <cellStyle name="c_CONTROL_LOG_06_2011" xfId="1092"/>
    <cellStyle name="c_CONTROL_LOG_06_2012" xfId="1093"/>
    <cellStyle name="c_CONTROL_LOG_07_2011" xfId="1094"/>
    <cellStyle name="c_CONTROL_LOG_08_2011" xfId="1095"/>
    <cellStyle name="c_CONTROL_LOG_09_2011" xfId="1096"/>
    <cellStyle name="c_CONTROL_LOG_10_2011" xfId="1097"/>
    <cellStyle name="c_CONTROL_LOG_11_2011" xfId="1098"/>
    <cellStyle name="c_CONTROL_LOG_12_2011" xfId="1099"/>
    <cellStyle name="c_Credit (2)" xfId="79"/>
    <cellStyle name="c_Credit (2) 2" xfId="1100"/>
    <cellStyle name="c_Credit (2) 3" xfId="1101"/>
    <cellStyle name="c_Credit (2) 4" xfId="1102"/>
    <cellStyle name="c_Credit (2) 5" xfId="1103"/>
    <cellStyle name="c_Credit (2)_100000439" xfId="8485"/>
    <cellStyle name="c_Credit (2)_100000477 JE 77 Rev Stabilization_LI_08.12" xfId="9670"/>
    <cellStyle name="c_Credit (2)_165500 Prepaid Other_NY_05.12" xfId="8486"/>
    <cellStyle name="c_Credit (2)_241208 Accrued Rents_NY_05.12" xfId="9317"/>
    <cellStyle name="c_Credit (2)_256328 Accr Revenue Other_LI_11.11" xfId="1104"/>
    <cellStyle name="c_Credit (2)_256345 MTBE_NY_05.12" xfId="9318"/>
    <cellStyle name="c_Credit (2)_39 - JE 79 Rev Stabilization adj_NY_05.12" xfId="8487"/>
    <cellStyle name="c_Credit (2)_CONTROL_LOG_01_2012" xfId="1105"/>
    <cellStyle name="c_Credit (2)_CONTROL_LOG_02_2012" xfId="1106"/>
    <cellStyle name="c_Credit (2)_CONTROL_LOG_03_2012" xfId="1107"/>
    <cellStyle name="c_Credit (2)_CONTROL_LOG_04_2011" xfId="1108"/>
    <cellStyle name="c_Credit (2)_CONTROL_LOG_04_2012" xfId="1109"/>
    <cellStyle name="c_Credit (2)_CONTROL_LOG_05_2011" xfId="1110"/>
    <cellStyle name="c_Credit (2)_CONTROL_LOG_05_2012" xfId="1111"/>
    <cellStyle name="c_Credit (2)_CONTROL_LOG_06_2011" xfId="1112"/>
    <cellStyle name="c_Credit (2)_CONTROL_LOG_06_2012" xfId="1113"/>
    <cellStyle name="c_Credit (2)_CONTROL_LOG_07_2011" xfId="1114"/>
    <cellStyle name="c_Credit (2)_CONTROL_LOG_08_2011" xfId="1115"/>
    <cellStyle name="c_Credit (2)_CONTROL_LOG_09_2011" xfId="1116"/>
    <cellStyle name="c_Credit (2)_CONTROL_LOG_10_2011" xfId="1117"/>
    <cellStyle name="c_Credit (2)_CONTROL_LOG_11_2011" xfId="1118"/>
    <cellStyle name="c_Credit (2)_CONTROL_LOG_12_2011" xfId="1119"/>
    <cellStyle name="c_Credit (2)_FSTR JDE Reports 12.2011" xfId="8488"/>
    <cellStyle name="c_Credit (2)_FSTR JDE Reports 12.2011 2" xfId="9671"/>
    <cellStyle name="c_Credit (2)_JE 100_Uncoll_LI_06.12" xfId="1120"/>
    <cellStyle name="c_Credit (2)_JE 108 SERP 07.12" xfId="1121"/>
    <cellStyle name="c_Credit (2)_JE 108 SERP 07.12 2" xfId="1122"/>
    <cellStyle name="c_Credit (2)_JE 108 SERP 07.12 3" xfId="1123"/>
    <cellStyle name="c_Credit (2)_JE 108 SERP 07.12 4" xfId="1124"/>
    <cellStyle name="c_Credit (2)_JE 108 SERP 07.12 5" xfId="1125"/>
    <cellStyle name="c_Credit (2)_JE 109 Rate Differential 08.12" xfId="1126"/>
    <cellStyle name="c_Credit (2)_JE 109 Rate Differential 08.12 2" xfId="1127"/>
    <cellStyle name="c_Credit (2)_JE 109 Rate Differential 08.12 3" xfId="1128"/>
    <cellStyle name="c_Credit (2)_JE 109 Rate Differential 08.12 4" xfId="1129"/>
    <cellStyle name="c_Credit (2)_JE 109 Rate Differential 08.12 5" xfId="1130"/>
    <cellStyle name="c_Credit (2)_JE 111 PNC ANALYSIS FEE ACCRUAL 07.12" xfId="1131"/>
    <cellStyle name="c_Credit (2)_JE 111 PNC ANALYSIS FEE ACCRUAL 07.12 2" xfId="1132"/>
    <cellStyle name="c_Credit (2)_JE 111 PNC ANALYSIS FEE ACCRUAL 07.12 3" xfId="1133"/>
    <cellStyle name="c_Credit (2)_JE 111 PNC ANALYSIS FEE ACCRUAL 07.12 4" xfId="1134"/>
    <cellStyle name="c_Credit (2)_JE 111 PNC ANALYSIS FEE ACCRUAL 07.12 5" xfId="1135"/>
    <cellStyle name="c_Credit (2)_JE 125_AWCC Activity_NY_08.12" xfId="1136"/>
    <cellStyle name="c_Credit (2)_JE 152_TSA accrue interest_LI_07.12" xfId="1137"/>
    <cellStyle name="c_Credit (2)_JE 154 Interest on Village Refunds_02.12" xfId="1138"/>
    <cellStyle name="c_Credit (2)_JE 154 Interest on Village Refunds_08.11" xfId="1139"/>
    <cellStyle name="c_Credit (2)_JE 154 Interest on Village Refunds_09.11" xfId="9672"/>
    <cellStyle name="c_Credit (2)_JE 154 Interest on Village Refunds_11.11" xfId="1140"/>
    <cellStyle name="c_Credit (2)_JE 160 Workbasket accrual LI 09.11" xfId="1141"/>
    <cellStyle name="c_Credit (2)_JE 160 Workbasket accrual LI 10.11 - in progress" xfId="1142"/>
    <cellStyle name="c_Credit (2)_JE 160 Workbasket Accrual_updated-_CA_01.10" xfId="1143"/>
    <cellStyle name="c_Credit (2)_JE 160 Workbasket Accrual_updated-_CA_01.10 2" xfId="9673"/>
    <cellStyle name="c_Credit (2)_JE 160 Workbasket Accrual_updated-_CA_01.10_~3251160" xfId="1144"/>
    <cellStyle name="c_Credit (2)_JE 160 Workbasket Accrual_updated-_CA_01.10_JE 160 Workbasket accrual LI 09.11" xfId="1145"/>
    <cellStyle name="c_Credit (2)_JE 160 Workbasket Accrual_updated-_CA_01.10_JE 160 Workbasket accrual LI 10.11 - in progress" xfId="1146"/>
    <cellStyle name="c_Credit (2)_JE 160 Workbasket Accrual_updated-_CA_01.10_JE 160 Workbasket Template_LI_04.12" xfId="1147"/>
    <cellStyle name="c_Credit (2)_JE 160 Workbasket Accrual_updated-_CA_01.10_JE 160 Workbasket Template_LI_07.12" xfId="1148"/>
    <cellStyle name="c_Credit (2)_JE 160 Workbasket Accrual_updated-_CA_01.10_JE 175 Legal Accrual_LI 05.12" xfId="1149"/>
    <cellStyle name="c_Credit (2)_JE 160 Workbasket Accrual_updated-_CA_01.10_JE 175 Legal Accrual_LI 08.2011" xfId="1150"/>
    <cellStyle name="c_Credit (2)_JE 160 Workbasket Accrual_updated-_CA_01.10_JE 175 Legal Accrual_LI -10.2011" xfId="1151"/>
    <cellStyle name="c_Credit (2)_JE 160 Workbasket Accrual_updated-_CA_01.10_JE 175 Legal Accrual_LI -11.2011" xfId="1152"/>
    <cellStyle name="c_Credit (2)_JE 160 Workbasket Accrual_updated-_CA_01.10_JE 175 Legal Accrual_LI -12.2011" xfId="1153"/>
    <cellStyle name="c_Credit (2)_JE 160 Workbasket Accrual_updated-_CA_01.10_JE 175_Legal Accrual_TN_08.11" xfId="1154"/>
    <cellStyle name="c_Credit (2)_JE 160 Workbasket Accrual_updated-_CA_01.10_JE 175_Legal Accrual_TN_09.11" xfId="1155"/>
    <cellStyle name="c_Credit (2)_JE 160 Workbasket Accrual_updated-_CA_01.10_LI-Legal Fees_Accrual Worksheet_2011-02Nov" xfId="1156"/>
    <cellStyle name="c_Credit (2)_JE 175 Legal accrual_12.11" xfId="1157"/>
    <cellStyle name="c_Credit (2)_JE 175 Legal Accrual_LI_07.12" xfId="10830"/>
    <cellStyle name="c_Credit (2)_JE 180_MI reserve over 180 days_LI 07.12" xfId="10831"/>
    <cellStyle name="c_Credit (2)_JE 200 AWCC true up_PA_06.12" xfId="1158"/>
    <cellStyle name="c_Credit (2)_JE 38110902 True up interest for RAC adjustment" xfId="1159"/>
    <cellStyle name="c_Credit (2)_JE 39081218 Antenna Rent Revenue_NY_07.12" xfId="9319"/>
    <cellStyle name="c_Credit (2)_JE 500 INTERNAL RESERVE INTEREST Dec. 2011" xfId="1160"/>
    <cellStyle name="c_Credit (2)_JE 500 INTERNAL RESERVE INTEREST Dec. 2011 2" xfId="9512"/>
    <cellStyle name="c_Credit (2)_JE 500 INTERNAL RESERVE INTEREST Nov. 2011" xfId="9513"/>
    <cellStyle name="c_Credit (2)_JE 725 - To record the PPV uplift - NY - 08.12" xfId="8489"/>
    <cellStyle name="c_Credit (2)_JE 77 Rev Stabilization 02.12" xfId="1161"/>
    <cellStyle name="c_Credit (2)_JE 77 Rev Stabilization 03.12" xfId="9674"/>
    <cellStyle name="c_Credit (2)_JE 77 Rev Stabilization 08.11" xfId="1162"/>
    <cellStyle name="c_Credit (2)_JE 77 Rev Stabilization 08.11 2" xfId="9675"/>
    <cellStyle name="c_Credit (2)_JE 77 Rev Stabilization 11.11" xfId="9676"/>
    <cellStyle name="c_Credit (2)_JE 77 Rev Stabilization 12.11" xfId="9677"/>
    <cellStyle name="c_Credit (2)_JE 77 Rev Stabilization_NY_08.12" xfId="8490"/>
    <cellStyle name="c_Credit (2)_JE 78 Property Tax Stabilization 02.12" xfId="8491"/>
    <cellStyle name="c_Credit (2)_JE 78 Property Tax Stabilization 08.11" xfId="8492"/>
    <cellStyle name="c_Credit (2)_JE 78 Property Tax Stabilization 11.11" xfId="8493"/>
    <cellStyle name="c_Credit (2)_JE Template" xfId="1163"/>
    <cellStyle name="c_Credit (2)_JE Template 2" xfId="9678"/>
    <cellStyle name="c_Credit (2)_JE Template_~3251160" xfId="1164"/>
    <cellStyle name="c_Credit (2)_JE Template_JE 160 Workbasket accrual LI 09.11" xfId="1165"/>
    <cellStyle name="c_Credit (2)_JE Template_JE 160 Workbasket accrual LI 10.11 - in progress" xfId="1166"/>
    <cellStyle name="c_Credit (2)_JE Template_JE 160 Workbasket Template_LI_04.12" xfId="1167"/>
    <cellStyle name="c_Credit (2)_JE Template_JE 160 Workbasket Template_LI_07.12" xfId="1168"/>
    <cellStyle name="c_Credit (2)_JE Template_JE 175 Legal Accrual_LI 05.12" xfId="1169"/>
    <cellStyle name="c_Credit (2)_JE Template_JE 175 Legal Accrual_LI 08.2011" xfId="1170"/>
    <cellStyle name="c_Credit (2)_JE Template_JE 175 Legal Accrual_LI -10.2011" xfId="1171"/>
    <cellStyle name="c_Credit (2)_JE Template_JE 175 Legal Accrual_LI -11.2011" xfId="1172"/>
    <cellStyle name="c_Credit (2)_JE Template_JE 175 Legal Accrual_LI -12.2011" xfId="1173"/>
    <cellStyle name="c_Credit (2)_JE Template_JE 175_Legal Accrual_TN_08.11" xfId="1174"/>
    <cellStyle name="c_Credit (2)_JE Template_JE 175_Legal Accrual_TN_09.11" xfId="1175"/>
    <cellStyle name="c_Credit (2)_JE Template_LI-Legal Fees_Accrual Worksheet_2011-02Nov" xfId="1176"/>
    <cellStyle name="c_Credit (2)_JE-December 2012" xfId="1177"/>
    <cellStyle name="c_Credit (2)_JE-December 2012 2" xfId="1178"/>
    <cellStyle name="c_Credit (2)_JE-December 2012 3" xfId="1179"/>
    <cellStyle name="c_Credit (2)_JE-December 2012 4" xfId="1180"/>
    <cellStyle name="c_Credit (2)_JE-December 2012 5" xfId="1181"/>
    <cellStyle name="c_Credit (2)_JE-November 2012" xfId="1182"/>
    <cellStyle name="c_Credit (2)_JE-November 2012 2" xfId="1183"/>
    <cellStyle name="c_Credit (2)_JE-November 2012 3" xfId="1184"/>
    <cellStyle name="c_Credit (2)_JE-November 2012 4" xfId="1185"/>
    <cellStyle name="c_Credit (2)_JE-November 2012 5" xfId="1186"/>
    <cellStyle name="c_Credit (2)_Journal Entry (2)" xfId="1187"/>
    <cellStyle name="c_Credit (2)_JR 2001 OPEB 2012" xfId="9679"/>
    <cellStyle name="c_Credit (2)_JR 2002 Pension Costs 2012" xfId="9680"/>
    <cellStyle name="c_Credit (2)_LI#38 165100 Mar 2011" xfId="1188"/>
    <cellStyle name="c_Credit (2)_LI#38 165100 Mar 2011 2" xfId="9681"/>
    <cellStyle name="c_Credit (2)_LI#38 165100 Mar 2011_39 - JE 77 Rev Stabilization_NY_05.12" xfId="8494"/>
    <cellStyle name="c_Credit (2)_LI#38 165100 Mar 2011_39 - JE 77 Rev Stabilization_NY_05.12 2" xfId="9682"/>
    <cellStyle name="c_Credit (2)_LI#38 165100 Mar 2011_39 - JE 79 Rev Stabilization adj_NY_05.12" xfId="8495"/>
    <cellStyle name="c_Credit (2)_LI#38 165100 Mar 2011_39 - JE 79 Rev Stabilization adj_NY_05.12 2" xfId="9683"/>
    <cellStyle name="c_Credit (2)_LI#38 165100 Mar 2011_JE 38110902 True up interest for RAC adjustment" xfId="1189"/>
    <cellStyle name="c_Credit (2)_LI#38 165100 Mar 2011_JE 38110902 True up interest for RAC adjustment 2" xfId="9684"/>
    <cellStyle name="c_Credit (2)_LI#38 165100 Mar 2011_JE 77 Rev Stabilization 01.12" xfId="1190"/>
    <cellStyle name="c_Credit (2)_LI#38 165100 Mar 2011_JE 77 Rev Stabilization 01.12 2" xfId="9685"/>
    <cellStyle name="c_Credit (2)_LI#38 165100 Mar 2011_JE 77 Rev Stabilization 04.12" xfId="8496"/>
    <cellStyle name="c_Credit (2)_LI#38 165100 Mar 2011_JE 77 Rev Stabilization 04.12 2" xfId="9686"/>
    <cellStyle name="c_Credit (2)_LI#38 165100 Mar 2011_JE 77 Rev Stabilization_LI_07.12" xfId="8497"/>
    <cellStyle name="c_Credit (2)_LI#38 165100 Mar 2011_JE 78 Property Tax Stabilization 01.12" xfId="1191"/>
    <cellStyle name="c_Credit (2)_LI#38 165100 Mar 2011_JE 78 Property Tax Stabilization 01.12 2" xfId="9687"/>
    <cellStyle name="c_Credit (2)_LI#38 165100 Mar 2011_JE 78 Property Tax Stabilization 03.12" xfId="8498"/>
    <cellStyle name="c_Credit (2)_LI#38 165100 Mar 2011_JE 78 Property Tax Stabilization 04.12" xfId="8499"/>
    <cellStyle name="c_Credit (2)_LI#38 165100 Mar 2011_JE 78 Property Tax Stabilization 11.11" xfId="1192"/>
    <cellStyle name="c_Credit (2)_LI#38 165100 Mar 2011_JE 78 Property Tax Stabilization 11.11 2" xfId="9688"/>
    <cellStyle name="c_Credit (2)_SAP JE Accrual" xfId="1193"/>
    <cellStyle name="c_Credit (2)_SAP JE Template 10.06.12" xfId="1194"/>
    <cellStyle name="c_Credit (2)_UPLOAD-Template_2012-06-22" xfId="1195"/>
    <cellStyle name="c_Earnings" xfId="80"/>
    <cellStyle name="c_Earnings (2)" xfId="81"/>
    <cellStyle name="c_Earnings (2) 2" xfId="1196"/>
    <cellStyle name="c_Earnings (2) 3" xfId="1197"/>
    <cellStyle name="c_Earnings (2) 4" xfId="1198"/>
    <cellStyle name="c_Earnings (2) 5" xfId="1199"/>
    <cellStyle name="c_Earnings (2)_100000439" xfId="8500"/>
    <cellStyle name="c_Earnings (2)_100000477 JE 77 Rev Stabilization_LI_08.12" xfId="9689"/>
    <cellStyle name="c_Earnings (2)_165500 Prepaid Other_NY_05.12" xfId="8501"/>
    <cellStyle name="c_Earnings (2)_241208 Accrued Rents_NY_05.12" xfId="9320"/>
    <cellStyle name="c_Earnings (2)_256328 Accr Revenue Other_LI_11.11" xfId="1200"/>
    <cellStyle name="c_Earnings (2)_256345 MTBE_NY_05.12" xfId="9321"/>
    <cellStyle name="c_Earnings (2)_39 - JE 79 Rev Stabilization adj_NY_05.12" xfId="8502"/>
    <cellStyle name="c_Earnings (2)_CONTROL_LOG_01_2012" xfId="1201"/>
    <cellStyle name="c_Earnings (2)_CONTROL_LOG_02_2012" xfId="1202"/>
    <cellStyle name="c_Earnings (2)_CONTROL_LOG_03_2012" xfId="1203"/>
    <cellStyle name="c_Earnings (2)_CONTROL_LOG_04_2011" xfId="1204"/>
    <cellStyle name="c_Earnings (2)_CONTROL_LOG_04_2012" xfId="1205"/>
    <cellStyle name="c_Earnings (2)_CONTROL_LOG_05_2011" xfId="1206"/>
    <cellStyle name="c_Earnings (2)_CONTROL_LOG_05_2012" xfId="1207"/>
    <cellStyle name="c_Earnings (2)_CONTROL_LOG_06_2011" xfId="1208"/>
    <cellStyle name="c_Earnings (2)_CONTROL_LOG_06_2012" xfId="1209"/>
    <cellStyle name="c_Earnings (2)_CONTROL_LOG_07_2011" xfId="1210"/>
    <cellStyle name="c_Earnings (2)_CONTROL_LOG_08_2011" xfId="1211"/>
    <cellStyle name="c_Earnings (2)_CONTROL_LOG_09_2011" xfId="1212"/>
    <cellStyle name="c_Earnings (2)_CONTROL_LOG_10_2011" xfId="1213"/>
    <cellStyle name="c_Earnings (2)_CONTROL_LOG_11_2011" xfId="1214"/>
    <cellStyle name="c_Earnings (2)_CONTROL_LOG_12_2011" xfId="1215"/>
    <cellStyle name="c_Earnings (2)_FSTR JDE Reports 12.2011" xfId="8503"/>
    <cellStyle name="c_Earnings (2)_FSTR JDE Reports 12.2011 2" xfId="9690"/>
    <cellStyle name="c_Earnings (2)_JE 100_Uncoll_LI_06.12" xfId="1216"/>
    <cellStyle name="c_Earnings (2)_JE 108 SERP 07.12" xfId="1217"/>
    <cellStyle name="c_Earnings (2)_JE 108 SERP 07.12 2" xfId="1218"/>
    <cellStyle name="c_Earnings (2)_JE 108 SERP 07.12 3" xfId="1219"/>
    <cellStyle name="c_Earnings (2)_JE 108 SERP 07.12 4" xfId="1220"/>
    <cellStyle name="c_Earnings (2)_JE 108 SERP 07.12 5" xfId="1221"/>
    <cellStyle name="c_Earnings (2)_JE 109 Rate Differential 08.12" xfId="1222"/>
    <cellStyle name="c_Earnings (2)_JE 109 Rate Differential 08.12 2" xfId="1223"/>
    <cellStyle name="c_Earnings (2)_JE 109 Rate Differential 08.12 3" xfId="1224"/>
    <cellStyle name="c_Earnings (2)_JE 109 Rate Differential 08.12 4" xfId="1225"/>
    <cellStyle name="c_Earnings (2)_JE 109 Rate Differential 08.12 5" xfId="1226"/>
    <cellStyle name="c_Earnings (2)_JE 111 PNC ANALYSIS FEE ACCRUAL 07.12" xfId="1227"/>
    <cellStyle name="c_Earnings (2)_JE 111 PNC ANALYSIS FEE ACCRUAL 07.12 2" xfId="1228"/>
    <cellStyle name="c_Earnings (2)_JE 111 PNC ANALYSIS FEE ACCRUAL 07.12 3" xfId="1229"/>
    <cellStyle name="c_Earnings (2)_JE 111 PNC ANALYSIS FEE ACCRUAL 07.12 4" xfId="1230"/>
    <cellStyle name="c_Earnings (2)_JE 111 PNC ANALYSIS FEE ACCRUAL 07.12 5" xfId="1231"/>
    <cellStyle name="c_Earnings (2)_JE 125_AWCC Activity_NY_08.12" xfId="1232"/>
    <cellStyle name="c_Earnings (2)_JE 152_TSA accrue interest_LI_07.12" xfId="1233"/>
    <cellStyle name="c_Earnings (2)_JE 154 Interest on Village Refunds_02.12" xfId="1234"/>
    <cellStyle name="c_Earnings (2)_JE 154 Interest on Village Refunds_08.11" xfId="1235"/>
    <cellStyle name="c_Earnings (2)_JE 154 Interest on Village Refunds_09.11" xfId="9691"/>
    <cellStyle name="c_Earnings (2)_JE 154 Interest on Village Refunds_11.11" xfId="1236"/>
    <cellStyle name="c_Earnings (2)_JE 160 Workbasket accrual LI 09.11" xfId="1237"/>
    <cellStyle name="c_Earnings (2)_JE 160 Workbasket accrual LI 10.11 - in progress" xfId="1238"/>
    <cellStyle name="c_Earnings (2)_JE 160 Workbasket Accrual_updated-_CA_01.10" xfId="1239"/>
    <cellStyle name="c_Earnings (2)_JE 160 Workbasket Accrual_updated-_CA_01.10 2" xfId="9692"/>
    <cellStyle name="c_Earnings (2)_JE 160 Workbasket Accrual_updated-_CA_01.10_~3251160" xfId="1240"/>
    <cellStyle name="c_Earnings (2)_JE 160 Workbasket Accrual_updated-_CA_01.10_JE 160 Workbasket accrual LI 09.11" xfId="1241"/>
    <cellStyle name="c_Earnings (2)_JE 160 Workbasket Accrual_updated-_CA_01.10_JE 160 Workbasket accrual LI 10.11 - in progress" xfId="1242"/>
    <cellStyle name="c_Earnings (2)_JE 160 Workbasket Accrual_updated-_CA_01.10_JE 160 Workbasket Template_LI_04.12" xfId="1243"/>
    <cellStyle name="c_Earnings (2)_JE 160 Workbasket Accrual_updated-_CA_01.10_JE 160 Workbasket Template_LI_07.12" xfId="1244"/>
    <cellStyle name="c_Earnings (2)_JE 160 Workbasket Accrual_updated-_CA_01.10_JE 175 Legal Accrual_LI 05.12" xfId="1245"/>
    <cellStyle name="c_Earnings (2)_JE 160 Workbasket Accrual_updated-_CA_01.10_JE 175 Legal Accrual_LI 08.2011" xfId="1246"/>
    <cellStyle name="c_Earnings (2)_JE 160 Workbasket Accrual_updated-_CA_01.10_JE 175 Legal Accrual_LI -10.2011" xfId="1247"/>
    <cellStyle name="c_Earnings (2)_JE 160 Workbasket Accrual_updated-_CA_01.10_JE 175 Legal Accrual_LI -11.2011" xfId="1248"/>
    <cellStyle name="c_Earnings (2)_JE 160 Workbasket Accrual_updated-_CA_01.10_JE 175 Legal Accrual_LI -12.2011" xfId="1249"/>
    <cellStyle name="c_Earnings (2)_JE 160 Workbasket Accrual_updated-_CA_01.10_JE 175_Legal Accrual_TN_08.11" xfId="1250"/>
    <cellStyle name="c_Earnings (2)_JE 160 Workbasket Accrual_updated-_CA_01.10_JE 175_Legal Accrual_TN_09.11" xfId="1251"/>
    <cellStyle name="c_Earnings (2)_JE 160 Workbasket Accrual_updated-_CA_01.10_LI-Legal Fees_Accrual Worksheet_2011-02Nov" xfId="1252"/>
    <cellStyle name="c_Earnings (2)_JE 175 Legal accrual_12.11" xfId="1253"/>
    <cellStyle name="c_Earnings (2)_JE 175 Legal Accrual_LI_07.12" xfId="10832"/>
    <cellStyle name="c_Earnings (2)_JE 180_MI reserve over 180 days_LI 07.12" xfId="10833"/>
    <cellStyle name="c_Earnings (2)_JE 200 AWCC true up_PA_06.12" xfId="1254"/>
    <cellStyle name="c_Earnings (2)_JE 38110902 True up interest for RAC adjustment" xfId="1255"/>
    <cellStyle name="c_Earnings (2)_JE 39081218 Antenna Rent Revenue_NY_07.12" xfId="9322"/>
    <cellStyle name="c_Earnings (2)_JE 500 INTERNAL RESERVE INTEREST Dec. 2011" xfId="1256"/>
    <cellStyle name="c_Earnings (2)_JE 500 INTERNAL RESERVE INTEREST Dec. 2011 2" xfId="9514"/>
    <cellStyle name="c_Earnings (2)_JE 500 INTERNAL RESERVE INTEREST Nov. 2011" xfId="9515"/>
    <cellStyle name="c_Earnings (2)_JE 725 - To record the PPV uplift - NY - 08.12" xfId="8504"/>
    <cellStyle name="c_Earnings (2)_JE 77 Rev Stabilization 02.12" xfId="1257"/>
    <cellStyle name="c_Earnings (2)_JE 77 Rev Stabilization 03.12" xfId="9693"/>
    <cellStyle name="c_Earnings (2)_JE 77 Rev Stabilization 08.11" xfId="1258"/>
    <cellStyle name="c_Earnings (2)_JE 77 Rev Stabilization 08.11 2" xfId="9694"/>
    <cellStyle name="c_Earnings (2)_JE 77 Rev Stabilization 11.11" xfId="9695"/>
    <cellStyle name="c_Earnings (2)_JE 77 Rev Stabilization 12.11" xfId="9696"/>
    <cellStyle name="c_Earnings (2)_JE 77 Rev Stabilization_NY_08.12" xfId="8505"/>
    <cellStyle name="c_Earnings (2)_JE 78 Property Tax Stabilization 02.12" xfId="8506"/>
    <cellStyle name="c_Earnings (2)_JE 78 Property Tax Stabilization 08.11" xfId="8507"/>
    <cellStyle name="c_Earnings (2)_JE 78 Property Tax Stabilization 11.11" xfId="8508"/>
    <cellStyle name="c_Earnings (2)_JE Template" xfId="1259"/>
    <cellStyle name="c_Earnings (2)_JE Template 2" xfId="9697"/>
    <cellStyle name="c_Earnings (2)_JE Template_~3251160" xfId="1260"/>
    <cellStyle name="c_Earnings (2)_JE Template_JE 160 Workbasket accrual LI 09.11" xfId="1261"/>
    <cellStyle name="c_Earnings (2)_JE Template_JE 160 Workbasket accrual LI 10.11 - in progress" xfId="1262"/>
    <cellStyle name="c_Earnings (2)_JE Template_JE 160 Workbasket Template_LI_04.12" xfId="1263"/>
    <cellStyle name="c_Earnings (2)_JE Template_JE 160 Workbasket Template_LI_07.12" xfId="1264"/>
    <cellStyle name="c_Earnings (2)_JE Template_JE 175 Legal Accrual_LI 05.12" xfId="1265"/>
    <cellStyle name="c_Earnings (2)_JE Template_JE 175 Legal Accrual_LI 08.2011" xfId="1266"/>
    <cellStyle name="c_Earnings (2)_JE Template_JE 175 Legal Accrual_LI -10.2011" xfId="1267"/>
    <cellStyle name="c_Earnings (2)_JE Template_JE 175 Legal Accrual_LI -11.2011" xfId="1268"/>
    <cellStyle name="c_Earnings (2)_JE Template_JE 175 Legal Accrual_LI -12.2011" xfId="1269"/>
    <cellStyle name="c_Earnings (2)_JE Template_JE 175_Legal Accrual_TN_08.11" xfId="1270"/>
    <cellStyle name="c_Earnings (2)_JE Template_JE 175_Legal Accrual_TN_09.11" xfId="1271"/>
    <cellStyle name="c_Earnings (2)_JE Template_LI-Legal Fees_Accrual Worksheet_2011-02Nov" xfId="1272"/>
    <cellStyle name="c_Earnings (2)_JE-December 2012" xfId="1273"/>
    <cellStyle name="c_Earnings (2)_JE-December 2012 2" xfId="1274"/>
    <cellStyle name="c_Earnings (2)_JE-December 2012 3" xfId="1275"/>
    <cellStyle name="c_Earnings (2)_JE-December 2012 4" xfId="1276"/>
    <cellStyle name="c_Earnings (2)_JE-December 2012 5" xfId="1277"/>
    <cellStyle name="c_Earnings (2)_JE-November 2012" xfId="1278"/>
    <cellStyle name="c_Earnings (2)_JE-November 2012 2" xfId="1279"/>
    <cellStyle name="c_Earnings (2)_JE-November 2012 3" xfId="1280"/>
    <cellStyle name="c_Earnings (2)_JE-November 2012 4" xfId="1281"/>
    <cellStyle name="c_Earnings (2)_JE-November 2012 5" xfId="1282"/>
    <cellStyle name="c_Earnings (2)_Journal Entry (2)" xfId="1283"/>
    <cellStyle name="c_Earnings (2)_JR 2001 OPEB 2012" xfId="9698"/>
    <cellStyle name="c_Earnings (2)_JR 2002 Pension Costs 2012" xfId="9699"/>
    <cellStyle name="c_Earnings (2)_LI#38 165100 Mar 2011" xfId="1284"/>
    <cellStyle name="c_Earnings (2)_LI#38 165100 Mar 2011 2" xfId="9700"/>
    <cellStyle name="c_Earnings (2)_LI#38 165100 Mar 2011_39 - JE 77 Rev Stabilization_NY_05.12" xfId="8509"/>
    <cellStyle name="c_Earnings (2)_LI#38 165100 Mar 2011_39 - JE 77 Rev Stabilization_NY_05.12 2" xfId="9701"/>
    <cellStyle name="c_Earnings (2)_LI#38 165100 Mar 2011_39 - JE 79 Rev Stabilization adj_NY_05.12" xfId="8510"/>
    <cellStyle name="c_Earnings (2)_LI#38 165100 Mar 2011_39 - JE 79 Rev Stabilization adj_NY_05.12 2" xfId="9702"/>
    <cellStyle name="c_Earnings (2)_LI#38 165100 Mar 2011_JE 38110902 True up interest for RAC adjustment" xfId="1285"/>
    <cellStyle name="c_Earnings (2)_LI#38 165100 Mar 2011_JE 38110902 True up interest for RAC adjustment 2" xfId="9703"/>
    <cellStyle name="c_Earnings (2)_LI#38 165100 Mar 2011_JE 77 Rev Stabilization 01.12" xfId="1286"/>
    <cellStyle name="c_Earnings (2)_LI#38 165100 Mar 2011_JE 77 Rev Stabilization 01.12 2" xfId="9704"/>
    <cellStyle name="c_Earnings (2)_LI#38 165100 Mar 2011_JE 77 Rev Stabilization 04.12" xfId="8511"/>
    <cellStyle name="c_Earnings (2)_LI#38 165100 Mar 2011_JE 77 Rev Stabilization 04.12 2" xfId="9705"/>
    <cellStyle name="c_Earnings (2)_LI#38 165100 Mar 2011_JE 77 Rev Stabilization_LI_07.12" xfId="8512"/>
    <cellStyle name="c_Earnings (2)_LI#38 165100 Mar 2011_JE 78 Property Tax Stabilization 01.12" xfId="1287"/>
    <cellStyle name="c_Earnings (2)_LI#38 165100 Mar 2011_JE 78 Property Tax Stabilization 01.12 2" xfId="9706"/>
    <cellStyle name="c_Earnings (2)_LI#38 165100 Mar 2011_JE 78 Property Tax Stabilization 03.12" xfId="8513"/>
    <cellStyle name="c_Earnings (2)_LI#38 165100 Mar 2011_JE 78 Property Tax Stabilization 04.12" xfId="8514"/>
    <cellStyle name="c_Earnings (2)_LI#38 165100 Mar 2011_JE 78 Property Tax Stabilization 11.11" xfId="1288"/>
    <cellStyle name="c_Earnings (2)_LI#38 165100 Mar 2011_JE 78 Property Tax Stabilization 11.11 2" xfId="9707"/>
    <cellStyle name="c_Earnings (2)_SAP JE Accrual" xfId="1289"/>
    <cellStyle name="c_Earnings (2)_SAP JE Template 10.06.12" xfId="1290"/>
    <cellStyle name="c_Earnings (2)_UPLOAD-Template_2012-06-22" xfId="1291"/>
    <cellStyle name="c_Earnings 10" xfId="1292"/>
    <cellStyle name="c_Earnings 11" xfId="1293"/>
    <cellStyle name="c_Earnings 12" xfId="1294"/>
    <cellStyle name="c_Earnings 13" xfId="1295"/>
    <cellStyle name="c_Earnings 14" xfId="1296"/>
    <cellStyle name="c_Earnings 15" xfId="1297"/>
    <cellStyle name="c_Earnings 16" xfId="1298"/>
    <cellStyle name="c_Earnings 17" xfId="1299"/>
    <cellStyle name="c_Earnings 18" xfId="1300"/>
    <cellStyle name="c_Earnings 19" xfId="1301"/>
    <cellStyle name="c_Earnings 2" xfId="1302"/>
    <cellStyle name="c_Earnings 20" xfId="1303"/>
    <cellStyle name="c_Earnings 21" xfId="1304"/>
    <cellStyle name="c_Earnings 22" xfId="1305"/>
    <cellStyle name="c_Earnings 23" xfId="1306"/>
    <cellStyle name="c_Earnings 24" xfId="1307"/>
    <cellStyle name="c_Earnings 25" xfId="1308"/>
    <cellStyle name="c_Earnings 26" xfId="1309"/>
    <cellStyle name="c_Earnings 27" xfId="1310"/>
    <cellStyle name="c_Earnings 28" xfId="1311"/>
    <cellStyle name="c_Earnings 29" xfId="1312"/>
    <cellStyle name="c_Earnings 3" xfId="1313"/>
    <cellStyle name="c_Earnings 30" xfId="1314"/>
    <cellStyle name="c_Earnings 4" xfId="1315"/>
    <cellStyle name="c_Earnings 5" xfId="1316"/>
    <cellStyle name="c_Earnings 6" xfId="1317"/>
    <cellStyle name="c_Earnings 7" xfId="1318"/>
    <cellStyle name="c_Earnings 8" xfId="1319"/>
    <cellStyle name="c_Earnings 9" xfId="1320"/>
    <cellStyle name="c_Earnings_100000439" xfId="8515"/>
    <cellStyle name="c_Earnings_100000477 JE 77 Rev Stabilization_LI_08.12" xfId="9708"/>
    <cellStyle name="c_Earnings_165500 Prepaid Other_NY_05.12" xfId="8516"/>
    <cellStyle name="c_Earnings_241208 Accrued Rents_NY_05.12" xfId="9323"/>
    <cellStyle name="c_Earnings_256328 Accr Revenue Other_LI_11.11" xfId="1321"/>
    <cellStyle name="c_Earnings_256345 MTBE_NY_05.12" xfId="9324"/>
    <cellStyle name="c_Earnings_39 - JE 79 Rev Stabilization adj_NY_05.12" xfId="8517"/>
    <cellStyle name="c_Earnings_CONTROL_LOG_01_2012" xfId="1322"/>
    <cellStyle name="c_Earnings_CONTROL_LOG_02_2012" xfId="1323"/>
    <cellStyle name="c_Earnings_CONTROL_LOG_03_2012" xfId="1324"/>
    <cellStyle name="c_Earnings_CONTROL_LOG_04_2011" xfId="1325"/>
    <cellStyle name="c_Earnings_CONTROL_LOG_04_2012" xfId="1326"/>
    <cellStyle name="c_Earnings_CONTROL_LOG_05_2011" xfId="1327"/>
    <cellStyle name="c_Earnings_CONTROL_LOG_05_2012" xfId="1328"/>
    <cellStyle name="c_Earnings_CONTROL_LOG_06_2011" xfId="1329"/>
    <cellStyle name="c_Earnings_CONTROL_LOG_06_2012" xfId="1330"/>
    <cellStyle name="c_Earnings_CONTROL_LOG_07_2011" xfId="1331"/>
    <cellStyle name="c_Earnings_CONTROL_LOG_08_2011" xfId="1332"/>
    <cellStyle name="c_Earnings_CONTROL_LOG_09_2011" xfId="1333"/>
    <cellStyle name="c_Earnings_CONTROL_LOG_10_2011" xfId="1334"/>
    <cellStyle name="c_Earnings_CONTROL_LOG_11_2011" xfId="1335"/>
    <cellStyle name="c_Earnings_CONTROL_LOG_12_2011" xfId="1336"/>
    <cellStyle name="c_Earnings_FSTR JDE Reports 12.2011" xfId="8518"/>
    <cellStyle name="c_Earnings_FSTR JDE Reports 12.2011 2" xfId="9709"/>
    <cellStyle name="c_Earnings_JE 100_Uncoll_LI_06.12" xfId="1337"/>
    <cellStyle name="c_Earnings_JE 108 SERP 07.12" xfId="1338"/>
    <cellStyle name="c_Earnings_JE 108 SERP 07.12 2" xfId="1339"/>
    <cellStyle name="c_Earnings_JE 108 SERP 07.12 3" xfId="1340"/>
    <cellStyle name="c_Earnings_JE 108 SERP 07.12 4" xfId="1341"/>
    <cellStyle name="c_Earnings_JE 108 SERP 07.12 5" xfId="1342"/>
    <cellStyle name="c_Earnings_JE 109 Rate Differential 08.12" xfId="1343"/>
    <cellStyle name="c_Earnings_JE 109 Rate Differential 08.12 2" xfId="1344"/>
    <cellStyle name="c_Earnings_JE 109 Rate Differential 08.12 3" xfId="1345"/>
    <cellStyle name="c_Earnings_JE 109 Rate Differential 08.12 4" xfId="1346"/>
    <cellStyle name="c_Earnings_JE 109 Rate Differential 08.12 5" xfId="1347"/>
    <cellStyle name="c_Earnings_JE 111 PNC ANALYSIS FEE ACCRUAL 07.12" xfId="1348"/>
    <cellStyle name="c_Earnings_JE 111 PNC ANALYSIS FEE ACCRUAL 07.12 2" xfId="1349"/>
    <cellStyle name="c_Earnings_JE 111 PNC ANALYSIS FEE ACCRUAL 07.12 3" xfId="1350"/>
    <cellStyle name="c_Earnings_JE 111 PNC ANALYSIS FEE ACCRUAL 07.12 4" xfId="1351"/>
    <cellStyle name="c_Earnings_JE 111 PNC ANALYSIS FEE ACCRUAL 07.12 5" xfId="1352"/>
    <cellStyle name="c_Earnings_JE 125_AWCC Activity_NY_08.12" xfId="1353"/>
    <cellStyle name="c_Earnings_JE 152_TSA accrue interest_LI_07.12" xfId="1354"/>
    <cellStyle name="c_Earnings_JE 154 Interest on Village Refunds_02.12" xfId="1355"/>
    <cellStyle name="c_Earnings_JE 154 Interest on Village Refunds_08.11" xfId="1356"/>
    <cellStyle name="c_Earnings_JE 154 Interest on Village Refunds_09.11" xfId="9710"/>
    <cellStyle name="c_Earnings_JE 154 Interest on Village Refunds_11.11" xfId="1357"/>
    <cellStyle name="c_Earnings_JE 160 Workbasket accrual LI 09.11" xfId="1358"/>
    <cellStyle name="c_Earnings_JE 160 Workbasket accrual LI 10.11 - in progress" xfId="1359"/>
    <cellStyle name="c_Earnings_JE 160 Workbasket Accrual_updated-_CA_01.10" xfId="1360"/>
    <cellStyle name="c_Earnings_JE 160 Workbasket Accrual_updated-_CA_01.10 2" xfId="9711"/>
    <cellStyle name="c_Earnings_JE 160 Workbasket Accrual_updated-_CA_01.10_~3251160" xfId="1361"/>
    <cellStyle name="c_Earnings_JE 160 Workbasket Accrual_updated-_CA_01.10_JE 160 Workbasket accrual LI 09.11" xfId="1362"/>
    <cellStyle name="c_Earnings_JE 160 Workbasket Accrual_updated-_CA_01.10_JE 160 Workbasket accrual LI 10.11 - in progress" xfId="1363"/>
    <cellStyle name="c_Earnings_JE 160 Workbasket Accrual_updated-_CA_01.10_JE 160 Workbasket Template_LI_04.12" xfId="1364"/>
    <cellStyle name="c_Earnings_JE 160 Workbasket Accrual_updated-_CA_01.10_JE 160 Workbasket Template_LI_07.12" xfId="1365"/>
    <cellStyle name="c_Earnings_JE 160 Workbasket Accrual_updated-_CA_01.10_JE 175 Legal Accrual_LI 05.12" xfId="1366"/>
    <cellStyle name="c_Earnings_JE 160 Workbasket Accrual_updated-_CA_01.10_JE 175 Legal Accrual_LI 08.2011" xfId="1367"/>
    <cellStyle name="c_Earnings_JE 160 Workbasket Accrual_updated-_CA_01.10_JE 175 Legal Accrual_LI -10.2011" xfId="1368"/>
    <cellStyle name="c_Earnings_JE 160 Workbasket Accrual_updated-_CA_01.10_JE 175 Legal Accrual_LI -11.2011" xfId="1369"/>
    <cellStyle name="c_Earnings_JE 160 Workbasket Accrual_updated-_CA_01.10_JE 175 Legal Accrual_LI -12.2011" xfId="1370"/>
    <cellStyle name="c_Earnings_JE 160 Workbasket Accrual_updated-_CA_01.10_JE 175_Legal Accrual_TN_08.11" xfId="1371"/>
    <cellStyle name="c_Earnings_JE 160 Workbasket Accrual_updated-_CA_01.10_JE 175_Legal Accrual_TN_09.11" xfId="1372"/>
    <cellStyle name="c_Earnings_JE 160 Workbasket Accrual_updated-_CA_01.10_LI-Legal Fees_Accrual Worksheet_2011-02Nov" xfId="1373"/>
    <cellStyle name="c_Earnings_JE 175 Legal accrual_12.11" xfId="1374"/>
    <cellStyle name="c_Earnings_JE 175 Legal Accrual_LI_07.12" xfId="10834"/>
    <cellStyle name="c_Earnings_JE 180_MI reserve over 180 days_LI 07.12" xfId="10835"/>
    <cellStyle name="c_Earnings_JE 200 AWCC true up_PA_06.12" xfId="1375"/>
    <cellStyle name="c_Earnings_JE 38110902 True up interest for RAC adjustment" xfId="1376"/>
    <cellStyle name="c_Earnings_JE 39081218 Antenna Rent Revenue_NY_07.12" xfId="9325"/>
    <cellStyle name="c_Earnings_JE 500 INTERNAL RESERVE INTEREST Dec. 2011" xfId="1377"/>
    <cellStyle name="c_Earnings_JE 500 INTERNAL RESERVE INTEREST Dec. 2011 2" xfId="9516"/>
    <cellStyle name="c_Earnings_JE 500 INTERNAL RESERVE INTEREST Nov. 2011" xfId="9517"/>
    <cellStyle name="c_Earnings_JE 725 - To record the PPV uplift - NY - 08.12" xfId="8519"/>
    <cellStyle name="c_Earnings_JE 77 Rev Stabilization 02.12" xfId="1378"/>
    <cellStyle name="c_Earnings_JE 77 Rev Stabilization 03.12" xfId="9712"/>
    <cellStyle name="c_Earnings_JE 77 Rev Stabilization 08.11" xfId="1379"/>
    <cellStyle name="c_Earnings_JE 77 Rev Stabilization 08.11 2" xfId="9713"/>
    <cellStyle name="c_Earnings_JE 77 Rev Stabilization 11.11" xfId="9714"/>
    <cellStyle name="c_Earnings_JE 77 Rev Stabilization 12.11" xfId="9715"/>
    <cellStyle name="c_Earnings_JE 77 Rev Stabilization_NY_08.12" xfId="8520"/>
    <cellStyle name="c_Earnings_JE 78 Property Tax Stabilization 02.12" xfId="8521"/>
    <cellStyle name="c_Earnings_JE 78 Property Tax Stabilization 08.11" xfId="8522"/>
    <cellStyle name="c_Earnings_JE 78 Property Tax Stabilization 11.11" xfId="8523"/>
    <cellStyle name="c_Earnings_JE Template" xfId="1380"/>
    <cellStyle name="c_Earnings_JE Template 2" xfId="9716"/>
    <cellStyle name="c_Earnings_JE Template_~3251160" xfId="1381"/>
    <cellStyle name="c_Earnings_JE Template_JE 160 Workbasket accrual LI 09.11" xfId="1382"/>
    <cellStyle name="c_Earnings_JE Template_JE 160 Workbasket accrual LI 10.11 - in progress" xfId="1383"/>
    <cellStyle name="c_Earnings_JE Template_JE 160 Workbasket Template_LI_04.12" xfId="1384"/>
    <cellStyle name="c_Earnings_JE Template_JE 160 Workbasket Template_LI_07.12" xfId="1385"/>
    <cellStyle name="c_Earnings_JE Template_JE 175 Legal Accrual_LI 05.12" xfId="1386"/>
    <cellStyle name="c_Earnings_JE Template_JE 175 Legal Accrual_LI 08.2011" xfId="1387"/>
    <cellStyle name="c_Earnings_JE Template_JE 175 Legal Accrual_LI -10.2011" xfId="1388"/>
    <cellStyle name="c_Earnings_JE Template_JE 175 Legal Accrual_LI -11.2011" xfId="1389"/>
    <cellStyle name="c_Earnings_JE Template_JE 175 Legal Accrual_LI -12.2011" xfId="1390"/>
    <cellStyle name="c_Earnings_JE Template_JE 175_Legal Accrual_TN_08.11" xfId="1391"/>
    <cellStyle name="c_Earnings_JE Template_JE 175_Legal Accrual_TN_09.11" xfId="1392"/>
    <cellStyle name="c_Earnings_JE Template_LI-Legal Fees_Accrual Worksheet_2011-02Nov" xfId="1393"/>
    <cellStyle name="c_Earnings_JE-December 2012" xfId="1394"/>
    <cellStyle name="c_Earnings_JE-December 2012 2" xfId="1395"/>
    <cellStyle name="c_Earnings_JE-December 2012 3" xfId="1396"/>
    <cellStyle name="c_Earnings_JE-December 2012 4" xfId="1397"/>
    <cellStyle name="c_Earnings_JE-December 2012 5" xfId="1398"/>
    <cellStyle name="c_Earnings_JE-November 2012" xfId="1399"/>
    <cellStyle name="c_Earnings_JE-November 2012 2" xfId="1400"/>
    <cellStyle name="c_Earnings_JE-November 2012 3" xfId="1401"/>
    <cellStyle name="c_Earnings_JE-November 2012 4" xfId="1402"/>
    <cellStyle name="c_Earnings_JE-November 2012 5" xfId="1403"/>
    <cellStyle name="c_Earnings_Journal Entry (2)" xfId="1404"/>
    <cellStyle name="c_Earnings_JR 2001 OPEB 2012" xfId="9717"/>
    <cellStyle name="c_Earnings_JR 2002 Pension Costs 2012" xfId="9718"/>
    <cellStyle name="c_Earnings_LI#38 165100 Mar 2011" xfId="1405"/>
    <cellStyle name="c_Earnings_LI#38 165100 Mar 2011 2" xfId="9719"/>
    <cellStyle name="c_Earnings_LI#38 165100 Mar 2011_39 - JE 77 Rev Stabilization_NY_05.12" xfId="8524"/>
    <cellStyle name="c_Earnings_LI#38 165100 Mar 2011_39 - JE 77 Rev Stabilization_NY_05.12 2" xfId="9720"/>
    <cellStyle name="c_Earnings_LI#38 165100 Mar 2011_39 - JE 79 Rev Stabilization adj_NY_05.12" xfId="8525"/>
    <cellStyle name="c_Earnings_LI#38 165100 Mar 2011_39 - JE 79 Rev Stabilization adj_NY_05.12 2" xfId="9721"/>
    <cellStyle name="c_Earnings_LI#38 165100 Mar 2011_JE 38110902 True up interest for RAC adjustment" xfId="1406"/>
    <cellStyle name="c_Earnings_LI#38 165100 Mar 2011_JE 38110902 True up interest for RAC adjustment 2" xfId="9722"/>
    <cellStyle name="c_Earnings_LI#38 165100 Mar 2011_JE 77 Rev Stabilization 01.12" xfId="1407"/>
    <cellStyle name="c_Earnings_LI#38 165100 Mar 2011_JE 77 Rev Stabilization 01.12 2" xfId="9723"/>
    <cellStyle name="c_Earnings_LI#38 165100 Mar 2011_JE 77 Rev Stabilization 04.12" xfId="8526"/>
    <cellStyle name="c_Earnings_LI#38 165100 Mar 2011_JE 77 Rev Stabilization 04.12 2" xfId="9724"/>
    <cellStyle name="c_Earnings_LI#38 165100 Mar 2011_JE 77 Rev Stabilization_LI_07.12" xfId="8527"/>
    <cellStyle name="c_Earnings_LI#38 165100 Mar 2011_JE 78 Property Tax Stabilization 01.12" xfId="1408"/>
    <cellStyle name="c_Earnings_LI#38 165100 Mar 2011_JE 78 Property Tax Stabilization 01.12 2" xfId="9725"/>
    <cellStyle name="c_Earnings_LI#38 165100 Mar 2011_JE 78 Property Tax Stabilization 03.12" xfId="8528"/>
    <cellStyle name="c_Earnings_LI#38 165100 Mar 2011_JE 78 Property Tax Stabilization 04.12" xfId="8529"/>
    <cellStyle name="c_Earnings_LI#38 165100 Mar 2011_JE 78 Property Tax Stabilization 11.11" xfId="1409"/>
    <cellStyle name="c_Earnings_LI#38 165100 Mar 2011_JE 78 Property Tax Stabilization 11.11 2" xfId="9726"/>
    <cellStyle name="c_Earnings_SAP JE Accrual" xfId="1410"/>
    <cellStyle name="c_Earnings_SAP JE Template 10.06.12" xfId="1411"/>
    <cellStyle name="c_Earnings_UPLOAD-Template_2012-06-22" xfId="1412"/>
    <cellStyle name="c_finsumm" xfId="82"/>
    <cellStyle name="c_finsumm 2" xfId="1413"/>
    <cellStyle name="c_finsumm 3" xfId="1414"/>
    <cellStyle name="c_finsumm 4" xfId="1415"/>
    <cellStyle name="c_finsumm 5" xfId="1416"/>
    <cellStyle name="c_finsumm_100000439" xfId="8530"/>
    <cellStyle name="c_finsumm_100000477 JE 77 Rev Stabilization_LI_08.12" xfId="9727"/>
    <cellStyle name="c_finsumm_165500 Prepaid Other_NY_05.12" xfId="8531"/>
    <cellStyle name="c_finsumm_241208 Accrued Rents_NY_05.12" xfId="9326"/>
    <cellStyle name="c_finsumm_256328 Accr Revenue Other_LI_11.11" xfId="1417"/>
    <cellStyle name="c_finsumm_256345 MTBE_NY_05.12" xfId="9327"/>
    <cellStyle name="c_finsumm_39 - JE 79 Rev Stabilization adj_NY_05.12" xfId="8532"/>
    <cellStyle name="c_finsumm_CONTROL_LOG_01_2012" xfId="1418"/>
    <cellStyle name="c_finsumm_CONTROL_LOG_02_2012" xfId="1419"/>
    <cellStyle name="c_finsumm_CONTROL_LOG_03_2012" xfId="1420"/>
    <cellStyle name="c_finsumm_CONTROL_LOG_04_2011" xfId="1421"/>
    <cellStyle name="c_finsumm_CONTROL_LOG_04_2012" xfId="1422"/>
    <cellStyle name="c_finsumm_CONTROL_LOG_05_2011" xfId="1423"/>
    <cellStyle name="c_finsumm_CONTROL_LOG_05_2012" xfId="1424"/>
    <cellStyle name="c_finsumm_CONTROL_LOG_06_2011" xfId="1425"/>
    <cellStyle name="c_finsumm_CONTROL_LOG_06_2012" xfId="1426"/>
    <cellStyle name="c_finsumm_CONTROL_LOG_07_2011" xfId="1427"/>
    <cellStyle name="c_finsumm_CONTROL_LOG_08_2011" xfId="1428"/>
    <cellStyle name="c_finsumm_CONTROL_LOG_09_2011" xfId="1429"/>
    <cellStyle name="c_finsumm_CONTROL_LOG_10_2011" xfId="1430"/>
    <cellStyle name="c_finsumm_CONTROL_LOG_11_2011" xfId="1431"/>
    <cellStyle name="c_finsumm_CONTROL_LOG_12_2011" xfId="1432"/>
    <cellStyle name="c_finsumm_FSTR JDE Reports 12.2011" xfId="8533"/>
    <cellStyle name="c_finsumm_FSTR JDE Reports 12.2011 2" xfId="9728"/>
    <cellStyle name="c_finsumm_JE 100_Uncoll_LI_06.12" xfId="1433"/>
    <cellStyle name="c_finsumm_JE 108 SERP 07.12" xfId="1434"/>
    <cellStyle name="c_finsumm_JE 108 SERP 07.12 2" xfId="1435"/>
    <cellStyle name="c_finsumm_JE 108 SERP 07.12 3" xfId="1436"/>
    <cellStyle name="c_finsumm_JE 108 SERP 07.12 4" xfId="1437"/>
    <cellStyle name="c_finsumm_JE 108 SERP 07.12 5" xfId="1438"/>
    <cellStyle name="c_finsumm_JE 109 Rate Differential 08.12" xfId="1439"/>
    <cellStyle name="c_finsumm_JE 109 Rate Differential 08.12 2" xfId="1440"/>
    <cellStyle name="c_finsumm_JE 109 Rate Differential 08.12 3" xfId="1441"/>
    <cellStyle name="c_finsumm_JE 109 Rate Differential 08.12 4" xfId="1442"/>
    <cellStyle name="c_finsumm_JE 109 Rate Differential 08.12 5" xfId="1443"/>
    <cellStyle name="c_finsumm_JE 111 PNC ANALYSIS FEE ACCRUAL 07.12" xfId="1444"/>
    <cellStyle name="c_finsumm_JE 111 PNC ANALYSIS FEE ACCRUAL 07.12 2" xfId="1445"/>
    <cellStyle name="c_finsumm_JE 111 PNC ANALYSIS FEE ACCRUAL 07.12 3" xfId="1446"/>
    <cellStyle name="c_finsumm_JE 111 PNC ANALYSIS FEE ACCRUAL 07.12 4" xfId="1447"/>
    <cellStyle name="c_finsumm_JE 111 PNC ANALYSIS FEE ACCRUAL 07.12 5" xfId="1448"/>
    <cellStyle name="c_finsumm_JE 125_AWCC Activity_NY_08.12" xfId="1449"/>
    <cellStyle name="c_finsumm_JE 152_TSA accrue interest_LI_07.12" xfId="1450"/>
    <cellStyle name="c_finsumm_JE 154 Interest on Village Refunds_02.12" xfId="1451"/>
    <cellStyle name="c_finsumm_JE 154 Interest on Village Refunds_08.11" xfId="1452"/>
    <cellStyle name="c_finsumm_JE 154 Interest on Village Refunds_09.11" xfId="9729"/>
    <cellStyle name="c_finsumm_JE 154 Interest on Village Refunds_11.11" xfId="1453"/>
    <cellStyle name="c_finsumm_JE 160 Workbasket accrual LI 09.11" xfId="1454"/>
    <cellStyle name="c_finsumm_JE 160 Workbasket accrual LI 10.11 - in progress" xfId="1455"/>
    <cellStyle name="c_finsumm_JE 160 Workbasket Accrual_updated-_CA_01.10" xfId="1456"/>
    <cellStyle name="c_finsumm_JE 160 Workbasket Accrual_updated-_CA_01.10 2" xfId="9730"/>
    <cellStyle name="c_finsumm_JE 160 Workbasket Accrual_updated-_CA_01.10_~3251160" xfId="1457"/>
    <cellStyle name="c_finsumm_JE 160 Workbasket Accrual_updated-_CA_01.10_JE 160 Workbasket accrual LI 09.11" xfId="1458"/>
    <cellStyle name="c_finsumm_JE 160 Workbasket Accrual_updated-_CA_01.10_JE 160 Workbasket accrual LI 10.11 - in progress" xfId="1459"/>
    <cellStyle name="c_finsumm_JE 160 Workbasket Accrual_updated-_CA_01.10_JE 160 Workbasket Template_LI_04.12" xfId="1460"/>
    <cellStyle name="c_finsumm_JE 160 Workbasket Accrual_updated-_CA_01.10_JE 160 Workbasket Template_LI_07.12" xfId="1461"/>
    <cellStyle name="c_finsumm_JE 160 Workbasket Accrual_updated-_CA_01.10_JE 175 Legal Accrual_LI 05.12" xfId="1462"/>
    <cellStyle name="c_finsumm_JE 160 Workbasket Accrual_updated-_CA_01.10_JE 175 Legal Accrual_LI 08.2011" xfId="1463"/>
    <cellStyle name="c_finsumm_JE 160 Workbasket Accrual_updated-_CA_01.10_JE 175 Legal Accrual_LI -10.2011" xfId="1464"/>
    <cellStyle name="c_finsumm_JE 160 Workbasket Accrual_updated-_CA_01.10_JE 175 Legal Accrual_LI -11.2011" xfId="1465"/>
    <cellStyle name="c_finsumm_JE 160 Workbasket Accrual_updated-_CA_01.10_JE 175 Legal Accrual_LI -12.2011" xfId="1466"/>
    <cellStyle name="c_finsumm_JE 160 Workbasket Accrual_updated-_CA_01.10_JE 175_Legal Accrual_TN_08.11" xfId="1467"/>
    <cellStyle name="c_finsumm_JE 160 Workbasket Accrual_updated-_CA_01.10_JE 175_Legal Accrual_TN_09.11" xfId="1468"/>
    <cellStyle name="c_finsumm_JE 160 Workbasket Accrual_updated-_CA_01.10_LI-Legal Fees_Accrual Worksheet_2011-02Nov" xfId="1469"/>
    <cellStyle name="c_finsumm_JE 175 Legal accrual_12.11" xfId="1470"/>
    <cellStyle name="c_finsumm_JE 175 Legal Accrual_LI_07.12" xfId="10836"/>
    <cellStyle name="c_finsumm_JE 180_MI reserve over 180 days_LI 07.12" xfId="10837"/>
    <cellStyle name="c_finsumm_JE 200 AWCC true up_PA_06.12" xfId="1471"/>
    <cellStyle name="c_finsumm_JE 38110902 True up interest for RAC adjustment" xfId="1472"/>
    <cellStyle name="c_finsumm_JE 39081218 Antenna Rent Revenue_NY_07.12" xfId="9328"/>
    <cellStyle name="c_finsumm_JE 500 INTERNAL RESERVE INTEREST Dec. 2011" xfId="1473"/>
    <cellStyle name="c_finsumm_JE 500 INTERNAL RESERVE INTEREST Dec. 2011 2" xfId="9518"/>
    <cellStyle name="c_finsumm_JE 500 INTERNAL RESERVE INTEREST Nov. 2011" xfId="9519"/>
    <cellStyle name="c_finsumm_JE 725 - To record the PPV uplift - NY - 08.12" xfId="8534"/>
    <cellStyle name="c_finsumm_JE 77 Rev Stabilization 02.12" xfId="1474"/>
    <cellStyle name="c_finsumm_JE 77 Rev Stabilization 03.12" xfId="9731"/>
    <cellStyle name="c_finsumm_JE 77 Rev Stabilization 08.11" xfId="1475"/>
    <cellStyle name="c_finsumm_JE 77 Rev Stabilization 08.11 2" xfId="9732"/>
    <cellStyle name="c_finsumm_JE 77 Rev Stabilization 11.11" xfId="9733"/>
    <cellStyle name="c_finsumm_JE 77 Rev Stabilization 12.11" xfId="9734"/>
    <cellStyle name="c_finsumm_JE 77 Rev Stabilization_NY_08.12" xfId="8535"/>
    <cellStyle name="c_finsumm_JE 78 Property Tax Stabilization 02.12" xfId="8536"/>
    <cellStyle name="c_finsumm_JE 78 Property Tax Stabilization 08.11" xfId="8537"/>
    <cellStyle name="c_finsumm_JE 78 Property Tax Stabilization 11.11" xfId="8538"/>
    <cellStyle name="c_finsumm_JE Template" xfId="1476"/>
    <cellStyle name="c_finsumm_JE Template 2" xfId="9735"/>
    <cellStyle name="c_finsumm_JE Template_~3251160" xfId="1477"/>
    <cellStyle name="c_finsumm_JE Template_JE 160 Workbasket accrual LI 09.11" xfId="1478"/>
    <cellStyle name="c_finsumm_JE Template_JE 160 Workbasket accrual LI 10.11 - in progress" xfId="1479"/>
    <cellStyle name="c_finsumm_JE Template_JE 160 Workbasket Template_LI_04.12" xfId="1480"/>
    <cellStyle name="c_finsumm_JE Template_JE 160 Workbasket Template_LI_07.12" xfId="1481"/>
    <cellStyle name="c_finsumm_JE Template_JE 175 Legal Accrual_LI 05.12" xfId="1482"/>
    <cellStyle name="c_finsumm_JE Template_JE 175 Legal Accrual_LI 08.2011" xfId="1483"/>
    <cellStyle name="c_finsumm_JE Template_JE 175 Legal Accrual_LI -10.2011" xfId="1484"/>
    <cellStyle name="c_finsumm_JE Template_JE 175 Legal Accrual_LI -11.2011" xfId="1485"/>
    <cellStyle name="c_finsumm_JE Template_JE 175 Legal Accrual_LI -12.2011" xfId="1486"/>
    <cellStyle name="c_finsumm_JE Template_JE 175_Legal Accrual_TN_08.11" xfId="1487"/>
    <cellStyle name="c_finsumm_JE Template_JE 175_Legal Accrual_TN_09.11" xfId="1488"/>
    <cellStyle name="c_finsumm_JE Template_LI-Legal Fees_Accrual Worksheet_2011-02Nov" xfId="1489"/>
    <cellStyle name="c_finsumm_JE-December 2012" xfId="1490"/>
    <cellStyle name="c_finsumm_JE-December 2012 2" xfId="1491"/>
    <cellStyle name="c_finsumm_JE-December 2012 3" xfId="1492"/>
    <cellStyle name="c_finsumm_JE-December 2012 4" xfId="1493"/>
    <cellStyle name="c_finsumm_JE-December 2012 5" xfId="1494"/>
    <cellStyle name="c_finsumm_JE-November 2012" xfId="1495"/>
    <cellStyle name="c_finsumm_JE-November 2012 2" xfId="1496"/>
    <cellStyle name="c_finsumm_JE-November 2012 3" xfId="1497"/>
    <cellStyle name="c_finsumm_JE-November 2012 4" xfId="1498"/>
    <cellStyle name="c_finsumm_JE-November 2012 5" xfId="1499"/>
    <cellStyle name="c_finsumm_Journal Entry (2)" xfId="1500"/>
    <cellStyle name="c_finsumm_JR 2001 OPEB 2012" xfId="9736"/>
    <cellStyle name="c_finsumm_JR 2002 Pension Costs 2012" xfId="9737"/>
    <cellStyle name="c_finsumm_LI#38 165100 Mar 2011" xfId="1501"/>
    <cellStyle name="c_finsumm_LI#38 165100 Mar 2011 2" xfId="9738"/>
    <cellStyle name="c_finsumm_LI#38 165100 Mar 2011_39 - JE 77 Rev Stabilization_NY_05.12" xfId="8539"/>
    <cellStyle name="c_finsumm_LI#38 165100 Mar 2011_39 - JE 77 Rev Stabilization_NY_05.12 2" xfId="9739"/>
    <cellStyle name="c_finsumm_LI#38 165100 Mar 2011_39 - JE 79 Rev Stabilization adj_NY_05.12" xfId="8540"/>
    <cellStyle name="c_finsumm_LI#38 165100 Mar 2011_39 - JE 79 Rev Stabilization adj_NY_05.12 2" xfId="9740"/>
    <cellStyle name="c_finsumm_LI#38 165100 Mar 2011_JE 38110902 True up interest for RAC adjustment" xfId="1502"/>
    <cellStyle name="c_finsumm_LI#38 165100 Mar 2011_JE 38110902 True up interest for RAC adjustment 2" xfId="9741"/>
    <cellStyle name="c_finsumm_LI#38 165100 Mar 2011_JE 77 Rev Stabilization 01.12" xfId="1503"/>
    <cellStyle name="c_finsumm_LI#38 165100 Mar 2011_JE 77 Rev Stabilization 01.12 2" xfId="9742"/>
    <cellStyle name="c_finsumm_LI#38 165100 Mar 2011_JE 77 Rev Stabilization 04.12" xfId="8541"/>
    <cellStyle name="c_finsumm_LI#38 165100 Mar 2011_JE 77 Rev Stabilization 04.12 2" xfId="9743"/>
    <cellStyle name="c_finsumm_LI#38 165100 Mar 2011_JE 77 Rev Stabilization_LI_07.12" xfId="8542"/>
    <cellStyle name="c_finsumm_LI#38 165100 Mar 2011_JE 78 Property Tax Stabilization 01.12" xfId="1504"/>
    <cellStyle name="c_finsumm_LI#38 165100 Mar 2011_JE 78 Property Tax Stabilization 01.12 2" xfId="9744"/>
    <cellStyle name="c_finsumm_LI#38 165100 Mar 2011_JE 78 Property Tax Stabilization 03.12" xfId="8543"/>
    <cellStyle name="c_finsumm_LI#38 165100 Mar 2011_JE 78 Property Tax Stabilization 04.12" xfId="8544"/>
    <cellStyle name="c_finsumm_LI#38 165100 Mar 2011_JE 78 Property Tax Stabilization 11.11" xfId="1505"/>
    <cellStyle name="c_finsumm_LI#38 165100 Mar 2011_JE 78 Property Tax Stabilization 11.11 2" xfId="9745"/>
    <cellStyle name="c_finsumm_SAP JE Accrual" xfId="1506"/>
    <cellStyle name="c_finsumm_SAP JE Template 10.06.12" xfId="1507"/>
    <cellStyle name="c_finsumm_UPLOAD-Template_2012-06-22" xfId="1508"/>
    <cellStyle name="c_FSTR JDE Reports 12.2011" xfId="8545"/>
    <cellStyle name="c_FSTR JDE Reports 12.2011 2" xfId="9746"/>
    <cellStyle name="c_GoroWipTax-to2050_fromCo_Oct21_99" xfId="83"/>
    <cellStyle name="c_GoroWipTax-to2050_fromCo_Oct21_99 2" xfId="1509"/>
    <cellStyle name="c_GoroWipTax-to2050_fromCo_Oct21_99 3" xfId="1510"/>
    <cellStyle name="c_GoroWipTax-to2050_fromCo_Oct21_99 4" xfId="1511"/>
    <cellStyle name="c_GoroWipTax-to2050_fromCo_Oct21_99 5" xfId="1512"/>
    <cellStyle name="c_GoroWipTax-to2050_fromCo_Oct21_99_100000439" xfId="8546"/>
    <cellStyle name="c_GoroWipTax-to2050_fromCo_Oct21_99_100000477 JE 77 Rev Stabilization_LI_08.12" xfId="9747"/>
    <cellStyle name="c_GoroWipTax-to2050_fromCo_Oct21_99_165500 Prepaid Other_NY_05.12" xfId="8547"/>
    <cellStyle name="c_GoroWipTax-to2050_fromCo_Oct21_99_241208 Accrued Rents_NY_05.12" xfId="9329"/>
    <cellStyle name="c_GoroWipTax-to2050_fromCo_Oct21_99_256328 Accr Revenue Other_LI_11.11" xfId="1513"/>
    <cellStyle name="c_GoroWipTax-to2050_fromCo_Oct21_99_256345 MTBE_NY_05.12" xfId="9330"/>
    <cellStyle name="c_GoroWipTax-to2050_fromCo_Oct21_99_39 - JE 79 Rev Stabilization adj_NY_05.12" xfId="8548"/>
    <cellStyle name="c_GoroWipTax-to2050_fromCo_Oct21_99_CONTROL_LOG_01_2012" xfId="1514"/>
    <cellStyle name="c_GoroWipTax-to2050_fromCo_Oct21_99_CONTROL_LOG_02_2012" xfId="1515"/>
    <cellStyle name="c_GoroWipTax-to2050_fromCo_Oct21_99_CONTROL_LOG_03_2012" xfId="1516"/>
    <cellStyle name="c_GoroWipTax-to2050_fromCo_Oct21_99_CONTROL_LOG_04_2011" xfId="1517"/>
    <cellStyle name="c_GoroWipTax-to2050_fromCo_Oct21_99_CONTROL_LOG_04_2012" xfId="1518"/>
    <cellStyle name="c_GoroWipTax-to2050_fromCo_Oct21_99_CONTROL_LOG_05_2011" xfId="1519"/>
    <cellStyle name="c_GoroWipTax-to2050_fromCo_Oct21_99_CONTROL_LOG_05_2012" xfId="1520"/>
    <cellStyle name="c_GoroWipTax-to2050_fromCo_Oct21_99_CONTROL_LOG_06_2011" xfId="1521"/>
    <cellStyle name="c_GoroWipTax-to2050_fromCo_Oct21_99_CONTROL_LOG_06_2012" xfId="1522"/>
    <cellStyle name="c_GoroWipTax-to2050_fromCo_Oct21_99_CONTROL_LOG_07_2011" xfId="1523"/>
    <cellStyle name="c_GoroWipTax-to2050_fromCo_Oct21_99_CONTROL_LOG_08_2011" xfId="1524"/>
    <cellStyle name="c_GoroWipTax-to2050_fromCo_Oct21_99_CONTROL_LOG_09_2011" xfId="1525"/>
    <cellStyle name="c_GoroWipTax-to2050_fromCo_Oct21_99_CONTROL_LOG_10_2011" xfId="1526"/>
    <cellStyle name="c_GoroWipTax-to2050_fromCo_Oct21_99_CONTROL_LOG_11_2011" xfId="1527"/>
    <cellStyle name="c_GoroWipTax-to2050_fromCo_Oct21_99_CONTROL_LOG_12_2011" xfId="1528"/>
    <cellStyle name="c_GoroWipTax-to2050_fromCo_Oct21_99_FSTR JDE Reports 12.2011" xfId="8549"/>
    <cellStyle name="c_GoroWipTax-to2050_fromCo_Oct21_99_FSTR JDE Reports 12.2011 2" xfId="9748"/>
    <cellStyle name="c_GoroWipTax-to2050_fromCo_Oct21_99_JE 100_Uncoll_LI_06.12" xfId="1529"/>
    <cellStyle name="c_GoroWipTax-to2050_fromCo_Oct21_99_JE 108 SERP 07.12" xfId="1530"/>
    <cellStyle name="c_GoroWipTax-to2050_fromCo_Oct21_99_JE 108 SERP 07.12 2" xfId="1531"/>
    <cellStyle name="c_GoroWipTax-to2050_fromCo_Oct21_99_JE 108 SERP 07.12 3" xfId="1532"/>
    <cellStyle name="c_GoroWipTax-to2050_fromCo_Oct21_99_JE 108 SERP 07.12 4" xfId="1533"/>
    <cellStyle name="c_GoroWipTax-to2050_fromCo_Oct21_99_JE 108 SERP 07.12 5" xfId="1534"/>
    <cellStyle name="c_GoroWipTax-to2050_fromCo_Oct21_99_JE 109 Rate Differential 08.12" xfId="1535"/>
    <cellStyle name="c_GoroWipTax-to2050_fromCo_Oct21_99_JE 109 Rate Differential 08.12 2" xfId="1536"/>
    <cellStyle name="c_GoroWipTax-to2050_fromCo_Oct21_99_JE 109 Rate Differential 08.12 3" xfId="1537"/>
    <cellStyle name="c_GoroWipTax-to2050_fromCo_Oct21_99_JE 109 Rate Differential 08.12 4" xfId="1538"/>
    <cellStyle name="c_GoroWipTax-to2050_fromCo_Oct21_99_JE 109 Rate Differential 08.12 5" xfId="1539"/>
    <cellStyle name="c_GoroWipTax-to2050_fromCo_Oct21_99_JE 111 PNC ANALYSIS FEE ACCRUAL 07.12" xfId="1540"/>
    <cellStyle name="c_GoroWipTax-to2050_fromCo_Oct21_99_JE 111 PNC ANALYSIS FEE ACCRUAL 07.12 2" xfId="1541"/>
    <cellStyle name="c_GoroWipTax-to2050_fromCo_Oct21_99_JE 111 PNC ANALYSIS FEE ACCRUAL 07.12 3" xfId="1542"/>
    <cellStyle name="c_GoroWipTax-to2050_fromCo_Oct21_99_JE 111 PNC ANALYSIS FEE ACCRUAL 07.12 4" xfId="1543"/>
    <cellStyle name="c_GoroWipTax-to2050_fromCo_Oct21_99_JE 111 PNC ANALYSIS FEE ACCRUAL 07.12 5" xfId="1544"/>
    <cellStyle name="c_GoroWipTax-to2050_fromCo_Oct21_99_JE 125_AWCC Activity_NY_08.12" xfId="1545"/>
    <cellStyle name="c_GoroWipTax-to2050_fromCo_Oct21_99_JE 152_TSA accrue interest_LI_07.12" xfId="1546"/>
    <cellStyle name="c_GoroWipTax-to2050_fromCo_Oct21_99_JE 154 Interest on Village Refunds_02.12" xfId="1547"/>
    <cellStyle name="c_GoroWipTax-to2050_fromCo_Oct21_99_JE 154 Interest on Village Refunds_08.11" xfId="1548"/>
    <cellStyle name="c_GoroWipTax-to2050_fromCo_Oct21_99_JE 154 Interest on Village Refunds_09.11" xfId="9749"/>
    <cellStyle name="c_GoroWipTax-to2050_fromCo_Oct21_99_JE 154 Interest on Village Refunds_11.11" xfId="1549"/>
    <cellStyle name="c_GoroWipTax-to2050_fromCo_Oct21_99_JE 160 Workbasket accrual LI 09.11" xfId="1550"/>
    <cellStyle name="c_GoroWipTax-to2050_fromCo_Oct21_99_JE 160 Workbasket accrual LI 10.11 - in progress" xfId="1551"/>
    <cellStyle name="c_GoroWipTax-to2050_fromCo_Oct21_99_JE 160 Workbasket Accrual_updated-_CA_01.10" xfId="1552"/>
    <cellStyle name="c_GoroWipTax-to2050_fromCo_Oct21_99_JE 160 Workbasket Accrual_updated-_CA_01.10 2" xfId="9750"/>
    <cellStyle name="c_GoroWipTax-to2050_fromCo_Oct21_99_JE 160 Workbasket Accrual_updated-_CA_01.10_~3251160" xfId="1553"/>
    <cellStyle name="c_GoroWipTax-to2050_fromCo_Oct21_99_JE 160 Workbasket Accrual_updated-_CA_01.10_JE 160 Workbasket accrual LI 09.11" xfId="1554"/>
    <cellStyle name="c_GoroWipTax-to2050_fromCo_Oct21_99_JE 160 Workbasket Accrual_updated-_CA_01.10_JE 160 Workbasket accrual LI 10.11 - in progress" xfId="1555"/>
    <cellStyle name="c_GoroWipTax-to2050_fromCo_Oct21_99_JE 160 Workbasket Accrual_updated-_CA_01.10_JE 160 Workbasket Template_LI_04.12" xfId="1556"/>
    <cellStyle name="c_GoroWipTax-to2050_fromCo_Oct21_99_JE 160 Workbasket Accrual_updated-_CA_01.10_JE 160 Workbasket Template_LI_07.12" xfId="1557"/>
    <cellStyle name="c_GoroWipTax-to2050_fromCo_Oct21_99_JE 160 Workbasket Accrual_updated-_CA_01.10_JE 175 Legal Accrual_LI 05.12" xfId="1558"/>
    <cellStyle name="c_GoroWipTax-to2050_fromCo_Oct21_99_JE 160 Workbasket Accrual_updated-_CA_01.10_JE 175 Legal Accrual_LI 08.2011" xfId="1559"/>
    <cellStyle name="c_GoroWipTax-to2050_fromCo_Oct21_99_JE 160 Workbasket Accrual_updated-_CA_01.10_JE 175 Legal Accrual_LI -10.2011" xfId="1560"/>
    <cellStyle name="c_GoroWipTax-to2050_fromCo_Oct21_99_JE 160 Workbasket Accrual_updated-_CA_01.10_JE 175 Legal Accrual_LI -11.2011" xfId="1561"/>
    <cellStyle name="c_GoroWipTax-to2050_fromCo_Oct21_99_JE 160 Workbasket Accrual_updated-_CA_01.10_JE 175 Legal Accrual_LI -12.2011" xfId="1562"/>
    <cellStyle name="c_GoroWipTax-to2050_fromCo_Oct21_99_JE 160 Workbasket Accrual_updated-_CA_01.10_JE 175_Legal Accrual_TN_08.11" xfId="1563"/>
    <cellStyle name="c_GoroWipTax-to2050_fromCo_Oct21_99_JE 160 Workbasket Accrual_updated-_CA_01.10_JE 175_Legal Accrual_TN_09.11" xfId="1564"/>
    <cellStyle name="c_GoroWipTax-to2050_fromCo_Oct21_99_JE 160 Workbasket Accrual_updated-_CA_01.10_LI-Legal Fees_Accrual Worksheet_2011-02Nov" xfId="1565"/>
    <cellStyle name="c_GoroWipTax-to2050_fromCo_Oct21_99_JE 175 Legal accrual_12.11" xfId="1566"/>
    <cellStyle name="c_GoroWipTax-to2050_fromCo_Oct21_99_JE 175 Legal Accrual_LI_07.12" xfId="10838"/>
    <cellStyle name="c_GoroWipTax-to2050_fromCo_Oct21_99_JE 180_MI reserve over 180 days_LI 07.12" xfId="10839"/>
    <cellStyle name="c_GoroWipTax-to2050_fromCo_Oct21_99_JE 200 AWCC true up_PA_06.12" xfId="1567"/>
    <cellStyle name="c_GoroWipTax-to2050_fromCo_Oct21_99_JE 38110902 True up interest for RAC adjustment" xfId="1568"/>
    <cellStyle name="c_GoroWipTax-to2050_fromCo_Oct21_99_JE 39081218 Antenna Rent Revenue_NY_07.12" xfId="9331"/>
    <cellStyle name="c_GoroWipTax-to2050_fromCo_Oct21_99_JE 500 INTERNAL RESERVE INTEREST Dec. 2011" xfId="1569"/>
    <cellStyle name="c_GoroWipTax-to2050_fromCo_Oct21_99_JE 500 INTERNAL RESERVE INTEREST Dec. 2011 2" xfId="9520"/>
    <cellStyle name="c_GoroWipTax-to2050_fromCo_Oct21_99_JE 500 INTERNAL RESERVE INTEREST Nov. 2011" xfId="9521"/>
    <cellStyle name="c_GoroWipTax-to2050_fromCo_Oct21_99_JE 725 - To record the PPV uplift - NY - 08.12" xfId="8550"/>
    <cellStyle name="c_GoroWipTax-to2050_fromCo_Oct21_99_JE 77 Rev Stabilization 02.12" xfId="1570"/>
    <cellStyle name="c_GoroWipTax-to2050_fromCo_Oct21_99_JE 77 Rev Stabilization 03.12" xfId="9751"/>
    <cellStyle name="c_GoroWipTax-to2050_fromCo_Oct21_99_JE 77 Rev Stabilization 08.11" xfId="1571"/>
    <cellStyle name="c_GoroWipTax-to2050_fromCo_Oct21_99_JE 77 Rev Stabilization 08.11 2" xfId="9752"/>
    <cellStyle name="c_GoroWipTax-to2050_fromCo_Oct21_99_JE 77 Rev Stabilization 11.11" xfId="9753"/>
    <cellStyle name="c_GoroWipTax-to2050_fromCo_Oct21_99_JE 77 Rev Stabilization 12.11" xfId="9754"/>
    <cellStyle name="c_GoroWipTax-to2050_fromCo_Oct21_99_JE 77 Rev Stabilization_NY_08.12" xfId="8551"/>
    <cellStyle name="c_GoroWipTax-to2050_fromCo_Oct21_99_JE 78 Property Tax Stabilization 02.12" xfId="8552"/>
    <cellStyle name="c_GoroWipTax-to2050_fromCo_Oct21_99_JE 78 Property Tax Stabilization 08.11" xfId="8553"/>
    <cellStyle name="c_GoroWipTax-to2050_fromCo_Oct21_99_JE 78 Property Tax Stabilization 11.11" xfId="8554"/>
    <cellStyle name="c_GoroWipTax-to2050_fromCo_Oct21_99_JE Template" xfId="1572"/>
    <cellStyle name="c_GoroWipTax-to2050_fromCo_Oct21_99_JE Template 2" xfId="9755"/>
    <cellStyle name="c_GoroWipTax-to2050_fromCo_Oct21_99_JE Template_~3251160" xfId="1573"/>
    <cellStyle name="c_GoroWipTax-to2050_fromCo_Oct21_99_JE Template_JE 160 Workbasket accrual LI 09.11" xfId="1574"/>
    <cellStyle name="c_GoroWipTax-to2050_fromCo_Oct21_99_JE Template_JE 160 Workbasket accrual LI 10.11 - in progress" xfId="1575"/>
    <cellStyle name="c_GoroWipTax-to2050_fromCo_Oct21_99_JE Template_JE 160 Workbasket Template_LI_04.12" xfId="1576"/>
    <cellStyle name="c_GoroWipTax-to2050_fromCo_Oct21_99_JE Template_JE 160 Workbasket Template_LI_07.12" xfId="1577"/>
    <cellStyle name="c_GoroWipTax-to2050_fromCo_Oct21_99_JE Template_JE 175 Legal Accrual_LI 05.12" xfId="1578"/>
    <cellStyle name="c_GoroWipTax-to2050_fromCo_Oct21_99_JE Template_JE 175 Legal Accrual_LI 08.2011" xfId="1579"/>
    <cellStyle name="c_GoroWipTax-to2050_fromCo_Oct21_99_JE Template_JE 175 Legal Accrual_LI -10.2011" xfId="1580"/>
    <cellStyle name="c_GoroWipTax-to2050_fromCo_Oct21_99_JE Template_JE 175 Legal Accrual_LI -11.2011" xfId="1581"/>
    <cellStyle name="c_GoroWipTax-to2050_fromCo_Oct21_99_JE Template_JE 175 Legal Accrual_LI -12.2011" xfId="1582"/>
    <cellStyle name="c_GoroWipTax-to2050_fromCo_Oct21_99_JE Template_JE 175_Legal Accrual_TN_08.11" xfId="1583"/>
    <cellStyle name="c_GoroWipTax-to2050_fromCo_Oct21_99_JE Template_JE 175_Legal Accrual_TN_09.11" xfId="1584"/>
    <cellStyle name="c_GoroWipTax-to2050_fromCo_Oct21_99_JE Template_LI-Legal Fees_Accrual Worksheet_2011-02Nov" xfId="1585"/>
    <cellStyle name="c_GoroWipTax-to2050_fromCo_Oct21_99_JE-December 2012" xfId="1586"/>
    <cellStyle name="c_GoroWipTax-to2050_fromCo_Oct21_99_JE-December 2012 2" xfId="1587"/>
    <cellStyle name="c_GoroWipTax-to2050_fromCo_Oct21_99_JE-December 2012 3" xfId="1588"/>
    <cellStyle name="c_GoroWipTax-to2050_fromCo_Oct21_99_JE-December 2012 4" xfId="1589"/>
    <cellStyle name="c_GoroWipTax-to2050_fromCo_Oct21_99_JE-December 2012 5" xfId="1590"/>
    <cellStyle name="c_GoroWipTax-to2050_fromCo_Oct21_99_JE-November 2012" xfId="1591"/>
    <cellStyle name="c_GoroWipTax-to2050_fromCo_Oct21_99_JE-November 2012 2" xfId="1592"/>
    <cellStyle name="c_GoroWipTax-to2050_fromCo_Oct21_99_JE-November 2012 3" xfId="1593"/>
    <cellStyle name="c_GoroWipTax-to2050_fromCo_Oct21_99_JE-November 2012 4" xfId="1594"/>
    <cellStyle name="c_GoroWipTax-to2050_fromCo_Oct21_99_JE-November 2012 5" xfId="1595"/>
    <cellStyle name="c_GoroWipTax-to2050_fromCo_Oct21_99_Journal Entry (2)" xfId="1596"/>
    <cellStyle name="c_GoroWipTax-to2050_fromCo_Oct21_99_JR 2001 OPEB 2012" xfId="9756"/>
    <cellStyle name="c_GoroWipTax-to2050_fromCo_Oct21_99_JR 2002 Pension Costs 2012" xfId="9757"/>
    <cellStyle name="c_GoroWipTax-to2050_fromCo_Oct21_99_LI#38 165100 Mar 2011" xfId="1597"/>
    <cellStyle name="c_GoroWipTax-to2050_fromCo_Oct21_99_LI#38 165100 Mar 2011 2" xfId="9758"/>
    <cellStyle name="c_GoroWipTax-to2050_fromCo_Oct21_99_LI#38 165100 Mar 2011_39 - JE 77 Rev Stabilization_NY_05.12" xfId="8555"/>
    <cellStyle name="c_GoroWipTax-to2050_fromCo_Oct21_99_LI#38 165100 Mar 2011_39 - JE 77 Rev Stabilization_NY_05.12 2" xfId="9759"/>
    <cellStyle name="c_GoroWipTax-to2050_fromCo_Oct21_99_LI#38 165100 Mar 2011_39 - JE 79 Rev Stabilization adj_NY_05.12" xfId="8556"/>
    <cellStyle name="c_GoroWipTax-to2050_fromCo_Oct21_99_LI#38 165100 Mar 2011_39 - JE 79 Rev Stabilization adj_NY_05.12 2" xfId="9760"/>
    <cellStyle name="c_GoroWipTax-to2050_fromCo_Oct21_99_LI#38 165100 Mar 2011_JE 38110902 True up interest for RAC adjustment" xfId="1598"/>
    <cellStyle name="c_GoroWipTax-to2050_fromCo_Oct21_99_LI#38 165100 Mar 2011_JE 38110902 True up interest for RAC adjustment 2" xfId="9761"/>
    <cellStyle name="c_GoroWipTax-to2050_fromCo_Oct21_99_LI#38 165100 Mar 2011_JE 77 Rev Stabilization 01.12" xfId="1599"/>
    <cellStyle name="c_GoroWipTax-to2050_fromCo_Oct21_99_LI#38 165100 Mar 2011_JE 77 Rev Stabilization 01.12 2" xfId="9762"/>
    <cellStyle name="c_GoroWipTax-to2050_fromCo_Oct21_99_LI#38 165100 Mar 2011_JE 77 Rev Stabilization 04.12" xfId="8557"/>
    <cellStyle name="c_GoroWipTax-to2050_fromCo_Oct21_99_LI#38 165100 Mar 2011_JE 77 Rev Stabilization 04.12 2" xfId="9763"/>
    <cellStyle name="c_GoroWipTax-to2050_fromCo_Oct21_99_LI#38 165100 Mar 2011_JE 77 Rev Stabilization_LI_07.12" xfId="8558"/>
    <cellStyle name="c_GoroWipTax-to2050_fromCo_Oct21_99_LI#38 165100 Mar 2011_JE 78 Property Tax Stabilization 01.12" xfId="1600"/>
    <cellStyle name="c_GoroWipTax-to2050_fromCo_Oct21_99_LI#38 165100 Mar 2011_JE 78 Property Tax Stabilization 01.12 2" xfId="9764"/>
    <cellStyle name="c_GoroWipTax-to2050_fromCo_Oct21_99_LI#38 165100 Mar 2011_JE 78 Property Tax Stabilization 03.12" xfId="8559"/>
    <cellStyle name="c_GoroWipTax-to2050_fromCo_Oct21_99_LI#38 165100 Mar 2011_JE 78 Property Tax Stabilization 04.12" xfId="8560"/>
    <cellStyle name="c_GoroWipTax-to2050_fromCo_Oct21_99_LI#38 165100 Mar 2011_JE 78 Property Tax Stabilization 11.11" xfId="1601"/>
    <cellStyle name="c_GoroWipTax-to2050_fromCo_Oct21_99_LI#38 165100 Mar 2011_JE 78 Property Tax Stabilization 11.11 2" xfId="9765"/>
    <cellStyle name="c_GoroWipTax-to2050_fromCo_Oct21_99_SAP JE Accrual" xfId="1602"/>
    <cellStyle name="c_GoroWipTax-to2050_fromCo_Oct21_99_SAP JE Template 10.06.12" xfId="1603"/>
    <cellStyle name="c_GoroWipTax-to2050_fromCo_Oct21_99_UPLOAD-Template_2012-06-22" xfId="1604"/>
    <cellStyle name="c_Hist Inputs (2)" xfId="84"/>
    <cellStyle name="c_Hist Inputs (2) 2" xfId="1605"/>
    <cellStyle name="c_Hist Inputs (2) 3" xfId="1606"/>
    <cellStyle name="c_Hist Inputs (2) 4" xfId="1607"/>
    <cellStyle name="c_Hist Inputs (2) 5" xfId="1608"/>
    <cellStyle name="c_Hist Inputs (2)_100000439" xfId="8561"/>
    <cellStyle name="c_Hist Inputs (2)_100000477 JE 77 Rev Stabilization_LI_08.12" xfId="9766"/>
    <cellStyle name="c_Hist Inputs (2)_165500 Prepaid Other_NY_05.12" xfId="8562"/>
    <cellStyle name="c_Hist Inputs (2)_241208 Accrued Rents_NY_05.12" xfId="9332"/>
    <cellStyle name="c_Hist Inputs (2)_256328 Accr Revenue Other_LI_11.11" xfId="1609"/>
    <cellStyle name="c_Hist Inputs (2)_256345 MTBE_NY_05.12" xfId="9333"/>
    <cellStyle name="c_Hist Inputs (2)_39 - JE 79 Rev Stabilization adj_NY_05.12" xfId="8563"/>
    <cellStyle name="c_Hist Inputs (2)_CONTROL_LOG_01_2012" xfId="1610"/>
    <cellStyle name="c_Hist Inputs (2)_CONTROL_LOG_02_2012" xfId="1611"/>
    <cellStyle name="c_Hist Inputs (2)_CONTROL_LOG_03_2012" xfId="1612"/>
    <cellStyle name="c_Hist Inputs (2)_CONTROL_LOG_04_2011" xfId="1613"/>
    <cellStyle name="c_Hist Inputs (2)_CONTROL_LOG_04_2012" xfId="1614"/>
    <cellStyle name="c_Hist Inputs (2)_CONTROL_LOG_05_2011" xfId="1615"/>
    <cellStyle name="c_Hist Inputs (2)_CONTROL_LOG_05_2012" xfId="1616"/>
    <cellStyle name="c_Hist Inputs (2)_CONTROL_LOG_06_2011" xfId="1617"/>
    <cellStyle name="c_Hist Inputs (2)_CONTROL_LOG_06_2012" xfId="1618"/>
    <cellStyle name="c_Hist Inputs (2)_CONTROL_LOG_07_2011" xfId="1619"/>
    <cellStyle name="c_Hist Inputs (2)_CONTROL_LOG_08_2011" xfId="1620"/>
    <cellStyle name="c_Hist Inputs (2)_CONTROL_LOG_09_2011" xfId="1621"/>
    <cellStyle name="c_Hist Inputs (2)_CONTROL_LOG_10_2011" xfId="1622"/>
    <cellStyle name="c_Hist Inputs (2)_CONTROL_LOG_11_2011" xfId="1623"/>
    <cellStyle name="c_Hist Inputs (2)_CONTROL_LOG_12_2011" xfId="1624"/>
    <cellStyle name="c_Hist Inputs (2)_FSTR JDE Reports 12.2011" xfId="8564"/>
    <cellStyle name="c_Hist Inputs (2)_FSTR JDE Reports 12.2011 2" xfId="9767"/>
    <cellStyle name="c_Hist Inputs (2)_JE 100_Uncoll_LI_06.12" xfId="1625"/>
    <cellStyle name="c_Hist Inputs (2)_JE 108 SERP 07.12" xfId="1626"/>
    <cellStyle name="c_Hist Inputs (2)_JE 108 SERP 07.12 2" xfId="1627"/>
    <cellStyle name="c_Hist Inputs (2)_JE 108 SERP 07.12 3" xfId="1628"/>
    <cellStyle name="c_Hist Inputs (2)_JE 108 SERP 07.12 4" xfId="1629"/>
    <cellStyle name="c_Hist Inputs (2)_JE 108 SERP 07.12 5" xfId="1630"/>
    <cellStyle name="c_Hist Inputs (2)_JE 109 Rate Differential 08.12" xfId="1631"/>
    <cellStyle name="c_Hist Inputs (2)_JE 109 Rate Differential 08.12 2" xfId="1632"/>
    <cellStyle name="c_Hist Inputs (2)_JE 109 Rate Differential 08.12 3" xfId="1633"/>
    <cellStyle name="c_Hist Inputs (2)_JE 109 Rate Differential 08.12 4" xfId="1634"/>
    <cellStyle name="c_Hist Inputs (2)_JE 109 Rate Differential 08.12 5" xfId="1635"/>
    <cellStyle name="c_Hist Inputs (2)_JE 111 PNC ANALYSIS FEE ACCRUAL 07.12" xfId="1636"/>
    <cellStyle name="c_Hist Inputs (2)_JE 111 PNC ANALYSIS FEE ACCRUAL 07.12 2" xfId="1637"/>
    <cellStyle name="c_Hist Inputs (2)_JE 111 PNC ANALYSIS FEE ACCRUAL 07.12 3" xfId="1638"/>
    <cellStyle name="c_Hist Inputs (2)_JE 111 PNC ANALYSIS FEE ACCRUAL 07.12 4" xfId="1639"/>
    <cellStyle name="c_Hist Inputs (2)_JE 111 PNC ANALYSIS FEE ACCRUAL 07.12 5" xfId="1640"/>
    <cellStyle name="c_Hist Inputs (2)_JE 125_AWCC Activity_NY_08.12" xfId="1641"/>
    <cellStyle name="c_Hist Inputs (2)_JE 152_TSA accrue interest_LI_07.12" xfId="1642"/>
    <cellStyle name="c_Hist Inputs (2)_JE 154 Interest on Village Refunds_02.12" xfId="1643"/>
    <cellStyle name="c_Hist Inputs (2)_JE 154 Interest on Village Refunds_08.11" xfId="1644"/>
    <cellStyle name="c_Hist Inputs (2)_JE 154 Interest on Village Refunds_09.11" xfId="9768"/>
    <cellStyle name="c_Hist Inputs (2)_JE 154 Interest on Village Refunds_11.11" xfId="1645"/>
    <cellStyle name="c_Hist Inputs (2)_JE 160 Workbasket accrual LI 09.11" xfId="1646"/>
    <cellStyle name="c_Hist Inputs (2)_JE 160 Workbasket accrual LI 10.11 - in progress" xfId="1647"/>
    <cellStyle name="c_Hist Inputs (2)_JE 160 Workbasket Accrual_updated-_CA_01.10" xfId="1648"/>
    <cellStyle name="c_Hist Inputs (2)_JE 160 Workbasket Accrual_updated-_CA_01.10 2" xfId="9769"/>
    <cellStyle name="c_Hist Inputs (2)_JE 160 Workbasket Accrual_updated-_CA_01.10_~3251160" xfId="1649"/>
    <cellStyle name="c_Hist Inputs (2)_JE 160 Workbasket Accrual_updated-_CA_01.10_JE 160 Workbasket accrual LI 09.11" xfId="1650"/>
    <cellStyle name="c_Hist Inputs (2)_JE 160 Workbasket Accrual_updated-_CA_01.10_JE 160 Workbasket accrual LI 10.11 - in progress" xfId="1651"/>
    <cellStyle name="c_Hist Inputs (2)_JE 160 Workbasket Accrual_updated-_CA_01.10_JE 160 Workbasket Template_LI_04.12" xfId="1652"/>
    <cellStyle name="c_Hist Inputs (2)_JE 160 Workbasket Accrual_updated-_CA_01.10_JE 160 Workbasket Template_LI_07.12" xfId="1653"/>
    <cellStyle name="c_Hist Inputs (2)_JE 160 Workbasket Accrual_updated-_CA_01.10_JE 175 Legal Accrual_LI 05.12" xfId="1654"/>
    <cellStyle name="c_Hist Inputs (2)_JE 160 Workbasket Accrual_updated-_CA_01.10_JE 175 Legal Accrual_LI 08.2011" xfId="1655"/>
    <cellStyle name="c_Hist Inputs (2)_JE 160 Workbasket Accrual_updated-_CA_01.10_JE 175 Legal Accrual_LI -10.2011" xfId="1656"/>
    <cellStyle name="c_Hist Inputs (2)_JE 160 Workbasket Accrual_updated-_CA_01.10_JE 175 Legal Accrual_LI -11.2011" xfId="1657"/>
    <cellStyle name="c_Hist Inputs (2)_JE 160 Workbasket Accrual_updated-_CA_01.10_JE 175 Legal Accrual_LI -12.2011" xfId="1658"/>
    <cellStyle name="c_Hist Inputs (2)_JE 160 Workbasket Accrual_updated-_CA_01.10_JE 175_Legal Accrual_TN_08.11" xfId="1659"/>
    <cellStyle name="c_Hist Inputs (2)_JE 160 Workbasket Accrual_updated-_CA_01.10_JE 175_Legal Accrual_TN_09.11" xfId="1660"/>
    <cellStyle name="c_Hist Inputs (2)_JE 160 Workbasket Accrual_updated-_CA_01.10_LI-Legal Fees_Accrual Worksheet_2011-02Nov" xfId="1661"/>
    <cellStyle name="c_Hist Inputs (2)_JE 175 Legal accrual_12.11" xfId="1662"/>
    <cellStyle name="c_Hist Inputs (2)_JE 175 Legal Accrual_LI_07.12" xfId="10840"/>
    <cellStyle name="c_Hist Inputs (2)_JE 180_MI reserve over 180 days_LI 07.12" xfId="10841"/>
    <cellStyle name="c_Hist Inputs (2)_JE 200 AWCC true up_PA_06.12" xfId="1663"/>
    <cellStyle name="c_Hist Inputs (2)_JE 38110902 True up interest for RAC adjustment" xfId="1664"/>
    <cellStyle name="c_Hist Inputs (2)_JE 39081218 Antenna Rent Revenue_NY_07.12" xfId="9334"/>
    <cellStyle name="c_Hist Inputs (2)_JE 500 INTERNAL RESERVE INTEREST Dec. 2011" xfId="1665"/>
    <cellStyle name="c_Hist Inputs (2)_JE 500 INTERNAL RESERVE INTEREST Dec. 2011 2" xfId="9522"/>
    <cellStyle name="c_Hist Inputs (2)_JE 500 INTERNAL RESERVE INTEREST Nov. 2011" xfId="9523"/>
    <cellStyle name="c_Hist Inputs (2)_JE 725 - To record the PPV uplift - NY - 08.12" xfId="8565"/>
    <cellStyle name="c_Hist Inputs (2)_JE 77 Rev Stabilization 02.12" xfId="1666"/>
    <cellStyle name="c_Hist Inputs (2)_JE 77 Rev Stabilization 03.12" xfId="9770"/>
    <cellStyle name="c_Hist Inputs (2)_JE 77 Rev Stabilization 08.11" xfId="1667"/>
    <cellStyle name="c_Hist Inputs (2)_JE 77 Rev Stabilization 08.11 2" xfId="9771"/>
    <cellStyle name="c_Hist Inputs (2)_JE 77 Rev Stabilization 11.11" xfId="9772"/>
    <cellStyle name="c_Hist Inputs (2)_JE 77 Rev Stabilization 12.11" xfId="9773"/>
    <cellStyle name="c_Hist Inputs (2)_JE 77 Rev Stabilization_NY_08.12" xfId="8566"/>
    <cellStyle name="c_Hist Inputs (2)_JE 78 Property Tax Stabilization 02.12" xfId="8567"/>
    <cellStyle name="c_Hist Inputs (2)_JE 78 Property Tax Stabilization 08.11" xfId="8568"/>
    <cellStyle name="c_Hist Inputs (2)_JE 78 Property Tax Stabilization 11.11" xfId="8569"/>
    <cellStyle name="c_Hist Inputs (2)_JE Template" xfId="1668"/>
    <cellStyle name="c_Hist Inputs (2)_JE Template 2" xfId="9774"/>
    <cellStyle name="c_Hist Inputs (2)_JE Template_~3251160" xfId="1669"/>
    <cellStyle name="c_Hist Inputs (2)_JE Template_JE 160 Workbasket accrual LI 09.11" xfId="1670"/>
    <cellStyle name="c_Hist Inputs (2)_JE Template_JE 160 Workbasket accrual LI 10.11 - in progress" xfId="1671"/>
    <cellStyle name="c_Hist Inputs (2)_JE Template_JE 160 Workbasket Template_LI_04.12" xfId="1672"/>
    <cellStyle name="c_Hist Inputs (2)_JE Template_JE 160 Workbasket Template_LI_07.12" xfId="1673"/>
    <cellStyle name="c_Hist Inputs (2)_JE Template_JE 175 Legal Accrual_LI 05.12" xfId="1674"/>
    <cellStyle name="c_Hist Inputs (2)_JE Template_JE 175 Legal Accrual_LI 08.2011" xfId="1675"/>
    <cellStyle name="c_Hist Inputs (2)_JE Template_JE 175 Legal Accrual_LI -10.2011" xfId="1676"/>
    <cellStyle name="c_Hist Inputs (2)_JE Template_JE 175 Legal Accrual_LI -11.2011" xfId="1677"/>
    <cellStyle name="c_Hist Inputs (2)_JE Template_JE 175 Legal Accrual_LI -12.2011" xfId="1678"/>
    <cellStyle name="c_Hist Inputs (2)_JE Template_JE 175_Legal Accrual_TN_08.11" xfId="1679"/>
    <cellStyle name="c_Hist Inputs (2)_JE Template_JE 175_Legal Accrual_TN_09.11" xfId="1680"/>
    <cellStyle name="c_Hist Inputs (2)_JE Template_LI-Legal Fees_Accrual Worksheet_2011-02Nov" xfId="1681"/>
    <cellStyle name="c_Hist Inputs (2)_JE-December 2012" xfId="1682"/>
    <cellStyle name="c_Hist Inputs (2)_JE-December 2012 2" xfId="1683"/>
    <cellStyle name="c_Hist Inputs (2)_JE-December 2012 3" xfId="1684"/>
    <cellStyle name="c_Hist Inputs (2)_JE-December 2012 4" xfId="1685"/>
    <cellStyle name="c_Hist Inputs (2)_JE-December 2012 5" xfId="1686"/>
    <cellStyle name="c_Hist Inputs (2)_JE-November 2012" xfId="1687"/>
    <cellStyle name="c_Hist Inputs (2)_JE-November 2012 2" xfId="1688"/>
    <cellStyle name="c_Hist Inputs (2)_JE-November 2012 3" xfId="1689"/>
    <cellStyle name="c_Hist Inputs (2)_JE-November 2012 4" xfId="1690"/>
    <cellStyle name="c_Hist Inputs (2)_JE-November 2012 5" xfId="1691"/>
    <cellStyle name="c_Hist Inputs (2)_Journal Entry (2)" xfId="1692"/>
    <cellStyle name="c_Hist Inputs (2)_JR 2001 OPEB 2012" xfId="9775"/>
    <cellStyle name="c_Hist Inputs (2)_JR 2002 Pension Costs 2012" xfId="9776"/>
    <cellStyle name="c_Hist Inputs (2)_LI#38 165100 Mar 2011" xfId="1693"/>
    <cellStyle name="c_Hist Inputs (2)_LI#38 165100 Mar 2011 2" xfId="9777"/>
    <cellStyle name="c_Hist Inputs (2)_LI#38 165100 Mar 2011_39 - JE 77 Rev Stabilization_NY_05.12" xfId="8570"/>
    <cellStyle name="c_Hist Inputs (2)_LI#38 165100 Mar 2011_39 - JE 77 Rev Stabilization_NY_05.12 2" xfId="9778"/>
    <cellStyle name="c_Hist Inputs (2)_LI#38 165100 Mar 2011_39 - JE 79 Rev Stabilization adj_NY_05.12" xfId="8571"/>
    <cellStyle name="c_Hist Inputs (2)_LI#38 165100 Mar 2011_39 - JE 79 Rev Stabilization adj_NY_05.12 2" xfId="9779"/>
    <cellStyle name="c_Hist Inputs (2)_LI#38 165100 Mar 2011_JE 38110902 True up interest for RAC adjustment" xfId="1694"/>
    <cellStyle name="c_Hist Inputs (2)_LI#38 165100 Mar 2011_JE 38110902 True up interest for RAC adjustment 2" xfId="9780"/>
    <cellStyle name="c_Hist Inputs (2)_LI#38 165100 Mar 2011_JE 77 Rev Stabilization 01.12" xfId="1695"/>
    <cellStyle name="c_Hist Inputs (2)_LI#38 165100 Mar 2011_JE 77 Rev Stabilization 01.12 2" xfId="9781"/>
    <cellStyle name="c_Hist Inputs (2)_LI#38 165100 Mar 2011_JE 77 Rev Stabilization 04.12" xfId="8572"/>
    <cellStyle name="c_Hist Inputs (2)_LI#38 165100 Mar 2011_JE 77 Rev Stabilization 04.12 2" xfId="9782"/>
    <cellStyle name="c_Hist Inputs (2)_LI#38 165100 Mar 2011_JE 77 Rev Stabilization_LI_07.12" xfId="8573"/>
    <cellStyle name="c_Hist Inputs (2)_LI#38 165100 Mar 2011_JE 78 Property Tax Stabilization 01.12" xfId="1696"/>
    <cellStyle name="c_Hist Inputs (2)_LI#38 165100 Mar 2011_JE 78 Property Tax Stabilization 01.12 2" xfId="9783"/>
    <cellStyle name="c_Hist Inputs (2)_LI#38 165100 Mar 2011_JE 78 Property Tax Stabilization 03.12" xfId="8574"/>
    <cellStyle name="c_Hist Inputs (2)_LI#38 165100 Mar 2011_JE 78 Property Tax Stabilization 04.12" xfId="8575"/>
    <cellStyle name="c_Hist Inputs (2)_LI#38 165100 Mar 2011_JE 78 Property Tax Stabilization 11.11" xfId="1697"/>
    <cellStyle name="c_Hist Inputs (2)_LI#38 165100 Mar 2011_JE 78 Property Tax Stabilization 11.11 2" xfId="9784"/>
    <cellStyle name="c_Hist Inputs (2)_SAP JE Accrual" xfId="1698"/>
    <cellStyle name="c_Hist Inputs (2)_SAP JE Template 10.06.12" xfId="1699"/>
    <cellStyle name="c_Hist Inputs (2)_UPLOAD-Template_2012-06-22" xfId="1700"/>
    <cellStyle name="c_IEL_finsumm" xfId="85"/>
    <cellStyle name="c_IEL_finsumm 2" xfId="1701"/>
    <cellStyle name="c_IEL_finsumm 3" xfId="1702"/>
    <cellStyle name="c_IEL_finsumm 4" xfId="1703"/>
    <cellStyle name="c_IEL_finsumm 5" xfId="1704"/>
    <cellStyle name="c_IEL_finsumm_100000439" xfId="8576"/>
    <cellStyle name="c_IEL_finsumm_100000477 JE 77 Rev Stabilization_LI_08.12" xfId="9785"/>
    <cellStyle name="c_IEL_finsumm_165500 Prepaid Other_NY_05.12" xfId="8577"/>
    <cellStyle name="c_IEL_finsumm_241208 Accrued Rents_NY_05.12" xfId="9335"/>
    <cellStyle name="c_IEL_finsumm_256328 Accr Revenue Other_LI_11.11" xfId="1705"/>
    <cellStyle name="c_IEL_finsumm_256345 MTBE_NY_05.12" xfId="9336"/>
    <cellStyle name="c_IEL_finsumm_39 - JE 79 Rev Stabilization adj_NY_05.12" xfId="8578"/>
    <cellStyle name="c_IEL_finsumm_CONTROL_LOG_01_2012" xfId="1706"/>
    <cellStyle name="c_IEL_finsumm_CONTROL_LOG_02_2012" xfId="1707"/>
    <cellStyle name="c_IEL_finsumm_CONTROL_LOG_03_2012" xfId="1708"/>
    <cellStyle name="c_IEL_finsumm_CONTROL_LOG_04_2011" xfId="1709"/>
    <cellStyle name="c_IEL_finsumm_CONTROL_LOG_04_2012" xfId="1710"/>
    <cellStyle name="c_IEL_finsumm_CONTROL_LOG_05_2011" xfId="1711"/>
    <cellStyle name="c_IEL_finsumm_CONTROL_LOG_05_2012" xfId="1712"/>
    <cellStyle name="c_IEL_finsumm_CONTROL_LOG_06_2011" xfId="1713"/>
    <cellStyle name="c_IEL_finsumm_CONTROL_LOG_06_2012" xfId="1714"/>
    <cellStyle name="c_IEL_finsumm_CONTROL_LOG_07_2011" xfId="1715"/>
    <cellStyle name="c_IEL_finsumm_CONTROL_LOG_08_2011" xfId="1716"/>
    <cellStyle name="c_IEL_finsumm_CONTROL_LOG_09_2011" xfId="1717"/>
    <cellStyle name="c_IEL_finsumm_CONTROL_LOG_10_2011" xfId="1718"/>
    <cellStyle name="c_IEL_finsumm_CONTROL_LOG_11_2011" xfId="1719"/>
    <cellStyle name="c_IEL_finsumm_CONTROL_LOG_12_2011" xfId="1720"/>
    <cellStyle name="c_IEL_finsumm_FSTR JDE Reports 12.2011" xfId="8579"/>
    <cellStyle name="c_IEL_finsumm_FSTR JDE Reports 12.2011 2" xfId="9786"/>
    <cellStyle name="c_IEL_finsumm_JE 100_Uncoll_LI_06.12" xfId="1721"/>
    <cellStyle name="c_IEL_finsumm_JE 108 SERP 07.12" xfId="1722"/>
    <cellStyle name="c_IEL_finsumm_JE 108 SERP 07.12 2" xfId="1723"/>
    <cellStyle name="c_IEL_finsumm_JE 108 SERP 07.12 3" xfId="1724"/>
    <cellStyle name="c_IEL_finsumm_JE 108 SERP 07.12 4" xfId="1725"/>
    <cellStyle name="c_IEL_finsumm_JE 108 SERP 07.12 5" xfId="1726"/>
    <cellStyle name="c_IEL_finsumm_JE 109 Rate Differential 08.12" xfId="1727"/>
    <cellStyle name="c_IEL_finsumm_JE 109 Rate Differential 08.12 2" xfId="1728"/>
    <cellStyle name="c_IEL_finsumm_JE 109 Rate Differential 08.12 3" xfId="1729"/>
    <cellStyle name="c_IEL_finsumm_JE 109 Rate Differential 08.12 4" xfId="1730"/>
    <cellStyle name="c_IEL_finsumm_JE 109 Rate Differential 08.12 5" xfId="1731"/>
    <cellStyle name="c_IEL_finsumm_JE 111 PNC ANALYSIS FEE ACCRUAL 07.12" xfId="1732"/>
    <cellStyle name="c_IEL_finsumm_JE 111 PNC ANALYSIS FEE ACCRUAL 07.12 2" xfId="1733"/>
    <cellStyle name="c_IEL_finsumm_JE 111 PNC ANALYSIS FEE ACCRUAL 07.12 3" xfId="1734"/>
    <cellStyle name="c_IEL_finsumm_JE 111 PNC ANALYSIS FEE ACCRUAL 07.12 4" xfId="1735"/>
    <cellStyle name="c_IEL_finsumm_JE 111 PNC ANALYSIS FEE ACCRUAL 07.12 5" xfId="1736"/>
    <cellStyle name="c_IEL_finsumm_JE 125_AWCC Activity_NY_08.12" xfId="1737"/>
    <cellStyle name="c_IEL_finsumm_JE 152_TSA accrue interest_LI_07.12" xfId="1738"/>
    <cellStyle name="c_IEL_finsumm_JE 154 Interest on Village Refunds_02.12" xfId="1739"/>
    <cellStyle name="c_IEL_finsumm_JE 154 Interest on Village Refunds_08.11" xfId="1740"/>
    <cellStyle name="c_IEL_finsumm_JE 154 Interest on Village Refunds_09.11" xfId="9787"/>
    <cellStyle name="c_IEL_finsumm_JE 154 Interest on Village Refunds_11.11" xfId="1741"/>
    <cellStyle name="c_IEL_finsumm_JE 160 Workbasket accrual LI 09.11" xfId="1742"/>
    <cellStyle name="c_IEL_finsumm_JE 160 Workbasket accrual LI 10.11 - in progress" xfId="1743"/>
    <cellStyle name="c_IEL_finsumm_JE 160 Workbasket Accrual_updated-_CA_01.10" xfId="1744"/>
    <cellStyle name="c_IEL_finsumm_JE 160 Workbasket Accrual_updated-_CA_01.10 2" xfId="9788"/>
    <cellStyle name="c_IEL_finsumm_JE 160 Workbasket Accrual_updated-_CA_01.10_~3251160" xfId="1745"/>
    <cellStyle name="c_IEL_finsumm_JE 160 Workbasket Accrual_updated-_CA_01.10_JE 160 Workbasket accrual LI 09.11" xfId="1746"/>
    <cellStyle name="c_IEL_finsumm_JE 160 Workbasket Accrual_updated-_CA_01.10_JE 160 Workbasket accrual LI 10.11 - in progress" xfId="1747"/>
    <cellStyle name="c_IEL_finsumm_JE 160 Workbasket Accrual_updated-_CA_01.10_JE 160 Workbasket Template_LI_04.12" xfId="1748"/>
    <cellStyle name="c_IEL_finsumm_JE 160 Workbasket Accrual_updated-_CA_01.10_JE 160 Workbasket Template_LI_07.12" xfId="1749"/>
    <cellStyle name="c_IEL_finsumm_JE 160 Workbasket Accrual_updated-_CA_01.10_JE 175 Legal Accrual_LI 05.12" xfId="1750"/>
    <cellStyle name="c_IEL_finsumm_JE 160 Workbasket Accrual_updated-_CA_01.10_JE 175 Legal Accrual_LI 08.2011" xfId="1751"/>
    <cellStyle name="c_IEL_finsumm_JE 160 Workbasket Accrual_updated-_CA_01.10_JE 175 Legal Accrual_LI -10.2011" xfId="1752"/>
    <cellStyle name="c_IEL_finsumm_JE 160 Workbasket Accrual_updated-_CA_01.10_JE 175 Legal Accrual_LI -11.2011" xfId="1753"/>
    <cellStyle name="c_IEL_finsumm_JE 160 Workbasket Accrual_updated-_CA_01.10_JE 175 Legal Accrual_LI -12.2011" xfId="1754"/>
    <cellStyle name="c_IEL_finsumm_JE 160 Workbasket Accrual_updated-_CA_01.10_JE 175_Legal Accrual_TN_08.11" xfId="1755"/>
    <cellStyle name="c_IEL_finsumm_JE 160 Workbasket Accrual_updated-_CA_01.10_JE 175_Legal Accrual_TN_09.11" xfId="1756"/>
    <cellStyle name="c_IEL_finsumm_JE 160 Workbasket Accrual_updated-_CA_01.10_LI-Legal Fees_Accrual Worksheet_2011-02Nov" xfId="1757"/>
    <cellStyle name="c_IEL_finsumm_JE 175 Legal accrual_12.11" xfId="1758"/>
    <cellStyle name="c_IEL_finsumm_JE 175 Legal Accrual_LI_07.12" xfId="10842"/>
    <cellStyle name="c_IEL_finsumm_JE 180_MI reserve over 180 days_LI 07.12" xfId="10843"/>
    <cellStyle name="c_IEL_finsumm_JE 200 AWCC true up_PA_06.12" xfId="1759"/>
    <cellStyle name="c_IEL_finsumm_JE 38110902 True up interest for RAC adjustment" xfId="1760"/>
    <cellStyle name="c_IEL_finsumm_JE 39081218 Antenna Rent Revenue_NY_07.12" xfId="9337"/>
    <cellStyle name="c_IEL_finsumm_JE 500 INTERNAL RESERVE INTEREST Dec. 2011" xfId="1761"/>
    <cellStyle name="c_IEL_finsumm_JE 500 INTERNAL RESERVE INTEREST Dec. 2011 2" xfId="9524"/>
    <cellStyle name="c_IEL_finsumm_JE 500 INTERNAL RESERVE INTEREST Nov. 2011" xfId="9525"/>
    <cellStyle name="c_IEL_finsumm_JE 725 - To record the PPV uplift - NY - 08.12" xfId="8580"/>
    <cellStyle name="c_IEL_finsumm_JE 77 Rev Stabilization 02.12" xfId="1762"/>
    <cellStyle name="c_IEL_finsumm_JE 77 Rev Stabilization 03.12" xfId="9789"/>
    <cellStyle name="c_IEL_finsumm_JE 77 Rev Stabilization 08.11" xfId="1763"/>
    <cellStyle name="c_IEL_finsumm_JE 77 Rev Stabilization 08.11 2" xfId="9790"/>
    <cellStyle name="c_IEL_finsumm_JE 77 Rev Stabilization 11.11" xfId="9791"/>
    <cellStyle name="c_IEL_finsumm_JE 77 Rev Stabilization 12.11" xfId="9792"/>
    <cellStyle name="c_IEL_finsumm_JE 77 Rev Stabilization_NY_08.12" xfId="8581"/>
    <cellStyle name="c_IEL_finsumm_JE 78 Property Tax Stabilization 02.12" xfId="8582"/>
    <cellStyle name="c_IEL_finsumm_JE 78 Property Tax Stabilization 08.11" xfId="8583"/>
    <cellStyle name="c_IEL_finsumm_JE 78 Property Tax Stabilization 11.11" xfId="8584"/>
    <cellStyle name="c_IEL_finsumm_JE Template" xfId="1764"/>
    <cellStyle name="c_IEL_finsumm_JE Template 2" xfId="9793"/>
    <cellStyle name="c_IEL_finsumm_JE Template_~3251160" xfId="1765"/>
    <cellStyle name="c_IEL_finsumm_JE Template_JE 160 Workbasket accrual LI 09.11" xfId="1766"/>
    <cellStyle name="c_IEL_finsumm_JE Template_JE 160 Workbasket accrual LI 10.11 - in progress" xfId="1767"/>
    <cellStyle name="c_IEL_finsumm_JE Template_JE 160 Workbasket Template_LI_04.12" xfId="1768"/>
    <cellStyle name="c_IEL_finsumm_JE Template_JE 160 Workbasket Template_LI_07.12" xfId="1769"/>
    <cellStyle name="c_IEL_finsumm_JE Template_JE 175 Legal Accrual_LI 05.12" xfId="1770"/>
    <cellStyle name="c_IEL_finsumm_JE Template_JE 175 Legal Accrual_LI 08.2011" xfId="1771"/>
    <cellStyle name="c_IEL_finsumm_JE Template_JE 175 Legal Accrual_LI -10.2011" xfId="1772"/>
    <cellStyle name="c_IEL_finsumm_JE Template_JE 175 Legal Accrual_LI -11.2011" xfId="1773"/>
    <cellStyle name="c_IEL_finsumm_JE Template_JE 175 Legal Accrual_LI -12.2011" xfId="1774"/>
    <cellStyle name="c_IEL_finsumm_JE Template_JE 175_Legal Accrual_TN_08.11" xfId="1775"/>
    <cellStyle name="c_IEL_finsumm_JE Template_JE 175_Legal Accrual_TN_09.11" xfId="1776"/>
    <cellStyle name="c_IEL_finsumm_JE Template_LI-Legal Fees_Accrual Worksheet_2011-02Nov" xfId="1777"/>
    <cellStyle name="c_IEL_finsumm_JE-December 2012" xfId="1778"/>
    <cellStyle name="c_IEL_finsumm_JE-December 2012 2" xfId="1779"/>
    <cellStyle name="c_IEL_finsumm_JE-December 2012 3" xfId="1780"/>
    <cellStyle name="c_IEL_finsumm_JE-December 2012 4" xfId="1781"/>
    <cellStyle name="c_IEL_finsumm_JE-December 2012 5" xfId="1782"/>
    <cellStyle name="c_IEL_finsumm_JE-November 2012" xfId="1783"/>
    <cellStyle name="c_IEL_finsumm_JE-November 2012 2" xfId="1784"/>
    <cellStyle name="c_IEL_finsumm_JE-November 2012 3" xfId="1785"/>
    <cellStyle name="c_IEL_finsumm_JE-November 2012 4" xfId="1786"/>
    <cellStyle name="c_IEL_finsumm_JE-November 2012 5" xfId="1787"/>
    <cellStyle name="c_IEL_finsumm_Journal Entry (2)" xfId="1788"/>
    <cellStyle name="c_IEL_finsumm_JR 2001 OPEB 2012" xfId="9794"/>
    <cellStyle name="c_IEL_finsumm_JR 2002 Pension Costs 2012" xfId="9795"/>
    <cellStyle name="c_IEL_finsumm_LI#38 165100 Mar 2011" xfId="1789"/>
    <cellStyle name="c_IEL_finsumm_LI#38 165100 Mar 2011 2" xfId="9796"/>
    <cellStyle name="c_IEL_finsumm_LI#38 165100 Mar 2011_39 - JE 77 Rev Stabilization_NY_05.12" xfId="8585"/>
    <cellStyle name="c_IEL_finsumm_LI#38 165100 Mar 2011_39 - JE 77 Rev Stabilization_NY_05.12 2" xfId="9797"/>
    <cellStyle name="c_IEL_finsumm_LI#38 165100 Mar 2011_39 - JE 79 Rev Stabilization adj_NY_05.12" xfId="8586"/>
    <cellStyle name="c_IEL_finsumm_LI#38 165100 Mar 2011_39 - JE 79 Rev Stabilization adj_NY_05.12 2" xfId="9798"/>
    <cellStyle name="c_IEL_finsumm_LI#38 165100 Mar 2011_JE 38110902 True up interest for RAC adjustment" xfId="1790"/>
    <cellStyle name="c_IEL_finsumm_LI#38 165100 Mar 2011_JE 38110902 True up interest for RAC adjustment 2" xfId="9799"/>
    <cellStyle name="c_IEL_finsumm_LI#38 165100 Mar 2011_JE 77 Rev Stabilization 01.12" xfId="1791"/>
    <cellStyle name="c_IEL_finsumm_LI#38 165100 Mar 2011_JE 77 Rev Stabilization 01.12 2" xfId="9800"/>
    <cellStyle name="c_IEL_finsumm_LI#38 165100 Mar 2011_JE 77 Rev Stabilization 04.12" xfId="8587"/>
    <cellStyle name="c_IEL_finsumm_LI#38 165100 Mar 2011_JE 77 Rev Stabilization 04.12 2" xfId="9801"/>
    <cellStyle name="c_IEL_finsumm_LI#38 165100 Mar 2011_JE 77 Rev Stabilization_LI_07.12" xfId="8588"/>
    <cellStyle name="c_IEL_finsumm_LI#38 165100 Mar 2011_JE 78 Property Tax Stabilization 01.12" xfId="1792"/>
    <cellStyle name="c_IEL_finsumm_LI#38 165100 Mar 2011_JE 78 Property Tax Stabilization 01.12 2" xfId="9802"/>
    <cellStyle name="c_IEL_finsumm_LI#38 165100 Mar 2011_JE 78 Property Tax Stabilization 03.12" xfId="8589"/>
    <cellStyle name="c_IEL_finsumm_LI#38 165100 Mar 2011_JE 78 Property Tax Stabilization 04.12" xfId="8590"/>
    <cellStyle name="c_IEL_finsumm_LI#38 165100 Mar 2011_JE 78 Property Tax Stabilization 11.11" xfId="1793"/>
    <cellStyle name="c_IEL_finsumm_LI#38 165100 Mar 2011_JE 78 Property Tax Stabilization 11.11 2" xfId="9803"/>
    <cellStyle name="c_IEL_finsumm_SAP JE Accrual" xfId="1794"/>
    <cellStyle name="c_IEL_finsumm_SAP JE Template 10.06.12" xfId="1795"/>
    <cellStyle name="c_IEL_finsumm_UPLOAD-Template_2012-06-22" xfId="1796"/>
    <cellStyle name="c_IEL_finsumm1" xfId="86"/>
    <cellStyle name="c_IEL_finsumm1 2" xfId="1797"/>
    <cellStyle name="c_IEL_finsumm1 3" xfId="1798"/>
    <cellStyle name="c_IEL_finsumm1 4" xfId="1799"/>
    <cellStyle name="c_IEL_finsumm1 5" xfId="1800"/>
    <cellStyle name="c_IEL_finsumm1_100000439" xfId="8591"/>
    <cellStyle name="c_IEL_finsumm1_100000477 JE 77 Rev Stabilization_LI_08.12" xfId="9804"/>
    <cellStyle name="c_IEL_finsumm1_165500 Prepaid Other_NY_05.12" xfId="8592"/>
    <cellStyle name="c_IEL_finsumm1_241208 Accrued Rents_NY_05.12" xfId="9338"/>
    <cellStyle name="c_IEL_finsumm1_256328 Accr Revenue Other_LI_11.11" xfId="1801"/>
    <cellStyle name="c_IEL_finsumm1_256345 MTBE_NY_05.12" xfId="9339"/>
    <cellStyle name="c_IEL_finsumm1_39 - JE 79 Rev Stabilization adj_NY_05.12" xfId="8593"/>
    <cellStyle name="c_IEL_finsumm1_CONTROL_LOG_01_2012" xfId="1802"/>
    <cellStyle name="c_IEL_finsumm1_CONTROL_LOG_02_2012" xfId="1803"/>
    <cellStyle name="c_IEL_finsumm1_CONTROL_LOG_03_2012" xfId="1804"/>
    <cellStyle name="c_IEL_finsumm1_CONTROL_LOG_04_2011" xfId="1805"/>
    <cellStyle name="c_IEL_finsumm1_CONTROL_LOG_04_2012" xfId="1806"/>
    <cellStyle name="c_IEL_finsumm1_CONTROL_LOG_05_2011" xfId="1807"/>
    <cellStyle name="c_IEL_finsumm1_CONTROL_LOG_05_2012" xfId="1808"/>
    <cellStyle name="c_IEL_finsumm1_CONTROL_LOG_06_2011" xfId="1809"/>
    <cellStyle name="c_IEL_finsumm1_CONTROL_LOG_06_2012" xfId="1810"/>
    <cellStyle name="c_IEL_finsumm1_CONTROL_LOG_07_2011" xfId="1811"/>
    <cellStyle name="c_IEL_finsumm1_CONTROL_LOG_08_2011" xfId="1812"/>
    <cellStyle name="c_IEL_finsumm1_CONTROL_LOG_09_2011" xfId="1813"/>
    <cellStyle name="c_IEL_finsumm1_CONTROL_LOG_10_2011" xfId="1814"/>
    <cellStyle name="c_IEL_finsumm1_CONTROL_LOG_11_2011" xfId="1815"/>
    <cellStyle name="c_IEL_finsumm1_CONTROL_LOG_12_2011" xfId="1816"/>
    <cellStyle name="c_IEL_finsumm1_FSTR JDE Reports 12.2011" xfId="8594"/>
    <cellStyle name="c_IEL_finsumm1_FSTR JDE Reports 12.2011 2" xfId="9805"/>
    <cellStyle name="c_IEL_finsumm1_JE 100_Uncoll_LI_06.12" xfId="1817"/>
    <cellStyle name="c_IEL_finsumm1_JE 108 SERP 07.12" xfId="1818"/>
    <cellStyle name="c_IEL_finsumm1_JE 108 SERP 07.12 2" xfId="1819"/>
    <cellStyle name="c_IEL_finsumm1_JE 108 SERP 07.12 3" xfId="1820"/>
    <cellStyle name="c_IEL_finsumm1_JE 108 SERP 07.12 4" xfId="1821"/>
    <cellStyle name="c_IEL_finsumm1_JE 108 SERP 07.12 5" xfId="1822"/>
    <cellStyle name="c_IEL_finsumm1_JE 109 Rate Differential 08.12" xfId="1823"/>
    <cellStyle name="c_IEL_finsumm1_JE 109 Rate Differential 08.12 2" xfId="1824"/>
    <cellStyle name="c_IEL_finsumm1_JE 109 Rate Differential 08.12 3" xfId="1825"/>
    <cellStyle name="c_IEL_finsumm1_JE 109 Rate Differential 08.12 4" xfId="1826"/>
    <cellStyle name="c_IEL_finsumm1_JE 109 Rate Differential 08.12 5" xfId="1827"/>
    <cellStyle name="c_IEL_finsumm1_JE 111 PNC ANALYSIS FEE ACCRUAL 07.12" xfId="1828"/>
    <cellStyle name="c_IEL_finsumm1_JE 111 PNC ANALYSIS FEE ACCRUAL 07.12 2" xfId="1829"/>
    <cellStyle name="c_IEL_finsumm1_JE 111 PNC ANALYSIS FEE ACCRUAL 07.12 3" xfId="1830"/>
    <cellStyle name="c_IEL_finsumm1_JE 111 PNC ANALYSIS FEE ACCRUAL 07.12 4" xfId="1831"/>
    <cellStyle name="c_IEL_finsumm1_JE 111 PNC ANALYSIS FEE ACCRUAL 07.12 5" xfId="1832"/>
    <cellStyle name="c_IEL_finsumm1_JE 125_AWCC Activity_NY_08.12" xfId="1833"/>
    <cellStyle name="c_IEL_finsumm1_JE 152_TSA accrue interest_LI_07.12" xfId="1834"/>
    <cellStyle name="c_IEL_finsumm1_JE 154 Interest on Village Refunds_02.12" xfId="1835"/>
    <cellStyle name="c_IEL_finsumm1_JE 154 Interest on Village Refunds_08.11" xfId="1836"/>
    <cellStyle name="c_IEL_finsumm1_JE 154 Interest on Village Refunds_09.11" xfId="9806"/>
    <cellStyle name="c_IEL_finsumm1_JE 154 Interest on Village Refunds_11.11" xfId="1837"/>
    <cellStyle name="c_IEL_finsumm1_JE 160 Workbasket accrual LI 09.11" xfId="1838"/>
    <cellStyle name="c_IEL_finsumm1_JE 160 Workbasket accrual LI 10.11 - in progress" xfId="1839"/>
    <cellStyle name="c_IEL_finsumm1_JE 160 Workbasket Accrual_updated-_CA_01.10" xfId="1840"/>
    <cellStyle name="c_IEL_finsumm1_JE 160 Workbasket Accrual_updated-_CA_01.10 2" xfId="9807"/>
    <cellStyle name="c_IEL_finsumm1_JE 160 Workbasket Accrual_updated-_CA_01.10_~3251160" xfId="1841"/>
    <cellStyle name="c_IEL_finsumm1_JE 160 Workbasket Accrual_updated-_CA_01.10_JE 160 Workbasket accrual LI 09.11" xfId="1842"/>
    <cellStyle name="c_IEL_finsumm1_JE 160 Workbasket Accrual_updated-_CA_01.10_JE 160 Workbasket accrual LI 10.11 - in progress" xfId="1843"/>
    <cellStyle name="c_IEL_finsumm1_JE 160 Workbasket Accrual_updated-_CA_01.10_JE 160 Workbasket Template_LI_04.12" xfId="1844"/>
    <cellStyle name="c_IEL_finsumm1_JE 160 Workbasket Accrual_updated-_CA_01.10_JE 160 Workbasket Template_LI_07.12" xfId="1845"/>
    <cellStyle name="c_IEL_finsumm1_JE 160 Workbasket Accrual_updated-_CA_01.10_JE 175 Legal Accrual_LI 05.12" xfId="1846"/>
    <cellStyle name="c_IEL_finsumm1_JE 160 Workbasket Accrual_updated-_CA_01.10_JE 175 Legal Accrual_LI 08.2011" xfId="1847"/>
    <cellStyle name="c_IEL_finsumm1_JE 160 Workbasket Accrual_updated-_CA_01.10_JE 175 Legal Accrual_LI -10.2011" xfId="1848"/>
    <cellStyle name="c_IEL_finsumm1_JE 160 Workbasket Accrual_updated-_CA_01.10_JE 175 Legal Accrual_LI -11.2011" xfId="1849"/>
    <cellStyle name="c_IEL_finsumm1_JE 160 Workbasket Accrual_updated-_CA_01.10_JE 175 Legal Accrual_LI -12.2011" xfId="1850"/>
    <cellStyle name="c_IEL_finsumm1_JE 160 Workbasket Accrual_updated-_CA_01.10_JE 175_Legal Accrual_TN_08.11" xfId="1851"/>
    <cellStyle name="c_IEL_finsumm1_JE 160 Workbasket Accrual_updated-_CA_01.10_JE 175_Legal Accrual_TN_09.11" xfId="1852"/>
    <cellStyle name="c_IEL_finsumm1_JE 160 Workbasket Accrual_updated-_CA_01.10_LI-Legal Fees_Accrual Worksheet_2011-02Nov" xfId="1853"/>
    <cellStyle name="c_IEL_finsumm1_JE 175 Legal accrual_12.11" xfId="1854"/>
    <cellStyle name="c_IEL_finsumm1_JE 175 Legal Accrual_LI_07.12" xfId="10844"/>
    <cellStyle name="c_IEL_finsumm1_JE 180_MI reserve over 180 days_LI 07.12" xfId="10845"/>
    <cellStyle name="c_IEL_finsumm1_JE 200 AWCC true up_PA_06.12" xfId="1855"/>
    <cellStyle name="c_IEL_finsumm1_JE 38110902 True up interest for RAC adjustment" xfId="1856"/>
    <cellStyle name="c_IEL_finsumm1_JE 39081218 Antenna Rent Revenue_NY_07.12" xfId="9340"/>
    <cellStyle name="c_IEL_finsumm1_JE 500 INTERNAL RESERVE INTEREST Dec. 2011" xfId="1857"/>
    <cellStyle name="c_IEL_finsumm1_JE 500 INTERNAL RESERVE INTEREST Dec. 2011 2" xfId="9526"/>
    <cellStyle name="c_IEL_finsumm1_JE 500 INTERNAL RESERVE INTEREST Nov. 2011" xfId="9527"/>
    <cellStyle name="c_IEL_finsumm1_JE 725 - To record the PPV uplift - NY - 08.12" xfId="8595"/>
    <cellStyle name="c_IEL_finsumm1_JE 77 Rev Stabilization 02.12" xfId="1858"/>
    <cellStyle name="c_IEL_finsumm1_JE 77 Rev Stabilization 03.12" xfId="9808"/>
    <cellStyle name="c_IEL_finsumm1_JE 77 Rev Stabilization 08.11" xfId="1859"/>
    <cellStyle name="c_IEL_finsumm1_JE 77 Rev Stabilization 08.11 2" xfId="9809"/>
    <cellStyle name="c_IEL_finsumm1_JE 77 Rev Stabilization 11.11" xfId="9810"/>
    <cellStyle name="c_IEL_finsumm1_JE 77 Rev Stabilization 12.11" xfId="9811"/>
    <cellStyle name="c_IEL_finsumm1_JE 77 Rev Stabilization_NY_08.12" xfId="8596"/>
    <cellStyle name="c_IEL_finsumm1_JE 78 Property Tax Stabilization 02.12" xfId="8597"/>
    <cellStyle name="c_IEL_finsumm1_JE 78 Property Tax Stabilization 08.11" xfId="8598"/>
    <cellStyle name="c_IEL_finsumm1_JE 78 Property Tax Stabilization 11.11" xfId="8599"/>
    <cellStyle name="c_IEL_finsumm1_JE Template" xfId="1860"/>
    <cellStyle name="c_IEL_finsumm1_JE Template 2" xfId="9812"/>
    <cellStyle name="c_IEL_finsumm1_JE Template_~3251160" xfId="1861"/>
    <cellStyle name="c_IEL_finsumm1_JE Template_JE 160 Workbasket accrual LI 09.11" xfId="1862"/>
    <cellStyle name="c_IEL_finsumm1_JE Template_JE 160 Workbasket accrual LI 10.11 - in progress" xfId="1863"/>
    <cellStyle name="c_IEL_finsumm1_JE Template_JE 160 Workbasket Template_LI_04.12" xfId="1864"/>
    <cellStyle name="c_IEL_finsumm1_JE Template_JE 160 Workbasket Template_LI_07.12" xfId="1865"/>
    <cellStyle name="c_IEL_finsumm1_JE Template_JE 175 Legal Accrual_LI 05.12" xfId="1866"/>
    <cellStyle name="c_IEL_finsumm1_JE Template_JE 175 Legal Accrual_LI 08.2011" xfId="1867"/>
    <cellStyle name="c_IEL_finsumm1_JE Template_JE 175 Legal Accrual_LI -10.2011" xfId="1868"/>
    <cellStyle name="c_IEL_finsumm1_JE Template_JE 175 Legal Accrual_LI -11.2011" xfId="1869"/>
    <cellStyle name="c_IEL_finsumm1_JE Template_JE 175 Legal Accrual_LI -12.2011" xfId="1870"/>
    <cellStyle name="c_IEL_finsumm1_JE Template_JE 175_Legal Accrual_TN_08.11" xfId="1871"/>
    <cellStyle name="c_IEL_finsumm1_JE Template_JE 175_Legal Accrual_TN_09.11" xfId="1872"/>
    <cellStyle name="c_IEL_finsumm1_JE Template_LI-Legal Fees_Accrual Worksheet_2011-02Nov" xfId="1873"/>
    <cellStyle name="c_IEL_finsumm1_JE-December 2012" xfId="1874"/>
    <cellStyle name="c_IEL_finsumm1_JE-December 2012 2" xfId="1875"/>
    <cellStyle name="c_IEL_finsumm1_JE-December 2012 3" xfId="1876"/>
    <cellStyle name="c_IEL_finsumm1_JE-December 2012 4" xfId="1877"/>
    <cellStyle name="c_IEL_finsumm1_JE-December 2012 5" xfId="1878"/>
    <cellStyle name="c_IEL_finsumm1_JE-November 2012" xfId="1879"/>
    <cellStyle name="c_IEL_finsumm1_JE-November 2012 2" xfId="1880"/>
    <cellStyle name="c_IEL_finsumm1_JE-November 2012 3" xfId="1881"/>
    <cellStyle name="c_IEL_finsumm1_JE-November 2012 4" xfId="1882"/>
    <cellStyle name="c_IEL_finsumm1_JE-November 2012 5" xfId="1883"/>
    <cellStyle name="c_IEL_finsumm1_Journal Entry (2)" xfId="1884"/>
    <cellStyle name="c_IEL_finsumm1_JR 2001 OPEB 2012" xfId="9813"/>
    <cellStyle name="c_IEL_finsumm1_JR 2002 Pension Costs 2012" xfId="9814"/>
    <cellStyle name="c_IEL_finsumm1_LI#38 165100 Mar 2011" xfId="1885"/>
    <cellStyle name="c_IEL_finsumm1_LI#38 165100 Mar 2011 2" xfId="9815"/>
    <cellStyle name="c_IEL_finsumm1_LI#38 165100 Mar 2011_39 - JE 77 Rev Stabilization_NY_05.12" xfId="8600"/>
    <cellStyle name="c_IEL_finsumm1_LI#38 165100 Mar 2011_39 - JE 77 Rev Stabilization_NY_05.12 2" xfId="9816"/>
    <cellStyle name="c_IEL_finsumm1_LI#38 165100 Mar 2011_39 - JE 79 Rev Stabilization adj_NY_05.12" xfId="8601"/>
    <cellStyle name="c_IEL_finsumm1_LI#38 165100 Mar 2011_39 - JE 79 Rev Stabilization adj_NY_05.12 2" xfId="9817"/>
    <cellStyle name="c_IEL_finsumm1_LI#38 165100 Mar 2011_JE 38110902 True up interest for RAC adjustment" xfId="1886"/>
    <cellStyle name="c_IEL_finsumm1_LI#38 165100 Mar 2011_JE 38110902 True up interest for RAC adjustment 2" xfId="9818"/>
    <cellStyle name="c_IEL_finsumm1_LI#38 165100 Mar 2011_JE 77 Rev Stabilization 01.12" xfId="1887"/>
    <cellStyle name="c_IEL_finsumm1_LI#38 165100 Mar 2011_JE 77 Rev Stabilization 01.12 2" xfId="9819"/>
    <cellStyle name="c_IEL_finsumm1_LI#38 165100 Mar 2011_JE 77 Rev Stabilization 04.12" xfId="8602"/>
    <cellStyle name="c_IEL_finsumm1_LI#38 165100 Mar 2011_JE 77 Rev Stabilization 04.12 2" xfId="9820"/>
    <cellStyle name="c_IEL_finsumm1_LI#38 165100 Mar 2011_JE 77 Rev Stabilization_LI_07.12" xfId="8603"/>
    <cellStyle name="c_IEL_finsumm1_LI#38 165100 Mar 2011_JE 78 Property Tax Stabilization 01.12" xfId="1888"/>
    <cellStyle name="c_IEL_finsumm1_LI#38 165100 Mar 2011_JE 78 Property Tax Stabilization 01.12 2" xfId="9821"/>
    <cellStyle name="c_IEL_finsumm1_LI#38 165100 Mar 2011_JE 78 Property Tax Stabilization 03.12" xfId="8604"/>
    <cellStyle name="c_IEL_finsumm1_LI#38 165100 Mar 2011_JE 78 Property Tax Stabilization 04.12" xfId="8605"/>
    <cellStyle name="c_IEL_finsumm1_LI#38 165100 Mar 2011_JE 78 Property Tax Stabilization 11.11" xfId="1889"/>
    <cellStyle name="c_IEL_finsumm1_LI#38 165100 Mar 2011_JE 78 Property Tax Stabilization 11.11 2" xfId="9822"/>
    <cellStyle name="c_IEL_finsumm1_SAP JE Accrual" xfId="1890"/>
    <cellStyle name="c_IEL_finsumm1_SAP JE Template 10.06.12" xfId="1891"/>
    <cellStyle name="c_IEL_finsumm1_UPLOAD-Template_2012-06-22" xfId="1892"/>
    <cellStyle name="c_JE 100_Uncoll_LI_06.12" xfId="1893"/>
    <cellStyle name="c_JE 108 SERP 07.12" xfId="1894"/>
    <cellStyle name="c_JE 108 SERP 07.12 2" xfId="1895"/>
    <cellStyle name="c_JE 108 SERP 07.12 3" xfId="1896"/>
    <cellStyle name="c_JE 108 SERP 07.12 4" xfId="1897"/>
    <cellStyle name="c_JE 108 SERP 07.12 5" xfId="1898"/>
    <cellStyle name="c_JE 109 Rate Differential 08.12" xfId="1899"/>
    <cellStyle name="c_JE 109 Rate Differential 08.12 2" xfId="1900"/>
    <cellStyle name="c_JE 109 Rate Differential 08.12 3" xfId="1901"/>
    <cellStyle name="c_JE 109 Rate Differential 08.12 4" xfId="1902"/>
    <cellStyle name="c_JE 109 Rate Differential 08.12 5" xfId="1903"/>
    <cellStyle name="c_JE 111 PNC ANALYSIS FEE ACCRUAL 07.12" xfId="1904"/>
    <cellStyle name="c_JE 111 PNC ANALYSIS FEE ACCRUAL 07.12 2" xfId="1905"/>
    <cellStyle name="c_JE 111 PNC ANALYSIS FEE ACCRUAL 07.12 3" xfId="1906"/>
    <cellStyle name="c_JE 111 PNC ANALYSIS FEE ACCRUAL 07.12 4" xfId="1907"/>
    <cellStyle name="c_JE 111 PNC ANALYSIS FEE ACCRUAL 07.12 5" xfId="1908"/>
    <cellStyle name="c_JE 125_AWCC Activity_NY_08.12" xfId="1909"/>
    <cellStyle name="c_JE 152_TSA accrue interest_LI_07.12" xfId="1910"/>
    <cellStyle name="c_JE 154 Interest on Village Refunds_02.12" xfId="1911"/>
    <cellStyle name="c_JE 154 Interest on Village Refunds_08.11" xfId="1912"/>
    <cellStyle name="c_JE 154 Interest on Village Refunds_09.11" xfId="9823"/>
    <cellStyle name="c_JE 154 Interest on Village Refunds_11.11" xfId="1913"/>
    <cellStyle name="c_JE 160 Workbasket accrual LI 09.11" xfId="1914"/>
    <cellStyle name="c_JE 160 Workbasket accrual LI 10.11 - in progress" xfId="1915"/>
    <cellStyle name="c_JE 160 Workbasket Accrual_updated-_CA_01.10" xfId="1916"/>
    <cellStyle name="c_JE 160 Workbasket Accrual_updated-_CA_01.10 2" xfId="9824"/>
    <cellStyle name="c_JE 160 Workbasket Accrual_updated-_CA_01.10_~3251160" xfId="1917"/>
    <cellStyle name="c_JE 160 Workbasket Accrual_updated-_CA_01.10_JE 160 Workbasket accrual LI 09.11" xfId="1918"/>
    <cellStyle name="c_JE 160 Workbasket Accrual_updated-_CA_01.10_JE 160 Workbasket accrual LI 10.11 - in progress" xfId="1919"/>
    <cellStyle name="c_JE 160 Workbasket Accrual_updated-_CA_01.10_JE 160 Workbasket Template_LI_04.12" xfId="1920"/>
    <cellStyle name="c_JE 160 Workbasket Accrual_updated-_CA_01.10_JE 160 Workbasket Template_LI_07.12" xfId="1921"/>
    <cellStyle name="c_JE 160 Workbasket Accrual_updated-_CA_01.10_JE 175 Legal Accrual_LI 05.12" xfId="1922"/>
    <cellStyle name="c_JE 160 Workbasket Accrual_updated-_CA_01.10_JE 175 Legal Accrual_LI 08.2011" xfId="1923"/>
    <cellStyle name="c_JE 160 Workbasket Accrual_updated-_CA_01.10_JE 175 Legal Accrual_LI -10.2011" xfId="1924"/>
    <cellStyle name="c_JE 160 Workbasket Accrual_updated-_CA_01.10_JE 175 Legal Accrual_LI -11.2011" xfId="1925"/>
    <cellStyle name="c_JE 160 Workbasket Accrual_updated-_CA_01.10_JE 175 Legal Accrual_LI -12.2011" xfId="1926"/>
    <cellStyle name="c_JE 160 Workbasket Accrual_updated-_CA_01.10_JE 175_Legal Accrual_TN_08.11" xfId="1927"/>
    <cellStyle name="c_JE 160 Workbasket Accrual_updated-_CA_01.10_JE 175_Legal Accrual_TN_09.11" xfId="1928"/>
    <cellStyle name="c_JE 160 Workbasket Accrual_updated-_CA_01.10_LI-Legal Fees_Accrual Worksheet_2011-02Nov" xfId="1929"/>
    <cellStyle name="c_JE 175 Legal accrual_12.11" xfId="1930"/>
    <cellStyle name="c_JE 175 Legal Accrual_LI_07.12" xfId="10846"/>
    <cellStyle name="c_JE 180_MI reserve over 180 days_LI 07.12" xfId="10847"/>
    <cellStyle name="c_JE 200 AWCC true up_PA_06.12" xfId="1931"/>
    <cellStyle name="c_JE 38110902 True up interest for RAC adjustment" xfId="1932"/>
    <cellStyle name="c_JE 39081218 Antenna Rent Revenue_NY_07.12" xfId="9341"/>
    <cellStyle name="c_JE 500 INTERNAL RESERVE INTEREST Dec. 2011" xfId="1933"/>
    <cellStyle name="c_JE 500 INTERNAL RESERVE INTEREST Dec. 2011 2" xfId="9528"/>
    <cellStyle name="c_JE 500 INTERNAL RESERVE INTEREST Nov. 2011" xfId="9529"/>
    <cellStyle name="c_JE 725 - To record the PPV uplift - NY - 08.12" xfId="8606"/>
    <cellStyle name="c_JE 77 Rev Stabilization 02.12" xfId="1934"/>
    <cellStyle name="c_JE 77 Rev Stabilization 03.12" xfId="9825"/>
    <cellStyle name="c_JE 77 Rev Stabilization 08.11" xfId="1935"/>
    <cellStyle name="c_JE 77 Rev Stabilization 08.11 2" xfId="9826"/>
    <cellStyle name="c_JE 77 Rev Stabilization 11.11" xfId="9827"/>
    <cellStyle name="c_JE 77 Rev Stabilization 12.11" xfId="9828"/>
    <cellStyle name="c_JE 77 Rev Stabilization_NY_08.12" xfId="8607"/>
    <cellStyle name="c_JE 78 Property Tax Stabilization 02.12" xfId="8608"/>
    <cellStyle name="c_JE 78 Property Tax Stabilization 08.11" xfId="8609"/>
    <cellStyle name="c_JE 78 Property Tax Stabilization 11.11" xfId="8610"/>
    <cellStyle name="c_JE Template" xfId="1936"/>
    <cellStyle name="c_JE Template 2" xfId="9829"/>
    <cellStyle name="c_JE Template_~3251160" xfId="1937"/>
    <cellStyle name="c_JE Template_JE 160 Workbasket accrual LI 09.11" xfId="1938"/>
    <cellStyle name="c_JE Template_JE 160 Workbasket accrual LI 10.11 - in progress" xfId="1939"/>
    <cellStyle name="c_JE Template_JE 160 Workbasket Template_LI_04.12" xfId="1940"/>
    <cellStyle name="c_JE Template_JE 160 Workbasket Template_LI_07.12" xfId="1941"/>
    <cellStyle name="c_JE Template_JE 175 Legal Accrual_LI 05.12" xfId="1942"/>
    <cellStyle name="c_JE Template_JE 175 Legal Accrual_LI 08.2011" xfId="1943"/>
    <cellStyle name="c_JE Template_JE 175 Legal Accrual_LI -10.2011" xfId="1944"/>
    <cellStyle name="c_JE Template_JE 175 Legal Accrual_LI -11.2011" xfId="1945"/>
    <cellStyle name="c_JE Template_JE 175 Legal Accrual_LI -12.2011" xfId="1946"/>
    <cellStyle name="c_JE Template_JE 175_Legal Accrual_TN_08.11" xfId="1947"/>
    <cellStyle name="c_JE Template_JE 175_Legal Accrual_TN_09.11" xfId="1948"/>
    <cellStyle name="c_JE Template_LI-Legal Fees_Accrual Worksheet_2011-02Nov" xfId="1949"/>
    <cellStyle name="c_JE-December 2012" xfId="1950"/>
    <cellStyle name="c_JE-December 2012 2" xfId="1951"/>
    <cellStyle name="c_JE-December 2012 3" xfId="1952"/>
    <cellStyle name="c_JE-December 2012 4" xfId="1953"/>
    <cellStyle name="c_JE-December 2012 5" xfId="1954"/>
    <cellStyle name="c_JE-November 2012" xfId="1955"/>
    <cellStyle name="c_JE-November 2012 2" xfId="1956"/>
    <cellStyle name="c_JE-November 2012 3" xfId="1957"/>
    <cellStyle name="c_JE-November 2012 4" xfId="1958"/>
    <cellStyle name="c_JE-November 2012 5" xfId="1959"/>
    <cellStyle name="c_Journal Entry (2)" xfId="1960"/>
    <cellStyle name="c_JR 2001 OPEB 2012" xfId="9830"/>
    <cellStyle name="c_JR 2002 Pension Costs 2012" xfId="9831"/>
    <cellStyle name="c_LBO Summary" xfId="87"/>
    <cellStyle name="c_LBO Summary 2" xfId="1961"/>
    <cellStyle name="c_LBO Summary 3" xfId="1962"/>
    <cellStyle name="c_LBO Summary 4" xfId="1963"/>
    <cellStyle name="c_LBO Summary 5" xfId="1964"/>
    <cellStyle name="c_LBO Summary_100000439" xfId="8611"/>
    <cellStyle name="c_LBO Summary_100000477 JE 77 Rev Stabilization_LI_08.12" xfId="9832"/>
    <cellStyle name="c_LBO Summary_165500 Prepaid Other_NY_05.12" xfId="8612"/>
    <cellStyle name="c_LBO Summary_241208 Accrued Rents_NY_05.12" xfId="9342"/>
    <cellStyle name="c_LBO Summary_256328 Accr Revenue Other_LI_11.11" xfId="1965"/>
    <cellStyle name="c_LBO Summary_256345 MTBE_NY_05.12" xfId="9343"/>
    <cellStyle name="c_LBO Summary_39 - JE 79 Rev Stabilization adj_NY_05.12" xfId="8613"/>
    <cellStyle name="c_LBO Summary_CONTROL_LOG_01_2012" xfId="1966"/>
    <cellStyle name="c_LBO Summary_CONTROL_LOG_02_2012" xfId="1967"/>
    <cellStyle name="c_LBO Summary_CONTROL_LOG_03_2012" xfId="1968"/>
    <cellStyle name="c_LBO Summary_CONTROL_LOG_04_2011" xfId="1969"/>
    <cellStyle name="c_LBO Summary_CONTROL_LOG_04_2012" xfId="1970"/>
    <cellStyle name="c_LBO Summary_CONTROL_LOG_05_2011" xfId="1971"/>
    <cellStyle name="c_LBO Summary_CONTROL_LOG_05_2012" xfId="1972"/>
    <cellStyle name="c_LBO Summary_CONTROL_LOG_06_2011" xfId="1973"/>
    <cellStyle name="c_LBO Summary_CONTROL_LOG_06_2012" xfId="1974"/>
    <cellStyle name="c_LBO Summary_CONTROL_LOG_07_2011" xfId="1975"/>
    <cellStyle name="c_LBO Summary_CONTROL_LOG_08_2011" xfId="1976"/>
    <cellStyle name="c_LBO Summary_CONTROL_LOG_09_2011" xfId="1977"/>
    <cellStyle name="c_LBO Summary_CONTROL_LOG_10_2011" xfId="1978"/>
    <cellStyle name="c_LBO Summary_CONTROL_LOG_11_2011" xfId="1979"/>
    <cellStyle name="c_LBO Summary_CONTROL_LOG_12_2011" xfId="1980"/>
    <cellStyle name="c_LBO Summary_FSTR JDE Reports 12.2011" xfId="8614"/>
    <cellStyle name="c_LBO Summary_FSTR JDE Reports 12.2011 2" xfId="9833"/>
    <cellStyle name="c_LBO Summary_JE 100_Uncoll_LI_06.12" xfId="1981"/>
    <cellStyle name="c_LBO Summary_JE 108 SERP 07.12" xfId="1982"/>
    <cellStyle name="c_LBO Summary_JE 108 SERP 07.12 2" xfId="1983"/>
    <cellStyle name="c_LBO Summary_JE 108 SERP 07.12 3" xfId="1984"/>
    <cellStyle name="c_LBO Summary_JE 108 SERP 07.12 4" xfId="1985"/>
    <cellStyle name="c_LBO Summary_JE 108 SERP 07.12 5" xfId="1986"/>
    <cellStyle name="c_LBO Summary_JE 109 Rate Differential 08.12" xfId="1987"/>
    <cellStyle name="c_LBO Summary_JE 109 Rate Differential 08.12 2" xfId="1988"/>
    <cellStyle name="c_LBO Summary_JE 109 Rate Differential 08.12 3" xfId="1989"/>
    <cellStyle name="c_LBO Summary_JE 109 Rate Differential 08.12 4" xfId="1990"/>
    <cellStyle name="c_LBO Summary_JE 109 Rate Differential 08.12 5" xfId="1991"/>
    <cellStyle name="c_LBO Summary_JE 111 PNC ANALYSIS FEE ACCRUAL 07.12" xfId="1992"/>
    <cellStyle name="c_LBO Summary_JE 111 PNC ANALYSIS FEE ACCRUAL 07.12 2" xfId="1993"/>
    <cellStyle name="c_LBO Summary_JE 111 PNC ANALYSIS FEE ACCRUAL 07.12 3" xfId="1994"/>
    <cellStyle name="c_LBO Summary_JE 111 PNC ANALYSIS FEE ACCRUAL 07.12 4" xfId="1995"/>
    <cellStyle name="c_LBO Summary_JE 111 PNC ANALYSIS FEE ACCRUAL 07.12 5" xfId="1996"/>
    <cellStyle name="c_LBO Summary_JE 125_AWCC Activity_NY_08.12" xfId="1997"/>
    <cellStyle name="c_LBO Summary_JE 152_TSA accrue interest_LI_07.12" xfId="1998"/>
    <cellStyle name="c_LBO Summary_JE 154 Interest on Village Refunds_02.12" xfId="1999"/>
    <cellStyle name="c_LBO Summary_JE 154 Interest on Village Refunds_08.11" xfId="2000"/>
    <cellStyle name="c_LBO Summary_JE 154 Interest on Village Refunds_09.11" xfId="9834"/>
    <cellStyle name="c_LBO Summary_JE 154 Interest on Village Refunds_11.11" xfId="2001"/>
    <cellStyle name="c_LBO Summary_JE 160 Workbasket accrual LI 09.11" xfId="2002"/>
    <cellStyle name="c_LBO Summary_JE 160 Workbasket accrual LI 10.11 - in progress" xfId="2003"/>
    <cellStyle name="c_LBO Summary_JE 160 Workbasket Accrual_updated-_CA_01.10" xfId="2004"/>
    <cellStyle name="c_LBO Summary_JE 160 Workbasket Accrual_updated-_CA_01.10 2" xfId="9835"/>
    <cellStyle name="c_LBO Summary_JE 160 Workbasket Accrual_updated-_CA_01.10_~3251160" xfId="2005"/>
    <cellStyle name="c_LBO Summary_JE 160 Workbasket Accrual_updated-_CA_01.10_JE 160 Workbasket accrual LI 09.11" xfId="2006"/>
    <cellStyle name="c_LBO Summary_JE 160 Workbasket Accrual_updated-_CA_01.10_JE 160 Workbasket accrual LI 10.11 - in progress" xfId="2007"/>
    <cellStyle name="c_LBO Summary_JE 160 Workbasket Accrual_updated-_CA_01.10_JE 160 Workbasket Template_LI_04.12" xfId="2008"/>
    <cellStyle name="c_LBO Summary_JE 160 Workbasket Accrual_updated-_CA_01.10_JE 160 Workbasket Template_LI_07.12" xfId="2009"/>
    <cellStyle name="c_LBO Summary_JE 160 Workbasket Accrual_updated-_CA_01.10_JE 175 Legal Accrual_LI 05.12" xfId="2010"/>
    <cellStyle name="c_LBO Summary_JE 160 Workbasket Accrual_updated-_CA_01.10_JE 175 Legal Accrual_LI 08.2011" xfId="2011"/>
    <cellStyle name="c_LBO Summary_JE 160 Workbasket Accrual_updated-_CA_01.10_JE 175 Legal Accrual_LI -10.2011" xfId="2012"/>
    <cellStyle name="c_LBO Summary_JE 160 Workbasket Accrual_updated-_CA_01.10_JE 175 Legal Accrual_LI -11.2011" xfId="2013"/>
    <cellStyle name="c_LBO Summary_JE 160 Workbasket Accrual_updated-_CA_01.10_JE 175 Legal Accrual_LI -12.2011" xfId="2014"/>
    <cellStyle name="c_LBO Summary_JE 160 Workbasket Accrual_updated-_CA_01.10_JE 175_Legal Accrual_TN_08.11" xfId="2015"/>
    <cellStyle name="c_LBO Summary_JE 160 Workbasket Accrual_updated-_CA_01.10_JE 175_Legal Accrual_TN_09.11" xfId="2016"/>
    <cellStyle name="c_LBO Summary_JE 160 Workbasket Accrual_updated-_CA_01.10_LI-Legal Fees_Accrual Worksheet_2011-02Nov" xfId="2017"/>
    <cellStyle name="c_LBO Summary_JE 175 Legal accrual_12.11" xfId="2018"/>
    <cellStyle name="c_LBO Summary_JE 175 Legal Accrual_LI_07.12" xfId="10848"/>
    <cellStyle name="c_LBO Summary_JE 180_MI reserve over 180 days_LI 07.12" xfId="10849"/>
    <cellStyle name="c_LBO Summary_JE 200 AWCC true up_PA_06.12" xfId="2019"/>
    <cellStyle name="c_LBO Summary_JE 38110902 True up interest for RAC adjustment" xfId="2020"/>
    <cellStyle name="c_LBO Summary_JE 39081218 Antenna Rent Revenue_NY_07.12" xfId="9344"/>
    <cellStyle name="c_LBO Summary_JE 500 INTERNAL RESERVE INTEREST Dec. 2011" xfId="2021"/>
    <cellStyle name="c_LBO Summary_JE 500 INTERNAL RESERVE INTEREST Dec. 2011 2" xfId="9530"/>
    <cellStyle name="c_LBO Summary_JE 500 INTERNAL RESERVE INTEREST Nov. 2011" xfId="9531"/>
    <cellStyle name="c_LBO Summary_JE 725 - To record the PPV uplift - NY - 08.12" xfId="8615"/>
    <cellStyle name="c_LBO Summary_JE 77 Rev Stabilization 02.12" xfId="2022"/>
    <cellStyle name="c_LBO Summary_JE 77 Rev Stabilization 03.12" xfId="9836"/>
    <cellStyle name="c_LBO Summary_JE 77 Rev Stabilization 08.11" xfId="2023"/>
    <cellStyle name="c_LBO Summary_JE 77 Rev Stabilization 08.11 2" xfId="9837"/>
    <cellStyle name="c_LBO Summary_JE 77 Rev Stabilization 11.11" xfId="9838"/>
    <cellStyle name="c_LBO Summary_JE 77 Rev Stabilization 12.11" xfId="9839"/>
    <cellStyle name="c_LBO Summary_JE 77 Rev Stabilization_NY_08.12" xfId="8616"/>
    <cellStyle name="c_LBO Summary_JE 78 Property Tax Stabilization 02.12" xfId="8617"/>
    <cellStyle name="c_LBO Summary_JE 78 Property Tax Stabilization 08.11" xfId="8618"/>
    <cellStyle name="c_LBO Summary_JE 78 Property Tax Stabilization 11.11" xfId="8619"/>
    <cellStyle name="c_LBO Summary_JE Template" xfId="2024"/>
    <cellStyle name="c_LBO Summary_JE Template 2" xfId="9840"/>
    <cellStyle name="c_LBO Summary_JE Template_~3251160" xfId="2025"/>
    <cellStyle name="c_LBO Summary_JE Template_JE 160 Workbasket accrual LI 09.11" xfId="2026"/>
    <cellStyle name="c_LBO Summary_JE Template_JE 160 Workbasket accrual LI 10.11 - in progress" xfId="2027"/>
    <cellStyle name="c_LBO Summary_JE Template_JE 160 Workbasket Template_LI_04.12" xfId="2028"/>
    <cellStyle name="c_LBO Summary_JE Template_JE 160 Workbasket Template_LI_07.12" xfId="2029"/>
    <cellStyle name="c_LBO Summary_JE Template_JE 175 Legal Accrual_LI 05.12" xfId="2030"/>
    <cellStyle name="c_LBO Summary_JE Template_JE 175 Legal Accrual_LI 08.2011" xfId="2031"/>
    <cellStyle name="c_LBO Summary_JE Template_JE 175 Legal Accrual_LI -10.2011" xfId="2032"/>
    <cellStyle name="c_LBO Summary_JE Template_JE 175 Legal Accrual_LI -11.2011" xfId="2033"/>
    <cellStyle name="c_LBO Summary_JE Template_JE 175 Legal Accrual_LI -12.2011" xfId="2034"/>
    <cellStyle name="c_LBO Summary_JE Template_JE 175_Legal Accrual_TN_08.11" xfId="2035"/>
    <cellStyle name="c_LBO Summary_JE Template_JE 175_Legal Accrual_TN_09.11" xfId="2036"/>
    <cellStyle name="c_LBO Summary_JE Template_LI-Legal Fees_Accrual Worksheet_2011-02Nov" xfId="2037"/>
    <cellStyle name="c_LBO Summary_JE-December 2012" xfId="2038"/>
    <cellStyle name="c_LBO Summary_JE-December 2012 2" xfId="2039"/>
    <cellStyle name="c_LBO Summary_JE-December 2012 3" xfId="2040"/>
    <cellStyle name="c_LBO Summary_JE-December 2012 4" xfId="2041"/>
    <cellStyle name="c_LBO Summary_JE-December 2012 5" xfId="2042"/>
    <cellStyle name="c_LBO Summary_JE-November 2012" xfId="2043"/>
    <cellStyle name="c_LBO Summary_JE-November 2012 2" xfId="2044"/>
    <cellStyle name="c_LBO Summary_JE-November 2012 3" xfId="2045"/>
    <cellStyle name="c_LBO Summary_JE-November 2012 4" xfId="2046"/>
    <cellStyle name="c_LBO Summary_JE-November 2012 5" xfId="2047"/>
    <cellStyle name="c_LBO Summary_Journal Entry (2)" xfId="2048"/>
    <cellStyle name="c_LBO Summary_JR 2001 OPEB 2012" xfId="9841"/>
    <cellStyle name="c_LBO Summary_JR 2002 Pension Costs 2012" xfId="9842"/>
    <cellStyle name="c_LBO Summary_LI#38 165100 Mar 2011" xfId="2049"/>
    <cellStyle name="c_LBO Summary_LI#38 165100 Mar 2011 2" xfId="9843"/>
    <cellStyle name="c_LBO Summary_LI#38 165100 Mar 2011_39 - JE 77 Rev Stabilization_NY_05.12" xfId="8620"/>
    <cellStyle name="c_LBO Summary_LI#38 165100 Mar 2011_39 - JE 77 Rev Stabilization_NY_05.12 2" xfId="9844"/>
    <cellStyle name="c_LBO Summary_LI#38 165100 Mar 2011_39 - JE 79 Rev Stabilization adj_NY_05.12" xfId="8621"/>
    <cellStyle name="c_LBO Summary_LI#38 165100 Mar 2011_39 - JE 79 Rev Stabilization adj_NY_05.12 2" xfId="9845"/>
    <cellStyle name="c_LBO Summary_LI#38 165100 Mar 2011_JE 38110902 True up interest for RAC adjustment" xfId="2050"/>
    <cellStyle name="c_LBO Summary_LI#38 165100 Mar 2011_JE 38110902 True up interest for RAC adjustment 2" xfId="9846"/>
    <cellStyle name="c_LBO Summary_LI#38 165100 Mar 2011_JE 77 Rev Stabilization 01.12" xfId="2051"/>
    <cellStyle name="c_LBO Summary_LI#38 165100 Mar 2011_JE 77 Rev Stabilization 01.12 2" xfId="9847"/>
    <cellStyle name="c_LBO Summary_LI#38 165100 Mar 2011_JE 77 Rev Stabilization 04.12" xfId="8622"/>
    <cellStyle name="c_LBO Summary_LI#38 165100 Mar 2011_JE 77 Rev Stabilization 04.12 2" xfId="9848"/>
    <cellStyle name="c_LBO Summary_LI#38 165100 Mar 2011_JE 77 Rev Stabilization_LI_07.12" xfId="8623"/>
    <cellStyle name="c_LBO Summary_LI#38 165100 Mar 2011_JE 78 Property Tax Stabilization 01.12" xfId="2052"/>
    <cellStyle name="c_LBO Summary_LI#38 165100 Mar 2011_JE 78 Property Tax Stabilization 01.12 2" xfId="9849"/>
    <cellStyle name="c_LBO Summary_LI#38 165100 Mar 2011_JE 78 Property Tax Stabilization 03.12" xfId="8624"/>
    <cellStyle name="c_LBO Summary_LI#38 165100 Mar 2011_JE 78 Property Tax Stabilization 04.12" xfId="8625"/>
    <cellStyle name="c_LBO Summary_LI#38 165100 Mar 2011_JE 78 Property Tax Stabilization 11.11" xfId="2053"/>
    <cellStyle name="c_LBO Summary_LI#38 165100 Mar 2011_JE 78 Property Tax Stabilization 11.11 2" xfId="9850"/>
    <cellStyle name="c_LBO Summary_SAP JE Accrual" xfId="2054"/>
    <cellStyle name="c_LBO Summary_SAP JE Template 10.06.12" xfId="2055"/>
    <cellStyle name="c_LBO Summary_UPLOAD-Template_2012-06-22" xfId="2056"/>
    <cellStyle name="c_LI#38 165100 Mar 2011" xfId="2057"/>
    <cellStyle name="c_LI#38 165100 Mar 2011 2" xfId="9851"/>
    <cellStyle name="c_LI#38 165100 Mar 2011_39 - JE 77 Rev Stabilization_NY_05.12" xfId="8626"/>
    <cellStyle name="c_LI#38 165100 Mar 2011_39 - JE 77 Rev Stabilization_NY_05.12 2" xfId="9852"/>
    <cellStyle name="c_LI#38 165100 Mar 2011_39 - JE 79 Rev Stabilization adj_NY_05.12" xfId="8627"/>
    <cellStyle name="c_LI#38 165100 Mar 2011_39 - JE 79 Rev Stabilization adj_NY_05.12 2" xfId="9853"/>
    <cellStyle name="c_LI#38 165100 Mar 2011_JE 38110902 True up interest for RAC adjustment" xfId="2058"/>
    <cellStyle name="c_LI#38 165100 Mar 2011_JE 38110902 True up interest for RAC adjustment 2" xfId="9854"/>
    <cellStyle name="c_LI#38 165100 Mar 2011_JE 77 Rev Stabilization 01.12" xfId="2059"/>
    <cellStyle name="c_LI#38 165100 Mar 2011_JE 77 Rev Stabilization 01.12 2" xfId="9855"/>
    <cellStyle name="c_LI#38 165100 Mar 2011_JE 77 Rev Stabilization 04.12" xfId="8628"/>
    <cellStyle name="c_LI#38 165100 Mar 2011_JE 77 Rev Stabilization 04.12 2" xfId="9856"/>
    <cellStyle name="c_LI#38 165100 Mar 2011_JE 77 Rev Stabilization_LI_07.12" xfId="8629"/>
    <cellStyle name="c_LI#38 165100 Mar 2011_JE 78 Property Tax Stabilization 01.12" xfId="2060"/>
    <cellStyle name="c_LI#38 165100 Mar 2011_JE 78 Property Tax Stabilization 01.12 2" xfId="9857"/>
    <cellStyle name="c_LI#38 165100 Mar 2011_JE 78 Property Tax Stabilization 03.12" xfId="8630"/>
    <cellStyle name="c_LI#38 165100 Mar 2011_JE 78 Property Tax Stabilization 04.12" xfId="8631"/>
    <cellStyle name="c_LI#38 165100 Mar 2011_JE 78 Property Tax Stabilization 11.11" xfId="2061"/>
    <cellStyle name="c_LI#38 165100 Mar 2011_JE 78 Property Tax Stabilization 11.11 2" xfId="9858"/>
    <cellStyle name="c_SAP JE Accrual" xfId="2062"/>
    <cellStyle name="c_SAP JE Template 10.06.12" xfId="2063"/>
    <cellStyle name="c_Schedules" xfId="88"/>
    <cellStyle name="c_Schedules 2" xfId="2064"/>
    <cellStyle name="c_Schedules 3" xfId="2065"/>
    <cellStyle name="c_Schedules 4" xfId="2066"/>
    <cellStyle name="c_Schedules 5" xfId="2067"/>
    <cellStyle name="c_Schedules_100000439" xfId="8632"/>
    <cellStyle name="c_Schedules_100000477 JE 77 Rev Stabilization_LI_08.12" xfId="9859"/>
    <cellStyle name="c_Schedules_165500 Prepaid Other_NY_05.12" xfId="8633"/>
    <cellStyle name="c_Schedules_241208 Accrued Rents_NY_05.12" xfId="9345"/>
    <cellStyle name="c_Schedules_256328 Accr Revenue Other_LI_11.11" xfId="2068"/>
    <cellStyle name="c_Schedules_256345 MTBE_NY_05.12" xfId="9346"/>
    <cellStyle name="c_Schedules_39 - JE 79 Rev Stabilization adj_NY_05.12" xfId="8634"/>
    <cellStyle name="c_Schedules_CONTROL_LOG_01_2012" xfId="2069"/>
    <cellStyle name="c_Schedules_CONTROL_LOG_02_2012" xfId="2070"/>
    <cellStyle name="c_Schedules_CONTROL_LOG_03_2012" xfId="2071"/>
    <cellStyle name="c_Schedules_CONTROL_LOG_04_2011" xfId="2072"/>
    <cellStyle name="c_Schedules_CONTROL_LOG_04_2012" xfId="2073"/>
    <cellStyle name="c_Schedules_CONTROL_LOG_05_2011" xfId="2074"/>
    <cellStyle name="c_Schedules_CONTROL_LOG_05_2012" xfId="2075"/>
    <cellStyle name="c_Schedules_CONTROL_LOG_06_2011" xfId="2076"/>
    <cellStyle name="c_Schedules_CONTROL_LOG_06_2012" xfId="2077"/>
    <cellStyle name="c_Schedules_CONTROL_LOG_07_2011" xfId="2078"/>
    <cellStyle name="c_Schedules_CONTROL_LOG_08_2011" xfId="2079"/>
    <cellStyle name="c_Schedules_CONTROL_LOG_09_2011" xfId="2080"/>
    <cellStyle name="c_Schedules_CONTROL_LOG_10_2011" xfId="2081"/>
    <cellStyle name="c_Schedules_CONTROL_LOG_11_2011" xfId="2082"/>
    <cellStyle name="c_Schedules_CONTROL_LOG_12_2011" xfId="2083"/>
    <cellStyle name="c_Schedules_FSTR JDE Reports 12.2011" xfId="8635"/>
    <cellStyle name="c_Schedules_FSTR JDE Reports 12.2011 2" xfId="9860"/>
    <cellStyle name="c_Schedules_JE 100_Uncoll_LI_06.12" xfId="2084"/>
    <cellStyle name="c_Schedules_JE 108 SERP 07.12" xfId="2085"/>
    <cellStyle name="c_Schedules_JE 108 SERP 07.12 2" xfId="2086"/>
    <cellStyle name="c_Schedules_JE 108 SERP 07.12 3" xfId="2087"/>
    <cellStyle name="c_Schedules_JE 108 SERP 07.12 4" xfId="2088"/>
    <cellStyle name="c_Schedules_JE 108 SERP 07.12 5" xfId="2089"/>
    <cellStyle name="c_Schedules_JE 109 Rate Differential 08.12" xfId="2090"/>
    <cellStyle name="c_Schedules_JE 109 Rate Differential 08.12 2" xfId="2091"/>
    <cellStyle name="c_Schedules_JE 109 Rate Differential 08.12 3" xfId="2092"/>
    <cellStyle name="c_Schedules_JE 109 Rate Differential 08.12 4" xfId="2093"/>
    <cellStyle name="c_Schedules_JE 109 Rate Differential 08.12 5" xfId="2094"/>
    <cellStyle name="c_Schedules_JE 111 PNC ANALYSIS FEE ACCRUAL 07.12" xfId="2095"/>
    <cellStyle name="c_Schedules_JE 111 PNC ANALYSIS FEE ACCRUAL 07.12 2" xfId="2096"/>
    <cellStyle name="c_Schedules_JE 111 PNC ANALYSIS FEE ACCRUAL 07.12 3" xfId="2097"/>
    <cellStyle name="c_Schedules_JE 111 PNC ANALYSIS FEE ACCRUAL 07.12 4" xfId="2098"/>
    <cellStyle name="c_Schedules_JE 111 PNC ANALYSIS FEE ACCRUAL 07.12 5" xfId="2099"/>
    <cellStyle name="c_Schedules_JE 125_AWCC Activity_NY_08.12" xfId="2100"/>
    <cellStyle name="c_Schedules_JE 152_TSA accrue interest_LI_07.12" xfId="2101"/>
    <cellStyle name="c_Schedules_JE 154 Interest on Village Refunds_02.12" xfId="2102"/>
    <cellStyle name="c_Schedules_JE 154 Interest on Village Refunds_08.11" xfId="2103"/>
    <cellStyle name="c_Schedules_JE 154 Interest on Village Refunds_09.11" xfId="9861"/>
    <cellStyle name="c_Schedules_JE 154 Interest on Village Refunds_11.11" xfId="2104"/>
    <cellStyle name="c_Schedules_JE 160 Workbasket accrual LI 09.11" xfId="2105"/>
    <cellStyle name="c_Schedules_JE 160 Workbasket accrual LI 10.11 - in progress" xfId="2106"/>
    <cellStyle name="c_Schedules_JE 160 Workbasket Accrual_updated-_CA_01.10" xfId="2107"/>
    <cellStyle name="c_Schedules_JE 160 Workbasket Accrual_updated-_CA_01.10 2" xfId="9862"/>
    <cellStyle name="c_Schedules_JE 160 Workbasket Accrual_updated-_CA_01.10_~3251160" xfId="2108"/>
    <cellStyle name="c_Schedules_JE 160 Workbasket Accrual_updated-_CA_01.10_JE 160 Workbasket accrual LI 09.11" xfId="2109"/>
    <cellStyle name="c_Schedules_JE 160 Workbasket Accrual_updated-_CA_01.10_JE 160 Workbasket accrual LI 10.11 - in progress" xfId="2110"/>
    <cellStyle name="c_Schedules_JE 160 Workbasket Accrual_updated-_CA_01.10_JE 160 Workbasket Template_LI_04.12" xfId="2111"/>
    <cellStyle name="c_Schedules_JE 160 Workbasket Accrual_updated-_CA_01.10_JE 160 Workbasket Template_LI_07.12" xfId="2112"/>
    <cellStyle name="c_Schedules_JE 160 Workbasket Accrual_updated-_CA_01.10_JE 175 Legal Accrual_LI 05.12" xfId="2113"/>
    <cellStyle name="c_Schedules_JE 160 Workbasket Accrual_updated-_CA_01.10_JE 175 Legal Accrual_LI 08.2011" xfId="2114"/>
    <cellStyle name="c_Schedules_JE 160 Workbasket Accrual_updated-_CA_01.10_JE 175 Legal Accrual_LI -10.2011" xfId="2115"/>
    <cellStyle name="c_Schedules_JE 160 Workbasket Accrual_updated-_CA_01.10_JE 175 Legal Accrual_LI -11.2011" xfId="2116"/>
    <cellStyle name="c_Schedules_JE 160 Workbasket Accrual_updated-_CA_01.10_JE 175 Legal Accrual_LI -12.2011" xfId="2117"/>
    <cellStyle name="c_Schedules_JE 160 Workbasket Accrual_updated-_CA_01.10_JE 175_Legal Accrual_TN_08.11" xfId="2118"/>
    <cellStyle name="c_Schedules_JE 160 Workbasket Accrual_updated-_CA_01.10_JE 175_Legal Accrual_TN_09.11" xfId="2119"/>
    <cellStyle name="c_Schedules_JE 160 Workbasket Accrual_updated-_CA_01.10_LI-Legal Fees_Accrual Worksheet_2011-02Nov" xfId="2120"/>
    <cellStyle name="c_Schedules_JE 175 Legal accrual_12.11" xfId="2121"/>
    <cellStyle name="c_Schedules_JE 175 Legal Accrual_LI_07.12" xfId="10850"/>
    <cellStyle name="c_Schedules_JE 180_MI reserve over 180 days_LI 07.12" xfId="10851"/>
    <cellStyle name="c_Schedules_JE 200 AWCC true up_PA_06.12" xfId="2122"/>
    <cellStyle name="c_Schedules_JE 38110902 True up interest for RAC adjustment" xfId="2123"/>
    <cellStyle name="c_Schedules_JE 39081218 Antenna Rent Revenue_NY_07.12" xfId="9347"/>
    <cellStyle name="c_Schedules_JE 500 INTERNAL RESERVE INTEREST Dec. 2011" xfId="2124"/>
    <cellStyle name="c_Schedules_JE 500 INTERNAL RESERVE INTEREST Dec. 2011 2" xfId="9532"/>
    <cellStyle name="c_Schedules_JE 500 INTERNAL RESERVE INTEREST Nov. 2011" xfId="9533"/>
    <cellStyle name="c_Schedules_JE 725 - To record the PPV uplift - NY - 08.12" xfId="8636"/>
    <cellStyle name="c_Schedules_JE 77 Rev Stabilization 02.12" xfId="2125"/>
    <cellStyle name="c_Schedules_JE 77 Rev Stabilization 03.12" xfId="9863"/>
    <cellStyle name="c_Schedules_JE 77 Rev Stabilization 08.11" xfId="2126"/>
    <cellStyle name="c_Schedules_JE 77 Rev Stabilization 08.11 2" xfId="9864"/>
    <cellStyle name="c_Schedules_JE 77 Rev Stabilization 11.11" xfId="9865"/>
    <cellStyle name="c_Schedules_JE 77 Rev Stabilization 12.11" xfId="9866"/>
    <cellStyle name="c_Schedules_JE 77 Rev Stabilization_NY_08.12" xfId="8637"/>
    <cellStyle name="c_Schedules_JE 78 Property Tax Stabilization 02.12" xfId="8638"/>
    <cellStyle name="c_Schedules_JE 78 Property Tax Stabilization 08.11" xfId="8639"/>
    <cellStyle name="c_Schedules_JE 78 Property Tax Stabilization 11.11" xfId="8640"/>
    <cellStyle name="c_Schedules_JE Template" xfId="2127"/>
    <cellStyle name="c_Schedules_JE Template 2" xfId="9867"/>
    <cellStyle name="c_Schedules_JE Template_~3251160" xfId="2128"/>
    <cellStyle name="c_Schedules_JE Template_JE 160 Workbasket accrual LI 09.11" xfId="2129"/>
    <cellStyle name="c_Schedules_JE Template_JE 160 Workbasket accrual LI 10.11 - in progress" xfId="2130"/>
    <cellStyle name="c_Schedules_JE Template_JE 160 Workbasket Template_LI_04.12" xfId="2131"/>
    <cellStyle name="c_Schedules_JE Template_JE 160 Workbasket Template_LI_07.12" xfId="2132"/>
    <cellStyle name="c_Schedules_JE Template_JE 175 Legal Accrual_LI 05.12" xfId="2133"/>
    <cellStyle name="c_Schedules_JE Template_JE 175 Legal Accrual_LI 08.2011" xfId="2134"/>
    <cellStyle name="c_Schedules_JE Template_JE 175 Legal Accrual_LI -10.2011" xfId="2135"/>
    <cellStyle name="c_Schedules_JE Template_JE 175 Legal Accrual_LI -11.2011" xfId="2136"/>
    <cellStyle name="c_Schedules_JE Template_JE 175 Legal Accrual_LI -12.2011" xfId="2137"/>
    <cellStyle name="c_Schedules_JE Template_JE 175_Legal Accrual_TN_08.11" xfId="2138"/>
    <cellStyle name="c_Schedules_JE Template_JE 175_Legal Accrual_TN_09.11" xfId="2139"/>
    <cellStyle name="c_Schedules_JE Template_LI-Legal Fees_Accrual Worksheet_2011-02Nov" xfId="2140"/>
    <cellStyle name="c_Schedules_JE-December 2012" xfId="2141"/>
    <cellStyle name="c_Schedules_JE-December 2012 2" xfId="2142"/>
    <cellStyle name="c_Schedules_JE-December 2012 3" xfId="2143"/>
    <cellStyle name="c_Schedules_JE-December 2012 4" xfId="2144"/>
    <cellStyle name="c_Schedules_JE-December 2012 5" xfId="2145"/>
    <cellStyle name="c_Schedules_JE-November 2012" xfId="2146"/>
    <cellStyle name="c_Schedules_JE-November 2012 2" xfId="2147"/>
    <cellStyle name="c_Schedules_JE-November 2012 3" xfId="2148"/>
    <cellStyle name="c_Schedules_JE-November 2012 4" xfId="2149"/>
    <cellStyle name="c_Schedules_JE-November 2012 5" xfId="2150"/>
    <cellStyle name="c_Schedules_Journal Entry (2)" xfId="2151"/>
    <cellStyle name="c_Schedules_JR 2001 OPEB 2012" xfId="9868"/>
    <cellStyle name="c_Schedules_JR 2002 Pension Costs 2012" xfId="9869"/>
    <cellStyle name="c_Schedules_LI#38 165100 Mar 2011" xfId="2152"/>
    <cellStyle name="c_Schedules_LI#38 165100 Mar 2011 2" xfId="9870"/>
    <cellStyle name="c_Schedules_LI#38 165100 Mar 2011_39 - JE 77 Rev Stabilization_NY_05.12" xfId="8641"/>
    <cellStyle name="c_Schedules_LI#38 165100 Mar 2011_39 - JE 77 Rev Stabilization_NY_05.12 2" xfId="9871"/>
    <cellStyle name="c_Schedules_LI#38 165100 Mar 2011_39 - JE 79 Rev Stabilization adj_NY_05.12" xfId="8642"/>
    <cellStyle name="c_Schedules_LI#38 165100 Mar 2011_39 - JE 79 Rev Stabilization adj_NY_05.12 2" xfId="9872"/>
    <cellStyle name="c_Schedules_LI#38 165100 Mar 2011_JE 38110902 True up interest for RAC adjustment" xfId="2153"/>
    <cellStyle name="c_Schedules_LI#38 165100 Mar 2011_JE 38110902 True up interest for RAC adjustment 2" xfId="9873"/>
    <cellStyle name="c_Schedules_LI#38 165100 Mar 2011_JE 77 Rev Stabilization 01.12" xfId="2154"/>
    <cellStyle name="c_Schedules_LI#38 165100 Mar 2011_JE 77 Rev Stabilization 01.12 2" xfId="9874"/>
    <cellStyle name="c_Schedules_LI#38 165100 Mar 2011_JE 77 Rev Stabilization 04.12" xfId="8643"/>
    <cellStyle name="c_Schedules_LI#38 165100 Mar 2011_JE 77 Rev Stabilization 04.12 2" xfId="9875"/>
    <cellStyle name="c_Schedules_LI#38 165100 Mar 2011_JE 77 Rev Stabilization_LI_07.12" xfId="8644"/>
    <cellStyle name="c_Schedules_LI#38 165100 Mar 2011_JE 78 Property Tax Stabilization 01.12" xfId="2155"/>
    <cellStyle name="c_Schedules_LI#38 165100 Mar 2011_JE 78 Property Tax Stabilization 01.12 2" xfId="9876"/>
    <cellStyle name="c_Schedules_LI#38 165100 Mar 2011_JE 78 Property Tax Stabilization 03.12" xfId="8645"/>
    <cellStyle name="c_Schedules_LI#38 165100 Mar 2011_JE 78 Property Tax Stabilization 04.12" xfId="8646"/>
    <cellStyle name="c_Schedules_LI#38 165100 Mar 2011_JE 78 Property Tax Stabilization 11.11" xfId="2156"/>
    <cellStyle name="c_Schedules_LI#38 165100 Mar 2011_JE 78 Property Tax Stabilization 11.11 2" xfId="9877"/>
    <cellStyle name="c_Schedules_SAP JE Accrual" xfId="2157"/>
    <cellStyle name="c_Schedules_SAP JE Template 10.06.12" xfId="2158"/>
    <cellStyle name="c_Schedules_UPLOAD-Template_2012-06-22" xfId="2159"/>
    <cellStyle name="c_Trans Assump (2)" xfId="89"/>
    <cellStyle name="c_Trans Assump (2) 2" xfId="2160"/>
    <cellStyle name="c_Trans Assump (2) 3" xfId="2161"/>
    <cellStyle name="c_Trans Assump (2) 4" xfId="2162"/>
    <cellStyle name="c_Trans Assump (2) 5" xfId="2163"/>
    <cellStyle name="c_Trans Assump (2)_100000439" xfId="8647"/>
    <cellStyle name="c_Trans Assump (2)_100000477 JE 77 Rev Stabilization_LI_08.12" xfId="9878"/>
    <cellStyle name="c_Trans Assump (2)_165500 Prepaid Other_NY_05.12" xfId="8648"/>
    <cellStyle name="c_Trans Assump (2)_241208 Accrued Rents_NY_05.12" xfId="9348"/>
    <cellStyle name="c_Trans Assump (2)_256328 Accr Revenue Other_LI_11.11" xfId="2164"/>
    <cellStyle name="c_Trans Assump (2)_256345 MTBE_NY_05.12" xfId="9349"/>
    <cellStyle name="c_Trans Assump (2)_39 - JE 79 Rev Stabilization adj_NY_05.12" xfId="8649"/>
    <cellStyle name="c_Trans Assump (2)_CONTROL_LOG_01_2012" xfId="2165"/>
    <cellStyle name="c_Trans Assump (2)_CONTROL_LOG_02_2012" xfId="2166"/>
    <cellStyle name="c_Trans Assump (2)_CONTROL_LOG_03_2012" xfId="2167"/>
    <cellStyle name="c_Trans Assump (2)_CONTROL_LOG_04_2011" xfId="2168"/>
    <cellStyle name="c_Trans Assump (2)_CONTROL_LOG_04_2012" xfId="2169"/>
    <cellStyle name="c_Trans Assump (2)_CONTROL_LOG_05_2011" xfId="2170"/>
    <cellStyle name="c_Trans Assump (2)_CONTROL_LOG_05_2012" xfId="2171"/>
    <cellStyle name="c_Trans Assump (2)_CONTROL_LOG_06_2011" xfId="2172"/>
    <cellStyle name="c_Trans Assump (2)_CONTROL_LOG_06_2012" xfId="2173"/>
    <cellStyle name="c_Trans Assump (2)_CONTROL_LOG_07_2011" xfId="2174"/>
    <cellStyle name="c_Trans Assump (2)_CONTROL_LOG_08_2011" xfId="2175"/>
    <cellStyle name="c_Trans Assump (2)_CONTROL_LOG_09_2011" xfId="2176"/>
    <cellStyle name="c_Trans Assump (2)_CONTROL_LOG_10_2011" xfId="2177"/>
    <cellStyle name="c_Trans Assump (2)_CONTROL_LOG_11_2011" xfId="2178"/>
    <cellStyle name="c_Trans Assump (2)_CONTROL_LOG_12_2011" xfId="2179"/>
    <cellStyle name="c_Trans Assump (2)_FSTR JDE Reports 12.2011" xfId="8650"/>
    <cellStyle name="c_Trans Assump (2)_FSTR JDE Reports 12.2011 2" xfId="9879"/>
    <cellStyle name="c_Trans Assump (2)_JE 100_Uncoll_LI_06.12" xfId="2180"/>
    <cellStyle name="c_Trans Assump (2)_JE 108 SERP 07.12" xfId="2181"/>
    <cellStyle name="c_Trans Assump (2)_JE 108 SERP 07.12 2" xfId="2182"/>
    <cellStyle name="c_Trans Assump (2)_JE 108 SERP 07.12 3" xfId="2183"/>
    <cellStyle name="c_Trans Assump (2)_JE 108 SERP 07.12 4" xfId="2184"/>
    <cellStyle name="c_Trans Assump (2)_JE 108 SERP 07.12 5" xfId="2185"/>
    <cellStyle name="c_Trans Assump (2)_JE 109 Rate Differential 08.12" xfId="2186"/>
    <cellStyle name="c_Trans Assump (2)_JE 109 Rate Differential 08.12 2" xfId="2187"/>
    <cellStyle name="c_Trans Assump (2)_JE 109 Rate Differential 08.12 3" xfId="2188"/>
    <cellStyle name="c_Trans Assump (2)_JE 109 Rate Differential 08.12 4" xfId="2189"/>
    <cellStyle name="c_Trans Assump (2)_JE 109 Rate Differential 08.12 5" xfId="2190"/>
    <cellStyle name="c_Trans Assump (2)_JE 111 PNC ANALYSIS FEE ACCRUAL 07.12" xfId="2191"/>
    <cellStyle name="c_Trans Assump (2)_JE 111 PNC ANALYSIS FEE ACCRUAL 07.12 2" xfId="2192"/>
    <cellStyle name="c_Trans Assump (2)_JE 111 PNC ANALYSIS FEE ACCRUAL 07.12 3" xfId="2193"/>
    <cellStyle name="c_Trans Assump (2)_JE 111 PNC ANALYSIS FEE ACCRUAL 07.12 4" xfId="2194"/>
    <cellStyle name="c_Trans Assump (2)_JE 111 PNC ANALYSIS FEE ACCRUAL 07.12 5" xfId="2195"/>
    <cellStyle name="c_Trans Assump (2)_JE 125_AWCC Activity_NY_08.12" xfId="2196"/>
    <cellStyle name="c_Trans Assump (2)_JE 152_TSA accrue interest_LI_07.12" xfId="2197"/>
    <cellStyle name="c_Trans Assump (2)_JE 154 Interest on Village Refunds_02.12" xfId="2198"/>
    <cellStyle name="c_Trans Assump (2)_JE 154 Interest on Village Refunds_08.11" xfId="2199"/>
    <cellStyle name="c_Trans Assump (2)_JE 154 Interest on Village Refunds_09.11" xfId="9880"/>
    <cellStyle name="c_Trans Assump (2)_JE 154 Interest on Village Refunds_11.11" xfId="2200"/>
    <cellStyle name="c_Trans Assump (2)_JE 160 Workbasket accrual LI 09.11" xfId="2201"/>
    <cellStyle name="c_Trans Assump (2)_JE 160 Workbasket accrual LI 10.11 - in progress" xfId="2202"/>
    <cellStyle name="c_Trans Assump (2)_JE 160 Workbasket Accrual_updated-_CA_01.10" xfId="2203"/>
    <cellStyle name="c_Trans Assump (2)_JE 160 Workbasket Accrual_updated-_CA_01.10 2" xfId="9881"/>
    <cellStyle name="c_Trans Assump (2)_JE 160 Workbasket Accrual_updated-_CA_01.10_~3251160" xfId="2204"/>
    <cellStyle name="c_Trans Assump (2)_JE 160 Workbasket Accrual_updated-_CA_01.10_JE 160 Workbasket accrual LI 09.11" xfId="2205"/>
    <cellStyle name="c_Trans Assump (2)_JE 160 Workbasket Accrual_updated-_CA_01.10_JE 160 Workbasket accrual LI 10.11 - in progress" xfId="2206"/>
    <cellStyle name="c_Trans Assump (2)_JE 160 Workbasket Accrual_updated-_CA_01.10_JE 160 Workbasket Template_LI_04.12" xfId="2207"/>
    <cellStyle name="c_Trans Assump (2)_JE 160 Workbasket Accrual_updated-_CA_01.10_JE 160 Workbasket Template_LI_07.12" xfId="2208"/>
    <cellStyle name="c_Trans Assump (2)_JE 160 Workbasket Accrual_updated-_CA_01.10_JE 175 Legal Accrual_LI 05.12" xfId="2209"/>
    <cellStyle name="c_Trans Assump (2)_JE 160 Workbasket Accrual_updated-_CA_01.10_JE 175 Legal Accrual_LI 08.2011" xfId="2210"/>
    <cellStyle name="c_Trans Assump (2)_JE 160 Workbasket Accrual_updated-_CA_01.10_JE 175 Legal Accrual_LI -10.2011" xfId="2211"/>
    <cellStyle name="c_Trans Assump (2)_JE 160 Workbasket Accrual_updated-_CA_01.10_JE 175 Legal Accrual_LI -11.2011" xfId="2212"/>
    <cellStyle name="c_Trans Assump (2)_JE 160 Workbasket Accrual_updated-_CA_01.10_JE 175 Legal Accrual_LI -12.2011" xfId="2213"/>
    <cellStyle name="c_Trans Assump (2)_JE 160 Workbasket Accrual_updated-_CA_01.10_JE 175_Legal Accrual_TN_08.11" xfId="2214"/>
    <cellStyle name="c_Trans Assump (2)_JE 160 Workbasket Accrual_updated-_CA_01.10_JE 175_Legal Accrual_TN_09.11" xfId="2215"/>
    <cellStyle name="c_Trans Assump (2)_JE 160 Workbasket Accrual_updated-_CA_01.10_LI-Legal Fees_Accrual Worksheet_2011-02Nov" xfId="2216"/>
    <cellStyle name="c_Trans Assump (2)_JE 175 Legal accrual_12.11" xfId="2217"/>
    <cellStyle name="c_Trans Assump (2)_JE 175 Legal Accrual_LI_07.12" xfId="10852"/>
    <cellStyle name="c_Trans Assump (2)_JE 180_MI reserve over 180 days_LI 07.12" xfId="10853"/>
    <cellStyle name="c_Trans Assump (2)_JE 200 AWCC true up_PA_06.12" xfId="2218"/>
    <cellStyle name="c_Trans Assump (2)_JE 38110902 True up interest for RAC adjustment" xfId="2219"/>
    <cellStyle name="c_Trans Assump (2)_JE 39081218 Antenna Rent Revenue_NY_07.12" xfId="9350"/>
    <cellStyle name="c_Trans Assump (2)_JE 500 INTERNAL RESERVE INTEREST Dec. 2011" xfId="2220"/>
    <cellStyle name="c_Trans Assump (2)_JE 500 INTERNAL RESERVE INTEREST Dec. 2011 2" xfId="9534"/>
    <cellStyle name="c_Trans Assump (2)_JE 500 INTERNAL RESERVE INTEREST Nov. 2011" xfId="9535"/>
    <cellStyle name="c_Trans Assump (2)_JE 725 - To record the PPV uplift - NY - 08.12" xfId="8651"/>
    <cellStyle name="c_Trans Assump (2)_JE 77 Rev Stabilization 02.12" xfId="2221"/>
    <cellStyle name="c_Trans Assump (2)_JE 77 Rev Stabilization 03.12" xfId="9882"/>
    <cellStyle name="c_Trans Assump (2)_JE 77 Rev Stabilization 08.11" xfId="2222"/>
    <cellStyle name="c_Trans Assump (2)_JE 77 Rev Stabilization 08.11 2" xfId="9883"/>
    <cellStyle name="c_Trans Assump (2)_JE 77 Rev Stabilization 11.11" xfId="9884"/>
    <cellStyle name="c_Trans Assump (2)_JE 77 Rev Stabilization 12.11" xfId="9885"/>
    <cellStyle name="c_Trans Assump (2)_JE 77 Rev Stabilization_NY_08.12" xfId="8652"/>
    <cellStyle name="c_Trans Assump (2)_JE 78 Property Tax Stabilization 02.12" xfId="8653"/>
    <cellStyle name="c_Trans Assump (2)_JE 78 Property Tax Stabilization 08.11" xfId="8654"/>
    <cellStyle name="c_Trans Assump (2)_JE 78 Property Tax Stabilization 11.11" xfId="8655"/>
    <cellStyle name="c_Trans Assump (2)_JE Template" xfId="2223"/>
    <cellStyle name="c_Trans Assump (2)_JE Template 2" xfId="9886"/>
    <cellStyle name="c_Trans Assump (2)_JE Template_~3251160" xfId="2224"/>
    <cellStyle name="c_Trans Assump (2)_JE Template_JE 160 Workbasket accrual LI 09.11" xfId="2225"/>
    <cellStyle name="c_Trans Assump (2)_JE Template_JE 160 Workbasket accrual LI 10.11 - in progress" xfId="2226"/>
    <cellStyle name="c_Trans Assump (2)_JE Template_JE 160 Workbasket Template_LI_04.12" xfId="2227"/>
    <cellStyle name="c_Trans Assump (2)_JE Template_JE 160 Workbasket Template_LI_07.12" xfId="2228"/>
    <cellStyle name="c_Trans Assump (2)_JE Template_JE 175 Legal Accrual_LI 05.12" xfId="2229"/>
    <cellStyle name="c_Trans Assump (2)_JE Template_JE 175 Legal Accrual_LI 08.2011" xfId="2230"/>
    <cellStyle name="c_Trans Assump (2)_JE Template_JE 175 Legal Accrual_LI -10.2011" xfId="2231"/>
    <cellStyle name="c_Trans Assump (2)_JE Template_JE 175 Legal Accrual_LI -11.2011" xfId="2232"/>
    <cellStyle name="c_Trans Assump (2)_JE Template_JE 175 Legal Accrual_LI -12.2011" xfId="2233"/>
    <cellStyle name="c_Trans Assump (2)_JE Template_JE 175_Legal Accrual_TN_08.11" xfId="2234"/>
    <cellStyle name="c_Trans Assump (2)_JE Template_JE 175_Legal Accrual_TN_09.11" xfId="2235"/>
    <cellStyle name="c_Trans Assump (2)_JE Template_LI-Legal Fees_Accrual Worksheet_2011-02Nov" xfId="2236"/>
    <cellStyle name="c_Trans Assump (2)_JE-December 2012" xfId="2237"/>
    <cellStyle name="c_Trans Assump (2)_JE-December 2012 2" xfId="2238"/>
    <cellStyle name="c_Trans Assump (2)_JE-December 2012 3" xfId="2239"/>
    <cellStyle name="c_Trans Assump (2)_JE-December 2012 4" xfId="2240"/>
    <cellStyle name="c_Trans Assump (2)_JE-December 2012 5" xfId="2241"/>
    <cellStyle name="c_Trans Assump (2)_JE-November 2012" xfId="2242"/>
    <cellStyle name="c_Trans Assump (2)_JE-November 2012 2" xfId="2243"/>
    <cellStyle name="c_Trans Assump (2)_JE-November 2012 3" xfId="2244"/>
    <cellStyle name="c_Trans Assump (2)_JE-November 2012 4" xfId="2245"/>
    <cellStyle name="c_Trans Assump (2)_JE-November 2012 5" xfId="2246"/>
    <cellStyle name="c_Trans Assump (2)_Journal Entry (2)" xfId="2247"/>
    <cellStyle name="c_Trans Assump (2)_JR 2001 OPEB 2012" xfId="9887"/>
    <cellStyle name="c_Trans Assump (2)_JR 2002 Pension Costs 2012" xfId="9888"/>
    <cellStyle name="c_Trans Assump (2)_LI#38 165100 Mar 2011" xfId="2248"/>
    <cellStyle name="c_Trans Assump (2)_LI#38 165100 Mar 2011 2" xfId="9889"/>
    <cellStyle name="c_Trans Assump (2)_LI#38 165100 Mar 2011_39 - JE 77 Rev Stabilization_NY_05.12" xfId="8656"/>
    <cellStyle name="c_Trans Assump (2)_LI#38 165100 Mar 2011_39 - JE 77 Rev Stabilization_NY_05.12 2" xfId="9890"/>
    <cellStyle name="c_Trans Assump (2)_LI#38 165100 Mar 2011_39 - JE 79 Rev Stabilization adj_NY_05.12" xfId="8657"/>
    <cellStyle name="c_Trans Assump (2)_LI#38 165100 Mar 2011_39 - JE 79 Rev Stabilization adj_NY_05.12 2" xfId="9891"/>
    <cellStyle name="c_Trans Assump (2)_LI#38 165100 Mar 2011_JE 38110902 True up interest for RAC adjustment" xfId="2249"/>
    <cellStyle name="c_Trans Assump (2)_LI#38 165100 Mar 2011_JE 38110902 True up interest for RAC adjustment 2" xfId="9892"/>
    <cellStyle name="c_Trans Assump (2)_LI#38 165100 Mar 2011_JE 77 Rev Stabilization 01.12" xfId="2250"/>
    <cellStyle name="c_Trans Assump (2)_LI#38 165100 Mar 2011_JE 77 Rev Stabilization 01.12 2" xfId="9893"/>
    <cellStyle name="c_Trans Assump (2)_LI#38 165100 Mar 2011_JE 77 Rev Stabilization 04.12" xfId="8658"/>
    <cellStyle name="c_Trans Assump (2)_LI#38 165100 Mar 2011_JE 77 Rev Stabilization 04.12 2" xfId="9894"/>
    <cellStyle name="c_Trans Assump (2)_LI#38 165100 Mar 2011_JE 77 Rev Stabilization_LI_07.12" xfId="8659"/>
    <cellStyle name="c_Trans Assump (2)_LI#38 165100 Mar 2011_JE 78 Property Tax Stabilization 01.12" xfId="2251"/>
    <cellStyle name="c_Trans Assump (2)_LI#38 165100 Mar 2011_JE 78 Property Tax Stabilization 01.12 2" xfId="9895"/>
    <cellStyle name="c_Trans Assump (2)_LI#38 165100 Mar 2011_JE 78 Property Tax Stabilization 03.12" xfId="8660"/>
    <cellStyle name="c_Trans Assump (2)_LI#38 165100 Mar 2011_JE 78 Property Tax Stabilization 04.12" xfId="8661"/>
    <cellStyle name="c_Trans Assump (2)_LI#38 165100 Mar 2011_JE 78 Property Tax Stabilization 11.11" xfId="2252"/>
    <cellStyle name="c_Trans Assump (2)_LI#38 165100 Mar 2011_JE 78 Property Tax Stabilization 11.11 2" xfId="9896"/>
    <cellStyle name="c_Trans Assump (2)_SAP JE Accrual" xfId="2253"/>
    <cellStyle name="c_Trans Assump (2)_SAP JE Template 10.06.12" xfId="2254"/>
    <cellStyle name="c_Trans Assump (2)_UPLOAD-Template_2012-06-22" xfId="2255"/>
    <cellStyle name="c_Unit Price Sen. (2)" xfId="90"/>
    <cellStyle name="c_Unit Price Sen. (2) 2" xfId="2256"/>
    <cellStyle name="c_Unit Price Sen. (2) 3" xfId="2257"/>
    <cellStyle name="c_Unit Price Sen. (2) 4" xfId="2258"/>
    <cellStyle name="c_Unit Price Sen. (2) 5" xfId="2259"/>
    <cellStyle name="c_Unit Price Sen. (2)_100000439" xfId="8662"/>
    <cellStyle name="c_Unit Price Sen. (2)_100000477 JE 77 Rev Stabilization_LI_08.12" xfId="9897"/>
    <cellStyle name="c_Unit Price Sen. (2)_165500 Prepaid Other_NY_05.12" xfId="8663"/>
    <cellStyle name="c_Unit Price Sen. (2)_241208 Accrued Rents_NY_05.12" xfId="9351"/>
    <cellStyle name="c_Unit Price Sen. (2)_256328 Accr Revenue Other_LI_11.11" xfId="2260"/>
    <cellStyle name="c_Unit Price Sen. (2)_256345 MTBE_NY_05.12" xfId="9352"/>
    <cellStyle name="c_Unit Price Sen. (2)_39 - JE 79 Rev Stabilization adj_NY_05.12" xfId="8664"/>
    <cellStyle name="c_Unit Price Sen. (2)_CONTROL_LOG_01_2012" xfId="2261"/>
    <cellStyle name="c_Unit Price Sen. (2)_CONTROL_LOG_02_2012" xfId="2262"/>
    <cellStyle name="c_Unit Price Sen. (2)_CONTROL_LOG_03_2012" xfId="2263"/>
    <cellStyle name="c_Unit Price Sen. (2)_CONTROL_LOG_04_2011" xfId="2264"/>
    <cellStyle name="c_Unit Price Sen. (2)_CONTROL_LOG_04_2012" xfId="2265"/>
    <cellStyle name="c_Unit Price Sen. (2)_CONTROL_LOG_05_2011" xfId="2266"/>
    <cellStyle name="c_Unit Price Sen. (2)_CONTROL_LOG_05_2012" xfId="2267"/>
    <cellStyle name="c_Unit Price Sen. (2)_CONTROL_LOG_06_2011" xfId="2268"/>
    <cellStyle name="c_Unit Price Sen. (2)_CONTROL_LOG_06_2012" xfId="2269"/>
    <cellStyle name="c_Unit Price Sen. (2)_CONTROL_LOG_07_2011" xfId="2270"/>
    <cellStyle name="c_Unit Price Sen. (2)_CONTROL_LOG_08_2011" xfId="2271"/>
    <cellStyle name="c_Unit Price Sen. (2)_CONTROL_LOG_09_2011" xfId="2272"/>
    <cellStyle name="c_Unit Price Sen. (2)_CONTROL_LOG_10_2011" xfId="2273"/>
    <cellStyle name="c_Unit Price Sen. (2)_CONTROL_LOG_11_2011" xfId="2274"/>
    <cellStyle name="c_Unit Price Sen. (2)_CONTROL_LOG_12_2011" xfId="2275"/>
    <cellStyle name="c_Unit Price Sen. (2)_FSTR JDE Reports 12.2011" xfId="8665"/>
    <cellStyle name="c_Unit Price Sen. (2)_FSTR JDE Reports 12.2011 2" xfId="9898"/>
    <cellStyle name="c_Unit Price Sen. (2)_JE 100_Uncoll_LI_06.12" xfId="2276"/>
    <cellStyle name="c_Unit Price Sen. (2)_JE 108 SERP 07.12" xfId="2277"/>
    <cellStyle name="c_Unit Price Sen. (2)_JE 108 SERP 07.12 2" xfId="2278"/>
    <cellStyle name="c_Unit Price Sen. (2)_JE 108 SERP 07.12 3" xfId="2279"/>
    <cellStyle name="c_Unit Price Sen. (2)_JE 108 SERP 07.12 4" xfId="2280"/>
    <cellStyle name="c_Unit Price Sen. (2)_JE 108 SERP 07.12 5" xfId="2281"/>
    <cellStyle name="c_Unit Price Sen. (2)_JE 109 Rate Differential 08.12" xfId="2282"/>
    <cellStyle name="c_Unit Price Sen. (2)_JE 109 Rate Differential 08.12 2" xfId="2283"/>
    <cellStyle name="c_Unit Price Sen. (2)_JE 109 Rate Differential 08.12 3" xfId="2284"/>
    <cellStyle name="c_Unit Price Sen. (2)_JE 109 Rate Differential 08.12 4" xfId="2285"/>
    <cellStyle name="c_Unit Price Sen. (2)_JE 109 Rate Differential 08.12 5" xfId="2286"/>
    <cellStyle name="c_Unit Price Sen. (2)_JE 111 PNC ANALYSIS FEE ACCRUAL 07.12" xfId="2287"/>
    <cellStyle name="c_Unit Price Sen. (2)_JE 111 PNC ANALYSIS FEE ACCRUAL 07.12 2" xfId="2288"/>
    <cellStyle name="c_Unit Price Sen. (2)_JE 111 PNC ANALYSIS FEE ACCRUAL 07.12 3" xfId="2289"/>
    <cellStyle name="c_Unit Price Sen. (2)_JE 111 PNC ANALYSIS FEE ACCRUAL 07.12 4" xfId="2290"/>
    <cellStyle name="c_Unit Price Sen. (2)_JE 111 PNC ANALYSIS FEE ACCRUAL 07.12 5" xfId="2291"/>
    <cellStyle name="c_Unit Price Sen. (2)_JE 125_AWCC Activity_NY_08.12" xfId="2292"/>
    <cellStyle name="c_Unit Price Sen. (2)_JE 152_TSA accrue interest_LI_07.12" xfId="2293"/>
    <cellStyle name="c_Unit Price Sen. (2)_JE 154 Interest on Village Refunds_02.12" xfId="2294"/>
    <cellStyle name="c_Unit Price Sen. (2)_JE 154 Interest on Village Refunds_08.11" xfId="2295"/>
    <cellStyle name="c_Unit Price Sen. (2)_JE 154 Interest on Village Refunds_09.11" xfId="9899"/>
    <cellStyle name="c_Unit Price Sen. (2)_JE 154 Interest on Village Refunds_11.11" xfId="2296"/>
    <cellStyle name="c_Unit Price Sen. (2)_JE 160 Workbasket accrual LI 09.11" xfId="2297"/>
    <cellStyle name="c_Unit Price Sen. (2)_JE 160 Workbasket accrual LI 10.11 - in progress" xfId="2298"/>
    <cellStyle name="c_Unit Price Sen. (2)_JE 160 Workbasket Accrual_updated-_CA_01.10" xfId="2299"/>
    <cellStyle name="c_Unit Price Sen. (2)_JE 160 Workbasket Accrual_updated-_CA_01.10 2" xfId="9900"/>
    <cellStyle name="c_Unit Price Sen. (2)_JE 160 Workbasket Accrual_updated-_CA_01.10_~3251160" xfId="2300"/>
    <cellStyle name="c_Unit Price Sen. (2)_JE 160 Workbasket Accrual_updated-_CA_01.10_JE 160 Workbasket accrual LI 09.11" xfId="2301"/>
    <cellStyle name="c_Unit Price Sen. (2)_JE 160 Workbasket Accrual_updated-_CA_01.10_JE 160 Workbasket accrual LI 10.11 - in progress" xfId="2302"/>
    <cellStyle name="c_Unit Price Sen. (2)_JE 160 Workbasket Accrual_updated-_CA_01.10_JE 160 Workbasket Template_LI_04.12" xfId="2303"/>
    <cellStyle name="c_Unit Price Sen. (2)_JE 160 Workbasket Accrual_updated-_CA_01.10_JE 160 Workbasket Template_LI_07.12" xfId="2304"/>
    <cellStyle name="c_Unit Price Sen. (2)_JE 160 Workbasket Accrual_updated-_CA_01.10_JE 175 Legal Accrual_LI 05.12" xfId="2305"/>
    <cellStyle name="c_Unit Price Sen. (2)_JE 160 Workbasket Accrual_updated-_CA_01.10_JE 175 Legal Accrual_LI 08.2011" xfId="2306"/>
    <cellStyle name="c_Unit Price Sen. (2)_JE 160 Workbasket Accrual_updated-_CA_01.10_JE 175 Legal Accrual_LI -10.2011" xfId="2307"/>
    <cellStyle name="c_Unit Price Sen. (2)_JE 160 Workbasket Accrual_updated-_CA_01.10_JE 175 Legal Accrual_LI -11.2011" xfId="2308"/>
    <cellStyle name="c_Unit Price Sen. (2)_JE 160 Workbasket Accrual_updated-_CA_01.10_JE 175 Legal Accrual_LI -12.2011" xfId="2309"/>
    <cellStyle name="c_Unit Price Sen. (2)_JE 160 Workbasket Accrual_updated-_CA_01.10_JE 175_Legal Accrual_TN_08.11" xfId="2310"/>
    <cellStyle name="c_Unit Price Sen. (2)_JE 160 Workbasket Accrual_updated-_CA_01.10_JE 175_Legal Accrual_TN_09.11" xfId="2311"/>
    <cellStyle name="c_Unit Price Sen. (2)_JE 160 Workbasket Accrual_updated-_CA_01.10_LI-Legal Fees_Accrual Worksheet_2011-02Nov" xfId="2312"/>
    <cellStyle name="c_Unit Price Sen. (2)_JE 175 Legal accrual_12.11" xfId="2313"/>
    <cellStyle name="c_Unit Price Sen. (2)_JE 175 Legal Accrual_LI_07.12" xfId="10854"/>
    <cellStyle name="c_Unit Price Sen. (2)_JE 180_MI reserve over 180 days_LI 07.12" xfId="10855"/>
    <cellStyle name="c_Unit Price Sen. (2)_JE 200 AWCC true up_PA_06.12" xfId="2314"/>
    <cellStyle name="c_Unit Price Sen. (2)_JE 38110902 True up interest for RAC adjustment" xfId="2315"/>
    <cellStyle name="c_Unit Price Sen. (2)_JE 39081218 Antenna Rent Revenue_NY_07.12" xfId="9353"/>
    <cellStyle name="c_Unit Price Sen. (2)_JE 500 INTERNAL RESERVE INTEREST Dec. 2011" xfId="2316"/>
    <cellStyle name="c_Unit Price Sen. (2)_JE 500 INTERNAL RESERVE INTEREST Dec. 2011 2" xfId="9536"/>
    <cellStyle name="c_Unit Price Sen. (2)_JE 500 INTERNAL RESERVE INTEREST Nov. 2011" xfId="9537"/>
    <cellStyle name="c_Unit Price Sen. (2)_JE 725 - To record the PPV uplift - NY - 08.12" xfId="8666"/>
    <cellStyle name="c_Unit Price Sen. (2)_JE 77 Rev Stabilization 02.12" xfId="2317"/>
    <cellStyle name="c_Unit Price Sen. (2)_JE 77 Rev Stabilization 03.12" xfId="9901"/>
    <cellStyle name="c_Unit Price Sen. (2)_JE 77 Rev Stabilization 08.11" xfId="2318"/>
    <cellStyle name="c_Unit Price Sen. (2)_JE 77 Rev Stabilization 08.11 2" xfId="9902"/>
    <cellStyle name="c_Unit Price Sen. (2)_JE 77 Rev Stabilization 11.11" xfId="9903"/>
    <cellStyle name="c_Unit Price Sen. (2)_JE 77 Rev Stabilization 12.11" xfId="9904"/>
    <cellStyle name="c_Unit Price Sen. (2)_JE 77 Rev Stabilization_NY_08.12" xfId="8667"/>
    <cellStyle name="c_Unit Price Sen. (2)_JE 78 Property Tax Stabilization 02.12" xfId="8668"/>
    <cellStyle name="c_Unit Price Sen. (2)_JE 78 Property Tax Stabilization 08.11" xfId="8669"/>
    <cellStyle name="c_Unit Price Sen. (2)_JE 78 Property Tax Stabilization 11.11" xfId="8670"/>
    <cellStyle name="c_Unit Price Sen. (2)_JE Template" xfId="2319"/>
    <cellStyle name="c_Unit Price Sen. (2)_JE Template 2" xfId="9905"/>
    <cellStyle name="c_Unit Price Sen. (2)_JE Template_~3251160" xfId="2320"/>
    <cellStyle name="c_Unit Price Sen. (2)_JE Template_JE 160 Workbasket accrual LI 09.11" xfId="2321"/>
    <cellStyle name="c_Unit Price Sen. (2)_JE Template_JE 160 Workbasket accrual LI 10.11 - in progress" xfId="2322"/>
    <cellStyle name="c_Unit Price Sen. (2)_JE Template_JE 160 Workbasket Template_LI_04.12" xfId="2323"/>
    <cellStyle name="c_Unit Price Sen. (2)_JE Template_JE 160 Workbasket Template_LI_07.12" xfId="2324"/>
    <cellStyle name="c_Unit Price Sen. (2)_JE Template_JE 175 Legal Accrual_LI 05.12" xfId="2325"/>
    <cellStyle name="c_Unit Price Sen. (2)_JE Template_JE 175 Legal Accrual_LI 08.2011" xfId="2326"/>
    <cellStyle name="c_Unit Price Sen. (2)_JE Template_JE 175 Legal Accrual_LI -10.2011" xfId="2327"/>
    <cellStyle name="c_Unit Price Sen. (2)_JE Template_JE 175 Legal Accrual_LI -11.2011" xfId="2328"/>
    <cellStyle name="c_Unit Price Sen. (2)_JE Template_JE 175 Legal Accrual_LI -12.2011" xfId="2329"/>
    <cellStyle name="c_Unit Price Sen. (2)_JE Template_JE 175_Legal Accrual_TN_08.11" xfId="2330"/>
    <cellStyle name="c_Unit Price Sen. (2)_JE Template_JE 175_Legal Accrual_TN_09.11" xfId="2331"/>
    <cellStyle name="c_Unit Price Sen. (2)_JE Template_LI-Legal Fees_Accrual Worksheet_2011-02Nov" xfId="2332"/>
    <cellStyle name="c_Unit Price Sen. (2)_JE-December 2012" xfId="2333"/>
    <cellStyle name="c_Unit Price Sen. (2)_JE-December 2012 2" xfId="2334"/>
    <cellStyle name="c_Unit Price Sen. (2)_JE-December 2012 3" xfId="2335"/>
    <cellStyle name="c_Unit Price Sen. (2)_JE-December 2012 4" xfId="2336"/>
    <cellStyle name="c_Unit Price Sen. (2)_JE-December 2012 5" xfId="2337"/>
    <cellStyle name="c_Unit Price Sen. (2)_JE-November 2012" xfId="2338"/>
    <cellStyle name="c_Unit Price Sen. (2)_JE-November 2012 2" xfId="2339"/>
    <cellStyle name="c_Unit Price Sen. (2)_JE-November 2012 3" xfId="2340"/>
    <cellStyle name="c_Unit Price Sen. (2)_JE-November 2012 4" xfId="2341"/>
    <cellStyle name="c_Unit Price Sen. (2)_JE-November 2012 5" xfId="2342"/>
    <cellStyle name="c_Unit Price Sen. (2)_Journal Entry (2)" xfId="2343"/>
    <cellStyle name="c_Unit Price Sen. (2)_JR 2001 OPEB 2012" xfId="9906"/>
    <cellStyle name="c_Unit Price Sen. (2)_JR 2002 Pension Costs 2012" xfId="9907"/>
    <cellStyle name="c_Unit Price Sen. (2)_LI#38 165100 Mar 2011" xfId="2344"/>
    <cellStyle name="c_Unit Price Sen. (2)_LI#38 165100 Mar 2011 2" xfId="9908"/>
    <cellStyle name="c_Unit Price Sen. (2)_LI#38 165100 Mar 2011_39 - JE 77 Rev Stabilization_NY_05.12" xfId="8671"/>
    <cellStyle name="c_Unit Price Sen. (2)_LI#38 165100 Mar 2011_39 - JE 77 Rev Stabilization_NY_05.12 2" xfId="9909"/>
    <cellStyle name="c_Unit Price Sen. (2)_LI#38 165100 Mar 2011_39 - JE 79 Rev Stabilization adj_NY_05.12" xfId="8672"/>
    <cellStyle name="c_Unit Price Sen. (2)_LI#38 165100 Mar 2011_39 - JE 79 Rev Stabilization adj_NY_05.12 2" xfId="9910"/>
    <cellStyle name="c_Unit Price Sen. (2)_LI#38 165100 Mar 2011_JE 38110902 True up interest for RAC adjustment" xfId="2345"/>
    <cellStyle name="c_Unit Price Sen. (2)_LI#38 165100 Mar 2011_JE 38110902 True up interest for RAC adjustment 2" xfId="9911"/>
    <cellStyle name="c_Unit Price Sen. (2)_LI#38 165100 Mar 2011_JE 77 Rev Stabilization 01.12" xfId="2346"/>
    <cellStyle name="c_Unit Price Sen. (2)_LI#38 165100 Mar 2011_JE 77 Rev Stabilization 01.12 2" xfId="9912"/>
    <cellStyle name="c_Unit Price Sen. (2)_LI#38 165100 Mar 2011_JE 77 Rev Stabilization 04.12" xfId="8673"/>
    <cellStyle name="c_Unit Price Sen. (2)_LI#38 165100 Mar 2011_JE 77 Rev Stabilization 04.12 2" xfId="9913"/>
    <cellStyle name="c_Unit Price Sen. (2)_LI#38 165100 Mar 2011_JE 77 Rev Stabilization_LI_07.12" xfId="8674"/>
    <cellStyle name="c_Unit Price Sen. (2)_LI#38 165100 Mar 2011_JE 78 Property Tax Stabilization 01.12" xfId="2347"/>
    <cellStyle name="c_Unit Price Sen. (2)_LI#38 165100 Mar 2011_JE 78 Property Tax Stabilization 01.12 2" xfId="9914"/>
    <cellStyle name="c_Unit Price Sen. (2)_LI#38 165100 Mar 2011_JE 78 Property Tax Stabilization 03.12" xfId="8675"/>
    <cellStyle name="c_Unit Price Sen. (2)_LI#38 165100 Mar 2011_JE 78 Property Tax Stabilization 04.12" xfId="8676"/>
    <cellStyle name="c_Unit Price Sen. (2)_LI#38 165100 Mar 2011_JE 78 Property Tax Stabilization 11.11" xfId="2348"/>
    <cellStyle name="c_Unit Price Sen. (2)_LI#38 165100 Mar 2011_JE 78 Property Tax Stabilization 11.11 2" xfId="9915"/>
    <cellStyle name="c_Unit Price Sen. (2)_SAP JE Accrual" xfId="2349"/>
    <cellStyle name="c_Unit Price Sen. (2)_SAP JE Template 10.06.12" xfId="2350"/>
    <cellStyle name="c_Unit Price Sen. (2)_UPLOAD-Template_2012-06-22" xfId="2351"/>
    <cellStyle name="c_UPLOAD-Template_2012-06-22" xfId="2352"/>
    <cellStyle name="Calc Currency (0)" xfId="2353"/>
    <cellStyle name="Calc Currency (0) 2" xfId="2354"/>
    <cellStyle name="Calc Currency (0) 3" xfId="2355"/>
    <cellStyle name="Calc Currency (0)_~3251160" xfId="2356"/>
    <cellStyle name="Calcul" xfId="2357"/>
    <cellStyle name="Calculation 10" xfId="24504"/>
    <cellStyle name="Calculation 11" xfId="24505"/>
    <cellStyle name="Calculation 2" xfId="2358"/>
    <cellStyle name="Calculation 2 2" xfId="24506"/>
    <cellStyle name="Calculation 2 2 2" xfId="24754"/>
    <cellStyle name="Calculation 3" xfId="24507"/>
    <cellStyle name="Calculation 4" xfId="24508"/>
    <cellStyle name="Calculation 5" xfId="24509"/>
    <cellStyle name="Calculation 6" xfId="24510"/>
    <cellStyle name="Calculation 7" xfId="24511"/>
    <cellStyle name="Calculation 8" xfId="24512"/>
    <cellStyle name="Calculation 9" xfId="24513"/>
    <cellStyle name="CategoryStyle" xfId="2359"/>
    <cellStyle name="Cellule liée" xfId="2360"/>
    <cellStyle name="Check Cell 10" xfId="24514"/>
    <cellStyle name="Check Cell 11" xfId="24515"/>
    <cellStyle name="Check Cell 2" xfId="2361"/>
    <cellStyle name="Check Cell 2 2" xfId="24516"/>
    <cellStyle name="Check Cell 2 2 2" xfId="24755"/>
    <cellStyle name="Check Cell 3" xfId="24517"/>
    <cellStyle name="Check Cell 4" xfId="24518"/>
    <cellStyle name="Check Cell 5" xfId="24519"/>
    <cellStyle name="Check Cell 6" xfId="24520"/>
    <cellStyle name="Check Cell 7" xfId="24521"/>
    <cellStyle name="Check Cell 8" xfId="24522"/>
    <cellStyle name="Check Cell 9" xfId="24523"/>
    <cellStyle name="ColumnHeaderStyle" xfId="2362"/>
    <cellStyle name="Comma" xfId="1" builtinId="3"/>
    <cellStyle name="Comma  - Style1" xfId="91"/>
    <cellStyle name="Comma  - Style2" xfId="92"/>
    <cellStyle name="Comma  - Style3" xfId="93"/>
    <cellStyle name="Comma  - Style4" xfId="94"/>
    <cellStyle name="Comma  - Style5" xfId="95"/>
    <cellStyle name="Comma  - Style6" xfId="96"/>
    <cellStyle name="Comma  - Style7" xfId="97"/>
    <cellStyle name="Comma  - Style8" xfId="98"/>
    <cellStyle name="Comma 10" xfId="221"/>
    <cellStyle name="Comma 10 10" xfId="36133"/>
    <cellStyle name="Comma 10 11" xfId="37031"/>
    <cellStyle name="Comma 10 12" xfId="37919"/>
    <cellStyle name="Comma 10 2" xfId="2363"/>
    <cellStyle name="Comma 10 3" xfId="2364"/>
    <cellStyle name="Comma 10 4" xfId="2365"/>
    <cellStyle name="Comma 10 5" xfId="2366"/>
    <cellStyle name="Comma 10 6" xfId="10996"/>
    <cellStyle name="Comma 10 6 2" xfId="12789"/>
    <cellStyle name="Comma 10 6 2 2" xfId="16327"/>
    <cellStyle name="Comma 10 6 2 3" xfId="23384"/>
    <cellStyle name="Comma 10 6 3" xfId="14570"/>
    <cellStyle name="Comma 10 6 4" xfId="21615"/>
    <cellStyle name="Comma 10 7" xfId="11897"/>
    <cellStyle name="Comma 10 7 2" xfId="15450"/>
    <cellStyle name="Comma 10 7 3" xfId="22504"/>
    <cellStyle name="Comma 10 8" xfId="13682"/>
    <cellStyle name="Comma 10 8 2" xfId="24757"/>
    <cellStyle name="Comma 10 9" xfId="17297"/>
    <cellStyle name="Comma 11" xfId="227"/>
    <cellStyle name="Comma 11 10" xfId="37925"/>
    <cellStyle name="Comma 11 2" xfId="9354"/>
    <cellStyle name="Comma 11 3" xfId="9538"/>
    <cellStyle name="Comma 11 4" xfId="11002"/>
    <cellStyle name="Comma 11 4 2" xfId="12795"/>
    <cellStyle name="Comma 11 4 2 2" xfId="16333"/>
    <cellStyle name="Comma 11 4 2 3" xfId="23390"/>
    <cellStyle name="Comma 11 4 3" xfId="14576"/>
    <cellStyle name="Comma 11 4 4" xfId="21621"/>
    <cellStyle name="Comma 11 5" xfId="11903"/>
    <cellStyle name="Comma 11 5 2" xfId="15456"/>
    <cellStyle name="Comma 11 5 3" xfId="22510"/>
    <cellStyle name="Comma 11 6" xfId="13688"/>
    <cellStyle name="Comma 11 6 2" xfId="24758"/>
    <cellStyle name="Comma 11 7" xfId="17303"/>
    <cellStyle name="Comma 11 8" xfId="36139"/>
    <cellStyle name="Comma 11 9" xfId="37037"/>
    <cellStyle name="Comma 12" xfId="223"/>
    <cellStyle name="Comma 12 2" xfId="10998"/>
    <cellStyle name="Comma 12 2 2" xfId="12791"/>
    <cellStyle name="Comma 12 2 2 2" xfId="16329"/>
    <cellStyle name="Comma 12 2 2 3" xfId="23386"/>
    <cellStyle name="Comma 12 2 3" xfId="14572"/>
    <cellStyle name="Comma 12 2 4" xfId="21617"/>
    <cellStyle name="Comma 12 3" xfId="11899"/>
    <cellStyle name="Comma 12 3 2" xfId="15452"/>
    <cellStyle name="Comma 12 3 3" xfId="22506"/>
    <cellStyle name="Comma 12 4" xfId="13684"/>
    <cellStyle name="Comma 12 4 2" xfId="24759"/>
    <cellStyle name="Comma 12 5" xfId="17299"/>
    <cellStyle name="Comma 12 6" xfId="36135"/>
    <cellStyle name="Comma 12 7" xfId="37033"/>
    <cellStyle name="Comma 12 8" xfId="37921"/>
    <cellStyle name="Comma 13" xfId="238"/>
    <cellStyle name="Comma 13 2" xfId="11013"/>
    <cellStyle name="Comma 13 2 2" xfId="12806"/>
    <cellStyle name="Comma 13 2 2 2" xfId="16344"/>
    <cellStyle name="Comma 13 2 2 3" xfId="23401"/>
    <cellStyle name="Comma 13 2 3" xfId="14587"/>
    <cellStyle name="Comma 13 2 4" xfId="21632"/>
    <cellStyle name="Comma 13 3" xfId="11914"/>
    <cellStyle name="Comma 13 3 2" xfId="15467"/>
    <cellStyle name="Comma 13 3 3" xfId="22521"/>
    <cellStyle name="Comma 13 4" xfId="13699"/>
    <cellStyle name="Comma 13 4 2" xfId="24760"/>
    <cellStyle name="Comma 13 5" xfId="17314"/>
    <cellStyle name="Comma 13 6" xfId="36150"/>
    <cellStyle name="Comma 13 7" xfId="37048"/>
    <cellStyle name="Comma 13 8" xfId="37936"/>
    <cellStyle name="Comma 14" xfId="249"/>
    <cellStyle name="Comma 14 2" xfId="11024"/>
    <cellStyle name="Comma 14 2 2" xfId="12817"/>
    <cellStyle name="Comma 14 2 2 2" xfId="16355"/>
    <cellStyle name="Comma 14 2 2 3" xfId="23412"/>
    <cellStyle name="Comma 14 2 3" xfId="14598"/>
    <cellStyle name="Comma 14 2 4" xfId="21643"/>
    <cellStyle name="Comma 14 3" xfId="11925"/>
    <cellStyle name="Comma 14 3 2" xfId="15478"/>
    <cellStyle name="Comma 14 3 3" xfId="22532"/>
    <cellStyle name="Comma 14 4" xfId="13710"/>
    <cellStyle name="Comma 14 4 2" xfId="24761"/>
    <cellStyle name="Comma 14 5" xfId="17325"/>
    <cellStyle name="Comma 14 6" xfId="36161"/>
    <cellStyle name="Comma 14 7" xfId="37059"/>
    <cellStyle name="Comma 14 8" xfId="37947"/>
    <cellStyle name="Comma 15" xfId="220"/>
    <cellStyle name="Comma 15 2" xfId="10995"/>
    <cellStyle name="Comma 15 2 2" xfId="12788"/>
    <cellStyle name="Comma 15 2 2 2" xfId="16326"/>
    <cellStyle name="Comma 15 2 2 3" xfId="23383"/>
    <cellStyle name="Comma 15 2 3" xfId="14569"/>
    <cellStyle name="Comma 15 2 4" xfId="21614"/>
    <cellStyle name="Comma 15 3" xfId="11896"/>
    <cellStyle name="Comma 15 3 2" xfId="15449"/>
    <cellStyle name="Comma 15 3 3" xfId="22503"/>
    <cellStyle name="Comma 15 4" xfId="13681"/>
    <cellStyle name="Comma 15 4 2" xfId="24762"/>
    <cellStyle name="Comma 15 5" xfId="17296"/>
    <cellStyle name="Comma 15 6" xfId="36132"/>
    <cellStyle name="Comma 15 7" xfId="37030"/>
    <cellStyle name="Comma 15 8" xfId="37918"/>
    <cellStyle name="Comma 16" xfId="226"/>
    <cellStyle name="Comma 16 2" xfId="11001"/>
    <cellStyle name="Comma 16 2 2" xfId="12794"/>
    <cellStyle name="Comma 16 2 2 2" xfId="16332"/>
    <cellStyle name="Comma 16 2 2 3" xfId="23389"/>
    <cellStyle name="Comma 16 2 3" xfId="14575"/>
    <cellStyle name="Comma 16 2 4" xfId="21620"/>
    <cellStyle name="Comma 16 3" xfId="11902"/>
    <cellStyle name="Comma 16 3 2" xfId="15455"/>
    <cellStyle name="Comma 16 3 3" xfId="22509"/>
    <cellStyle name="Comma 16 4" xfId="13687"/>
    <cellStyle name="Comma 16 4 2" xfId="24763"/>
    <cellStyle name="Comma 16 5" xfId="17302"/>
    <cellStyle name="Comma 16 6" xfId="36138"/>
    <cellStyle name="Comma 16 7" xfId="37036"/>
    <cellStyle name="Comma 16 8" xfId="37924"/>
    <cellStyle name="Comma 17" xfId="248"/>
    <cellStyle name="Comma 17 2" xfId="11023"/>
    <cellStyle name="Comma 17 2 2" xfId="12816"/>
    <cellStyle name="Comma 17 2 2 2" xfId="16354"/>
    <cellStyle name="Comma 17 2 2 3" xfId="23411"/>
    <cellStyle name="Comma 17 2 3" xfId="14597"/>
    <cellStyle name="Comma 17 2 4" xfId="21642"/>
    <cellStyle name="Comma 17 3" xfId="11924"/>
    <cellStyle name="Comma 17 3 2" xfId="15477"/>
    <cellStyle name="Comma 17 3 3" xfId="22531"/>
    <cellStyle name="Comma 17 4" xfId="13709"/>
    <cellStyle name="Comma 17 4 2" xfId="24764"/>
    <cellStyle name="Comma 17 5" xfId="17324"/>
    <cellStyle name="Comma 17 6" xfId="36160"/>
    <cellStyle name="Comma 17 7" xfId="37058"/>
    <cellStyle name="Comma 17 8" xfId="37946"/>
    <cellStyle name="Comma 18" xfId="234"/>
    <cellStyle name="Comma 18 2" xfId="11009"/>
    <cellStyle name="Comma 18 2 2" xfId="12802"/>
    <cellStyle name="Comma 18 2 2 2" xfId="16340"/>
    <cellStyle name="Comma 18 2 2 3" xfId="23397"/>
    <cellStyle name="Comma 18 2 3" xfId="14583"/>
    <cellStyle name="Comma 18 2 4" xfId="21628"/>
    <cellStyle name="Comma 18 3" xfId="11910"/>
    <cellStyle name="Comma 18 3 2" xfId="15463"/>
    <cellStyle name="Comma 18 3 3" xfId="22517"/>
    <cellStyle name="Comma 18 4" xfId="13695"/>
    <cellStyle name="Comma 18 4 2" xfId="24765"/>
    <cellStyle name="Comma 18 5" xfId="17310"/>
    <cellStyle name="Comma 18 6" xfId="36146"/>
    <cellStyle name="Comma 18 7" xfId="37044"/>
    <cellStyle name="Comma 18 8" xfId="37932"/>
    <cellStyle name="Comma 19" xfId="240"/>
    <cellStyle name="Comma 19 2" xfId="11015"/>
    <cellStyle name="Comma 19 2 2" xfId="12808"/>
    <cellStyle name="Comma 19 2 2 2" xfId="16346"/>
    <cellStyle name="Comma 19 2 2 3" xfId="23403"/>
    <cellStyle name="Comma 19 2 3" xfId="14589"/>
    <cellStyle name="Comma 19 2 4" xfId="21634"/>
    <cellStyle name="Comma 19 3" xfId="11916"/>
    <cellStyle name="Comma 19 3 2" xfId="15469"/>
    <cellStyle name="Comma 19 3 3" xfId="22523"/>
    <cellStyle name="Comma 19 4" xfId="13701"/>
    <cellStyle name="Comma 19 4 2" xfId="24766"/>
    <cellStyle name="Comma 19 5" xfId="17316"/>
    <cellStyle name="Comma 19 6" xfId="36152"/>
    <cellStyle name="Comma 19 7" xfId="37050"/>
    <cellStyle name="Comma 19 8" xfId="37938"/>
    <cellStyle name="Comma 2" xfId="4"/>
    <cellStyle name="Comma 2 10" xfId="24524"/>
    <cellStyle name="Comma 2 11" xfId="24767"/>
    <cellStyle name="Comma 2 12" xfId="37023"/>
    <cellStyle name="Comma 2 13" xfId="37911"/>
    <cellStyle name="Comma 2 2" xfId="28"/>
    <cellStyle name="Comma 2 2 2" xfId="9916"/>
    <cellStyle name="Comma 2 2 3" xfId="207"/>
    <cellStyle name="Comma 2 2 4" xfId="11880"/>
    <cellStyle name="Comma 2 2 4 2" xfId="15443"/>
    <cellStyle name="Comma 2 2 4 3" xfId="22494"/>
    <cellStyle name="Comma 2 2 5" xfId="24525"/>
    <cellStyle name="Comma 2 2 6" xfId="24768"/>
    <cellStyle name="Comma 2 3" xfId="66"/>
    <cellStyle name="Comma 2 4" xfId="2367"/>
    <cellStyle name="Comma 2 5" xfId="2368"/>
    <cellStyle name="Comma 2 6" xfId="2369"/>
    <cellStyle name="Comma 2 7" xfId="2370"/>
    <cellStyle name="Comma 2 8" xfId="39"/>
    <cellStyle name="Comma 2 8 2" xfId="12781"/>
    <cellStyle name="Comma 2 8 2 2" xfId="16319"/>
    <cellStyle name="Comma 2 8 2 3" xfId="23376"/>
    <cellStyle name="Comma 2 8 3" xfId="13671"/>
    <cellStyle name="Comma 2 8 4" xfId="17215"/>
    <cellStyle name="Comma 2 8 5" xfId="36123"/>
    <cellStyle name="Comma 2 9" xfId="10985"/>
    <cellStyle name="Comma 2 9 2" xfId="14562"/>
    <cellStyle name="Comma 2 9 3" xfId="21605"/>
    <cellStyle name="Comma 20" xfId="246"/>
    <cellStyle name="Comma 20 2" xfId="11021"/>
    <cellStyle name="Comma 20 2 2" xfId="12814"/>
    <cellStyle name="Comma 20 2 2 2" xfId="16352"/>
    <cellStyle name="Comma 20 2 2 3" xfId="23409"/>
    <cellStyle name="Comma 20 2 3" xfId="14595"/>
    <cellStyle name="Comma 20 2 4" xfId="21640"/>
    <cellStyle name="Comma 20 3" xfId="11922"/>
    <cellStyle name="Comma 20 3 2" xfId="15475"/>
    <cellStyle name="Comma 20 3 3" xfId="22529"/>
    <cellStyle name="Comma 20 4" xfId="13707"/>
    <cellStyle name="Comma 20 4 2" xfId="24769"/>
    <cellStyle name="Comma 20 5" xfId="17322"/>
    <cellStyle name="Comma 20 6" xfId="36158"/>
    <cellStyle name="Comma 20 7" xfId="37056"/>
    <cellStyle name="Comma 20 8" xfId="37944"/>
    <cellStyle name="Comma 21" xfId="228"/>
    <cellStyle name="Comma 21 2" xfId="11003"/>
    <cellStyle name="Comma 21 2 2" xfId="12796"/>
    <cellStyle name="Comma 21 2 2 2" xfId="16334"/>
    <cellStyle name="Comma 21 2 2 3" xfId="23391"/>
    <cellStyle name="Comma 21 2 3" xfId="14577"/>
    <cellStyle name="Comma 21 2 4" xfId="21622"/>
    <cellStyle name="Comma 21 3" xfId="11904"/>
    <cellStyle name="Comma 21 3 2" xfId="15457"/>
    <cellStyle name="Comma 21 3 3" xfId="22511"/>
    <cellStyle name="Comma 21 4" xfId="13689"/>
    <cellStyle name="Comma 21 4 2" xfId="24770"/>
    <cellStyle name="Comma 21 5" xfId="17304"/>
    <cellStyle name="Comma 21 6" xfId="36140"/>
    <cellStyle name="Comma 21 7" xfId="37038"/>
    <cellStyle name="Comma 21 8" xfId="37926"/>
    <cellStyle name="Comma 22" xfId="222"/>
    <cellStyle name="Comma 22 2" xfId="10997"/>
    <cellStyle name="Comma 22 2 2" xfId="12790"/>
    <cellStyle name="Comma 22 2 2 2" xfId="16328"/>
    <cellStyle name="Comma 22 2 2 3" xfId="23385"/>
    <cellStyle name="Comma 22 2 3" xfId="14571"/>
    <cellStyle name="Comma 22 2 4" xfId="21616"/>
    <cellStyle name="Comma 22 3" xfId="11898"/>
    <cellStyle name="Comma 22 3 2" xfId="15451"/>
    <cellStyle name="Comma 22 3 3" xfId="22505"/>
    <cellStyle name="Comma 22 4" xfId="13683"/>
    <cellStyle name="Comma 22 4 2" xfId="24771"/>
    <cellStyle name="Comma 22 5" xfId="17298"/>
    <cellStyle name="Comma 22 6" xfId="36134"/>
    <cellStyle name="Comma 22 7" xfId="37032"/>
    <cellStyle name="Comma 22 8" xfId="37920"/>
    <cellStyle name="Comma 23" xfId="254"/>
    <cellStyle name="Comma 23 2" xfId="2371"/>
    <cellStyle name="Comma 24" xfId="257"/>
    <cellStyle name="Comma 24 2" xfId="11029"/>
    <cellStyle name="Comma 24 2 2" xfId="12822"/>
    <cellStyle name="Comma 24 2 2 2" xfId="16360"/>
    <cellStyle name="Comma 24 2 2 3" xfId="23417"/>
    <cellStyle name="Comma 24 2 3" xfId="14603"/>
    <cellStyle name="Comma 24 2 4" xfId="21648"/>
    <cellStyle name="Comma 24 3" xfId="11930"/>
    <cellStyle name="Comma 24 3 2" xfId="15483"/>
    <cellStyle name="Comma 24 3 3" xfId="22537"/>
    <cellStyle name="Comma 24 4" xfId="13715"/>
    <cellStyle name="Comma 24 4 2" xfId="24772"/>
    <cellStyle name="Comma 24 5" xfId="17332"/>
    <cellStyle name="Comma 24 6" xfId="36166"/>
    <cellStyle name="Comma 24 7" xfId="37064"/>
    <cellStyle name="Comma 24 8" xfId="37952"/>
    <cellStyle name="Comma 25" xfId="2372"/>
    <cellStyle name="Comma 26" xfId="2373"/>
    <cellStyle name="Comma 26 2" xfId="2374"/>
    <cellStyle name="Comma 27" xfId="9623"/>
    <cellStyle name="Comma 27 2" xfId="11837"/>
    <cellStyle name="Comma 27 2 2" xfId="13629"/>
    <cellStyle name="Comma 27 2 2 2" xfId="17165"/>
    <cellStyle name="Comma 27 2 2 3" xfId="24223"/>
    <cellStyle name="Comma 27 2 3" xfId="15408"/>
    <cellStyle name="Comma 27 2 4" xfId="22454"/>
    <cellStyle name="Comma 27 3" xfId="12745"/>
    <cellStyle name="Comma 27 3 2" xfId="16287"/>
    <cellStyle name="Comma 27 3 3" xfId="23344"/>
    <cellStyle name="Comma 27 4" xfId="14525"/>
    <cellStyle name="Comma 27 4 2" xfId="24773"/>
    <cellStyle name="Comma 27 5" xfId="21077"/>
    <cellStyle name="Comma 27 6" xfId="36981"/>
    <cellStyle name="Comma 27 7" xfId="37868"/>
    <cellStyle name="Comma 27 8" xfId="38756"/>
    <cellStyle name="Comma 28" xfId="35"/>
    <cellStyle name="Comma 28 2" xfId="24774"/>
    <cellStyle name="Comma 29" xfId="10977"/>
    <cellStyle name="Comma 29 2" xfId="13622"/>
    <cellStyle name="Comma 3" xfId="7"/>
    <cellStyle name="Comma 3 2" xfId="2375"/>
    <cellStyle name="Comma 3 2 2" xfId="24527"/>
    <cellStyle name="Comma 3 2 2 2" xfId="24776"/>
    <cellStyle name="Comma 3 2 3" xfId="24775"/>
    <cellStyle name="Comma 3 3" xfId="2376"/>
    <cellStyle name="Comma 3 3 2" xfId="24528"/>
    <cellStyle name="Comma 3 3 2 2" xfId="24777"/>
    <cellStyle name="Comma 3 4" xfId="2377"/>
    <cellStyle name="Comma 3 5" xfId="2378"/>
    <cellStyle name="Comma 3 6" xfId="208"/>
    <cellStyle name="Comma 3 6 2" xfId="24526"/>
    <cellStyle name="Comma 3 7" xfId="23"/>
    <cellStyle name="Comma 30" xfId="10976"/>
    <cellStyle name="Comma 30 2" xfId="37016"/>
    <cellStyle name="Comma 31" xfId="10983"/>
    <cellStyle name="Comma 32" xfId="10990"/>
    <cellStyle name="Comma 33" xfId="10989"/>
    <cellStyle name="Comma 33 2" xfId="36025"/>
    <cellStyle name="Comma 34" xfId="11869"/>
    <cellStyle name="Comma 35" xfId="11891"/>
    <cellStyle name="Comma 36" xfId="11931"/>
    <cellStyle name="Comma 36 2" xfId="20722"/>
    <cellStyle name="Comma 37" xfId="33"/>
    <cellStyle name="Comma 37 2" xfId="24756"/>
    <cellStyle name="Comma 38" xfId="13669"/>
    <cellStyle name="Comma 39" xfId="13677"/>
    <cellStyle name="Comma 4" xfId="17"/>
    <cellStyle name="Comma 4 2" xfId="2379"/>
    <cellStyle name="Comma 4 3" xfId="2380"/>
    <cellStyle name="Comma 4 4" xfId="2381"/>
    <cellStyle name="Comma 4 5" xfId="2382"/>
    <cellStyle name="Comma 4 6" xfId="11892"/>
    <cellStyle name="Comma 4 7" xfId="11877"/>
    <cellStyle name="Comma 4 8" xfId="216"/>
    <cellStyle name="Comma 4 9" xfId="25"/>
    <cellStyle name="Comma 40" xfId="14528"/>
    <cellStyle name="Comma 41" xfId="14526"/>
    <cellStyle name="Comma 42" xfId="13819"/>
    <cellStyle name="Comma 43" xfId="17201"/>
    <cellStyle name="Comma 44" xfId="14527"/>
    <cellStyle name="Comma 45" xfId="13716"/>
    <cellStyle name="Comma 46" xfId="13818"/>
    <cellStyle name="Comma 47" xfId="17206"/>
    <cellStyle name="Comma 48" xfId="17222"/>
    <cellStyle name="Comma 49" xfId="17225"/>
    <cellStyle name="Comma 5" xfId="30"/>
    <cellStyle name="Comma 5 10" xfId="17317"/>
    <cellStyle name="Comma 5 11" xfId="36153"/>
    <cellStyle name="Comma 5 12" xfId="37051"/>
    <cellStyle name="Comma 5 13" xfId="37939"/>
    <cellStyle name="Comma 5 2" xfId="2383"/>
    <cellStyle name="Comma 5 3" xfId="2384"/>
    <cellStyle name="Comma 5 4" xfId="2385"/>
    <cellStyle name="Comma 5 5" xfId="2386"/>
    <cellStyle name="Comma 5 6" xfId="11016"/>
    <cellStyle name="Comma 5 6 2" xfId="12809"/>
    <cellStyle name="Comma 5 6 2 2" xfId="16347"/>
    <cellStyle name="Comma 5 6 2 3" xfId="23404"/>
    <cellStyle name="Comma 5 6 3" xfId="14590"/>
    <cellStyle name="Comma 5 6 3 2" xfId="24779"/>
    <cellStyle name="Comma 5 6 4" xfId="21635"/>
    <cellStyle name="Comma 5 7" xfId="11917"/>
    <cellStyle name="Comma 5 7 2" xfId="15470"/>
    <cellStyle name="Comma 5 7 3" xfId="22524"/>
    <cellStyle name="Comma 5 8" xfId="241"/>
    <cellStyle name="Comma 5 8 2" xfId="24778"/>
    <cellStyle name="Comma 5 8 3" xfId="19349"/>
    <cellStyle name="Comma 5 9" xfId="13702"/>
    <cellStyle name="Comma 50" xfId="17218"/>
    <cellStyle name="Comma 51" xfId="17289"/>
    <cellStyle name="Comma 52" xfId="20707"/>
    <cellStyle name="Comma 53" xfId="34576"/>
    <cellStyle name="Comma 54" xfId="17373"/>
    <cellStyle name="Comma 55" xfId="32353"/>
    <cellStyle name="Comma 56" xfId="21501"/>
    <cellStyle name="Comma 57" xfId="19264"/>
    <cellStyle name="Comma 58" xfId="36114"/>
    <cellStyle name="Comma 59" xfId="36128"/>
    <cellStyle name="Comma 6" xfId="217"/>
    <cellStyle name="Comma 6 10" xfId="36129"/>
    <cellStyle name="Comma 6 11" xfId="37027"/>
    <cellStyle name="Comma 6 12" xfId="37915"/>
    <cellStyle name="Comma 6 2" xfId="2387"/>
    <cellStyle name="Comma 6 3" xfId="2388"/>
    <cellStyle name="Comma 6 4" xfId="2389"/>
    <cellStyle name="Comma 6 5" xfId="2390"/>
    <cellStyle name="Comma 6 6" xfId="10992"/>
    <cellStyle name="Comma 6 6 2" xfId="12785"/>
    <cellStyle name="Comma 6 6 2 2" xfId="16323"/>
    <cellStyle name="Comma 6 6 2 3" xfId="23380"/>
    <cellStyle name="Comma 6 6 3" xfId="14566"/>
    <cellStyle name="Comma 6 6 4" xfId="21611"/>
    <cellStyle name="Comma 6 7" xfId="11893"/>
    <cellStyle name="Comma 6 7 2" xfId="15446"/>
    <cellStyle name="Comma 6 7 3" xfId="22500"/>
    <cellStyle name="Comma 6 8" xfId="13678"/>
    <cellStyle name="Comma 6 8 2" xfId="24780"/>
    <cellStyle name="Comma 6 9" xfId="17293"/>
    <cellStyle name="Comma 60" xfId="36983"/>
    <cellStyle name="Comma 61" xfId="36168"/>
    <cellStyle name="Comma 62" xfId="36272"/>
    <cellStyle name="Comma 63" xfId="36172"/>
    <cellStyle name="Comma 64" xfId="37021"/>
    <cellStyle name="Comma 65" xfId="20"/>
    <cellStyle name="Comma 66" xfId="37909"/>
    <cellStyle name="Comma 7" xfId="235"/>
    <cellStyle name="Comma 7 2" xfId="2391"/>
    <cellStyle name="Comma 7 3" xfId="11010"/>
    <cellStyle name="Comma 7 3 2" xfId="12803"/>
    <cellStyle name="Comma 7 3 2 2" xfId="16341"/>
    <cellStyle name="Comma 7 3 2 3" xfId="23398"/>
    <cellStyle name="Comma 7 3 3" xfId="14584"/>
    <cellStyle name="Comma 7 3 4" xfId="21629"/>
    <cellStyle name="Comma 7 4" xfId="11911"/>
    <cellStyle name="Comma 7 4 2" xfId="15464"/>
    <cellStyle name="Comma 7 4 3" xfId="22518"/>
    <cellStyle name="Comma 7 5" xfId="13696"/>
    <cellStyle name="Comma 7 5 2" xfId="24781"/>
    <cellStyle name="Comma 7 6" xfId="17311"/>
    <cellStyle name="Comma 7 7" xfId="36147"/>
    <cellStyle name="Comma 7 8" xfId="37045"/>
    <cellStyle name="Comma 7 9" xfId="37933"/>
    <cellStyle name="Comma 8" xfId="219"/>
    <cellStyle name="Comma 8 10" xfId="36131"/>
    <cellStyle name="Comma 8 11" xfId="37029"/>
    <cellStyle name="Comma 8 12" xfId="37917"/>
    <cellStyle name="Comma 8 2" xfId="2392"/>
    <cellStyle name="Comma 8 3" xfId="2393"/>
    <cellStyle name="Comma 8 4" xfId="2394"/>
    <cellStyle name="Comma 8 5" xfId="2395"/>
    <cellStyle name="Comma 8 6" xfId="10994"/>
    <cellStyle name="Comma 8 6 2" xfId="12787"/>
    <cellStyle name="Comma 8 6 2 2" xfId="16325"/>
    <cellStyle name="Comma 8 6 2 3" xfId="23382"/>
    <cellStyle name="Comma 8 6 3" xfId="14568"/>
    <cellStyle name="Comma 8 6 4" xfId="21613"/>
    <cellStyle name="Comma 8 7" xfId="11895"/>
    <cellStyle name="Comma 8 7 2" xfId="15448"/>
    <cellStyle name="Comma 8 7 3" xfId="22502"/>
    <cellStyle name="Comma 8 8" xfId="13680"/>
    <cellStyle name="Comma 8 8 2" xfId="24782"/>
    <cellStyle name="Comma 8 9" xfId="17295"/>
    <cellStyle name="Comma 9" xfId="229"/>
    <cellStyle name="Comma 9 10" xfId="36141"/>
    <cellStyle name="Comma 9 11" xfId="37039"/>
    <cellStyle name="Comma 9 12" xfId="37927"/>
    <cellStyle name="Comma 9 2" xfId="2396"/>
    <cellStyle name="Comma 9 3" xfId="2397"/>
    <cellStyle name="Comma 9 4" xfId="2398"/>
    <cellStyle name="Comma 9 5" xfId="2399"/>
    <cellStyle name="Comma 9 6" xfId="11004"/>
    <cellStyle name="Comma 9 6 2" xfId="12797"/>
    <cellStyle name="Comma 9 6 2 2" xfId="16335"/>
    <cellStyle name="Comma 9 6 2 3" xfId="23392"/>
    <cellStyle name="Comma 9 6 3" xfId="14578"/>
    <cellStyle name="Comma 9 6 4" xfId="21623"/>
    <cellStyle name="Comma 9 7" xfId="11905"/>
    <cellStyle name="Comma 9 7 2" xfId="15458"/>
    <cellStyle name="Comma 9 7 3" xfId="22512"/>
    <cellStyle name="Comma 9 8" xfId="13690"/>
    <cellStyle name="Comma 9 8 2" xfId="24783"/>
    <cellStyle name="Comma 9 9" xfId="17305"/>
    <cellStyle name="Comma0" xfId="2400"/>
    <cellStyle name="Comma0 - Style4" xfId="2401"/>
    <cellStyle name="Comma0 2" xfId="2402"/>
    <cellStyle name="Comma0 2 2" xfId="2403"/>
    <cellStyle name="Comma0 3" xfId="2404"/>
    <cellStyle name="Comma0 4" xfId="2405"/>
    <cellStyle name="Comma0 5" xfId="2406"/>
    <cellStyle name="Comma0 6" xfId="2407"/>
    <cellStyle name="Comma0 7" xfId="2408"/>
    <cellStyle name="Comma0_Hurricane Sandy Accrual for Long Island Legacy Jan 2013" xfId="2409"/>
    <cellStyle name="Commentaire" xfId="2410"/>
    <cellStyle name="Commentaire 2" xfId="2411"/>
    <cellStyle name="Commentaire 2 2" xfId="2412"/>
    <cellStyle name="Commentaire 2 3" xfId="2413"/>
    <cellStyle name="Commentaire 2 4" xfId="2414"/>
    <cellStyle name="Commentaire 2 5" xfId="2415"/>
    <cellStyle name="Commentaire 3" xfId="2416"/>
    <cellStyle name="Commentaire 3 2" xfId="2417"/>
    <cellStyle name="Commentaire 3 3" xfId="2418"/>
    <cellStyle name="Commentaire 3 4" xfId="2419"/>
    <cellStyle name="Commentaire 3 5" xfId="2420"/>
    <cellStyle name="Commentaire 4" xfId="2421"/>
    <cellStyle name="Commentaire 5" xfId="2422"/>
    <cellStyle name="Commentaire 6" xfId="2423"/>
    <cellStyle name="Commentaire 7" xfId="2424"/>
    <cellStyle name="Commentaire_April 2011 Monthly Accrual Form_JKC5_AMY CHRISTENSEN" xfId="2425"/>
    <cellStyle name="Comǚ䈀ԀÀ0]" xfId="99"/>
    <cellStyle name="Comǚ䈀ԀÀ0] 2" xfId="2426"/>
    <cellStyle name="Comǚ䈀ԀÀ0] 3" xfId="2427"/>
    <cellStyle name="Comǚ䈀ԀÀ0] 3 2" xfId="2428"/>
    <cellStyle name="Comǚ䈀ԀÀ0] 4" xfId="2429"/>
    <cellStyle name="Copied" xfId="2430"/>
    <cellStyle name="Currency" xfId="2" builtinId="4"/>
    <cellStyle name="Currency [2]" xfId="100"/>
    <cellStyle name="Currency 10" xfId="2431"/>
    <cellStyle name="Currency 10 2" xfId="2432"/>
    <cellStyle name="Currency 10 3" xfId="2433"/>
    <cellStyle name="Currency 10 4" xfId="2434"/>
    <cellStyle name="Currency 10 5" xfId="2435"/>
    <cellStyle name="Currency 11" xfId="2436"/>
    <cellStyle name="Currency 12" xfId="2437"/>
    <cellStyle name="Currency 13" xfId="2438"/>
    <cellStyle name="Currency 14" xfId="2439"/>
    <cellStyle name="Currency 15" xfId="2440"/>
    <cellStyle name="Currency 16" xfId="2441"/>
    <cellStyle name="Currency 17" xfId="2442"/>
    <cellStyle name="Currency 18" xfId="2443"/>
    <cellStyle name="Currency 19" xfId="2444"/>
    <cellStyle name="Currency 2" xfId="24"/>
    <cellStyle name="Currency 2 2" xfId="2445"/>
    <cellStyle name="Currency 2 2 2" xfId="2446"/>
    <cellStyle name="Currency 2 2 3" xfId="2447"/>
    <cellStyle name="Currency 2 2 4" xfId="2448"/>
    <cellStyle name="Currency 2 2 5" xfId="2449"/>
    <cellStyle name="Currency 2 3" xfId="2450"/>
    <cellStyle name="Currency 2 3 2" xfId="2451"/>
    <cellStyle name="Currency 2 3 3" xfId="2452"/>
    <cellStyle name="Currency 2 3 4" xfId="2453"/>
    <cellStyle name="Currency 2 3 5" xfId="2454"/>
    <cellStyle name="Currency 2 4" xfId="2455"/>
    <cellStyle name="Currency 2 5" xfId="2456"/>
    <cellStyle name="Currency 2 6" xfId="2457"/>
    <cellStyle name="Currency 2 7" xfId="2458"/>
    <cellStyle name="Currency 2 8" xfId="24529"/>
    <cellStyle name="Currency 2 8 2" xfId="24785"/>
    <cellStyle name="Currency 2 9" xfId="24784"/>
    <cellStyle name="Currency 20" xfId="2459"/>
    <cellStyle name="Currency 21" xfId="2460"/>
    <cellStyle name="Currency 22" xfId="2461"/>
    <cellStyle name="Currency 22 2" xfId="2462"/>
    <cellStyle name="Currency 23" xfId="2463"/>
    <cellStyle name="Currency 24" xfId="2464"/>
    <cellStyle name="Currency 25" xfId="2465"/>
    <cellStyle name="Currency 26" xfId="2466"/>
    <cellStyle name="Currency 27" xfId="2467"/>
    <cellStyle name="Currency 28" xfId="2468"/>
    <cellStyle name="Currency 28 2" xfId="2469"/>
    <cellStyle name="Currency 29" xfId="2470"/>
    <cellStyle name="Currency 3" xfId="256"/>
    <cellStyle name="Currency 3 10" xfId="37063"/>
    <cellStyle name="Currency 3 11" xfId="37951"/>
    <cellStyle name="Currency 3 2" xfId="2471"/>
    <cellStyle name="Currency 3 2 2" xfId="24531"/>
    <cellStyle name="Currency 3 2 2 2" xfId="24788"/>
    <cellStyle name="Currency 3 2 3" xfId="24787"/>
    <cellStyle name="Currency 3 3" xfId="2472"/>
    <cellStyle name="Currency 3 3 2" xfId="24532"/>
    <cellStyle name="Currency 3 3 2 2" xfId="24789"/>
    <cellStyle name="Currency 3 4" xfId="11028"/>
    <cellStyle name="Currency 3 4 2" xfId="12821"/>
    <cellStyle name="Currency 3 4 2 2" xfId="16359"/>
    <cellStyle name="Currency 3 4 2 3" xfId="23416"/>
    <cellStyle name="Currency 3 4 3" xfId="14602"/>
    <cellStyle name="Currency 3 4 4" xfId="21647"/>
    <cellStyle name="Currency 3 5" xfId="11929"/>
    <cellStyle name="Currency 3 5 2" xfId="15482"/>
    <cellStyle name="Currency 3 5 3" xfId="22536"/>
    <cellStyle name="Currency 3 6" xfId="13714"/>
    <cellStyle name="Currency 3 6 2" xfId="24530"/>
    <cellStyle name="Currency 3 7" xfId="24786"/>
    <cellStyle name="Currency 3 8" xfId="17331"/>
    <cellStyle name="Currency 3 9" xfId="36165"/>
    <cellStyle name="Currency 30" xfId="2473"/>
    <cellStyle name="Currency 31" xfId="10978"/>
    <cellStyle name="Currency 32" xfId="10980"/>
    <cellStyle name="Currency 33" xfId="11870"/>
    <cellStyle name="Currency 34" xfId="11890"/>
    <cellStyle name="Currency 4" xfId="2474"/>
    <cellStyle name="Currency 4 2" xfId="24533"/>
    <cellStyle name="Currency 4 2 2" xfId="24790"/>
    <cellStyle name="Currency 5" xfId="2475"/>
    <cellStyle name="Currency 6" xfId="2476"/>
    <cellStyle name="Currency 7" xfId="2477"/>
    <cellStyle name="Currency 8" xfId="2478"/>
    <cellStyle name="Currency 9" xfId="2479"/>
    <cellStyle name="Currency0" xfId="2480"/>
    <cellStyle name="Currency0 2" xfId="2481"/>
    <cellStyle name="Currency0 2 2" xfId="2482"/>
    <cellStyle name="Currency0 3" xfId="2483"/>
    <cellStyle name="Cǚ䈀؀_xdac0__x0001_&gt;쀆 [0]" xfId="101"/>
    <cellStyle name="Cǚ䈀؀_xdac0__x0001_&gt;쀆 [0] 2" xfId="2484"/>
    <cellStyle name="Cǚ䈀؀_xdac0__x0001_&gt;쀆 [0] 3" xfId="2485"/>
    <cellStyle name="Cǚ䈀؀_xdac0__x0001_&gt;쀆 [0] 3 2" xfId="2486"/>
    <cellStyle name="Cǚ䈀؀_xdac0__x0001_&gt;쀆 [0] 4" xfId="2487"/>
    <cellStyle name="Dash" xfId="102"/>
    <cellStyle name="Dash 2" xfId="2488"/>
    <cellStyle name="Date" xfId="2489"/>
    <cellStyle name="Date 2" xfId="2490"/>
    <cellStyle name="Date 2 2" xfId="2491"/>
    <cellStyle name="Date 3" xfId="2492"/>
    <cellStyle name="Entered" xfId="2493"/>
    <cellStyle name="Entrée" xfId="2494"/>
    <cellStyle name="Euro" xfId="103"/>
    <cellStyle name="Euro 2" xfId="2495"/>
    <cellStyle name="Euro 3" xfId="2496"/>
    <cellStyle name="Euro 3 2" xfId="2497"/>
    <cellStyle name="Euro 4" xfId="2498"/>
    <cellStyle name="Explanatory Text 10" xfId="24534"/>
    <cellStyle name="Explanatory Text 11" xfId="24535"/>
    <cellStyle name="Explanatory Text 2" xfId="104"/>
    <cellStyle name="Explanatory Text 2 2" xfId="2499"/>
    <cellStyle name="Explanatory Text 2 3" xfId="2500"/>
    <cellStyle name="Explanatory Text 2 4" xfId="24536"/>
    <cellStyle name="Explanatory Text 2 4 2" xfId="24791"/>
    <cellStyle name="Explanatory Text 3" xfId="105"/>
    <cellStyle name="Explanatory Text 3 2" xfId="24537"/>
    <cellStyle name="Explanatory Text 3 2 2" xfId="24792"/>
    <cellStyle name="Explanatory Text 4" xfId="106"/>
    <cellStyle name="Explanatory Text 4 2" xfId="24538"/>
    <cellStyle name="Explanatory Text 4 2 2" xfId="24793"/>
    <cellStyle name="Explanatory Text 5" xfId="107"/>
    <cellStyle name="Explanatory Text 5 2" xfId="24539"/>
    <cellStyle name="Explanatory Text 5 2 2" xfId="24794"/>
    <cellStyle name="Explanatory Text 6" xfId="2501"/>
    <cellStyle name="Explanatory Text 6 2" xfId="24540"/>
    <cellStyle name="Explanatory Text 6 2 2" xfId="24795"/>
    <cellStyle name="Explanatory Text 7" xfId="24541"/>
    <cellStyle name="Explanatory Text 8" xfId="24542"/>
    <cellStyle name="Explanatory Text 9" xfId="24543"/>
    <cellStyle name="Fixed" xfId="2502"/>
    <cellStyle name="Fixed 2" xfId="2503"/>
    <cellStyle name="Fixed 2 2" xfId="2504"/>
    <cellStyle name="Fixed 3" xfId="2505"/>
    <cellStyle name="Good 10" xfId="24544"/>
    <cellStyle name="Good 11" xfId="24545"/>
    <cellStyle name="Good 2" xfId="209"/>
    <cellStyle name="Good 3" xfId="24546"/>
    <cellStyle name="Good 4" xfId="24547"/>
    <cellStyle name="Good 5" xfId="24548"/>
    <cellStyle name="Good 6" xfId="24549"/>
    <cellStyle name="Good 7" xfId="24550"/>
    <cellStyle name="Good 8" xfId="24551"/>
    <cellStyle name="Good 9" xfId="24552"/>
    <cellStyle name="Grey" xfId="2506"/>
    <cellStyle name="Grey 2" xfId="2507"/>
    <cellStyle name="Grey 2 2" xfId="9917"/>
    <cellStyle name="Grey 3" xfId="2508"/>
    <cellStyle name="Grey 3 2" xfId="9918"/>
    <cellStyle name="Grey 4" xfId="9919"/>
    <cellStyle name="Header1" xfId="2509"/>
    <cellStyle name="Header2" xfId="2510"/>
    <cellStyle name="Heading 1 10" xfId="24553"/>
    <cellStyle name="Heading 1 11" xfId="24554"/>
    <cellStyle name="Heading 1 2" xfId="108"/>
    <cellStyle name="Heading 1 2 2" xfId="2511"/>
    <cellStyle name="Heading 1 2 3" xfId="2512"/>
    <cellStyle name="Heading 1 2 4" xfId="24555"/>
    <cellStyle name="Heading 1 2 4 2" xfId="24796"/>
    <cellStyle name="Heading 1 3" xfId="109"/>
    <cellStyle name="Heading 1 3 2" xfId="24556"/>
    <cellStyle name="Heading 1 3 2 2" xfId="24797"/>
    <cellStyle name="Heading 1 4" xfId="110"/>
    <cellStyle name="Heading 1 4 2" xfId="24557"/>
    <cellStyle name="Heading 1 4 2 2" xfId="24798"/>
    <cellStyle name="Heading 1 5" xfId="111"/>
    <cellStyle name="Heading 1 5 2" xfId="24558"/>
    <cellStyle name="Heading 1 5 2 2" xfId="24799"/>
    <cellStyle name="Heading 1 6" xfId="2513"/>
    <cellStyle name="Heading 1 6 2" xfId="24559"/>
    <cellStyle name="Heading 1 6 2 2" xfId="24800"/>
    <cellStyle name="Heading 1 7" xfId="24560"/>
    <cellStyle name="Heading 1 8" xfId="24561"/>
    <cellStyle name="Heading 1 9" xfId="24562"/>
    <cellStyle name="Heading 2 10" xfId="24563"/>
    <cellStyle name="Heading 2 11" xfId="24564"/>
    <cellStyle name="Heading 2 2" xfId="112"/>
    <cellStyle name="Heading 2 2 2" xfId="2514"/>
    <cellStyle name="Heading 2 2 3" xfId="2515"/>
    <cellStyle name="Heading 2 2 4" xfId="24565"/>
    <cellStyle name="Heading 2 2 4 2" xfId="24801"/>
    <cellStyle name="Heading 2 3" xfId="113"/>
    <cellStyle name="Heading 2 3 2" xfId="24566"/>
    <cellStyle name="Heading 2 3 2 2" xfId="24802"/>
    <cellStyle name="Heading 2 4" xfId="114"/>
    <cellStyle name="Heading 2 4 2" xfId="24567"/>
    <cellStyle name="Heading 2 4 2 2" xfId="24803"/>
    <cellStyle name="Heading 2 5" xfId="115"/>
    <cellStyle name="Heading 2 5 2" xfId="24568"/>
    <cellStyle name="Heading 2 5 2 2" xfId="24804"/>
    <cellStyle name="Heading 2 6" xfId="2516"/>
    <cellStyle name="Heading 2 6 2" xfId="24569"/>
    <cellStyle name="Heading 2 6 2 2" xfId="24805"/>
    <cellStyle name="Heading 2 7" xfId="24570"/>
    <cellStyle name="Heading 2 8" xfId="24571"/>
    <cellStyle name="Heading 2 9" xfId="24572"/>
    <cellStyle name="Heading 3 10" xfId="24573"/>
    <cellStyle name="Heading 3 11" xfId="24574"/>
    <cellStyle name="Heading 3 2" xfId="116"/>
    <cellStyle name="Heading 3 2 2" xfId="2517"/>
    <cellStyle name="Heading 3 2 3" xfId="2518"/>
    <cellStyle name="Heading 3 2 4" xfId="24575"/>
    <cellStyle name="Heading 3 2 4 2" xfId="24806"/>
    <cellStyle name="Heading 3 3" xfId="117"/>
    <cellStyle name="Heading 3 3 2" xfId="24576"/>
    <cellStyle name="Heading 3 3 2 2" xfId="24807"/>
    <cellStyle name="Heading 3 4" xfId="118"/>
    <cellStyle name="Heading 3 4 2" xfId="24577"/>
    <cellStyle name="Heading 3 4 2 2" xfId="24808"/>
    <cellStyle name="Heading 3 5" xfId="119"/>
    <cellStyle name="Heading 3 5 2" xfId="24578"/>
    <cellStyle name="Heading 3 5 2 2" xfId="24809"/>
    <cellStyle name="Heading 3 6" xfId="2519"/>
    <cellStyle name="Heading 3 6 2" xfId="24579"/>
    <cellStyle name="Heading 3 6 2 2" xfId="24810"/>
    <cellStyle name="Heading 3 7" xfId="24580"/>
    <cellStyle name="Heading 3 8" xfId="24581"/>
    <cellStyle name="Heading 3 9" xfId="24582"/>
    <cellStyle name="Heading 4 10" xfId="24583"/>
    <cellStyle name="Heading 4 11" xfId="24584"/>
    <cellStyle name="Heading 4 2" xfId="120"/>
    <cellStyle name="Heading 4 2 2" xfId="2520"/>
    <cellStyle name="Heading 4 2 3" xfId="2521"/>
    <cellStyle name="Heading 4 2 4" xfId="24585"/>
    <cellStyle name="Heading 4 2 4 2" xfId="24811"/>
    <cellStyle name="Heading 4 3" xfId="121"/>
    <cellStyle name="Heading 4 3 2" xfId="24586"/>
    <cellStyle name="Heading 4 3 2 2" xfId="24812"/>
    <cellStyle name="Heading 4 4" xfId="122"/>
    <cellStyle name="Heading 4 4 2" xfId="24587"/>
    <cellStyle name="Heading 4 4 2 2" xfId="24813"/>
    <cellStyle name="Heading 4 5" xfId="123"/>
    <cellStyle name="Heading 4 5 2" xfId="24588"/>
    <cellStyle name="Heading 4 5 2 2" xfId="24814"/>
    <cellStyle name="Heading 4 6" xfId="2522"/>
    <cellStyle name="Heading 4 6 2" xfId="24589"/>
    <cellStyle name="Heading 4 6 2 2" xfId="24815"/>
    <cellStyle name="Heading 4 7" xfId="24590"/>
    <cellStyle name="Heading 4 8" xfId="24591"/>
    <cellStyle name="Heading 4 9" xfId="24592"/>
    <cellStyle name="Hyperlink 2" xfId="2523"/>
    <cellStyle name="Hyperlink 2 2" xfId="2524"/>
    <cellStyle name="Hyperlink 3" xfId="2525"/>
    <cellStyle name="Hyperlink 4" xfId="2526"/>
    <cellStyle name="Hyperlink 5" xfId="2527"/>
    <cellStyle name="Hyperlink 6" xfId="2528"/>
    <cellStyle name="Hyperlink 7" xfId="2529"/>
    <cellStyle name="Hyperlink 8" xfId="2530"/>
    <cellStyle name="inc/dec" xfId="38793"/>
    <cellStyle name="Input [yellow]" xfId="2531"/>
    <cellStyle name="Input [yellow] 2" xfId="2532"/>
    <cellStyle name="Input [yellow] 2 2" xfId="9920"/>
    <cellStyle name="Input [yellow] 3" xfId="2533"/>
    <cellStyle name="Input [yellow] 3 2" xfId="9921"/>
    <cellStyle name="Input [yellow] 4" xfId="9922"/>
    <cellStyle name="Input 10" xfId="10856"/>
    <cellStyle name="Input 11" xfId="24593"/>
    <cellStyle name="Input 2" xfId="2534"/>
    <cellStyle name="Input 2 2" xfId="2535"/>
    <cellStyle name="Input 2 3" xfId="2536"/>
    <cellStyle name="Input 2 4" xfId="24594"/>
    <cellStyle name="Input 2 4 2" xfId="24816"/>
    <cellStyle name="Input 3" xfId="2537"/>
    <cellStyle name="Input 3 2" xfId="24595"/>
    <cellStyle name="Input 3 2 2" xfId="24817"/>
    <cellStyle name="Input 4" xfId="2538"/>
    <cellStyle name="Input 4 2" xfId="24596"/>
    <cellStyle name="Input 4 2 2" xfId="24818"/>
    <cellStyle name="Input 5" xfId="2539"/>
    <cellStyle name="Input 5 2" xfId="24597"/>
    <cellStyle name="Input 5 2 2" xfId="24819"/>
    <cellStyle name="Input 6" xfId="10857"/>
    <cellStyle name="Input 7" xfId="10858"/>
    <cellStyle name="Input 8" xfId="10859"/>
    <cellStyle name="Input 9" xfId="10860"/>
    <cellStyle name="InputBlueFont" xfId="124"/>
    <cellStyle name="Insatisfaisant" xfId="2540"/>
    <cellStyle name="Jun" xfId="2541"/>
    <cellStyle name="Jun 2" xfId="2542"/>
    <cellStyle name="Jun 3" xfId="2543"/>
    <cellStyle name="Jun 4" xfId="2544"/>
    <cellStyle name="Jun 5" xfId="2545"/>
    <cellStyle name="Jun 6" xfId="2546"/>
    <cellStyle name="Jun 7" xfId="2547"/>
    <cellStyle name="Jun_JE 108 SERP 07.12" xfId="2548"/>
    <cellStyle name="Linked Cell 10" xfId="24598"/>
    <cellStyle name="Linked Cell 11" xfId="24599"/>
    <cellStyle name="Linked Cell 2" xfId="125"/>
    <cellStyle name="Linked Cell 2 2" xfId="2549"/>
    <cellStyle name="Linked Cell 2 3" xfId="2550"/>
    <cellStyle name="Linked Cell 2 4" xfId="24600"/>
    <cellStyle name="Linked Cell 2 4 2" xfId="24820"/>
    <cellStyle name="Linked Cell 3" xfId="126"/>
    <cellStyle name="Linked Cell 3 2" xfId="24601"/>
    <cellStyle name="Linked Cell 3 2 2" xfId="24821"/>
    <cellStyle name="Linked Cell 4" xfId="127"/>
    <cellStyle name="Linked Cell 4 2" xfId="24602"/>
    <cellStyle name="Linked Cell 4 2 2" xfId="24822"/>
    <cellStyle name="Linked Cell 5" xfId="128"/>
    <cellStyle name="Linked Cell 5 2" xfId="24603"/>
    <cellStyle name="Linked Cell 5 2 2" xfId="24823"/>
    <cellStyle name="Linked Cell 6" xfId="2551"/>
    <cellStyle name="Linked Cell 6 2" xfId="24604"/>
    <cellStyle name="Linked Cell 6 2 2" xfId="24824"/>
    <cellStyle name="Linked Cell 7" xfId="24605"/>
    <cellStyle name="Linked Cell 8" xfId="24606"/>
    <cellStyle name="Linked Cell 9" xfId="24607"/>
    <cellStyle name="Millares [0]_pldt" xfId="2552"/>
    <cellStyle name="Millares_pldt" xfId="2553"/>
    <cellStyle name="Moneda [0]_pldt" xfId="2554"/>
    <cellStyle name="Moneda_pldt" xfId="2555"/>
    <cellStyle name="Neutral 10" xfId="2556"/>
    <cellStyle name="Neutral 10 2" xfId="24608"/>
    <cellStyle name="Neutral 10 2 2" xfId="24825"/>
    <cellStyle name="Neutral 11" xfId="2557"/>
    <cellStyle name="Neutral 12" xfId="2558"/>
    <cellStyle name="Neutral 2" xfId="2559"/>
    <cellStyle name="Neutral 2 10" xfId="2560"/>
    <cellStyle name="Neutral 2 11" xfId="2561"/>
    <cellStyle name="Neutral 2 12" xfId="2562"/>
    <cellStyle name="Neutral 2 13" xfId="2563"/>
    <cellStyle name="Neutral 2 14" xfId="2564"/>
    <cellStyle name="Neutral 2 15" xfId="2565"/>
    <cellStyle name="Neutral 2 16" xfId="2566"/>
    <cellStyle name="Neutral 2 17" xfId="2567"/>
    <cellStyle name="Neutral 2 18" xfId="2568"/>
    <cellStyle name="Neutral 2 19" xfId="2569"/>
    <cellStyle name="Neutral 2 2" xfId="2570"/>
    <cellStyle name="Neutral 2 20" xfId="2571"/>
    <cellStyle name="Neutral 2 21" xfId="24609"/>
    <cellStyle name="Neutral 2 21 2" xfId="24826"/>
    <cellStyle name="Neutral 2 3" xfId="2572"/>
    <cellStyle name="Neutral 2 4" xfId="2573"/>
    <cellStyle name="Neutral 2 5" xfId="2574"/>
    <cellStyle name="Neutral 2 6" xfId="2575"/>
    <cellStyle name="Neutral 2 7" xfId="2576"/>
    <cellStyle name="Neutral 2 8" xfId="2577"/>
    <cellStyle name="Neutral 2 9" xfId="2578"/>
    <cellStyle name="Neutral 3" xfId="24610"/>
    <cellStyle name="Neutral 3 10" xfId="2579"/>
    <cellStyle name="Neutral 3 11" xfId="2580"/>
    <cellStyle name="Neutral 3 12" xfId="2581"/>
    <cellStyle name="Neutral 3 13" xfId="2582"/>
    <cellStyle name="Neutral 3 14" xfId="2583"/>
    <cellStyle name="Neutral 3 15" xfId="2584"/>
    <cellStyle name="Neutral 3 16" xfId="2585"/>
    <cellStyle name="Neutral 3 17" xfId="2586"/>
    <cellStyle name="Neutral 3 18" xfId="2587"/>
    <cellStyle name="Neutral 3 19" xfId="2588"/>
    <cellStyle name="Neutral 3 2" xfId="2589"/>
    <cellStyle name="Neutral 3 20" xfId="2590"/>
    <cellStyle name="Neutral 3 3" xfId="2591"/>
    <cellStyle name="Neutral 3 4" xfId="2592"/>
    <cellStyle name="Neutral 3 5" xfId="2593"/>
    <cellStyle name="Neutral 3 6" xfId="2594"/>
    <cellStyle name="Neutral 3 7" xfId="2595"/>
    <cellStyle name="Neutral 3 8" xfId="2596"/>
    <cellStyle name="Neutral 3 9" xfId="2597"/>
    <cellStyle name="Neutral 4" xfId="2598"/>
    <cellStyle name="Neutral 4 2" xfId="24611"/>
    <cellStyle name="Neutral 4 2 2" xfId="24827"/>
    <cellStyle name="Neutral 5" xfId="2599"/>
    <cellStyle name="Neutral 5 2" xfId="24612"/>
    <cellStyle name="Neutral 5 2 2" xfId="24828"/>
    <cellStyle name="Neutral 6" xfId="2600"/>
    <cellStyle name="Neutral 6 2" xfId="24613"/>
    <cellStyle name="Neutral 6 2 2" xfId="24829"/>
    <cellStyle name="Neutral 7" xfId="2601"/>
    <cellStyle name="Neutral 7 2" xfId="24614"/>
    <cellStyle name="Neutral 7 2 2" xfId="24830"/>
    <cellStyle name="Neutral 8" xfId="2602"/>
    <cellStyle name="Neutral 8 2" xfId="24615"/>
    <cellStyle name="Neutral 8 2 2" xfId="24831"/>
    <cellStyle name="Neutral 9" xfId="2603"/>
    <cellStyle name="Neutral 9 2" xfId="24616"/>
    <cellStyle name="Neutral 9 2 2" xfId="24832"/>
    <cellStyle name="Neutre" xfId="2604"/>
    <cellStyle name="Normal" xfId="0" builtinId="0"/>
    <cellStyle name="Normal - Style1" xfId="129"/>
    <cellStyle name="Normal - Style1 2" xfId="2605"/>
    <cellStyle name="Normal - Style1 3" xfId="2606"/>
    <cellStyle name="Normal - Style1_~2757206" xfId="8677"/>
    <cellStyle name="Normal 10" xfId="15"/>
    <cellStyle name="Normal 10 2" xfId="2607"/>
    <cellStyle name="Normal 10 2 2" xfId="2608"/>
    <cellStyle name="Normal 10 2 3" xfId="2609"/>
    <cellStyle name="Normal 10 2 4" xfId="2610"/>
    <cellStyle name="Normal 10 2 5" xfId="2611"/>
    <cellStyle name="Normal 10 3" xfId="2612"/>
    <cellStyle name="Normal 10 3 2" xfId="2613"/>
    <cellStyle name="Normal 10 3 3" xfId="2614"/>
    <cellStyle name="Normal 10 3 4" xfId="2615"/>
    <cellStyle name="Normal 10 3 5" xfId="2616"/>
    <cellStyle name="Normal 10 4" xfId="2617"/>
    <cellStyle name="Normal 10 5" xfId="2618"/>
    <cellStyle name="Normal 10 6" xfId="2619"/>
    <cellStyle name="Normal 10 7" xfId="2620"/>
    <cellStyle name="Normal 11" xfId="130"/>
    <cellStyle name="Normal 11 2" xfId="2621"/>
    <cellStyle name="Normal 11 3" xfId="2622"/>
    <cellStyle name="Normal 11 4" xfId="2623"/>
    <cellStyle name="Normal 11 5" xfId="2624"/>
    <cellStyle name="Normal 12" xfId="184"/>
    <cellStyle name="Normal 12 10" xfId="17282"/>
    <cellStyle name="Normal 12 11" xfId="36126"/>
    <cellStyle name="Normal 12 12" xfId="37026"/>
    <cellStyle name="Normal 12 13" xfId="37914"/>
    <cellStyle name="Normal 12 2" xfId="2625"/>
    <cellStyle name="Normal 12 2 2" xfId="2626"/>
    <cellStyle name="Normal 12 2 3" xfId="2627"/>
    <cellStyle name="Normal 12 2 4" xfId="2628"/>
    <cellStyle name="Normal 12 2 5" xfId="2629"/>
    <cellStyle name="Normal 12 3" xfId="2630"/>
    <cellStyle name="Normal 12 4" xfId="2631"/>
    <cellStyle name="Normal 12 5" xfId="2632"/>
    <cellStyle name="Normal 12 6" xfId="2633"/>
    <cellStyle name="Normal 12 7" xfId="10988"/>
    <cellStyle name="Normal 12 7 2" xfId="12784"/>
    <cellStyle name="Normal 12 7 2 2" xfId="16322"/>
    <cellStyle name="Normal 12 7 2 3" xfId="23379"/>
    <cellStyle name="Normal 12 7 3" xfId="14565"/>
    <cellStyle name="Normal 12 7 4" xfId="21608"/>
    <cellStyle name="Normal 12 8" xfId="11888"/>
    <cellStyle name="Normal 12 8 2" xfId="15445"/>
    <cellStyle name="Normal 12 8 3" xfId="22499"/>
    <cellStyle name="Normal 12 9" xfId="13675"/>
    <cellStyle name="Normal 12 9 2" xfId="24833"/>
    <cellStyle name="Normal 12_~3251160" xfId="2634"/>
    <cellStyle name="Normal 13" xfId="239"/>
    <cellStyle name="Normal 13 2" xfId="2635"/>
    <cellStyle name="Normal 13 2 2" xfId="11030"/>
    <cellStyle name="Normal 13 2 2 2" xfId="12823"/>
    <cellStyle name="Normal 13 2 2 2 2" xfId="16361"/>
    <cellStyle name="Normal 13 2 2 2 3" xfId="23418"/>
    <cellStyle name="Normal 13 2 2 3" xfId="14604"/>
    <cellStyle name="Normal 13 2 2 4" xfId="21649"/>
    <cellStyle name="Normal 13 2 3" xfId="11936"/>
    <cellStyle name="Normal 13 2 3 2" xfId="15484"/>
    <cellStyle name="Normal 13 2 3 3" xfId="22539"/>
    <cellStyle name="Normal 13 2 4" xfId="13717"/>
    <cellStyle name="Normal 13 2 4 2" xfId="24835"/>
    <cellStyle name="Normal 13 2 5" xfId="18193"/>
    <cellStyle name="Normal 13 2 6" xfId="36169"/>
    <cellStyle name="Normal 13 2 7" xfId="37065"/>
    <cellStyle name="Normal 13 2 8" xfId="37953"/>
    <cellStyle name="Normal 13 3" xfId="11014"/>
    <cellStyle name="Normal 13 3 2" xfId="12807"/>
    <cellStyle name="Normal 13 3 2 2" xfId="16345"/>
    <cellStyle name="Normal 13 3 2 3" xfId="23402"/>
    <cellStyle name="Normal 13 3 3" xfId="14588"/>
    <cellStyle name="Normal 13 3 4" xfId="21633"/>
    <cellStyle name="Normal 13 4" xfId="11915"/>
    <cellStyle name="Normal 13 4 2" xfId="15468"/>
    <cellStyle name="Normal 13 4 3" xfId="22522"/>
    <cellStyle name="Normal 13 5" xfId="13700"/>
    <cellStyle name="Normal 13 5 2" xfId="24834"/>
    <cellStyle name="Normal 13 6" xfId="17315"/>
    <cellStyle name="Normal 13 7" xfId="36151"/>
    <cellStyle name="Normal 13 8" xfId="37049"/>
    <cellStyle name="Normal 13 9" xfId="37937"/>
    <cellStyle name="Normal 14" xfId="218"/>
    <cellStyle name="Normal 14 2" xfId="10993"/>
    <cellStyle name="Normal 14 2 2" xfId="12786"/>
    <cellStyle name="Normal 14 2 2 2" xfId="16324"/>
    <cellStyle name="Normal 14 2 2 3" xfId="23381"/>
    <cellStyle name="Normal 14 2 3" xfId="14567"/>
    <cellStyle name="Normal 14 2 4" xfId="21612"/>
    <cellStyle name="Normal 14 3" xfId="11894"/>
    <cellStyle name="Normal 14 3 2" xfId="15447"/>
    <cellStyle name="Normal 14 3 3" xfId="22501"/>
    <cellStyle name="Normal 14 4" xfId="13679"/>
    <cellStyle name="Normal 14 4 2" xfId="24836"/>
    <cellStyle name="Normal 14 5" xfId="17294"/>
    <cellStyle name="Normal 14 6" xfId="36130"/>
    <cellStyle name="Normal 14 7" xfId="37028"/>
    <cellStyle name="Normal 14 8" xfId="37916"/>
    <cellStyle name="Normal 15" xfId="231"/>
    <cellStyle name="Normal 15 10" xfId="2636"/>
    <cellStyle name="Normal 15 10 2" xfId="2637"/>
    <cellStyle name="Normal 15 10 3" xfId="2638"/>
    <cellStyle name="Normal 15 10 4" xfId="2639"/>
    <cellStyle name="Normal 15 10 5" xfId="2640"/>
    <cellStyle name="Normal 15 11" xfId="2641"/>
    <cellStyle name="Normal 15 11 2" xfId="2642"/>
    <cellStyle name="Normal 15 11 3" xfId="2643"/>
    <cellStyle name="Normal 15 11 4" xfId="2644"/>
    <cellStyle name="Normal 15 11 5" xfId="2645"/>
    <cellStyle name="Normal 15 12" xfId="2646"/>
    <cellStyle name="Normal 15 12 2" xfId="2647"/>
    <cellStyle name="Normal 15 12 3" xfId="2648"/>
    <cellStyle name="Normal 15 12 4" xfId="2649"/>
    <cellStyle name="Normal 15 12 5" xfId="2650"/>
    <cellStyle name="Normal 15 13" xfId="2651"/>
    <cellStyle name="Normal 15 13 2" xfId="2652"/>
    <cellStyle name="Normal 15 13 3" xfId="2653"/>
    <cellStyle name="Normal 15 13 4" xfId="2654"/>
    <cellStyle name="Normal 15 13 5" xfId="2655"/>
    <cellStyle name="Normal 15 14" xfId="2656"/>
    <cellStyle name="Normal 15 14 2" xfId="2657"/>
    <cellStyle name="Normal 15 14 3" xfId="2658"/>
    <cellStyle name="Normal 15 14 4" xfId="2659"/>
    <cellStyle name="Normal 15 14 5" xfId="2660"/>
    <cellStyle name="Normal 15 15" xfId="2661"/>
    <cellStyle name="Normal 15 15 2" xfId="2662"/>
    <cellStyle name="Normal 15 15 3" xfId="2663"/>
    <cellStyle name="Normal 15 15 4" xfId="2664"/>
    <cellStyle name="Normal 15 15 5" xfId="2665"/>
    <cellStyle name="Normal 15 16" xfId="2666"/>
    <cellStyle name="Normal 15 16 2" xfId="2667"/>
    <cellStyle name="Normal 15 16 3" xfId="2668"/>
    <cellStyle name="Normal 15 16 4" xfId="2669"/>
    <cellStyle name="Normal 15 16 5" xfId="2670"/>
    <cellStyle name="Normal 15 17" xfId="2671"/>
    <cellStyle name="Normal 15 17 2" xfId="2672"/>
    <cellStyle name="Normal 15 17 3" xfId="2673"/>
    <cellStyle name="Normal 15 17 4" xfId="2674"/>
    <cellStyle name="Normal 15 17 5" xfId="2675"/>
    <cellStyle name="Normal 15 18" xfId="2676"/>
    <cellStyle name="Normal 15 18 2" xfId="2677"/>
    <cellStyle name="Normal 15 18 3" xfId="2678"/>
    <cellStyle name="Normal 15 18 4" xfId="2679"/>
    <cellStyle name="Normal 15 18 5" xfId="2680"/>
    <cellStyle name="Normal 15 19" xfId="2681"/>
    <cellStyle name="Normal 15 19 2" xfId="2682"/>
    <cellStyle name="Normal 15 19 3" xfId="2683"/>
    <cellStyle name="Normal 15 19 4" xfId="2684"/>
    <cellStyle name="Normal 15 19 5" xfId="2685"/>
    <cellStyle name="Normal 15 2" xfId="2686"/>
    <cellStyle name="Normal 15 2 2" xfId="2687"/>
    <cellStyle name="Normal 15 2 3" xfId="2688"/>
    <cellStyle name="Normal 15 2 4" xfId="2689"/>
    <cellStyle name="Normal 15 2 5" xfId="2690"/>
    <cellStyle name="Normal 15 20" xfId="2691"/>
    <cellStyle name="Normal 15 20 2" xfId="2692"/>
    <cellStyle name="Normal 15 20 3" xfId="2693"/>
    <cellStyle name="Normal 15 20 4" xfId="2694"/>
    <cellStyle name="Normal 15 20 5" xfId="2695"/>
    <cellStyle name="Normal 15 21" xfId="2696"/>
    <cellStyle name="Normal 15 22" xfId="2697"/>
    <cellStyle name="Normal 15 23" xfId="11006"/>
    <cellStyle name="Normal 15 23 2" xfId="12799"/>
    <cellStyle name="Normal 15 23 2 2" xfId="16337"/>
    <cellStyle name="Normal 15 23 2 3" xfId="23394"/>
    <cellStyle name="Normal 15 23 3" xfId="14580"/>
    <cellStyle name="Normal 15 23 4" xfId="21625"/>
    <cellStyle name="Normal 15 24" xfId="11907"/>
    <cellStyle name="Normal 15 24 2" xfId="15460"/>
    <cellStyle name="Normal 15 24 3" xfId="22514"/>
    <cellStyle name="Normal 15 25" xfId="13692"/>
    <cellStyle name="Normal 15 25 2" xfId="24837"/>
    <cellStyle name="Normal 15 26" xfId="17307"/>
    <cellStyle name="Normal 15 27" xfId="36143"/>
    <cellStyle name="Normal 15 28" xfId="37041"/>
    <cellStyle name="Normal 15 29" xfId="37929"/>
    <cellStyle name="Normal 15 3" xfId="2698"/>
    <cellStyle name="Normal 15 3 2" xfId="2699"/>
    <cellStyle name="Normal 15 3 3" xfId="2700"/>
    <cellStyle name="Normal 15 3 4" xfId="2701"/>
    <cellStyle name="Normal 15 3 5" xfId="2702"/>
    <cellStyle name="Normal 15 4" xfId="2703"/>
    <cellStyle name="Normal 15 4 2" xfId="2704"/>
    <cellStyle name="Normal 15 4 3" xfId="2705"/>
    <cellStyle name="Normal 15 4 4" xfId="2706"/>
    <cellStyle name="Normal 15 4 5" xfId="2707"/>
    <cellStyle name="Normal 15 5" xfId="2708"/>
    <cellStyle name="Normal 15 5 2" xfId="2709"/>
    <cellStyle name="Normal 15 5 3" xfId="2710"/>
    <cellStyle name="Normal 15 5 4" xfId="2711"/>
    <cellStyle name="Normal 15 5 5" xfId="2712"/>
    <cellStyle name="Normal 15 6" xfId="2713"/>
    <cellStyle name="Normal 15 6 2" xfId="2714"/>
    <cellStyle name="Normal 15 6 3" xfId="2715"/>
    <cellStyle name="Normal 15 6 4" xfId="2716"/>
    <cellStyle name="Normal 15 6 5" xfId="2717"/>
    <cellStyle name="Normal 15 7" xfId="2718"/>
    <cellStyle name="Normal 15 7 2" xfId="2719"/>
    <cellStyle name="Normal 15 7 3" xfId="2720"/>
    <cellStyle name="Normal 15 7 4" xfId="2721"/>
    <cellStyle name="Normal 15 7 5" xfId="2722"/>
    <cellStyle name="Normal 15 8" xfId="2723"/>
    <cellStyle name="Normal 15 8 2" xfId="2724"/>
    <cellStyle name="Normal 15 8 3" xfId="2725"/>
    <cellStyle name="Normal 15 8 4" xfId="2726"/>
    <cellStyle name="Normal 15 8 5" xfId="2727"/>
    <cellStyle name="Normal 15 9" xfId="2728"/>
    <cellStyle name="Normal 15 9 2" xfId="2729"/>
    <cellStyle name="Normal 15 9 3" xfId="2730"/>
    <cellStyle name="Normal 15 9 4" xfId="2731"/>
    <cellStyle name="Normal 15 9 5" xfId="2732"/>
    <cellStyle name="Normal 15_~3251160" xfId="2733"/>
    <cellStyle name="Normal 16" xfId="242"/>
    <cellStyle name="Normal 16 10" xfId="2734"/>
    <cellStyle name="Normal 16 10 2" xfId="2735"/>
    <cellStyle name="Normal 16 10 3" xfId="2736"/>
    <cellStyle name="Normal 16 10 4" xfId="2737"/>
    <cellStyle name="Normal 16 10 5" xfId="2738"/>
    <cellStyle name="Normal 16 11" xfId="2739"/>
    <cellStyle name="Normal 16 11 2" xfId="2740"/>
    <cellStyle name="Normal 16 11 3" xfId="2741"/>
    <cellStyle name="Normal 16 11 4" xfId="2742"/>
    <cellStyle name="Normal 16 11 5" xfId="2743"/>
    <cellStyle name="Normal 16 12" xfId="2744"/>
    <cellStyle name="Normal 16 12 2" xfId="2745"/>
    <cellStyle name="Normal 16 12 3" xfId="2746"/>
    <cellStyle name="Normal 16 12 4" xfId="2747"/>
    <cellStyle name="Normal 16 12 5" xfId="2748"/>
    <cellStyle name="Normal 16 13" xfId="2749"/>
    <cellStyle name="Normal 16 13 2" xfId="2750"/>
    <cellStyle name="Normal 16 13 3" xfId="2751"/>
    <cellStyle name="Normal 16 13 4" xfId="2752"/>
    <cellStyle name="Normal 16 13 5" xfId="2753"/>
    <cellStyle name="Normal 16 14" xfId="2754"/>
    <cellStyle name="Normal 16 14 2" xfId="2755"/>
    <cellStyle name="Normal 16 14 3" xfId="2756"/>
    <cellStyle name="Normal 16 14 4" xfId="2757"/>
    <cellStyle name="Normal 16 14 5" xfId="2758"/>
    <cellStyle name="Normal 16 15" xfId="2759"/>
    <cellStyle name="Normal 16 15 2" xfId="2760"/>
    <cellStyle name="Normal 16 15 3" xfId="2761"/>
    <cellStyle name="Normal 16 15 4" xfId="2762"/>
    <cellStyle name="Normal 16 15 5" xfId="2763"/>
    <cellStyle name="Normal 16 16" xfId="2764"/>
    <cellStyle name="Normal 16 16 2" xfId="2765"/>
    <cellStyle name="Normal 16 16 3" xfId="2766"/>
    <cellStyle name="Normal 16 16 4" xfId="2767"/>
    <cellStyle name="Normal 16 16 5" xfId="2768"/>
    <cellStyle name="Normal 16 17" xfId="2769"/>
    <cellStyle name="Normal 16 17 2" xfId="2770"/>
    <cellStyle name="Normal 16 17 3" xfId="2771"/>
    <cellStyle name="Normal 16 17 4" xfId="2772"/>
    <cellStyle name="Normal 16 17 5" xfId="2773"/>
    <cellStyle name="Normal 16 18" xfId="2774"/>
    <cellStyle name="Normal 16 18 2" xfId="2775"/>
    <cellStyle name="Normal 16 18 3" xfId="2776"/>
    <cellStyle name="Normal 16 18 4" xfId="2777"/>
    <cellStyle name="Normal 16 18 5" xfId="2778"/>
    <cellStyle name="Normal 16 19" xfId="2779"/>
    <cellStyle name="Normal 16 19 2" xfId="2780"/>
    <cellStyle name="Normal 16 19 3" xfId="2781"/>
    <cellStyle name="Normal 16 19 4" xfId="2782"/>
    <cellStyle name="Normal 16 19 5" xfId="2783"/>
    <cellStyle name="Normal 16 2" xfId="2784"/>
    <cellStyle name="Normal 16 2 2" xfId="2785"/>
    <cellStyle name="Normal 16 2 3" xfId="2786"/>
    <cellStyle name="Normal 16 2 4" xfId="2787"/>
    <cellStyle name="Normal 16 2 5" xfId="2788"/>
    <cellStyle name="Normal 16 20" xfId="2789"/>
    <cellStyle name="Normal 16 20 2" xfId="2790"/>
    <cellStyle name="Normal 16 20 3" xfId="2791"/>
    <cellStyle name="Normal 16 20 4" xfId="2792"/>
    <cellStyle name="Normal 16 20 5" xfId="2793"/>
    <cellStyle name="Normal 16 21" xfId="11017"/>
    <cellStyle name="Normal 16 21 2" xfId="12810"/>
    <cellStyle name="Normal 16 21 2 2" xfId="16348"/>
    <cellStyle name="Normal 16 21 2 3" xfId="23405"/>
    <cellStyle name="Normal 16 21 3" xfId="14591"/>
    <cellStyle name="Normal 16 21 4" xfId="21636"/>
    <cellStyle name="Normal 16 22" xfId="11918"/>
    <cellStyle name="Normal 16 22 2" xfId="15471"/>
    <cellStyle name="Normal 16 22 3" xfId="22525"/>
    <cellStyle name="Normal 16 23" xfId="13703"/>
    <cellStyle name="Normal 16 23 2" xfId="24838"/>
    <cellStyle name="Normal 16 24" xfId="17318"/>
    <cellStyle name="Normal 16 25" xfId="36154"/>
    <cellStyle name="Normal 16 26" xfId="37052"/>
    <cellStyle name="Normal 16 27" xfId="37940"/>
    <cellStyle name="Normal 16 3" xfId="2794"/>
    <cellStyle name="Normal 16 3 2" xfId="2795"/>
    <cellStyle name="Normal 16 3 3" xfId="2796"/>
    <cellStyle name="Normal 16 3 4" xfId="2797"/>
    <cellStyle name="Normal 16 3 5" xfId="2798"/>
    <cellStyle name="Normal 16 4" xfId="2799"/>
    <cellStyle name="Normal 16 4 2" xfId="2800"/>
    <cellStyle name="Normal 16 4 3" xfId="2801"/>
    <cellStyle name="Normal 16 4 4" xfId="2802"/>
    <cellStyle name="Normal 16 4 5" xfId="2803"/>
    <cellStyle name="Normal 16 5" xfId="2804"/>
    <cellStyle name="Normal 16 5 2" xfId="2805"/>
    <cellStyle name="Normal 16 5 3" xfId="2806"/>
    <cellStyle name="Normal 16 5 4" xfId="2807"/>
    <cellStyle name="Normal 16 5 5" xfId="2808"/>
    <cellStyle name="Normal 16 6" xfId="2809"/>
    <cellStyle name="Normal 16 6 2" xfId="2810"/>
    <cellStyle name="Normal 16 6 3" xfId="2811"/>
    <cellStyle name="Normal 16 6 4" xfId="2812"/>
    <cellStyle name="Normal 16 6 5" xfId="2813"/>
    <cellStyle name="Normal 16 7" xfId="2814"/>
    <cellStyle name="Normal 16 7 2" xfId="2815"/>
    <cellStyle name="Normal 16 7 3" xfId="2816"/>
    <cellStyle name="Normal 16 7 4" xfId="2817"/>
    <cellStyle name="Normal 16 7 5" xfId="2818"/>
    <cellStyle name="Normal 16 8" xfId="2819"/>
    <cellStyle name="Normal 16 8 2" xfId="2820"/>
    <cellStyle name="Normal 16 8 3" xfId="2821"/>
    <cellStyle name="Normal 16 8 4" xfId="2822"/>
    <cellStyle name="Normal 16 8 5" xfId="2823"/>
    <cellStyle name="Normal 16 9" xfId="2824"/>
    <cellStyle name="Normal 16 9 2" xfId="2825"/>
    <cellStyle name="Normal 16 9 3" xfId="2826"/>
    <cellStyle name="Normal 16 9 4" xfId="2827"/>
    <cellStyle name="Normal 16 9 5" xfId="2828"/>
    <cellStyle name="Normal 17" xfId="243"/>
    <cellStyle name="Normal 17 2" xfId="11018"/>
    <cellStyle name="Normal 17 2 2" xfId="12811"/>
    <cellStyle name="Normal 17 2 2 2" xfId="16349"/>
    <cellStyle name="Normal 17 2 2 3" xfId="23406"/>
    <cellStyle name="Normal 17 2 3" xfId="14592"/>
    <cellStyle name="Normal 17 2 4" xfId="21637"/>
    <cellStyle name="Normal 17 3" xfId="11919"/>
    <cellStyle name="Normal 17 3 2" xfId="15472"/>
    <cellStyle name="Normal 17 3 3" xfId="22526"/>
    <cellStyle name="Normal 17 4" xfId="13704"/>
    <cellStyle name="Normal 17 4 2" xfId="24839"/>
    <cellStyle name="Normal 17 5" xfId="17319"/>
    <cellStyle name="Normal 17 6" xfId="36155"/>
    <cellStyle name="Normal 17 7" xfId="37053"/>
    <cellStyle name="Normal 17 8" xfId="37941"/>
    <cellStyle name="Normal 18" xfId="244"/>
    <cellStyle name="Normal 18 2" xfId="11019"/>
    <cellStyle name="Normal 18 2 2" xfId="12812"/>
    <cellStyle name="Normal 18 2 2 2" xfId="16350"/>
    <cellStyle name="Normal 18 2 2 3" xfId="23407"/>
    <cellStyle name="Normal 18 2 3" xfId="14593"/>
    <cellStyle name="Normal 18 2 4" xfId="21638"/>
    <cellStyle name="Normal 18 3" xfId="11920"/>
    <cellStyle name="Normal 18 3 2" xfId="15473"/>
    <cellStyle name="Normal 18 3 3" xfId="22527"/>
    <cellStyle name="Normal 18 4" xfId="13705"/>
    <cellStyle name="Normal 18 4 2" xfId="24840"/>
    <cellStyle name="Normal 18 5" xfId="17320"/>
    <cellStyle name="Normal 18 6" xfId="36156"/>
    <cellStyle name="Normal 18 7" xfId="37054"/>
    <cellStyle name="Normal 18 8" xfId="37942"/>
    <cellStyle name="Normal 19" xfId="245"/>
    <cellStyle name="Normal 19 2" xfId="11020"/>
    <cellStyle name="Normal 19 2 2" xfId="12813"/>
    <cellStyle name="Normal 19 2 2 2" xfId="16351"/>
    <cellStyle name="Normal 19 2 2 3" xfId="23408"/>
    <cellStyle name="Normal 19 2 3" xfId="14594"/>
    <cellStyle name="Normal 19 2 4" xfId="21639"/>
    <cellStyle name="Normal 19 3" xfId="11921"/>
    <cellStyle name="Normal 19 3 2" xfId="15474"/>
    <cellStyle name="Normal 19 3 3" xfId="22528"/>
    <cellStyle name="Normal 19 4" xfId="13706"/>
    <cellStyle name="Normal 19 4 2" xfId="24841"/>
    <cellStyle name="Normal 19 5" xfId="17321"/>
    <cellStyle name="Normal 19 6" xfId="36157"/>
    <cellStyle name="Normal 19 7" xfId="37055"/>
    <cellStyle name="Normal 19 8" xfId="37943"/>
    <cellStyle name="Normal 2" xfId="3"/>
    <cellStyle name="Normal 2 10" xfId="2829"/>
    <cellStyle name="Normal 2 10 2" xfId="2830"/>
    <cellStyle name="Normal 2 10 3" xfId="2831"/>
    <cellStyle name="Normal 2 10 4" xfId="2832"/>
    <cellStyle name="Normal 2 10 5" xfId="2833"/>
    <cellStyle name="Normal 2 11" xfId="2834"/>
    <cellStyle name="Normal 2 11 2" xfId="2835"/>
    <cellStyle name="Normal 2 11 3" xfId="2836"/>
    <cellStyle name="Normal 2 11 4" xfId="2837"/>
    <cellStyle name="Normal 2 11 5" xfId="2838"/>
    <cellStyle name="Normal 2 12" xfId="2839"/>
    <cellStyle name="Normal 2 12 2" xfId="2840"/>
    <cellStyle name="Normal 2 12 3" xfId="2841"/>
    <cellStyle name="Normal 2 12 4" xfId="2842"/>
    <cellStyle name="Normal 2 12 5" xfId="2843"/>
    <cellStyle name="Normal 2 13" xfId="2844"/>
    <cellStyle name="Normal 2 13 2" xfId="2845"/>
    <cellStyle name="Normal 2 13 3" xfId="2846"/>
    <cellStyle name="Normal 2 13 4" xfId="2847"/>
    <cellStyle name="Normal 2 13 5" xfId="2848"/>
    <cellStyle name="Normal 2 14" xfId="2849"/>
    <cellStyle name="Normal 2 14 2" xfId="2850"/>
    <cellStyle name="Normal 2 14 3" xfId="2851"/>
    <cellStyle name="Normal 2 14 4" xfId="2852"/>
    <cellStyle name="Normal 2 14 5" xfId="2853"/>
    <cellStyle name="Normal 2 15" xfId="2854"/>
    <cellStyle name="Normal 2 15 2" xfId="2855"/>
    <cellStyle name="Normal 2 15 3" xfId="2856"/>
    <cellStyle name="Normal 2 15 4" xfId="2857"/>
    <cellStyle name="Normal 2 15 5" xfId="2858"/>
    <cellStyle name="Normal 2 16" xfId="2859"/>
    <cellStyle name="Normal 2 16 2" xfId="2860"/>
    <cellStyle name="Normal 2 16 3" xfId="2861"/>
    <cellStyle name="Normal 2 16 4" xfId="2862"/>
    <cellStyle name="Normal 2 16 5" xfId="2863"/>
    <cellStyle name="Normal 2 17" xfId="2864"/>
    <cellStyle name="Normal 2 17 2" xfId="2865"/>
    <cellStyle name="Normal 2 17 3" xfId="2866"/>
    <cellStyle name="Normal 2 17 4" xfId="2867"/>
    <cellStyle name="Normal 2 17 5" xfId="2868"/>
    <cellStyle name="Normal 2 18" xfId="2869"/>
    <cellStyle name="Normal 2 18 2" xfId="2870"/>
    <cellStyle name="Normal 2 18 3" xfId="2871"/>
    <cellStyle name="Normal 2 18 4" xfId="2872"/>
    <cellStyle name="Normal 2 18 5" xfId="2873"/>
    <cellStyle name="Normal 2 19" xfId="2874"/>
    <cellStyle name="Normal 2 19 2" xfId="2875"/>
    <cellStyle name="Normal 2 19 3" xfId="2876"/>
    <cellStyle name="Normal 2 19 4" xfId="2877"/>
    <cellStyle name="Normal 2 19 5" xfId="2878"/>
    <cellStyle name="Normal 2 2" xfId="27"/>
    <cellStyle name="Normal 2 2 10" xfId="2879"/>
    <cellStyle name="Normal 2 2 10 2" xfId="2880"/>
    <cellStyle name="Normal 2 2 10 3" xfId="2881"/>
    <cellStyle name="Normal 2 2 10 4" xfId="2882"/>
    <cellStyle name="Normal 2 2 10 5" xfId="2883"/>
    <cellStyle name="Normal 2 2 11" xfId="2884"/>
    <cellStyle name="Normal 2 2 11 2" xfId="2885"/>
    <cellStyle name="Normal 2 2 11 3" xfId="2886"/>
    <cellStyle name="Normal 2 2 11 4" xfId="2887"/>
    <cellStyle name="Normal 2 2 11 5" xfId="2888"/>
    <cellStyle name="Normal 2 2 12" xfId="2889"/>
    <cellStyle name="Normal 2 2 12 2" xfId="2890"/>
    <cellStyle name="Normal 2 2 12 3" xfId="2891"/>
    <cellStyle name="Normal 2 2 12 4" xfId="2892"/>
    <cellStyle name="Normal 2 2 12 5" xfId="2893"/>
    <cellStyle name="Normal 2 2 13" xfId="2894"/>
    <cellStyle name="Normal 2 2 13 2" xfId="2895"/>
    <cellStyle name="Normal 2 2 13 3" xfId="2896"/>
    <cellStyle name="Normal 2 2 13 4" xfId="2897"/>
    <cellStyle name="Normal 2 2 13 5" xfId="2898"/>
    <cellStyle name="Normal 2 2 14" xfId="2899"/>
    <cellStyle name="Normal 2 2 14 2" xfId="2900"/>
    <cellStyle name="Normal 2 2 14 3" xfId="2901"/>
    <cellStyle name="Normal 2 2 14 4" xfId="2902"/>
    <cellStyle name="Normal 2 2 14 5" xfId="2903"/>
    <cellStyle name="Normal 2 2 15" xfId="2904"/>
    <cellStyle name="Normal 2 2 15 2" xfId="2905"/>
    <cellStyle name="Normal 2 2 15 3" xfId="2906"/>
    <cellStyle name="Normal 2 2 15 4" xfId="2907"/>
    <cellStyle name="Normal 2 2 15 5" xfId="2908"/>
    <cellStyle name="Normal 2 2 16" xfId="2909"/>
    <cellStyle name="Normal 2 2 16 2" xfId="2910"/>
    <cellStyle name="Normal 2 2 16 3" xfId="2911"/>
    <cellStyle name="Normal 2 2 16 4" xfId="2912"/>
    <cellStyle name="Normal 2 2 16 5" xfId="2913"/>
    <cellStyle name="Normal 2 2 17" xfId="2914"/>
    <cellStyle name="Normal 2 2 17 2" xfId="2915"/>
    <cellStyle name="Normal 2 2 17 3" xfId="2916"/>
    <cellStyle name="Normal 2 2 17 4" xfId="2917"/>
    <cellStyle name="Normal 2 2 17 5" xfId="2918"/>
    <cellStyle name="Normal 2 2 18" xfId="2919"/>
    <cellStyle name="Normal 2 2 18 2" xfId="2920"/>
    <cellStyle name="Normal 2 2 18 3" xfId="2921"/>
    <cellStyle name="Normal 2 2 18 4" xfId="2922"/>
    <cellStyle name="Normal 2 2 18 5" xfId="2923"/>
    <cellStyle name="Normal 2 2 19" xfId="2924"/>
    <cellStyle name="Normal 2 2 19 2" xfId="2925"/>
    <cellStyle name="Normal 2 2 19 3" xfId="2926"/>
    <cellStyle name="Normal 2 2 19 4" xfId="2927"/>
    <cellStyle name="Normal 2 2 19 5" xfId="2928"/>
    <cellStyle name="Normal 2 2 2" xfId="251"/>
    <cellStyle name="Normal 2 2 2 2" xfId="2929"/>
    <cellStyle name="Normal 2 2 2 2 2" xfId="2930"/>
    <cellStyle name="Normal 2 2 2 2 2 2" xfId="2931"/>
    <cellStyle name="Normal 2 2 2 2 2 3" xfId="2932"/>
    <cellStyle name="Normal 2 2 2 2 2 4" xfId="2933"/>
    <cellStyle name="Normal 2 2 2 2 2 5" xfId="2934"/>
    <cellStyle name="Normal 2 2 2 2 3" xfId="2935"/>
    <cellStyle name="Normal 2 2 2 2 3 2" xfId="2936"/>
    <cellStyle name="Normal 2 2 2 2 3 3" xfId="2937"/>
    <cellStyle name="Normal 2 2 2 2 3 4" xfId="2938"/>
    <cellStyle name="Normal 2 2 2 2 3 5" xfId="2939"/>
    <cellStyle name="Normal 2 2 2 2 4" xfId="2940"/>
    <cellStyle name="Normal 2 2 2 2 4 2" xfId="2941"/>
    <cellStyle name="Normal 2 2 2 2 4 3" xfId="2942"/>
    <cellStyle name="Normal 2 2 2 2 4 4" xfId="2943"/>
    <cellStyle name="Normal 2 2 2 2 4 5" xfId="2944"/>
    <cellStyle name="Normal 2 2 2 3" xfId="2945"/>
    <cellStyle name="Normal 2 2 2 4" xfId="2946"/>
    <cellStyle name="Normal 2 2 2 5" xfId="2947"/>
    <cellStyle name="Normal 2 2 2 6" xfId="2948"/>
    <cellStyle name="Normal 2 2 2 7" xfId="2949"/>
    <cellStyle name="Normal 2 2 2 8" xfId="2950"/>
    <cellStyle name="Normal 2 2 2_JE 102 Allmerica Healthcare charges 04.11" xfId="2951"/>
    <cellStyle name="Normal 2 2 20" xfId="2952"/>
    <cellStyle name="Normal 2 2 20 2" xfId="2953"/>
    <cellStyle name="Normal 2 2 20 3" xfId="2954"/>
    <cellStyle name="Normal 2 2 20 4" xfId="2955"/>
    <cellStyle name="Normal 2 2 20 5" xfId="2956"/>
    <cellStyle name="Normal 2 2 21" xfId="2957"/>
    <cellStyle name="Normal 2 2 21 2" xfId="2958"/>
    <cellStyle name="Normal 2 2 21 3" xfId="2959"/>
    <cellStyle name="Normal 2 2 21 4" xfId="2960"/>
    <cellStyle name="Normal 2 2 21 5" xfId="2961"/>
    <cellStyle name="Normal 2 2 22" xfId="2962"/>
    <cellStyle name="Normal 2 2 22 2" xfId="2963"/>
    <cellStyle name="Normal 2 2 22 3" xfId="2964"/>
    <cellStyle name="Normal 2 2 22 4" xfId="2965"/>
    <cellStyle name="Normal 2 2 22 5" xfId="2966"/>
    <cellStyle name="Normal 2 2 23" xfId="2967"/>
    <cellStyle name="Normal 2 2 23 2" xfId="2968"/>
    <cellStyle name="Normal 2 2 23 3" xfId="2969"/>
    <cellStyle name="Normal 2 2 23 4" xfId="2970"/>
    <cellStyle name="Normal 2 2 23 5" xfId="2971"/>
    <cellStyle name="Normal 2 2 24" xfId="2972"/>
    <cellStyle name="Normal 2 2 25" xfId="2973"/>
    <cellStyle name="Normal 2 2 26" xfId="2974"/>
    <cellStyle name="Normal 2 2 27" xfId="2975"/>
    <cellStyle name="Normal 2 2 28" xfId="24618"/>
    <cellStyle name="Normal 2 2 28 2" xfId="24844"/>
    <cellStyle name="Normal 2 2 29" xfId="24843"/>
    <cellStyle name="Normal 2 2 3" xfId="2976"/>
    <cellStyle name="Normal 2 2 3 2" xfId="2977"/>
    <cellStyle name="Normal 2 2 3 3" xfId="2978"/>
    <cellStyle name="Normal 2 2 3 4" xfId="2979"/>
    <cellStyle name="Normal 2 2 3 5" xfId="2980"/>
    <cellStyle name="Normal 2 2 30" xfId="32918"/>
    <cellStyle name="Normal 2 2 4" xfId="2981"/>
    <cellStyle name="Normal 2 2 4 2" xfId="2982"/>
    <cellStyle name="Normal 2 2 4 3" xfId="2983"/>
    <cellStyle name="Normal 2 2 4 4" xfId="2984"/>
    <cellStyle name="Normal 2 2 4 5" xfId="2985"/>
    <cellStyle name="Normal 2 2 5" xfId="2986"/>
    <cellStyle name="Normal 2 2 5 2" xfId="2987"/>
    <cellStyle name="Normal 2 2 5 3" xfId="2988"/>
    <cellStyle name="Normal 2 2 5 4" xfId="2989"/>
    <cellStyle name="Normal 2 2 5 5" xfId="2990"/>
    <cellStyle name="Normal 2 2 6" xfId="2991"/>
    <cellStyle name="Normal 2 2 6 2" xfId="2992"/>
    <cellStyle name="Normal 2 2 6 3" xfId="2993"/>
    <cellStyle name="Normal 2 2 6 4" xfId="2994"/>
    <cellStyle name="Normal 2 2 6 5" xfId="2995"/>
    <cellStyle name="Normal 2 2 7" xfId="2996"/>
    <cellStyle name="Normal 2 2 7 2" xfId="2997"/>
    <cellStyle name="Normal 2 2 7 3" xfId="2998"/>
    <cellStyle name="Normal 2 2 7 4" xfId="2999"/>
    <cellStyle name="Normal 2 2 7 5" xfId="3000"/>
    <cellStyle name="Normal 2 2 8" xfId="3001"/>
    <cellStyle name="Normal 2 2 8 2" xfId="3002"/>
    <cellStyle name="Normal 2 2 8 3" xfId="3003"/>
    <cellStyle name="Normal 2 2 8 4" xfId="3004"/>
    <cellStyle name="Normal 2 2 8 5" xfId="3005"/>
    <cellStyle name="Normal 2 2 9" xfId="3006"/>
    <cellStyle name="Normal 2 2 9 2" xfId="3007"/>
    <cellStyle name="Normal 2 2 9 3" xfId="3008"/>
    <cellStyle name="Normal 2 2 9 4" xfId="3009"/>
    <cellStyle name="Normal 2 2 9 5" xfId="3010"/>
    <cellStyle name="Normal 2 2_JE 102 Allmerica Healthcare charges 04.11" xfId="3011"/>
    <cellStyle name="Normal 2 20" xfId="3012"/>
    <cellStyle name="Normal 2 20 2" xfId="3013"/>
    <cellStyle name="Normal 2 20 3" xfId="3014"/>
    <cellStyle name="Normal 2 20 4" xfId="3015"/>
    <cellStyle name="Normal 2 20 5" xfId="3016"/>
    <cellStyle name="Normal 2 21" xfId="3017"/>
    <cellStyle name="Normal 2 21 2" xfId="3018"/>
    <cellStyle name="Normal 2 21 3" xfId="3019"/>
    <cellStyle name="Normal 2 21 4" xfId="3020"/>
    <cellStyle name="Normal 2 21 5" xfId="3021"/>
    <cellStyle name="Normal 2 22" xfId="3022"/>
    <cellStyle name="Normal 2 22 2" xfId="3023"/>
    <cellStyle name="Normal 2 22 3" xfId="3024"/>
    <cellStyle name="Normal 2 22 4" xfId="3025"/>
    <cellStyle name="Normal 2 22 5" xfId="3026"/>
    <cellStyle name="Normal 2 23" xfId="3027"/>
    <cellStyle name="Normal 2 24" xfId="3028"/>
    <cellStyle name="Normal 2 25" xfId="3029"/>
    <cellStyle name="Normal 2 26" xfId="3030"/>
    <cellStyle name="Normal 2 27" xfId="3031"/>
    <cellStyle name="Normal 2 28" xfId="3032"/>
    <cellStyle name="Normal 2 29" xfId="60"/>
    <cellStyle name="Normal 2 29 2" xfId="12783"/>
    <cellStyle name="Normal 2 29 2 2" xfId="16321"/>
    <cellStyle name="Normal 2 29 2 3" xfId="23378"/>
    <cellStyle name="Normal 2 29 3" xfId="13673"/>
    <cellStyle name="Normal 2 29 4" xfId="17230"/>
    <cellStyle name="Normal 2 29 5" xfId="36125"/>
    <cellStyle name="Normal 2 3" xfId="26"/>
    <cellStyle name="Normal 2 3 10" xfId="11874"/>
    <cellStyle name="Normal 2 3 10 2" xfId="15441"/>
    <cellStyle name="Normal 2 3 10 3" xfId="22489"/>
    <cellStyle name="Normal 2 3 11" xfId="65"/>
    <cellStyle name="Normal 2 3 2" xfId="3033"/>
    <cellStyle name="Normal 2 3 2 2" xfId="3034"/>
    <cellStyle name="Normal 2 3 2 3" xfId="3035"/>
    <cellStyle name="Normal 2 3 2 4" xfId="3036"/>
    <cellStyle name="Normal 2 3 2 5" xfId="3037"/>
    <cellStyle name="Normal 2 3 3" xfId="3038"/>
    <cellStyle name="Normal 2 3 3 2" xfId="3039"/>
    <cellStyle name="Normal 2 3 3 3" xfId="3040"/>
    <cellStyle name="Normal 2 3 3 4" xfId="3041"/>
    <cellStyle name="Normal 2 3 3 5" xfId="3042"/>
    <cellStyle name="Normal 2 3 4" xfId="3043"/>
    <cellStyle name="Normal 2 3 4 2" xfId="3044"/>
    <cellStyle name="Normal 2 3 4 3" xfId="3045"/>
    <cellStyle name="Normal 2 3 4 4" xfId="3046"/>
    <cellStyle name="Normal 2 3 4 5" xfId="3047"/>
    <cellStyle name="Normal 2 3 5" xfId="3048"/>
    <cellStyle name="Normal 2 3 6" xfId="3049"/>
    <cellStyle name="Normal 2 3 7" xfId="3050"/>
    <cellStyle name="Normal 2 3 8" xfId="3051"/>
    <cellStyle name="Normal 2 3 9" xfId="11884"/>
    <cellStyle name="Normal 2 3_JE 102 Allmerica Healthcare charges 04.11" xfId="3052"/>
    <cellStyle name="Normal 2 30" xfId="10979"/>
    <cellStyle name="Normal 2 30 2" xfId="13627"/>
    <cellStyle name="Normal 2 30 2 2" xfId="17163"/>
    <cellStyle name="Normal 2 30 2 3" xfId="24221"/>
    <cellStyle name="Normal 2 30 3" xfId="14560"/>
    <cellStyle name="Normal 2 30 4" xfId="21602"/>
    <cellStyle name="Normal 2 30 5" xfId="37015"/>
    <cellStyle name="Normal 2 31" xfId="10981"/>
    <cellStyle name="Normal 2 31 2" xfId="14561"/>
    <cellStyle name="Normal 2 31 3" xfId="21603"/>
    <cellStyle name="Normal 2 31 4" xfId="37018"/>
    <cellStyle name="Normal 2 32" xfId="10987"/>
    <cellStyle name="Normal 2 32 2" xfId="14564"/>
    <cellStyle name="Normal 2 32 3" xfId="21607"/>
    <cellStyle name="Normal 2 32 4" xfId="37019"/>
    <cellStyle name="Normal 2 33" xfId="11809"/>
    <cellStyle name="Normal 2 33 2" xfId="15383"/>
    <cellStyle name="Normal 2 33 3" xfId="22428"/>
    <cellStyle name="Normal 2 34" xfId="11871"/>
    <cellStyle name="Normal 2 35" xfId="11889"/>
    <cellStyle name="Normal 2 36" xfId="32"/>
    <cellStyle name="Normal 2 36 2" xfId="24617"/>
    <cellStyle name="Normal 2 37" xfId="13668"/>
    <cellStyle name="Normal 2 37 2" xfId="24842"/>
    <cellStyle name="Normal 2 38" xfId="13670"/>
    <cellStyle name="Normal 2 39" xfId="13676"/>
    <cellStyle name="Normal 2 4" xfId="3053"/>
    <cellStyle name="Normal 2 4 2" xfId="3054"/>
    <cellStyle name="Normal 2 4 3" xfId="3055"/>
    <cellStyle name="Normal 2 4 4" xfId="3056"/>
    <cellStyle name="Normal 2 4 5" xfId="3057"/>
    <cellStyle name="Normal 2 4 6" xfId="11937"/>
    <cellStyle name="Normal 2 4 7" xfId="11879"/>
    <cellStyle name="Normal 2 4 7 2" xfId="15442"/>
    <cellStyle name="Normal 2 4 7 3" xfId="22493"/>
    <cellStyle name="Normal 2 40" xfId="17200"/>
    <cellStyle name="Normal 2 41" xfId="13820"/>
    <cellStyle name="Normal 2 42" xfId="17202"/>
    <cellStyle name="Normal 2 43" xfId="13817"/>
    <cellStyle name="Normal 2 44" xfId="13674"/>
    <cellStyle name="Normal 2 45" xfId="17203"/>
    <cellStyle name="Normal 2 46" xfId="13816"/>
    <cellStyle name="Normal 2 47" xfId="17217"/>
    <cellStyle name="Normal 2 48" xfId="17288"/>
    <cellStyle name="Normal 2 49" xfId="20708"/>
    <cellStyle name="Normal 2 5" xfId="3058"/>
    <cellStyle name="Normal 2 5 2" xfId="3059"/>
    <cellStyle name="Normal 2 5 3" xfId="3060"/>
    <cellStyle name="Normal 2 5 4" xfId="3061"/>
    <cellStyle name="Normal 2 5 5" xfId="3062"/>
    <cellStyle name="Normal 2 50" xfId="18729"/>
    <cellStyle name="Normal 2 51" xfId="36086"/>
    <cellStyle name="Normal 2 52" xfId="34611"/>
    <cellStyle name="Normal 2 53" xfId="36065"/>
    <cellStyle name="Normal 2 54" xfId="33723"/>
    <cellStyle name="Normal 2 55" xfId="37025"/>
    <cellStyle name="Normal 2 56" xfId="21"/>
    <cellStyle name="Normal 2 57" xfId="37901"/>
    <cellStyle name="Normal 2 58" xfId="37903"/>
    <cellStyle name="Normal 2 59" xfId="37905"/>
    <cellStyle name="Normal 2 6" xfId="3063"/>
    <cellStyle name="Normal 2 6 2" xfId="3064"/>
    <cellStyle name="Normal 2 6 3" xfId="3065"/>
    <cellStyle name="Normal 2 6 4" xfId="3066"/>
    <cellStyle name="Normal 2 6 5" xfId="3067"/>
    <cellStyle name="Normal 2 60" xfId="37907"/>
    <cellStyle name="Normal 2 61" xfId="37913"/>
    <cellStyle name="Normal 2 62" xfId="38790"/>
    <cellStyle name="Normal 2 7" xfId="3068"/>
    <cellStyle name="Normal 2 7 2" xfId="3069"/>
    <cellStyle name="Normal 2 7 3" xfId="3070"/>
    <cellStyle name="Normal 2 7 4" xfId="3071"/>
    <cellStyle name="Normal 2 7 5" xfId="3072"/>
    <cellStyle name="Normal 2 8" xfId="3073"/>
    <cellStyle name="Normal 2 8 2" xfId="3074"/>
    <cellStyle name="Normal 2 8 3" xfId="3075"/>
    <cellStyle name="Normal 2 8 4" xfId="3076"/>
    <cellStyle name="Normal 2 8 5" xfId="3077"/>
    <cellStyle name="Normal 2 9" xfId="3078"/>
    <cellStyle name="Normal 2 9 2" xfId="3079"/>
    <cellStyle name="Normal 2 9 3" xfId="3080"/>
    <cellStyle name="Normal 2 9 4" xfId="3081"/>
    <cellStyle name="Normal 2 9 5" xfId="3082"/>
    <cellStyle name="Normal 2_~2757206" xfId="8678"/>
    <cellStyle name="Normal 20" xfId="237"/>
    <cellStyle name="Normal 20 2" xfId="11012"/>
    <cellStyle name="Normal 20 2 2" xfId="12805"/>
    <cellStyle name="Normal 20 2 2 2" xfId="16343"/>
    <cellStyle name="Normal 20 2 2 3" xfId="23400"/>
    <cellStyle name="Normal 20 2 3" xfId="14586"/>
    <cellStyle name="Normal 20 2 4" xfId="21631"/>
    <cellStyle name="Normal 20 3" xfId="11913"/>
    <cellStyle name="Normal 20 3 2" xfId="15466"/>
    <cellStyle name="Normal 20 3 3" xfId="22520"/>
    <cellStyle name="Normal 20 4" xfId="13698"/>
    <cellStyle name="Normal 20 4 2" xfId="24845"/>
    <cellStyle name="Normal 20 5" xfId="17313"/>
    <cellStyle name="Normal 20 6" xfId="36149"/>
    <cellStyle name="Normal 20 7" xfId="37047"/>
    <cellStyle name="Normal 20 8" xfId="37935"/>
    <cellStyle name="Normal 21" xfId="250"/>
    <cellStyle name="Normal 21 2" xfId="11025"/>
    <cellStyle name="Normal 21 2 2" xfId="12818"/>
    <cellStyle name="Normal 21 2 2 2" xfId="16356"/>
    <cellStyle name="Normal 21 2 2 3" xfId="23413"/>
    <cellStyle name="Normal 21 2 3" xfId="14599"/>
    <cellStyle name="Normal 21 2 4" xfId="21644"/>
    <cellStyle name="Normal 21 3" xfId="11926"/>
    <cellStyle name="Normal 21 3 2" xfId="15479"/>
    <cellStyle name="Normal 21 3 3" xfId="22533"/>
    <cellStyle name="Normal 21 4" xfId="13711"/>
    <cellStyle name="Normal 21 4 2" xfId="24846"/>
    <cellStyle name="Normal 21 5" xfId="17326"/>
    <cellStyle name="Normal 21 6" xfId="36162"/>
    <cellStyle name="Normal 21 7" xfId="37060"/>
    <cellStyle name="Normal 21 8" xfId="37948"/>
    <cellStyle name="Normal 22" xfId="233"/>
    <cellStyle name="Normal 22 10" xfId="36145"/>
    <cellStyle name="Normal 22 11" xfId="37043"/>
    <cellStyle name="Normal 22 12" xfId="37931"/>
    <cellStyle name="Normal 22 2" xfId="3083"/>
    <cellStyle name="Normal 22 3" xfId="3084"/>
    <cellStyle name="Normal 22 4" xfId="3085"/>
    <cellStyle name="Normal 22 5" xfId="3086"/>
    <cellStyle name="Normal 22 6" xfId="11008"/>
    <cellStyle name="Normal 22 6 2" xfId="12801"/>
    <cellStyle name="Normal 22 6 2 2" xfId="16339"/>
    <cellStyle name="Normal 22 6 2 3" xfId="23396"/>
    <cellStyle name="Normal 22 6 3" xfId="14582"/>
    <cellStyle name="Normal 22 6 4" xfId="21627"/>
    <cellStyle name="Normal 22 7" xfId="11909"/>
    <cellStyle name="Normal 22 7 2" xfId="15462"/>
    <cellStyle name="Normal 22 7 3" xfId="22516"/>
    <cellStyle name="Normal 22 8" xfId="13694"/>
    <cellStyle name="Normal 22 8 2" xfId="24847"/>
    <cellStyle name="Normal 22 9" xfId="17309"/>
    <cellStyle name="Normal 23" xfId="224"/>
    <cellStyle name="Normal 23 10" xfId="36136"/>
    <cellStyle name="Normal 23 11" xfId="37034"/>
    <cellStyle name="Normal 23 12" xfId="37922"/>
    <cellStyle name="Normal 23 2" xfId="3087"/>
    <cellStyle name="Normal 23 3" xfId="3088"/>
    <cellStyle name="Normal 23 4" xfId="3089"/>
    <cellStyle name="Normal 23 5" xfId="3090"/>
    <cellStyle name="Normal 23 6" xfId="10999"/>
    <cellStyle name="Normal 23 6 2" xfId="12792"/>
    <cellStyle name="Normal 23 6 2 2" xfId="16330"/>
    <cellStyle name="Normal 23 6 2 3" xfId="23387"/>
    <cellStyle name="Normal 23 6 3" xfId="14573"/>
    <cellStyle name="Normal 23 6 4" xfId="21618"/>
    <cellStyle name="Normal 23 7" xfId="11900"/>
    <cellStyle name="Normal 23 7 2" xfId="15453"/>
    <cellStyle name="Normal 23 7 3" xfId="22507"/>
    <cellStyle name="Normal 23 8" xfId="13685"/>
    <cellStyle name="Normal 23 8 2" xfId="24848"/>
    <cellStyle name="Normal 23 9" xfId="17300"/>
    <cellStyle name="Normal 24" xfId="247"/>
    <cellStyle name="Normal 24 10" xfId="36159"/>
    <cellStyle name="Normal 24 11" xfId="37057"/>
    <cellStyle name="Normal 24 12" xfId="37945"/>
    <cellStyle name="Normal 24 2" xfId="3091"/>
    <cellStyle name="Normal 24 3" xfId="3092"/>
    <cellStyle name="Normal 24 4" xfId="3093"/>
    <cellStyle name="Normal 24 5" xfId="3094"/>
    <cellStyle name="Normal 24 6" xfId="11022"/>
    <cellStyle name="Normal 24 6 2" xfId="12815"/>
    <cellStyle name="Normal 24 6 2 2" xfId="16353"/>
    <cellStyle name="Normal 24 6 2 3" xfId="23410"/>
    <cellStyle name="Normal 24 6 3" xfId="14596"/>
    <cellStyle name="Normal 24 6 4" xfId="21641"/>
    <cellStyle name="Normal 24 7" xfId="11923"/>
    <cellStyle name="Normal 24 7 2" xfId="15476"/>
    <cellStyle name="Normal 24 7 3" xfId="22530"/>
    <cellStyle name="Normal 24 8" xfId="13708"/>
    <cellStyle name="Normal 24 8 2" xfId="24849"/>
    <cellStyle name="Normal 24 9" xfId="17323"/>
    <cellStyle name="Normal 25" xfId="230"/>
    <cellStyle name="Normal 25 10" xfId="36142"/>
    <cellStyle name="Normal 25 11" xfId="37040"/>
    <cellStyle name="Normal 25 12" xfId="37928"/>
    <cellStyle name="Normal 25 2" xfId="3095"/>
    <cellStyle name="Normal 25 3" xfId="3096"/>
    <cellStyle name="Normal 25 4" xfId="3097"/>
    <cellStyle name="Normal 25 5" xfId="3098"/>
    <cellStyle name="Normal 25 6" xfId="11005"/>
    <cellStyle name="Normal 25 6 2" xfId="12798"/>
    <cellStyle name="Normal 25 6 2 2" xfId="16336"/>
    <cellStyle name="Normal 25 6 2 3" xfId="23393"/>
    <cellStyle name="Normal 25 6 3" xfId="14579"/>
    <cellStyle name="Normal 25 6 4" xfId="21624"/>
    <cellStyle name="Normal 25 7" xfId="11906"/>
    <cellStyle name="Normal 25 7 2" xfId="15459"/>
    <cellStyle name="Normal 25 7 3" xfId="22513"/>
    <cellStyle name="Normal 25 8" xfId="13691"/>
    <cellStyle name="Normal 25 8 2" xfId="24850"/>
    <cellStyle name="Normal 25 9" xfId="17306"/>
    <cellStyle name="Normal 26" xfId="232"/>
    <cellStyle name="Normal 26 10" xfId="36144"/>
    <cellStyle name="Normal 26 11" xfId="37042"/>
    <cellStyle name="Normal 26 12" xfId="37930"/>
    <cellStyle name="Normal 26 2" xfId="3099"/>
    <cellStyle name="Normal 26 3" xfId="3100"/>
    <cellStyle name="Normal 26 4" xfId="3101"/>
    <cellStyle name="Normal 26 5" xfId="3102"/>
    <cellStyle name="Normal 26 6" xfId="11007"/>
    <cellStyle name="Normal 26 6 2" xfId="12800"/>
    <cellStyle name="Normal 26 6 2 2" xfId="16338"/>
    <cellStyle name="Normal 26 6 2 3" xfId="23395"/>
    <cellStyle name="Normal 26 6 3" xfId="14581"/>
    <cellStyle name="Normal 26 6 4" xfId="21626"/>
    <cellStyle name="Normal 26 7" xfId="11908"/>
    <cellStyle name="Normal 26 7 2" xfId="15461"/>
    <cellStyle name="Normal 26 7 3" xfId="22515"/>
    <cellStyle name="Normal 26 8" xfId="13693"/>
    <cellStyle name="Normal 26 8 2" xfId="24851"/>
    <cellStyle name="Normal 26 9" xfId="17308"/>
    <cellStyle name="Normal 27" xfId="252"/>
    <cellStyle name="Normal 27 2" xfId="11026"/>
    <cellStyle name="Normal 27 2 2" xfId="12819"/>
    <cellStyle name="Normal 27 2 2 2" xfId="16357"/>
    <cellStyle name="Normal 27 2 2 3" xfId="23414"/>
    <cellStyle name="Normal 27 2 3" xfId="14600"/>
    <cellStyle name="Normal 27 2 4" xfId="21645"/>
    <cellStyle name="Normal 27 3" xfId="11927"/>
    <cellStyle name="Normal 27 3 2" xfId="15480"/>
    <cellStyle name="Normal 27 3 3" xfId="22534"/>
    <cellStyle name="Normal 27 4" xfId="13712"/>
    <cellStyle name="Normal 27 4 2" xfId="24852"/>
    <cellStyle name="Normal 27 5" xfId="17327"/>
    <cellStyle name="Normal 27 6" xfId="36163"/>
    <cellStyle name="Normal 27 7" xfId="37061"/>
    <cellStyle name="Normal 27 8" xfId="37949"/>
    <cellStyle name="Normal 28" xfId="225"/>
    <cellStyle name="Normal 28 2" xfId="11000"/>
    <cellStyle name="Normal 28 2 2" xfId="12793"/>
    <cellStyle name="Normal 28 2 2 2" xfId="16331"/>
    <cellStyle name="Normal 28 2 2 3" xfId="23388"/>
    <cellStyle name="Normal 28 2 3" xfId="14574"/>
    <cellStyle name="Normal 28 2 4" xfId="21619"/>
    <cellStyle name="Normal 28 3" xfId="11901"/>
    <cellStyle name="Normal 28 3 2" xfId="15454"/>
    <cellStyle name="Normal 28 3 3" xfId="22508"/>
    <cellStyle name="Normal 28 4" xfId="13686"/>
    <cellStyle name="Normal 28 4 2" xfId="24853"/>
    <cellStyle name="Normal 28 5" xfId="17301"/>
    <cellStyle name="Normal 28 6" xfId="36137"/>
    <cellStyle name="Normal 28 7" xfId="37035"/>
    <cellStyle name="Normal 28 8" xfId="37923"/>
    <cellStyle name="Normal 29" xfId="236"/>
    <cellStyle name="Normal 29 2" xfId="11011"/>
    <cellStyle name="Normal 29 2 2" xfId="12804"/>
    <cellStyle name="Normal 29 2 2 2" xfId="16342"/>
    <cellStyle name="Normal 29 2 2 3" xfId="23399"/>
    <cellStyle name="Normal 29 2 3" xfId="14585"/>
    <cellStyle name="Normal 29 2 4" xfId="21630"/>
    <cellStyle name="Normal 29 3" xfId="11912"/>
    <cellStyle name="Normal 29 3 2" xfId="15465"/>
    <cellStyle name="Normal 29 3 3" xfId="22519"/>
    <cellStyle name="Normal 29 4" xfId="13697"/>
    <cellStyle name="Normal 29 4 2" xfId="24854"/>
    <cellStyle name="Normal 29 5" xfId="17312"/>
    <cellStyle name="Normal 29 6" xfId="36148"/>
    <cellStyle name="Normal 29 7" xfId="37046"/>
    <cellStyle name="Normal 29 8" xfId="37934"/>
    <cellStyle name="Normal 3" xfId="6"/>
    <cellStyle name="Normal 3 10" xfId="3103"/>
    <cellStyle name="Normal 3 10 10" xfId="37066"/>
    <cellStyle name="Normal 3 10 11" xfId="37954"/>
    <cellStyle name="Normal 3 10 2" xfId="3104"/>
    <cellStyle name="Normal 3 10 2 10" xfId="37955"/>
    <cellStyle name="Normal 3 10 2 2" xfId="3105"/>
    <cellStyle name="Normal 3 10 2 2 2" xfId="11033"/>
    <cellStyle name="Normal 3 10 2 2 2 2" xfId="12826"/>
    <cellStyle name="Normal 3 10 2 2 2 2 2" xfId="16364"/>
    <cellStyle name="Normal 3 10 2 2 2 2 3" xfId="23421"/>
    <cellStyle name="Normal 3 10 2 2 2 3" xfId="14607"/>
    <cellStyle name="Normal 3 10 2 2 2 4" xfId="21652"/>
    <cellStyle name="Normal 3 10 2 2 3" xfId="11940"/>
    <cellStyle name="Normal 3 10 2 2 3 2" xfId="15487"/>
    <cellStyle name="Normal 3 10 2 2 3 3" xfId="22542"/>
    <cellStyle name="Normal 3 10 2 2 4" xfId="13720"/>
    <cellStyle name="Normal 3 10 2 2 4 2" xfId="24857"/>
    <cellStyle name="Normal 3 10 2 2 5" xfId="18322"/>
    <cellStyle name="Normal 3 10 2 2 6" xfId="36175"/>
    <cellStyle name="Normal 3 10 2 2 7" xfId="37068"/>
    <cellStyle name="Normal 3 10 2 2 8" xfId="37956"/>
    <cellStyle name="Normal 3 10 2 3" xfId="3106"/>
    <cellStyle name="Normal 3 10 2 3 2" xfId="11034"/>
    <cellStyle name="Normal 3 10 2 3 2 2" xfId="12827"/>
    <cellStyle name="Normal 3 10 2 3 2 2 2" xfId="16365"/>
    <cellStyle name="Normal 3 10 2 3 2 2 3" xfId="23422"/>
    <cellStyle name="Normal 3 10 2 3 2 3" xfId="14608"/>
    <cellStyle name="Normal 3 10 2 3 2 4" xfId="21653"/>
    <cellStyle name="Normal 3 10 2 3 3" xfId="11941"/>
    <cellStyle name="Normal 3 10 2 3 3 2" xfId="15488"/>
    <cellStyle name="Normal 3 10 2 3 3 3" xfId="22543"/>
    <cellStyle name="Normal 3 10 2 3 4" xfId="13721"/>
    <cellStyle name="Normal 3 10 2 3 4 2" xfId="24858"/>
    <cellStyle name="Normal 3 10 2 3 5" xfId="18323"/>
    <cellStyle name="Normal 3 10 2 3 6" xfId="36176"/>
    <cellStyle name="Normal 3 10 2 3 7" xfId="37069"/>
    <cellStyle name="Normal 3 10 2 3 8" xfId="37957"/>
    <cellStyle name="Normal 3 10 2 4" xfId="11032"/>
    <cellStyle name="Normal 3 10 2 4 2" xfId="12825"/>
    <cellStyle name="Normal 3 10 2 4 2 2" xfId="16363"/>
    <cellStyle name="Normal 3 10 2 4 2 3" xfId="23420"/>
    <cellStyle name="Normal 3 10 2 4 3" xfId="14606"/>
    <cellStyle name="Normal 3 10 2 4 4" xfId="21651"/>
    <cellStyle name="Normal 3 10 2 5" xfId="11939"/>
    <cellStyle name="Normal 3 10 2 5 2" xfId="15486"/>
    <cellStyle name="Normal 3 10 2 5 3" xfId="22541"/>
    <cellStyle name="Normal 3 10 2 6" xfId="13719"/>
    <cellStyle name="Normal 3 10 2 6 2" xfId="24856"/>
    <cellStyle name="Normal 3 10 2 7" xfId="18321"/>
    <cellStyle name="Normal 3 10 2 8" xfId="36174"/>
    <cellStyle name="Normal 3 10 2 9" xfId="37067"/>
    <cellStyle name="Normal 3 10 3" xfId="3107"/>
    <cellStyle name="Normal 3 10 3 2" xfId="11035"/>
    <cellStyle name="Normal 3 10 3 2 2" xfId="12828"/>
    <cellStyle name="Normal 3 10 3 2 2 2" xfId="16366"/>
    <cellStyle name="Normal 3 10 3 2 2 3" xfId="23423"/>
    <cellStyle name="Normal 3 10 3 2 3" xfId="14609"/>
    <cellStyle name="Normal 3 10 3 2 4" xfId="21654"/>
    <cellStyle name="Normal 3 10 3 3" xfId="11942"/>
    <cellStyle name="Normal 3 10 3 3 2" xfId="15489"/>
    <cellStyle name="Normal 3 10 3 3 3" xfId="22544"/>
    <cellStyle name="Normal 3 10 3 4" xfId="13722"/>
    <cellStyle name="Normal 3 10 3 4 2" xfId="24859"/>
    <cellStyle name="Normal 3 10 3 5" xfId="18324"/>
    <cellStyle name="Normal 3 10 3 6" xfId="36177"/>
    <cellStyle name="Normal 3 10 3 7" xfId="37070"/>
    <cellStyle name="Normal 3 10 3 8" xfId="37958"/>
    <cellStyle name="Normal 3 10 4" xfId="3108"/>
    <cellStyle name="Normal 3 10 4 2" xfId="11036"/>
    <cellStyle name="Normal 3 10 4 2 2" xfId="12829"/>
    <cellStyle name="Normal 3 10 4 2 2 2" xfId="16367"/>
    <cellStyle name="Normal 3 10 4 2 2 3" xfId="23424"/>
    <cellStyle name="Normal 3 10 4 2 3" xfId="14610"/>
    <cellStyle name="Normal 3 10 4 2 4" xfId="21655"/>
    <cellStyle name="Normal 3 10 4 3" xfId="11943"/>
    <cellStyle name="Normal 3 10 4 3 2" xfId="15490"/>
    <cellStyle name="Normal 3 10 4 3 3" xfId="22545"/>
    <cellStyle name="Normal 3 10 4 4" xfId="13723"/>
    <cellStyle name="Normal 3 10 4 4 2" xfId="24860"/>
    <cellStyle name="Normal 3 10 4 5" xfId="18325"/>
    <cellStyle name="Normal 3 10 4 6" xfId="36178"/>
    <cellStyle name="Normal 3 10 4 7" xfId="37071"/>
    <cellStyle name="Normal 3 10 4 8" xfId="37959"/>
    <cellStyle name="Normal 3 10 5" xfId="11031"/>
    <cellStyle name="Normal 3 10 5 2" xfId="12824"/>
    <cellStyle name="Normal 3 10 5 2 2" xfId="16362"/>
    <cellStyle name="Normal 3 10 5 2 3" xfId="23419"/>
    <cellStyle name="Normal 3 10 5 3" xfId="14605"/>
    <cellStyle name="Normal 3 10 5 4" xfId="21650"/>
    <cellStyle name="Normal 3 10 6" xfId="11938"/>
    <cellStyle name="Normal 3 10 6 2" xfId="15485"/>
    <cellStyle name="Normal 3 10 6 3" xfId="22540"/>
    <cellStyle name="Normal 3 10 7" xfId="13718"/>
    <cellStyle name="Normal 3 10 7 2" xfId="24855"/>
    <cellStyle name="Normal 3 10 8" xfId="18320"/>
    <cellStyle name="Normal 3 10 9" xfId="36173"/>
    <cellStyle name="Normal 3 11" xfId="3109"/>
    <cellStyle name="Normal 3 11 2" xfId="3110"/>
    <cellStyle name="Normal 3 11 2 2" xfId="11037"/>
    <cellStyle name="Normal 3 11 2 2 2" xfId="12830"/>
    <cellStyle name="Normal 3 11 2 2 2 2" xfId="16368"/>
    <cellStyle name="Normal 3 11 2 2 2 3" xfId="23425"/>
    <cellStyle name="Normal 3 11 2 2 3" xfId="14611"/>
    <cellStyle name="Normal 3 11 2 2 4" xfId="21656"/>
    <cellStyle name="Normal 3 11 2 3" xfId="11944"/>
    <cellStyle name="Normal 3 11 2 3 2" xfId="15491"/>
    <cellStyle name="Normal 3 11 2 3 3" xfId="22546"/>
    <cellStyle name="Normal 3 11 2 4" xfId="13724"/>
    <cellStyle name="Normal 3 11 2 4 2" xfId="24861"/>
    <cellStyle name="Normal 3 11 2 5" xfId="18327"/>
    <cellStyle name="Normal 3 11 2 6" xfId="36179"/>
    <cellStyle name="Normal 3 11 2 7" xfId="37072"/>
    <cellStyle name="Normal 3 11 2 8" xfId="37960"/>
    <cellStyle name="Normal 3 11 3" xfId="3111"/>
    <cellStyle name="Normal 3 11 3 2" xfId="11038"/>
    <cellStyle name="Normal 3 11 3 2 2" xfId="12831"/>
    <cellStyle name="Normal 3 11 3 2 2 2" xfId="16369"/>
    <cellStyle name="Normal 3 11 3 2 2 3" xfId="23426"/>
    <cellStyle name="Normal 3 11 3 2 3" xfId="14612"/>
    <cellStyle name="Normal 3 11 3 2 4" xfId="21657"/>
    <cellStyle name="Normal 3 11 3 3" xfId="11945"/>
    <cellStyle name="Normal 3 11 3 3 2" xfId="15492"/>
    <cellStyle name="Normal 3 11 3 3 3" xfId="22547"/>
    <cellStyle name="Normal 3 11 3 4" xfId="13725"/>
    <cellStyle name="Normal 3 11 3 4 2" xfId="24862"/>
    <cellStyle name="Normal 3 11 3 5" xfId="18328"/>
    <cellStyle name="Normal 3 11 3 6" xfId="36180"/>
    <cellStyle name="Normal 3 11 3 7" xfId="37073"/>
    <cellStyle name="Normal 3 11 3 8" xfId="37961"/>
    <cellStyle name="Normal 3 12" xfId="3112"/>
    <cellStyle name="Normal 3 12 2" xfId="3113"/>
    <cellStyle name="Normal 3 13" xfId="3114"/>
    <cellStyle name="Normal 3 13 2" xfId="11039"/>
    <cellStyle name="Normal 3 13 2 2" xfId="12832"/>
    <cellStyle name="Normal 3 13 2 2 2" xfId="16370"/>
    <cellStyle name="Normal 3 13 2 2 3" xfId="23427"/>
    <cellStyle name="Normal 3 13 2 3" xfId="14613"/>
    <cellStyle name="Normal 3 13 2 4" xfId="21658"/>
    <cellStyle name="Normal 3 13 3" xfId="11946"/>
    <cellStyle name="Normal 3 13 3 2" xfId="15493"/>
    <cellStyle name="Normal 3 13 3 3" xfId="22548"/>
    <cellStyle name="Normal 3 13 4" xfId="13726"/>
    <cellStyle name="Normal 3 13 4 2" xfId="24863"/>
    <cellStyle name="Normal 3 13 5" xfId="18331"/>
    <cellStyle name="Normal 3 13 6" xfId="36181"/>
    <cellStyle name="Normal 3 13 7" xfId="37074"/>
    <cellStyle name="Normal 3 13 8" xfId="37962"/>
    <cellStyle name="Normal 3 14" xfId="61"/>
    <cellStyle name="Normal 3 15" xfId="11872"/>
    <cellStyle name="Normal 3 15 2" xfId="15440"/>
    <cellStyle name="Normal 3 15 3" xfId="22488"/>
    <cellStyle name="Normal 3 16" xfId="17208"/>
    <cellStyle name="Normal 3 17" xfId="36116"/>
    <cellStyle name="Normal 3 18" xfId="22"/>
    <cellStyle name="Normal 3 2" xfId="131"/>
    <cellStyle name="Normal 3 2 10" xfId="11933"/>
    <cellStyle name="Normal 3 2 2" xfId="3115"/>
    <cellStyle name="Normal 3 2 2 10" xfId="37075"/>
    <cellStyle name="Normal 3 2 2 11" xfId="37963"/>
    <cellStyle name="Normal 3 2 2 2" xfId="3116"/>
    <cellStyle name="Normal 3 2 2 2 10" xfId="37964"/>
    <cellStyle name="Normal 3 2 2 2 2" xfId="3117"/>
    <cellStyle name="Normal 3 2 2 2 2 2" xfId="11042"/>
    <cellStyle name="Normal 3 2 2 2 2 2 2" xfId="12835"/>
    <cellStyle name="Normal 3 2 2 2 2 2 2 2" xfId="16373"/>
    <cellStyle name="Normal 3 2 2 2 2 2 2 3" xfId="23430"/>
    <cellStyle name="Normal 3 2 2 2 2 2 3" xfId="14616"/>
    <cellStyle name="Normal 3 2 2 2 2 2 4" xfId="21661"/>
    <cellStyle name="Normal 3 2 2 2 2 3" xfId="11949"/>
    <cellStyle name="Normal 3 2 2 2 2 3 2" xfId="15496"/>
    <cellStyle name="Normal 3 2 2 2 2 3 3" xfId="22551"/>
    <cellStyle name="Normal 3 2 2 2 2 4" xfId="13729"/>
    <cellStyle name="Normal 3 2 2 2 2 4 2" xfId="24866"/>
    <cellStyle name="Normal 3 2 2 2 2 5" xfId="18334"/>
    <cellStyle name="Normal 3 2 2 2 2 6" xfId="36184"/>
    <cellStyle name="Normal 3 2 2 2 2 7" xfId="37077"/>
    <cellStyle name="Normal 3 2 2 2 2 8" xfId="37965"/>
    <cellStyle name="Normal 3 2 2 2 3" xfId="3118"/>
    <cellStyle name="Normal 3 2 2 2 3 2" xfId="11043"/>
    <cellStyle name="Normal 3 2 2 2 3 2 2" xfId="12836"/>
    <cellStyle name="Normal 3 2 2 2 3 2 2 2" xfId="16374"/>
    <cellStyle name="Normal 3 2 2 2 3 2 2 3" xfId="23431"/>
    <cellStyle name="Normal 3 2 2 2 3 2 3" xfId="14617"/>
    <cellStyle name="Normal 3 2 2 2 3 2 4" xfId="21662"/>
    <cellStyle name="Normal 3 2 2 2 3 3" xfId="11950"/>
    <cellStyle name="Normal 3 2 2 2 3 3 2" xfId="15497"/>
    <cellStyle name="Normal 3 2 2 2 3 3 3" xfId="22552"/>
    <cellStyle name="Normal 3 2 2 2 3 4" xfId="13730"/>
    <cellStyle name="Normal 3 2 2 2 3 4 2" xfId="24867"/>
    <cellStyle name="Normal 3 2 2 2 3 5" xfId="18335"/>
    <cellStyle name="Normal 3 2 2 2 3 6" xfId="36185"/>
    <cellStyle name="Normal 3 2 2 2 3 7" xfId="37078"/>
    <cellStyle name="Normal 3 2 2 2 3 8" xfId="37966"/>
    <cellStyle name="Normal 3 2 2 2 4" xfId="11041"/>
    <cellStyle name="Normal 3 2 2 2 4 2" xfId="12834"/>
    <cellStyle name="Normal 3 2 2 2 4 2 2" xfId="16372"/>
    <cellStyle name="Normal 3 2 2 2 4 2 3" xfId="23429"/>
    <cellStyle name="Normal 3 2 2 2 4 3" xfId="14615"/>
    <cellStyle name="Normal 3 2 2 2 4 4" xfId="21660"/>
    <cellStyle name="Normal 3 2 2 2 5" xfId="11948"/>
    <cellStyle name="Normal 3 2 2 2 5 2" xfId="15495"/>
    <cellStyle name="Normal 3 2 2 2 5 3" xfId="22550"/>
    <cellStyle name="Normal 3 2 2 2 6" xfId="13728"/>
    <cellStyle name="Normal 3 2 2 2 6 2" xfId="24865"/>
    <cellStyle name="Normal 3 2 2 2 7" xfId="18333"/>
    <cellStyle name="Normal 3 2 2 2 8" xfId="36183"/>
    <cellStyle name="Normal 3 2 2 2 9" xfId="37076"/>
    <cellStyle name="Normal 3 2 2 3" xfId="3119"/>
    <cellStyle name="Normal 3 2 2 3 2" xfId="11044"/>
    <cellStyle name="Normal 3 2 2 3 2 2" xfId="12837"/>
    <cellStyle name="Normal 3 2 2 3 2 2 2" xfId="16375"/>
    <cellStyle name="Normal 3 2 2 3 2 2 3" xfId="23432"/>
    <cellStyle name="Normal 3 2 2 3 2 3" xfId="14618"/>
    <cellStyle name="Normal 3 2 2 3 2 4" xfId="21663"/>
    <cellStyle name="Normal 3 2 2 3 3" xfId="11951"/>
    <cellStyle name="Normal 3 2 2 3 3 2" xfId="15498"/>
    <cellStyle name="Normal 3 2 2 3 3 3" xfId="22553"/>
    <cellStyle name="Normal 3 2 2 3 4" xfId="13731"/>
    <cellStyle name="Normal 3 2 2 3 4 2" xfId="24868"/>
    <cellStyle name="Normal 3 2 2 3 5" xfId="18336"/>
    <cellStyle name="Normal 3 2 2 3 6" xfId="36186"/>
    <cellStyle name="Normal 3 2 2 3 7" xfId="37079"/>
    <cellStyle name="Normal 3 2 2 3 8" xfId="37967"/>
    <cellStyle name="Normal 3 2 2 4" xfId="3120"/>
    <cellStyle name="Normal 3 2 2 4 2" xfId="11045"/>
    <cellStyle name="Normal 3 2 2 4 2 2" xfId="12838"/>
    <cellStyle name="Normal 3 2 2 4 2 2 2" xfId="16376"/>
    <cellStyle name="Normal 3 2 2 4 2 2 3" xfId="23433"/>
    <cellStyle name="Normal 3 2 2 4 2 3" xfId="14619"/>
    <cellStyle name="Normal 3 2 2 4 2 4" xfId="21664"/>
    <cellStyle name="Normal 3 2 2 4 3" xfId="11952"/>
    <cellStyle name="Normal 3 2 2 4 3 2" xfId="15499"/>
    <cellStyle name="Normal 3 2 2 4 3 3" xfId="22554"/>
    <cellStyle name="Normal 3 2 2 4 4" xfId="13732"/>
    <cellStyle name="Normal 3 2 2 4 4 2" xfId="24869"/>
    <cellStyle name="Normal 3 2 2 4 5" xfId="18337"/>
    <cellStyle name="Normal 3 2 2 4 6" xfId="36187"/>
    <cellStyle name="Normal 3 2 2 4 7" xfId="37080"/>
    <cellStyle name="Normal 3 2 2 4 8" xfId="37968"/>
    <cellStyle name="Normal 3 2 2 5" xfId="11040"/>
    <cellStyle name="Normal 3 2 2 5 2" xfId="12833"/>
    <cellStyle name="Normal 3 2 2 5 2 2" xfId="16371"/>
    <cellStyle name="Normal 3 2 2 5 2 3" xfId="23428"/>
    <cellStyle name="Normal 3 2 2 5 3" xfId="14614"/>
    <cellStyle name="Normal 3 2 2 5 4" xfId="21659"/>
    <cellStyle name="Normal 3 2 2 6" xfId="11947"/>
    <cellStyle name="Normal 3 2 2 6 2" xfId="15494"/>
    <cellStyle name="Normal 3 2 2 6 3" xfId="22549"/>
    <cellStyle name="Normal 3 2 2 7" xfId="13727"/>
    <cellStyle name="Normal 3 2 2 7 2" xfId="24864"/>
    <cellStyle name="Normal 3 2 2 8" xfId="18332"/>
    <cellStyle name="Normal 3 2 2 9" xfId="36182"/>
    <cellStyle name="Normal 3 2 3" xfId="3121"/>
    <cellStyle name="Normal 3 2 3 2" xfId="3122"/>
    <cellStyle name="Normal 3 2 3 2 2" xfId="11046"/>
    <cellStyle name="Normal 3 2 3 2 2 2" xfId="12839"/>
    <cellStyle name="Normal 3 2 3 2 2 2 2" xfId="16377"/>
    <cellStyle name="Normal 3 2 3 2 2 2 3" xfId="23434"/>
    <cellStyle name="Normal 3 2 3 2 2 3" xfId="14620"/>
    <cellStyle name="Normal 3 2 3 2 2 4" xfId="21665"/>
    <cellStyle name="Normal 3 2 3 2 3" xfId="11953"/>
    <cellStyle name="Normal 3 2 3 2 3 2" xfId="15500"/>
    <cellStyle name="Normal 3 2 3 2 3 3" xfId="22555"/>
    <cellStyle name="Normal 3 2 3 2 4" xfId="13733"/>
    <cellStyle name="Normal 3 2 3 2 4 2" xfId="24870"/>
    <cellStyle name="Normal 3 2 3 2 5" xfId="18339"/>
    <cellStyle name="Normal 3 2 3 2 6" xfId="36188"/>
    <cellStyle name="Normal 3 2 3 2 7" xfId="37081"/>
    <cellStyle name="Normal 3 2 3 2 8" xfId="37969"/>
    <cellStyle name="Normal 3 2 3 3" xfId="3123"/>
    <cellStyle name="Normal 3 2 3 3 2" xfId="11047"/>
    <cellStyle name="Normal 3 2 3 3 2 2" xfId="12840"/>
    <cellStyle name="Normal 3 2 3 3 2 2 2" xfId="16378"/>
    <cellStyle name="Normal 3 2 3 3 2 2 3" xfId="23435"/>
    <cellStyle name="Normal 3 2 3 3 2 3" xfId="14621"/>
    <cellStyle name="Normal 3 2 3 3 2 4" xfId="21666"/>
    <cellStyle name="Normal 3 2 3 3 3" xfId="11954"/>
    <cellStyle name="Normal 3 2 3 3 3 2" xfId="15501"/>
    <cellStyle name="Normal 3 2 3 3 3 3" xfId="22556"/>
    <cellStyle name="Normal 3 2 3 3 4" xfId="13734"/>
    <cellStyle name="Normal 3 2 3 3 4 2" xfId="24871"/>
    <cellStyle name="Normal 3 2 3 3 5" xfId="18340"/>
    <cellStyle name="Normal 3 2 3 3 6" xfId="36189"/>
    <cellStyle name="Normal 3 2 3 3 7" xfId="37082"/>
    <cellStyle name="Normal 3 2 3 3 8" xfId="37970"/>
    <cellStyle name="Normal 3 2 4" xfId="3124"/>
    <cellStyle name="Normal 3 2 5" xfId="3125"/>
    <cellStyle name="Normal 3 2 6" xfId="3126"/>
    <cellStyle name="Normal 3 2 7" xfId="3127"/>
    <cellStyle name="Normal 3 2 7 2" xfId="11048"/>
    <cellStyle name="Normal 3 2 7 2 2" xfId="12841"/>
    <cellStyle name="Normal 3 2 7 2 2 2" xfId="16379"/>
    <cellStyle name="Normal 3 2 7 2 2 3" xfId="23436"/>
    <cellStyle name="Normal 3 2 7 2 3" xfId="14622"/>
    <cellStyle name="Normal 3 2 7 2 4" xfId="21667"/>
    <cellStyle name="Normal 3 2 7 3" xfId="11955"/>
    <cellStyle name="Normal 3 2 7 3 2" xfId="15502"/>
    <cellStyle name="Normal 3 2 7 3 3" xfId="22557"/>
    <cellStyle name="Normal 3 2 7 4" xfId="13735"/>
    <cellStyle name="Normal 3 2 7 4 2" xfId="24872"/>
    <cellStyle name="Normal 3 2 7 4 3" xfId="35652"/>
    <cellStyle name="Normal 3 2 7 5" xfId="18344"/>
    <cellStyle name="Normal 3 2 7 6" xfId="36190"/>
    <cellStyle name="Normal 3 2 7 7" xfId="37083"/>
    <cellStyle name="Normal 3 2 7 8" xfId="37971"/>
    <cellStyle name="Normal 3 2 8" xfId="11885"/>
    <cellStyle name="Normal 3 2 8 2" xfId="24873"/>
    <cellStyle name="Normal 3 2 8 2 2" xfId="36022"/>
    <cellStyle name="Normal 3 2 9" xfId="11875"/>
    <cellStyle name="Normal 3 2 9 2" xfId="18810"/>
    <cellStyle name="Normal 3 3" xfId="3128"/>
    <cellStyle name="Normal 3 3 10" xfId="24874"/>
    <cellStyle name="Normal 3 3 10 2" xfId="33895"/>
    <cellStyle name="Normal 3 3 11" xfId="18345"/>
    <cellStyle name="Normal 3 3 12" xfId="36191"/>
    <cellStyle name="Normal 3 3 13" xfId="37084"/>
    <cellStyle name="Normal 3 3 14" xfId="37972"/>
    <cellStyle name="Normal 3 3 2" xfId="3129"/>
    <cellStyle name="Normal 3 3 2 10" xfId="37085"/>
    <cellStyle name="Normal 3 3 2 11" xfId="37973"/>
    <cellStyle name="Normal 3 3 2 2" xfId="3130"/>
    <cellStyle name="Normal 3 3 2 2 10" xfId="37974"/>
    <cellStyle name="Normal 3 3 2 2 2" xfId="3131"/>
    <cellStyle name="Normal 3 3 2 2 2 2" xfId="11052"/>
    <cellStyle name="Normal 3 3 2 2 2 2 2" xfId="12845"/>
    <cellStyle name="Normal 3 3 2 2 2 2 2 2" xfId="16383"/>
    <cellStyle name="Normal 3 3 2 2 2 2 2 3" xfId="23440"/>
    <cellStyle name="Normal 3 3 2 2 2 2 3" xfId="14626"/>
    <cellStyle name="Normal 3 3 2 2 2 2 4" xfId="21671"/>
    <cellStyle name="Normal 3 3 2 2 2 3" xfId="11959"/>
    <cellStyle name="Normal 3 3 2 2 2 3 2" xfId="15506"/>
    <cellStyle name="Normal 3 3 2 2 2 3 3" xfId="22561"/>
    <cellStyle name="Normal 3 3 2 2 2 4" xfId="13739"/>
    <cellStyle name="Normal 3 3 2 2 2 4 2" xfId="24877"/>
    <cellStyle name="Normal 3 3 2 2 2 4 3" xfId="20887"/>
    <cellStyle name="Normal 3 3 2 2 2 5" xfId="18348"/>
    <cellStyle name="Normal 3 3 2 2 2 6" xfId="36194"/>
    <cellStyle name="Normal 3 3 2 2 2 7" xfId="37087"/>
    <cellStyle name="Normal 3 3 2 2 2 8" xfId="37975"/>
    <cellStyle name="Normal 3 3 2 2 3" xfId="3132"/>
    <cellStyle name="Normal 3 3 2 2 3 2" xfId="11053"/>
    <cellStyle name="Normal 3 3 2 2 3 2 2" xfId="12846"/>
    <cellStyle name="Normal 3 3 2 2 3 2 2 2" xfId="16384"/>
    <cellStyle name="Normal 3 3 2 2 3 2 2 3" xfId="23441"/>
    <cellStyle name="Normal 3 3 2 2 3 2 3" xfId="14627"/>
    <cellStyle name="Normal 3 3 2 2 3 2 4" xfId="21672"/>
    <cellStyle name="Normal 3 3 2 2 3 3" xfId="11960"/>
    <cellStyle name="Normal 3 3 2 2 3 3 2" xfId="15507"/>
    <cellStyle name="Normal 3 3 2 2 3 3 3" xfId="22562"/>
    <cellStyle name="Normal 3 3 2 2 3 4" xfId="13740"/>
    <cellStyle name="Normal 3 3 2 2 3 4 2" xfId="24878"/>
    <cellStyle name="Normal 3 3 2 2 3 4 3" xfId="36027"/>
    <cellStyle name="Normal 3 3 2 2 3 5" xfId="18349"/>
    <cellStyle name="Normal 3 3 2 2 3 6" xfId="36195"/>
    <cellStyle name="Normal 3 3 2 2 3 7" xfId="37088"/>
    <cellStyle name="Normal 3 3 2 2 3 8" xfId="37976"/>
    <cellStyle name="Normal 3 3 2 2 4" xfId="11051"/>
    <cellStyle name="Normal 3 3 2 2 4 2" xfId="12844"/>
    <cellStyle name="Normal 3 3 2 2 4 2 2" xfId="16382"/>
    <cellStyle name="Normal 3 3 2 2 4 2 3" xfId="23439"/>
    <cellStyle name="Normal 3 3 2 2 4 3" xfId="14625"/>
    <cellStyle name="Normal 3 3 2 2 4 4" xfId="21670"/>
    <cellStyle name="Normal 3 3 2 2 5" xfId="11958"/>
    <cellStyle name="Normal 3 3 2 2 5 2" xfId="15505"/>
    <cellStyle name="Normal 3 3 2 2 5 3" xfId="22560"/>
    <cellStyle name="Normal 3 3 2 2 6" xfId="13738"/>
    <cellStyle name="Normal 3 3 2 2 6 2" xfId="24876"/>
    <cellStyle name="Normal 3 3 2 2 6 3" xfId="18630"/>
    <cellStyle name="Normal 3 3 2 2 7" xfId="18347"/>
    <cellStyle name="Normal 3 3 2 2 8" xfId="36193"/>
    <cellStyle name="Normal 3 3 2 2 9" xfId="37086"/>
    <cellStyle name="Normal 3 3 2 3" xfId="3133"/>
    <cellStyle name="Normal 3 3 2 3 2" xfId="11054"/>
    <cellStyle name="Normal 3 3 2 3 2 2" xfId="12847"/>
    <cellStyle name="Normal 3 3 2 3 2 2 2" xfId="16385"/>
    <cellStyle name="Normal 3 3 2 3 2 2 3" xfId="23442"/>
    <cellStyle name="Normal 3 3 2 3 2 3" xfId="14628"/>
    <cellStyle name="Normal 3 3 2 3 2 4" xfId="21673"/>
    <cellStyle name="Normal 3 3 2 3 3" xfId="11961"/>
    <cellStyle name="Normal 3 3 2 3 3 2" xfId="15508"/>
    <cellStyle name="Normal 3 3 2 3 3 3" xfId="22563"/>
    <cellStyle name="Normal 3 3 2 3 4" xfId="13741"/>
    <cellStyle name="Normal 3 3 2 3 4 2" xfId="24879"/>
    <cellStyle name="Normal 3 3 2 3 4 3" xfId="32985"/>
    <cellStyle name="Normal 3 3 2 3 5" xfId="18350"/>
    <cellStyle name="Normal 3 3 2 3 6" xfId="36196"/>
    <cellStyle name="Normal 3 3 2 3 7" xfId="37089"/>
    <cellStyle name="Normal 3 3 2 3 8" xfId="37977"/>
    <cellStyle name="Normal 3 3 2 4" xfId="3134"/>
    <cellStyle name="Normal 3 3 2 4 2" xfId="11055"/>
    <cellStyle name="Normal 3 3 2 4 2 2" xfId="12848"/>
    <cellStyle name="Normal 3 3 2 4 2 2 2" xfId="16386"/>
    <cellStyle name="Normal 3 3 2 4 2 2 3" xfId="23443"/>
    <cellStyle name="Normal 3 3 2 4 2 3" xfId="14629"/>
    <cellStyle name="Normal 3 3 2 4 2 4" xfId="21674"/>
    <cellStyle name="Normal 3 3 2 4 3" xfId="11962"/>
    <cellStyle name="Normal 3 3 2 4 3 2" xfId="15509"/>
    <cellStyle name="Normal 3 3 2 4 3 3" xfId="22564"/>
    <cellStyle name="Normal 3 3 2 4 4" xfId="13742"/>
    <cellStyle name="Normal 3 3 2 4 4 2" xfId="24880"/>
    <cellStyle name="Normal 3 3 2 4 4 3" xfId="35095"/>
    <cellStyle name="Normal 3 3 2 4 5" xfId="18351"/>
    <cellStyle name="Normal 3 3 2 4 6" xfId="36197"/>
    <cellStyle name="Normal 3 3 2 4 7" xfId="37090"/>
    <cellStyle name="Normal 3 3 2 4 8" xfId="37978"/>
    <cellStyle name="Normal 3 3 2 5" xfId="11050"/>
    <cellStyle name="Normal 3 3 2 5 2" xfId="12843"/>
    <cellStyle name="Normal 3 3 2 5 2 2" xfId="16381"/>
    <cellStyle name="Normal 3 3 2 5 2 3" xfId="23438"/>
    <cellStyle name="Normal 3 3 2 5 3" xfId="14624"/>
    <cellStyle name="Normal 3 3 2 5 4" xfId="21669"/>
    <cellStyle name="Normal 3 3 2 6" xfId="11957"/>
    <cellStyle name="Normal 3 3 2 6 2" xfId="15504"/>
    <cellStyle name="Normal 3 3 2 6 3" xfId="22559"/>
    <cellStyle name="Normal 3 3 2 7" xfId="13737"/>
    <cellStyle name="Normal 3 3 2 7 2" xfId="24875"/>
    <cellStyle name="Normal 3 3 2 7 3" xfId="35801"/>
    <cellStyle name="Normal 3 3 2 8" xfId="18346"/>
    <cellStyle name="Normal 3 3 2 9" xfId="36192"/>
    <cellStyle name="Normal 3 3 3" xfId="3135"/>
    <cellStyle name="Normal 3 3 3 2" xfId="3136"/>
    <cellStyle name="Normal 3 3 3 2 2" xfId="11056"/>
    <cellStyle name="Normal 3 3 3 2 2 2" xfId="12849"/>
    <cellStyle name="Normal 3 3 3 2 2 2 2" xfId="16387"/>
    <cellStyle name="Normal 3 3 3 2 2 2 3" xfId="23444"/>
    <cellStyle name="Normal 3 3 3 2 2 3" xfId="14630"/>
    <cellStyle name="Normal 3 3 3 2 2 4" xfId="21675"/>
    <cellStyle name="Normal 3 3 3 2 3" xfId="11963"/>
    <cellStyle name="Normal 3 3 3 2 3 2" xfId="15510"/>
    <cellStyle name="Normal 3 3 3 2 3 3" xfId="22565"/>
    <cellStyle name="Normal 3 3 3 2 4" xfId="13743"/>
    <cellStyle name="Normal 3 3 3 2 4 2" xfId="24882"/>
    <cellStyle name="Normal 3 3 3 2 4 3" xfId="33091"/>
    <cellStyle name="Normal 3 3 3 2 5" xfId="18353"/>
    <cellStyle name="Normal 3 3 3 2 6" xfId="36198"/>
    <cellStyle name="Normal 3 3 3 2 7" xfId="37091"/>
    <cellStyle name="Normal 3 3 3 2 8" xfId="37979"/>
    <cellStyle name="Normal 3 3 3 3" xfId="3137"/>
    <cellStyle name="Normal 3 3 3 3 2" xfId="11057"/>
    <cellStyle name="Normal 3 3 3 3 2 2" xfId="12850"/>
    <cellStyle name="Normal 3 3 3 3 2 2 2" xfId="16388"/>
    <cellStyle name="Normal 3 3 3 3 2 2 3" xfId="23445"/>
    <cellStyle name="Normal 3 3 3 3 2 3" xfId="14631"/>
    <cellStyle name="Normal 3 3 3 3 2 4" xfId="21676"/>
    <cellStyle name="Normal 3 3 3 3 3" xfId="11964"/>
    <cellStyle name="Normal 3 3 3 3 3 2" xfId="15511"/>
    <cellStyle name="Normal 3 3 3 3 3 3" xfId="22566"/>
    <cellStyle name="Normal 3 3 3 3 4" xfId="13744"/>
    <cellStyle name="Normal 3 3 3 3 4 2" xfId="24883"/>
    <cellStyle name="Normal 3 3 3 3 4 3" xfId="34949"/>
    <cellStyle name="Normal 3 3 3 3 5" xfId="18354"/>
    <cellStyle name="Normal 3 3 3 3 6" xfId="36199"/>
    <cellStyle name="Normal 3 3 3 3 7" xfId="37092"/>
    <cellStyle name="Normal 3 3 3 3 8" xfId="37980"/>
    <cellStyle name="Normal 3 3 3 4" xfId="24881"/>
    <cellStyle name="Normal 3 3 3 4 2" xfId="33599"/>
    <cellStyle name="Normal 3 3 4" xfId="3138"/>
    <cellStyle name="Normal 3 3 4 2" xfId="24884"/>
    <cellStyle name="Normal 3 3 4 2 2" xfId="19482"/>
    <cellStyle name="Normal 3 3 5" xfId="3139"/>
    <cellStyle name="Normal 3 3 5 2" xfId="11058"/>
    <cellStyle name="Normal 3 3 5 2 2" xfId="12851"/>
    <cellStyle name="Normal 3 3 5 2 2 2" xfId="16389"/>
    <cellStyle name="Normal 3 3 5 2 2 3" xfId="23446"/>
    <cellStyle name="Normal 3 3 5 2 3" xfId="14632"/>
    <cellStyle name="Normal 3 3 5 2 4" xfId="21677"/>
    <cellStyle name="Normal 3 3 5 3" xfId="11965"/>
    <cellStyle name="Normal 3 3 5 3 2" xfId="15512"/>
    <cellStyle name="Normal 3 3 5 3 3" xfId="22567"/>
    <cellStyle name="Normal 3 3 5 4" xfId="13745"/>
    <cellStyle name="Normal 3 3 5 4 2" xfId="24885"/>
    <cellStyle name="Normal 3 3 5 4 3" xfId="22498"/>
    <cellStyle name="Normal 3 3 5 5" xfId="18356"/>
    <cellStyle name="Normal 3 3 5 6" xfId="36200"/>
    <cellStyle name="Normal 3 3 5 7" xfId="37093"/>
    <cellStyle name="Normal 3 3 5 8" xfId="37981"/>
    <cellStyle name="Normal 3 3 6" xfId="11049"/>
    <cellStyle name="Normal 3 3 6 2" xfId="11956"/>
    <cellStyle name="Normal 3 3 6 2 2" xfId="15503"/>
    <cellStyle name="Normal 3 3 6 2 3" xfId="22558"/>
    <cellStyle name="Normal 3 3 6 3" xfId="14623"/>
    <cellStyle name="Normal 3 3 6 4" xfId="21668"/>
    <cellStyle name="Normal 3 3 7" xfId="12842"/>
    <cellStyle name="Normal 3 3 7 2" xfId="16380"/>
    <cellStyle name="Normal 3 3 7 3" xfId="23437"/>
    <cellStyle name="Normal 3 3 8" xfId="11882"/>
    <cellStyle name="Normal 3 3 9" xfId="13736"/>
    <cellStyle name="Normal 3 3 9 2" xfId="24619"/>
    <cellStyle name="Normal 3 4" xfId="3140"/>
    <cellStyle name="Normal 3 4 10" xfId="18357"/>
    <cellStyle name="Normal 3 4 11" xfId="36201"/>
    <cellStyle name="Normal 3 4 12" xfId="37094"/>
    <cellStyle name="Normal 3 4 13" xfId="37982"/>
    <cellStyle name="Normal 3 4 2" xfId="3141"/>
    <cellStyle name="Normal 3 4 2 10" xfId="37095"/>
    <cellStyle name="Normal 3 4 2 11" xfId="37983"/>
    <cellStyle name="Normal 3 4 2 2" xfId="3142"/>
    <cellStyle name="Normal 3 4 2 2 10" xfId="37984"/>
    <cellStyle name="Normal 3 4 2 2 2" xfId="3143"/>
    <cellStyle name="Normal 3 4 2 2 2 2" xfId="11062"/>
    <cellStyle name="Normal 3 4 2 2 2 2 2" xfId="12855"/>
    <cellStyle name="Normal 3 4 2 2 2 2 2 2" xfId="16393"/>
    <cellStyle name="Normal 3 4 2 2 2 2 2 3" xfId="23450"/>
    <cellStyle name="Normal 3 4 2 2 2 2 3" xfId="14636"/>
    <cellStyle name="Normal 3 4 2 2 2 2 4" xfId="21681"/>
    <cellStyle name="Normal 3 4 2 2 2 3" xfId="11969"/>
    <cellStyle name="Normal 3 4 2 2 2 3 2" xfId="15516"/>
    <cellStyle name="Normal 3 4 2 2 2 3 3" xfId="22571"/>
    <cellStyle name="Normal 3 4 2 2 2 4" xfId="13749"/>
    <cellStyle name="Normal 3 4 2 2 2 4 2" xfId="24889"/>
    <cellStyle name="Normal 3 4 2 2 2 4 3" xfId="32432"/>
    <cellStyle name="Normal 3 4 2 2 2 5" xfId="18360"/>
    <cellStyle name="Normal 3 4 2 2 2 6" xfId="36204"/>
    <cellStyle name="Normal 3 4 2 2 2 7" xfId="37097"/>
    <cellStyle name="Normal 3 4 2 2 2 8" xfId="37985"/>
    <cellStyle name="Normal 3 4 2 2 3" xfId="3144"/>
    <cellStyle name="Normal 3 4 2 2 3 2" xfId="11063"/>
    <cellStyle name="Normal 3 4 2 2 3 2 2" xfId="12856"/>
    <cellStyle name="Normal 3 4 2 2 3 2 2 2" xfId="16394"/>
    <cellStyle name="Normal 3 4 2 2 3 2 2 3" xfId="23451"/>
    <cellStyle name="Normal 3 4 2 2 3 2 3" xfId="14637"/>
    <cellStyle name="Normal 3 4 2 2 3 2 4" xfId="21682"/>
    <cellStyle name="Normal 3 4 2 2 3 3" xfId="11970"/>
    <cellStyle name="Normal 3 4 2 2 3 3 2" xfId="15517"/>
    <cellStyle name="Normal 3 4 2 2 3 3 3" xfId="22572"/>
    <cellStyle name="Normal 3 4 2 2 3 4" xfId="13750"/>
    <cellStyle name="Normal 3 4 2 2 3 4 2" xfId="24890"/>
    <cellStyle name="Normal 3 4 2 2 3 4 3" xfId="34777"/>
    <cellStyle name="Normal 3 4 2 2 3 5" xfId="18361"/>
    <cellStyle name="Normal 3 4 2 2 3 6" xfId="36205"/>
    <cellStyle name="Normal 3 4 2 2 3 7" xfId="37098"/>
    <cellStyle name="Normal 3 4 2 2 3 8" xfId="37986"/>
    <cellStyle name="Normal 3 4 2 2 4" xfId="11061"/>
    <cellStyle name="Normal 3 4 2 2 4 2" xfId="12854"/>
    <cellStyle name="Normal 3 4 2 2 4 2 2" xfId="16392"/>
    <cellStyle name="Normal 3 4 2 2 4 2 3" xfId="23449"/>
    <cellStyle name="Normal 3 4 2 2 4 3" xfId="14635"/>
    <cellStyle name="Normal 3 4 2 2 4 4" xfId="21680"/>
    <cellStyle name="Normal 3 4 2 2 5" xfId="11968"/>
    <cellStyle name="Normal 3 4 2 2 5 2" xfId="15515"/>
    <cellStyle name="Normal 3 4 2 2 5 3" xfId="22570"/>
    <cellStyle name="Normal 3 4 2 2 6" xfId="13748"/>
    <cellStyle name="Normal 3 4 2 2 6 2" xfId="24888"/>
    <cellStyle name="Normal 3 4 2 2 6 3" xfId="18125"/>
    <cellStyle name="Normal 3 4 2 2 7" xfId="18359"/>
    <cellStyle name="Normal 3 4 2 2 8" xfId="36203"/>
    <cellStyle name="Normal 3 4 2 2 9" xfId="37096"/>
    <cellStyle name="Normal 3 4 2 3" xfId="3145"/>
    <cellStyle name="Normal 3 4 2 3 2" xfId="11064"/>
    <cellStyle name="Normal 3 4 2 3 2 2" xfId="12857"/>
    <cellStyle name="Normal 3 4 2 3 2 2 2" xfId="16395"/>
    <cellStyle name="Normal 3 4 2 3 2 2 3" xfId="23452"/>
    <cellStyle name="Normal 3 4 2 3 2 3" xfId="14638"/>
    <cellStyle name="Normal 3 4 2 3 2 4" xfId="21683"/>
    <cellStyle name="Normal 3 4 2 3 3" xfId="11971"/>
    <cellStyle name="Normal 3 4 2 3 3 2" xfId="15518"/>
    <cellStyle name="Normal 3 4 2 3 3 3" xfId="22573"/>
    <cellStyle name="Normal 3 4 2 3 4" xfId="13751"/>
    <cellStyle name="Normal 3 4 2 3 4 2" xfId="24891"/>
    <cellStyle name="Normal 3 4 2 3 4 3" xfId="35494"/>
    <cellStyle name="Normal 3 4 2 3 5" xfId="18362"/>
    <cellStyle name="Normal 3 4 2 3 6" xfId="36206"/>
    <cellStyle name="Normal 3 4 2 3 7" xfId="37099"/>
    <cellStyle name="Normal 3 4 2 3 8" xfId="37987"/>
    <cellStyle name="Normal 3 4 2 4" xfId="3146"/>
    <cellStyle name="Normal 3 4 2 4 2" xfId="11065"/>
    <cellStyle name="Normal 3 4 2 4 2 2" xfId="12858"/>
    <cellStyle name="Normal 3 4 2 4 2 2 2" xfId="16396"/>
    <cellStyle name="Normal 3 4 2 4 2 2 3" xfId="23453"/>
    <cellStyle name="Normal 3 4 2 4 2 3" xfId="14639"/>
    <cellStyle name="Normal 3 4 2 4 2 4" xfId="21684"/>
    <cellStyle name="Normal 3 4 2 4 3" xfId="11972"/>
    <cellStyle name="Normal 3 4 2 4 3 2" xfId="15519"/>
    <cellStyle name="Normal 3 4 2 4 3 3" xfId="22574"/>
    <cellStyle name="Normal 3 4 2 4 4" xfId="13752"/>
    <cellStyle name="Normal 3 4 2 4 4 2" xfId="24892"/>
    <cellStyle name="Normal 3 4 2 4 4 3" xfId="17542"/>
    <cellStyle name="Normal 3 4 2 4 5" xfId="18363"/>
    <cellStyle name="Normal 3 4 2 4 6" xfId="36207"/>
    <cellStyle name="Normal 3 4 2 4 7" xfId="37100"/>
    <cellStyle name="Normal 3 4 2 4 8" xfId="37988"/>
    <cellStyle name="Normal 3 4 2 5" xfId="11060"/>
    <cellStyle name="Normal 3 4 2 5 2" xfId="12853"/>
    <cellStyle name="Normal 3 4 2 5 2 2" xfId="16391"/>
    <cellStyle name="Normal 3 4 2 5 2 3" xfId="23448"/>
    <cellStyle name="Normal 3 4 2 5 3" xfId="14634"/>
    <cellStyle name="Normal 3 4 2 5 4" xfId="21679"/>
    <cellStyle name="Normal 3 4 2 6" xfId="11967"/>
    <cellStyle name="Normal 3 4 2 6 2" xfId="15514"/>
    <cellStyle name="Normal 3 4 2 6 3" xfId="22569"/>
    <cellStyle name="Normal 3 4 2 7" xfId="13747"/>
    <cellStyle name="Normal 3 4 2 7 2" xfId="24887"/>
    <cellStyle name="Normal 3 4 2 7 3" xfId="18450"/>
    <cellStyle name="Normal 3 4 2 8" xfId="18358"/>
    <cellStyle name="Normal 3 4 2 9" xfId="36202"/>
    <cellStyle name="Normal 3 4 3" xfId="3147"/>
    <cellStyle name="Normal 3 4 3 2" xfId="3148"/>
    <cellStyle name="Normal 3 4 3 2 2" xfId="11066"/>
    <cellStyle name="Normal 3 4 3 2 2 2" xfId="12859"/>
    <cellStyle name="Normal 3 4 3 2 2 2 2" xfId="16397"/>
    <cellStyle name="Normal 3 4 3 2 2 2 3" xfId="23454"/>
    <cellStyle name="Normal 3 4 3 2 2 3" xfId="14640"/>
    <cellStyle name="Normal 3 4 3 2 2 4" xfId="21685"/>
    <cellStyle name="Normal 3 4 3 2 3" xfId="11973"/>
    <cellStyle name="Normal 3 4 3 2 3 2" xfId="15520"/>
    <cellStyle name="Normal 3 4 3 2 3 3" xfId="22575"/>
    <cellStyle name="Normal 3 4 3 2 4" xfId="13753"/>
    <cellStyle name="Normal 3 4 3 2 4 2" xfId="24894"/>
    <cellStyle name="Normal 3 4 3 2 4 3" xfId="32778"/>
    <cellStyle name="Normal 3 4 3 2 5" xfId="18365"/>
    <cellStyle name="Normal 3 4 3 2 6" xfId="36208"/>
    <cellStyle name="Normal 3 4 3 2 7" xfId="37101"/>
    <cellStyle name="Normal 3 4 3 2 8" xfId="37989"/>
    <cellStyle name="Normal 3 4 3 3" xfId="3149"/>
    <cellStyle name="Normal 3 4 3 3 2" xfId="11067"/>
    <cellStyle name="Normal 3 4 3 3 2 2" xfId="12860"/>
    <cellStyle name="Normal 3 4 3 3 2 2 2" xfId="16398"/>
    <cellStyle name="Normal 3 4 3 3 2 2 3" xfId="23455"/>
    <cellStyle name="Normal 3 4 3 3 2 3" xfId="14641"/>
    <cellStyle name="Normal 3 4 3 3 2 4" xfId="21686"/>
    <cellStyle name="Normal 3 4 3 3 3" xfId="11974"/>
    <cellStyle name="Normal 3 4 3 3 3 2" xfId="15521"/>
    <cellStyle name="Normal 3 4 3 3 3 3" xfId="22576"/>
    <cellStyle name="Normal 3 4 3 3 4" xfId="13754"/>
    <cellStyle name="Normal 3 4 3 3 4 2" xfId="24895"/>
    <cellStyle name="Normal 3 4 3 3 4 3" xfId="32833"/>
    <cellStyle name="Normal 3 4 3 3 5" xfId="18366"/>
    <cellStyle name="Normal 3 4 3 3 6" xfId="36209"/>
    <cellStyle name="Normal 3 4 3 3 7" xfId="37102"/>
    <cellStyle name="Normal 3 4 3 3 8" xfId="37990"/>
    <cellStyle name="Normal 3 4 3 4" xfId="24893"/>
    <cellStyle name="Normal 3 4 3 4 2" xfId="18063"/>
    <cellStyle name="Normal 3 4 4" xfId="3150"/>
    <cellStyle name="Normal 3 4 4 2" xfId="24896"/>
    <cellStyle name="Normal 3 4 4 2 2" xfId="34458"/>
    <cellStyle name="Normal 3 4 5" xfId="3151"/>
    <cellStyle name="Normal 3 4 5 2" xfId="11068"/>
    <cellStyle name="Normal 3 4 5 2 2" xfId="12861"/>
    <cellStyle name="Normal 3 4 5 2 2 2" xfId="16399"/>
    <cellStyle name="Normal 3 4 5 2 2 3" xfId="23456"/>
    <cellStyle name="Normal 3 4 5 2 3" xfId="14642"/>
    <cellStyle name="Normal 3 4 5 2 4" xfId="21687"/>
    <cellStyle name="Normal 3 4 5 3" xfId="11975"/>
    <cellStyle name="Normal 3 4 5 3 2" xfId="15522"/>
    <cellStyle name="Normal 3 4 5 3 3" xfId="22577"/>
    <cellStyle name="Normal 3 4 5 4" xfId="13755"/>
    <cellStyle name="Normal 3 4 5 4 2" xfId="24897"/>
    <cellStyle name="Normal 3 4 5 4 3" xfId="35333"/>
    <cellStyle name="Normal 3 4 5 5" xfId="18368"/>
    <cellStyle name="Normal 3 4 5 6" xfId="36210"/>
    <cellStyle name="Normal 3 4 5 7" xfId="37103"/>
    <cellStyle name="Normal 3 4 5 8" xfId="37991"/>
    <cellStyle name="Normal 3 4 6" xfId="11059"/>
    <cellStyle name="Normal 3 4 6 2" xfId="12852"/>
    <cellStyle name="Normal 3 4 6 2 2" xfId="16390"/>
    <cellStyle name="Normal 3 4 6 2 3" xfId="23447"/>
    <cellStyle name="Normal 3 4 6 3" xfId="14633"/>
    <cellStyle name="Normal 3 4 6 3 2" xfId="24898"/>
    <cellStyle name="Normal 3 4 6 3 3" xfId="34436"/>
    <cellStyle name="Normal 3 4 6 4" xfId="21678"/>
    <cellStyle name="Normal 3 4 7" xfId="11966"/>
    <cellStyle name="Normal 3 4 7 2" xfId="15513"/>
    <cellStyle name="Normal 3 4 7 3" xfId="22568"/>
    <cellStyle name="Normal 3 4 8" xfId="13746"/>
    <cellStyle name="Normal 3 4 8 2" xfId="24620"/>
    <cellStyle name="Normal 3 4 9" xfId="24886"/>
    <cellStyle name="Normal 3 4 9 2" xfId="19563"/>
    <cellStyle name="Normal 3 5" xfId="3152"/>
    <cellStyle name="Normal 3 5 10" xfId="18369"/>
    <cellStyle name="Normal 3 5 11" xfId="36211"/>
    <cellStyle name="Normal 3 5 12" xfId="37104"/>
    <cellStyle name="Normal 3 5 13" xfId="37992"/>
    <cellStyle name="Normal 3 5 2" xfId="3153"/>
    <cellStyle name="Normal 3 5 2 10" xfId="37105"/>
    <cellStyle name="Normal 3 5 2 11" xfId="37993"/>
    <cellStyle name="Normal 3 5 2 2" xfId="3154"/>
    <cellStyle name="Normal 3 5 2 2 10" xfId="37994"/>
    <cellStyle name="Normal 3 5 2 2 2" xfId="3155"/>
    <cellStyle name="Normal 3 5 2 2 2 2" xfId="11072"/>
    <cellStyle name="Normal 3 5 2 2 2 2 2" xfId="12865"/>
    <cellStyle name="Normal 3 5 2 2 2 2 2 2" xfId="16403"/>
    <cellStyle name="Normal 3 5 2 2 2 2 2 3" xfId="23460"/>
    <cellStyle name="Normal 3 5 2 2 2 2 3" xfId="14646"/>
    <cellStyle name="Normal 3 5 2 2 2 2 4" xfId="21691"/>
    <cellStyle name="Normal 3 5 2 2 2 3" xfId="11979"/>
    <cellStyle name="Normal 3 5 2 2 2 3 2" xfId="15526"/>
    <cellStyle name="Normal 3 5 2 2 2 3 3" xfId="22581"/>
    <cellStyle name="Normal 3 5 2 2 2 4" xfId="13759"/>
    <cellStyle name="Normal 3 5 2 2 2 4 2" xfId="24902"/>
    <cellStyle name="Normal 3 5 2 2 2 4 3" xfId="33543"/>
    <cellStyle name="Normal 3 5 2 2 2 5" xfId="18372"/>
    <cellStyle name="Normal 3 5 2 2 2 6" xfId="36214"/>
    <cellStyle name="Normal 3 5 2 2 2 7" xfId="37107"/>
    <cellStyle name="Normal 3 5 2 2 2 8" xfId="37995"/>
    <cellStyle name="Normal 3 5 2 2 3" xfId="3156"/>
    <cellStyle name="Normal 3 5 2 2 3 2" xfId="11073"/>
    <cellStyle name="Normal 3 5 2 2 3 2 2" xfId="12866"/>
    <cellStyle name="Normal 3 5 2 2 3 2 2 2" xfId="16404"/>
    <cellStyle name="Normal 3 5 2 2 3 2 2 3" xfId="23461"/>
    <cellStyle name="Normal 3 5 2 2 3 2 3" xfId="14647"/>
    <cellStyle name="Normal 3 5 2 2 3 2 4" xfId="21692"/>
    <cellStyle name="Normal 3 5 2 2 3 3" xfId="11980"/>
    <cellStyle name="Normal 3 5 2 2 3 3 2" xfId="15527"/>
    <cellStyle name="Normal 3 5 2 2 3 3 3" xfId="22582"/>
    <cellStyle name="Normal 3 5 2 2 3 4" xfId="13760"/>
    <cellStyle name="Normal 3 5 2 2 3 4 2" xfId="24903"/>
    <cellStyle name="Normal 3 5 2 2 3 4 3" xfId="35151"/>
    <cellStyle name="Normal 3 5 2 2 3 5" xfId="18373"/>
    <cellStyle name="Normal 3 5 2 2 3 6" xfId="36215"/>
    <cellStyle name="Normal 3 5 2 2 3 7" xfId="37108"/>
    <cellStyle name="Normal 3 5 2 2 3 8" xfId="37996"/>
    <cellStyle name="Normal 3 5 2 2 4" xfId="11071"/>
    <cellStyle name="Normal 3 5 2 2 4 2" xfId="12864"/>
    <cellStyle name="Normal 3 5 2 2 4 2 2" xfId="16402"/>
    <cellStyle name="Normal 3 5 2 2 4 2 3" xfId="23459"/>
    <cellStyle name="Normal 3 5 2 2 4 3" xfId="14645"/>
    <cellStyle name="Normal 3 5 2 2 4 4" xfId="21690"/>
    <cellStyle name="Normal 3 5 2 2 5" xfId="11978"/>
    <cellStyle name="Normal 3 5 2 2 5 2" xfId="15525"/>
    <cellStyle name="Normal 3 5 2 2 5 3" xfId="22580"/>
    <cellStyle name="Normal 3 5 2 2 6" xfId="13758"/>
    <cellStyle name="Normal 3 5 2 2 6 2" xfId="24901"/>
    <cellStyle name="Normal 3 5 2 2 6 3" xfId="21005"/>
    <cellStyle name="Normal 3 5 2 2 7" xfId="18371"/>
    <cellStyle name="Normal 3 5 2 2 8" xfId="36213"/>
    <cellStyle name="Normal 3 5 2 2 9" xfId="37106"/>
    <cellStyle name="Normal 3 5 2 3" xfId="3157"/>
    <cellStyle name="Normal 3 5 2 3 2" xfId="11074"/>
    <cellStyle name="Normal 3 5 2 3 2 2" xfId="12867"/>
    <cellStyle name="Normal 3 5 2 3 2 2 2" xfId="16405"/>
    <cellStyle name="Normal 3 5 2 3 2 2 3" xfId="23462"/>
    <cellStyle name="Normal 3 5 2 3 2 3" xfId="14648"/>
    <cellStyle name="Normal 3 5 2 3 2 4" xfId="21693"/>
    <cellStyle name="Normal 3 5 2 3 3" xfId="11981"/>
    <cellStyle name="Normal 3 5 2 3 3 2" xfId="15528"/>
    <cellStyle name="Normal 3 5 2 3 3 3" xfId="22583"/>
    <cellStyle name="Normal 3 5 2 3 4" xfId="13761"/>
    <cellStyle name="Normal 3 5 2 3 4 2" xfId="24904"/>
    <cellStyle name="Normal 3 5 2 3 4 3" xfId="18627"/>
    <cellStyle name="Normal 3 5 2 3 5" xfId="18374"/>
    <cellStyle name="Normal 3 5 2 3 6" xfId="36216"/>
    <cellStyle name="Normal 3 5 2 3 7" xfId="37109"/>
    <cellStyle name="Normal 3 5 2 3 8" xfId="37997"/>
    <cellStyle name="Normal 3 5 2 4" xfId="3158"/>
    <cellStyle name="Normal 3 5 2 4 2" xfId="11075"/>
    <cellStyle name="Normal 3 5 2 4 2 2" xfId="12868"/>
    <cellStyle name="Normal 3 5 2 4 2 2 2" xfId="16406"/>
    <cellStyle name="Normal 3 5 2 4 2 2 3" xfId="23463"/>
    <cellStyle name="Normal 3 5 2 4 2 3" xfId="14649"/>
    <cellStyle name="Normal 3 5 2 4 2 4" xfId="21694"/>
    <cellStyle name="Normal 3 5 2 4 3" xfId="11982"/>
    <cellStyle name="Normal 3 5 2 4 3 2" xfId="15529"/>
    <cellStyle name="Normal 3 5 2 4 3 3" xfId="22584"/>
    <cellStyle name="Normal 3 5 2 4 4" xfId="13762"/>
    <cellStyle name="Normal 3 5 2 4 4 2" xfId="24905"/>
    <cellStyle name="Normal 3 5 2 4 4 3" xfId="33571"/>
    <cellStyle name="Normal 3 5 2 4 5" xfId="18375"/>
    <cellStyle name="Normal 3 5 2 4 6" xfId="36217"/>
    <cellStyle name="Normal 3 5 2 4 7" xfId="37110"/>
    <cellStyle name="Normal 3 5 2 4 8" xfId="37998"/>
    <cellStyle name="Normal 3 5 2 5" xfId="11070"/>
    <cellStyle name="Normal 3 5 2 5 2" xfId="12863"/>
    <cellStyle name="Normal 3 5 2 5 2 2" xfId="16401"/>
    <cellStyle name="Normal 3 5 2 5 2 3" xfId="23458"/>
    <cellStyle name="Normal 3 5 2 5 3" xfId="14644"/>
    <cellStyle name="Normal 3 5 2 5 4" xfId="21689"/>
    <cellStyle name="Normal 3 5 2 6" xfId="11977"/>
    <cellStyle name="Normal 3 5 2 6 2" xfId="15524"/>
    <cellStyle name="Normal 3 5 2 6 3" xfId="22579"/>
    <cellStyle name="Normal 3 5 2 7" xfId="13757"/>
    <cellStyle name="Normal 3 5 2 7 2" xfId="24900"/>
    <cellStyle name="Normal 3 5 2 7 3" xfId="21245"/>
    <cellStyle name="Normal 3 5 2 8" xfId="18370"/>
    <cellStyle name="Normal 3 5 2 9" xfId="36212"/>
    <cellStyle name="Normal 3 5 3" xfId="3159"/>
    <cellStyle name="Normal 3 5 3 10" xfId="37999"/>
    <cellStyle name="Normal 3 5 3 2" xfId="3160"/>
    <cellStyle name="Normal 3 5 3 2 2" xfId="11077"/>
    <cellStyle name="Normal 3 5 3 2 2 2" xfId="12870"/>
    <cellStyle name="Normal 3 5 3 2 2 2 2" xfId="16408"/>
    <cellStyle name="Normal 3 5 3 2 2 2 3" xfId="23465"/>
    <cellStyle name="Normal 3 5 3 2 2 3" xfId="14651"/>
    <cellStyle name="Normal 3 5 3 2 2 4" xfId="21696"/>
    <cellStyle name="Normal 3 5 3 2 3" xfId="11984"/>
    <cellStyle name="Normal 3 5 3 2 3 2" xfId="15531"/>
    <cellStyle name="Normal 3 5 3 2 3 3" xfId="22586"/>
    <cellStyle name="Normal 3 5 3 2 4" xfId="13764"/>
    <cellStyle name="Normal 3 5 3 2 4 2" xfId="24907"/>
    <cellStyle name="Normal 3 5 3 2 4 3" xfId="34623"/>
    <cellStyle name="Normal 3 5 3 2 5" xfId="18377"/>
    <cellStyle name="Normal 3 5 3 2 6" xfId="36219"/>
    <cellStyle name="Normal 3 5 3 2 7" xfId="37112"/>
    <cellStyle name="Normal 3 5 3 2 8" xfId="38000"/>
    <cellStyle name="Normal 3 5 3 3" xfId="3161"/>
    <cellStyle name="Normal 3 5 3 3 2" xfId="11078"/>
    <cellStyle name="Normal 3 5 3 3 2 2" xfId="12871"/>
    <cellStyle name="Normal 3 5 3 3 2 2 2" xfId="16409"/>
    <cellStyle name="Normal 3 5 3 3 2 2 3" xfId="23466"/>
    <cellStyle name="Normal 3 5 3 3 2 3" xfId="14652"/>
    <cellStyle name="Normal 3 5 3 3 2 4" xfId="21697"/>
    <cellStyle name="Normal 3 5 3 3 3" xfId="11985"/>
    <cellStyle name="Normal 3 5 3 3 3 2" xfId="15532"/>
    <cellStyle name="Normal 3 5 3 3 3 3" xfId="22587"/>
    <cellStyle name="Normal 3 5 3 3 4" xfId="13765"/>
    <cellStyle name="Normal 3 5 3 3 4 2" xfId="24908"/>
    <cellStyle name="Normal 3 5 3 3 4 3" xfId="21533"/>
    <cellStyle name="Normal 3 5 3 3 5" xfId="18378"/>
    <cellStyle name="Normal 3 5 3 3 6" xfId="36220"/>
    <cellStyle name="Normal 3 5 3 3 7" xfId="37113"/>
    <cellStyle name="Normal 3 5 3 3 8" xfId="38001"/>
    <cellStyle name="Normal 3 5 3 4" xfId="11076"/>
    <cellStyle name="Normal 3 5 3 4 2" xfId="12869"/>
    <cellStyle name="Normal 3 5 3 4 2 2" xfId="16407"/>
    <cellStyle name="Normal 3 5 3 4 2 3" xfId="23464"/>
    <cellStyle name="Normal 3 5 3 4 3" xfId="14650"/>
    <cellStyle name="Normal 3 5 3 4 4" xfId="21695"/>
    <cellStyle name="Normal 3 5 3 5" xfId="11983"/>
    <cellStyle name="Normal 3 5 3 5 2" xfId="15530"/>
    <cellStyle name="Normal 3 5 3 5 3" xfId="22585"/>
    <cellStyle name="Normal 3 5 3 6" xfId="13763"/>
    <cellStyle name="Normal 3 5 3 6 2" xfId="24906"/>
    <cellStyle name="Normal 3 5 3 6 3" xfId="32446"/>
    <cellStyle name="Normal 3 5 3 7" xfId="18376"/>
    <cellStyle name="Normal 3 5 3 8" xfId="36218"/>
    <cellStyle name="Normal 3 5 3 9" xfId="37111"/>
    <cellStyle name="Normal 3 5 4" xfId="3162"/>
    <cellStyle name="Normal 3 5 4 2" xfId="11079"/>
    <cellStyle name="Normal 3 5 4 2 2" xfId="12872"/>
    <cellStyle name="Normal 3 5 4 2 2 2" xfId="16410"/>
    <cellStyle name="Normal 3 5 4 2 2 3" xfId="23467"/>
    <cellStyle name="Normal 3 5 4 2 3" xfId="14653"/>
    <cellStyle name="Normal 3 5 4 2 4" xfId="21698"/>
    <cellStyle name="Normal 3 5 4 3" xfId="11986"/>
    <cellStyle name="Normal 3 5 4 3 2" xfId="15533"/>
    <cellStyle name="Normal 3 5 4 3 3" xfId="22588"/>
    <cellStyle name="Normal 3 5 4 4" xfId="13766"/>
    <cellStyle name="Normal 3 5 4 4 2" xfId="24909"/>
    <cellStyle name="Normal 3 5 4 4 3" xfId="33968"/>
    <cellStyle name="Normal 3 5 4 5" xfId="18379"/>
    <cellStyle name="Normal 3 5 4 6" xfId="36221"/>
    <cellStyle name="Normal 3 5 4 7" xfId="37114"/>
    <cellStyle name="Normal 3 5 4 8" xfId="38002"/>
    <cellStyle name="Normal 3 5 5" xfId="3163"/>
    <cellStyle name="Normal 3 5 5 2" xfId="11080"/>
    <cellStyle name="Normal 3 5 5 2 2" xfId="12873"/>
    <cellStyle name="Normal 3 5 5 2 2 2" xfId="16411"/>
    <cellStyle name="Normal 3 5 5 2 2 3" xfId="23468"/>
    <cellStyle name="Normal 3 5 5 2 3" xfId="14654"/>
    <cellStyle name="Normal 3 5 5 2 4" xfId="21699"/>
    <cellStyle name="Normal 3 5 5 3" xfId="11987"/>
    <cellStyle name="Normal 3 5 5 3 2" xfId="15534"/>
    <cellStyle name="Normal 3 5 5 3 3" xfId="22589"/>
    <cellStyle name="Normal 3 5 5 4" xfId="13767"/>
    <cellStyle name="Normal 3 5 5 4 2" xfId="24910"/>
    <cellStyle name="Normal 3 5 5 4 3" xfId="20768"/>
    <cellStyle name="Normal 3 5 5 5" xfId="18380"/>
    <cellStyle name="Normal 3 5 5 6" xfId="36222"/>
    <cellStyle name="Normal 3 5 5 7" xfId="37115"/>
    <cellStyle name="Normal 3 5 5 8" xfId="38003"/>
    <cellStyle name="Normal 3 5 6" xfId="11069"/>
    <cellStyle name="Normal 3 5 6 2" xfId="12862"/>
    <cellStyle name="Normal 3 5 6 2 2" xfId="16400"/>
    <cellStyle name="Normal 3 5 6 2 3" xfId="23457"/>
    <cellStyle name="Normal 3 5 6 3" xfId="14643"/>
    <cellStyle name="Normal 3 5 6 3 2" xfId="24911"/>
    <cellStyle name="Normal 3 5 6 3 3" xfId="19350"/>
    <cellStyle name="Normal 3 5 6 4" xfId="21688"/>
    <cellStyle name="Normal 3 5 7" xfId="11976"/>
    <cellStyle name="Normal 3 5 7 2" xfId="15523"/>
    <cellStyle name="Normal 3 5 7 3" xfId="22578"/>
    <cellStyle name="Normal 3 5 8" xfId="13756"/>
    <cellStyle name="Normal 3 5 8 2" xfId="24621"/>
    <cellStyle name="Normal 3 5 9" xfId="24899"/>
    <cellStyle name="Normal 3 5 9 2" xfId="21351"/>
    <cellStyle name="Normal 3 6" xfId="3164"/>
    <cellStyle name="Normal 3 6 10" xfId="36223"/>
    <cellStyle name="Normal 3 6 11" xfId="37116"/>
    <cellStyle name="Normal 3 6 12" xfId="38004"/>
    <cellStyle name="Normal 3 6 2" xfId="3165"/>
    <cellStyle name="Normal 3 6 2 10" xfId="37117"/>
    <cellStyle name="Normal 3 6 2 11" xfId="38005"/>
    <cellStyle name="Normal 3 6 2 2" xfId="3166"/>
    <cellStyle name="Normal 3 6 2 2 10" xfId="38006"/>
    <cellStyle name="Normal 3 6 2 2 2" xfId="3167"/>
    <cellStyle name="Normal 3 6 2 2 2 2" xfId="11084"/>
    <cellStyle name="Normal 3 6 2 2 2 2 2" xfId="12877"/>
    <cellStyle name="Normal 3 6 2 2 2 2 2 2" xfId="16415"/>
    <cellStyle name="Normal 3 6 2 2 2 2 2 3" xfId="23472"/>
    <cellStyle name="Normal 3 6 2 2 2 2 3" xfId="14658"/>
    <cellStyle name="Normal 3 6 2 2 2 2 4" xfId="21703"/>
    <cellStyle name="Normal 3 6 2 2 2 3" xfId="11991"/>
    <cellStyle name="Normal 3 6 2 2 2 3 2" xfId="15538"/>
    <cellStyle name="Normal 3 6 2 2 2 3 3" xfId="22593"/>
    <cellStyle name="Normal 3 6 2 2 2 4" xfId="13771"/>
    <cellStyle name="Normal 3 6 2 2 2 4 2" xfId="24915"/>
    <cellStyle name="Normal 3 6 2 2 2 4 3" xfId="18629"/>
    <cellStyle name="Normal 3 6 2 2 2 5" xfId="18384"/>
    <cellStyle name="Normal 3 6 2 2 2 6" xfId="36226"/>
    <cellStyle name="Normal 3 6 2 2 2 7" xfId="37119"/>
    <cellStyle name="Normal 3 6 2 2 2 8" xfId="38007"/>
    <cellStyle name="Normal 3 6 2 2 3" xfId="3168"/>
    <cellStyle name="Normal 3 6 2 2 3 2" xfId="11085"/>
    <cellStyle name="Normal 3 6 2 2 3 2 2" xfId="12878"/>
    <cellStyle name="Normal 3 6 2 2 3 2 2 2" xfId="16416"/>
    <cellStyle name="Normal 3 6 2 2 3 2 2 3" xfId="23473"/>
    <cellStyle name="Normal 3 6 2 2 3 2 3" xfId="14659"/>
    <cellStyle name="Normal 3 6 2 2 3 2 4" xfId="21704"/>
    <cellStyle name="Normal 3 6 2 2 3 3" xfId="11992"/>
    <cellStyle name="Normal 3 6 2 2 3 3 2" xfId="15539"/>
    <cellStyle name="Normal 3 6 2 2 3 3 3" xfId="22594"/>
    <cellStyle name="Normal 3 6 2 2 3 4" xfId="13772"/>
    <cellStyle name="Normal 3 6 2 2 3 4 2" xfId="24916"/>
    <cellStyle name="Normal 3 6 2 2 3 4 3" xfId="34310"/>
    <cellStyle name="Normal 3 6 2 2 3 5" xfId="18385"/>
    <cellStyle name="Normal 3 6 2 2 3 6" xfId="36227"/>
    <cellStyle name="Normal 3 6 2 2 3 7" xfId="37120"/>
    <cellStyle name="Normal 3 6 2 2 3 8" xfId="38008"/>
    <cellStyle name="Normal 3 6 2 2 4" xfId="11083"/>
    <cellStyle name="Normal 3 6 2 2 4 2" xfId="12876"/>
    <cellStyle name="Normal 3 6 2 2 4 2 2" xfId="16414"/>
    <cellStyle name="Normal 3 6 2 2 4 2 3" xfId="23471"/>
    <cellStyle name="Normal 3 6 2 2 4 3" xfId="14657"/>
    <cellStyle name="Normal 3 6 2 2 4 4" xfId="21702"/>
    <cellStyle name="Normal 3 6 2 2 5" xfId="11990"/>
    <cellStyle name="Normal 3 6 2 2 5 2" xfId="15537"/>
    <cellStyle name="Normal 3 6 2 2 5 3" xfId="22592"/>
    <cellStyle name="Normal 3 6 2 2 6" xfId="13770"/>
    <cellStyle name="Normal 3 6 2 2 6 2" xfId="24914"/>
    <cellStyle name="Normal 3 6 2 2 6 3" xfId="18449"/>
    <cellStyle name="Normal 3 6 2 2 7" xfId="18383"/>
    <cellStyle name="Normal 3 6 2 2 8" xfId="36225"/>
    <cellStyle name="Normal 3 6 2 2 9" xfId="37118"/>
    <cellStyle name="Normal 3 6 2 3" xfId="3169"/>
    <cellStyle name="Normal 3 6 2 3 2" xfId="11086"/>
    <cellStyle name="Normal 3 6 2 3 2 2" xfId="12879"/>
    <cellStyle name="Normal 3 6 2 3 2 2 2" xfId="16417"/>
    <cellStyle name="Normal 3 6 2 3 2 2 3" xfId="23474"/>
    <cellStyle name="Normal 3 6 2 3 2 3" xfId="14660"/>
    <cellStyle name="Normal 3 6 2 3 2 4" xfId="21705"/>
    <cellStyle name="Normal 3 6 2 3 3" xfId="11993"/>
    <cellStyle name="Normal 3 6 2 3 3 2" xfId="15540"/>
    <cellStyle name="Normal 3 6 2 3 3 3" xfId="22595"/>
    <cellStyle name="Normal 3 6 2 3 4" xfId="13773"/>
    <cellStyle name="Normal 3 6 2 3 4 2" xfId="24917"/>
    <cellStyle name="Normal 3 6 2 3 4 3" xfId="33893"/>
    <cellStyle name="Normal 3 6 2 3 5" xfId="18386"/>
    <cellStyle name="Normal 3 6 2 3 6" xfId="36228"/>
    <cellStyle name="Normal 3 6 2 3 7" xfId="37121"/>
    <cellStyle name="Normal 3 6 2 3 8" xfId="38009"/>
    <cellStyle name="Normal 3 6 2 4" xfId="3170"/>
    <cellStyle name="Normal 3 6 2 4 2" xfId="11087"/>
    <cellStyle name="Normal 3 6 2 4 2 2" xfId="12880"/>
    <cellStyle name="Normal 3 6 2 4 2 2 2" xfId="16418"/>
    <cellStyle name="Normal 3 6 2 4 2 2 3" xfId="23475"/>
    <cellStyle name="Normal 3 6 2 4 2 3" xfId="14661"/>
    <cellStyle name="Normal 3 6 2 4 2 4" xfId="21706"/>
    <cellStyle name="Normal 3 6 2 4 3" xfId="11994"/>
    <cellStyle name="Normal 3 6 2 4 3 2" xfId="15541"/>
    <cellStyle name="Normal 3 6 2 4 3 3" xfId="22596"/>
    <cellStyle name="Normal 3 6 2 4 4" xfId="13774"/>
    <cellStyle name="Normal 3 6 2 4 4 2" xfId="24918"/>
    <cellStyle name="Normal 3 6 2 4 4 3" xfId="19685"/>
    <cellStyle name="Normal 3 6 2 4 5" xfId="18387"/>
    <cellStyle name="Normal 3 6 2 4 6" xfId="36229"/>
    <cellStyle name="Normal 3 6 2 4 7" xfId="37122"/>
    <cellStyle name="Normal 3 6 2 4 8" xfId="38010"/>
    <cellStyle name="Normal 3 6 2 5" xfId="11082"/>
    <cellStyle name="Normal 3 6 2 5 2" xfId="12875"/>
    <cellStyle name="Normal 3 6 2 5 2 2" xfId="16413"/>
    <cellStyle name="Normal 3 6 2 5 2 3" xfId="23470"/>
    <cellStyle name="Normal 3 6 2 5 3" xfId="14656"/>
    <cellStyle name="Normal 3 6 2 5 4" xfId="21701"/>
    <cellStyle name="Normal 3 6 2 6" xfId="11989"/>
    <cellStyle name="Normal 3 6 2 6 2" xfId="15536"/>
    <cellStyle name="Normal 3 6 2 6 3" xfId="22591"/>
    <cellStyle name="Normal 3 6 2 7" xfId="13769"/>
    <cellStyle name="Normal 3 6 2 7 2" xfId="24913"/>
    <cellStyle name="Normal 3 6 2 7 3" xfId="32499"/>
    <cellStyle name="Normal 3 6 2 8" xfId="18382"/>
    <cellStyle name="Normal 3 6 2 9" xfId="36224"/>
    <cellStyle name="Normal 3 6 3" xfId="3171"/>
    <cellStyle name="Normal 3 6 3 10" xfId="38011"/>
    <cellStyle name="Normal 3 6 3 2" xfId="3172"/>
    <cellStyle name="Normal 3 6 3 2 2" xfId="11089"/>
    <cellStyle name="Normal 3 6 3 2 2 2" xfId="12882"/>
    <cellStyle name="Normal 3 6 3 2 2 2 2" xfId="16420"/>
    <cellStyle name="Normal 3 6 3 2 2 2 3" xfId="23477"/>
    <cellStyle name="Normal 3 6 3 2 2 3" xfId="14663"/>
    <cellStyle name="Normal 3 6 3 2 2 4" xfId="21708"/>
    <cellStyle name="Normal 3 6 3 2 3" xfId="11996"/>
    <cellStyle name="Normal 3 6 3 2 3 2" xfId="15543"/>
    <cellStyle name="Normal 3 6 3 2 3 3" xfId="22598"/>
    <cellStyle name="Normal 3 6 3 2 4" xfId="13776"/>
    <cellStyle name="Normal 3 6 3 2 4 2" xfId="24920"/>
    <cellStyle name="Normal 3 6 3 2 4 3" xfId="18917"/>
    <cellStyle name="Normal 3 6 3 2 5" xfId="18389"/>
    <cellStyle name="Normal 3 6 3 2 6" xfId="36231"/>
    <cellStyle name="Normal 3 6 3 2 7" xfId="37124"/>
    <cellStyle name="Normal 3 6 3 2 8" xfId="38012"/>
    <cellStyle name="Normal 3 6 3 3" xfId="3173"/>
    <cellStyle name="Normal 3 6 3 3 2" xfId="11090"/>
    <cellStyle name="Normal 3 6 3 3 2 2" xfId="12883"/>
    <cellStyle name="Normal 3 6 3 3 2 2 2" xfId="16421"/>
    <cellStyle name="Normal 3 6 3 3 2 2 3" xfId="23478"/>
    <cellStyle name="Normal 3 6 3 3 2 3" xfId="14664"/>
    <cellStyle name="Normal 3 6 3 3 2 4" xfId="21709"/>
    <cellStyle name="Normal 3 6 3 3 3" xfId="11997"/>
    <cellStyle name="Normal 3 6 3 3 3 2" xfId="15544"/>
    <cellStyle name="Normal 3 6 3 3 3 3" xfId="22599"/>
    <cellStyle name="Normal 3 6 3 3 4" xfId="13777"/>
    <cellStyle name="Normal 3 6 3 3 4 2" xfId="24921"/>
    <cellStyle name="Normal 3 6 3 3 4 3" xfId="20393"/>
    <cellStyle name="Normal 3 6 3 3 5" xfId="18390"/>
    <cellStyle name="Normal 3 6 3 3 6" xfId="36232"/>
    <cellStyle name="Normal 3 6 3 3 7" xfId="37125"/>
    <cellStyle name="Normal 3 6 3 3 8" xfId="38013"/>
    <cellStyle name="Normal 3 6 3 4" xfId="11088"/>
    <cellStyle name="Normal 3 6 3 4 2" xfId="12881"/>
    <cellStyle name="Normal 3 6 3 4 2 2" xfId="16419"/>
    <cellStyle name="Normal 3 6 3 4 2 3" xfId="23476"/>
    <cellStyle name="Normal 3 6 3 4 3" xfId="14662"/>
    <cellStyle name="Normal 3 6 3 4 4" xfId="21707"/>
    <cellStyle name="Normal 3 6 3 5" xfId="11995"/>
    <cellStyle name="Normal 3 6 3 5 2" xfId="15542"/>
    <cellStyle name="Normal 3 6 3 5 3" xfId="22597"/>
    <cellStyle name="Normal 3 6 3 6" xfId="13775"/>
    <cellStyle name="Normal 3 6 3 6 2" xfId="24919"/>
    <cellStyle name="Normal 3 6 3 6 3" xfId="19490"/>
    <cellStyle name="Normal 3 6 3 7" xfId="18388"/>
    <cellStyle name="Normal 3 6 3 8" xfId="36230"/>
    <cellStyle name="Normal 3 6 3 9" xfId="37123"/>
    <cellStyle name="Normal 3 6 4" xfId="3174"/>
    <cellStyle name="Normal 3 6 4 2" xfId="11091"/>
    <cellStyle name="Normal 3 6 4 2 2" xfId="12884"/>
    <cellStyle name="Normal 3 6 4 2 2 2" xfId="16422"/>
    <cellStyle name="Normal 3 6 4 2 2 3" xfId="23479"/>
    <cellStyle name="Normal 3 6 4 2 3" xfId="14665"/>
    <cellStyle name="Normal 3 6 4 2 4" xfId="21710"/>
    <cellStyle name="Normal 3 6 4 3" xfId="11998"/>
    <cellStyle name="Normal 3 6 4 3 2" xfId="15545"/>
    <cellStyle name="Normal 3 6 4 3 3" xfId="22600"/>
    <cellStyle name="Normal 3 6 4 4" xfId="13778"/>
    <cellStyle name="Normal 3 6 4 4 2" xfId="24922"/>
    <cellStyle name="Normal 3 6 4 4 3" xfId="21213"/>
    <cellStyle name="Normal 3 6 4 5" xfId="18391"/>
    <cellStyle name="Normal 3 6 4 6" xfId="36233"/>
    <cellStyle name="Normal 3 6 4 7" xfId="37126"/>
    <cellStyle name="Normal 3 6 4 8" xfId="38014"/>
    <cellStyle name="Normal 3 6 5" xfId="3175"/>
    <cellStyle name="Normal 3 6 5 2" xfId="11092"/>
    <cellStyle name="Normal 3 6 5 2 2" xfId="12885"/>
    <cellStyle name="Normal 3 6 5 2 2 2" xfId="16423"/>
    <cellStyle name="Normal 3 6 5 2 2 3" xfId="23480"/>
    <cellStyle name="Normal 3 6 5 2 3" xfId="14666"/>
    <cellStyle name="Normal 3 6 5 2 4" xfId="21711"/>
    <cellStyle name="Normal 3 6 5 3" xfId="11999"/>
    <cellStyle name="Normal 3 6 5 3 2" xfId="15546"/>
    <cellStyle name="Normal 3 6 5 3 3" xfId="22601"/>
    <cellStyle name="Normal 3 6 5 4" xfId="13779"/>
    <cellStyle name="Normal 3 6 5 4 2" xfId="24923"/>
    <cellStyle name="Normal 3 6 5 4 3" xfId="18695"/>
    <cellStyle name="Normal 3 6 5 5" xfId="18392"/>
    <cellStyle name="Normal 3 6 5 6" xfId="36234"/>
    <cellStyle name="Normal 3 6 5 7" xfId="37127"/>
    <cellStyle name="Normal 3 6 5 8" xfId="38015"/>
    <cellStyle name="Normal 3 6 6" xfId="11081"/>
    <cellStyle name="Normal 3 6 6 2" xfId="12874"/>
    <cellStyle name="Normal 3 6 6 2 2" xfId="16412"/>
    <cellStyle name="Normal 3 6 6 2 3" xfId="23469"/>
    <cellStyle name="Normal 3 6 6 3" xfId="14655"/>
    <cellStyle name="Normal 3 6 6 4" xfId="21700"/>
    <cellStyle name="Normal 3 6 7" xfId="11988"/>
    <cellStyle name="Normal 3 6 7 2" xfId="15535"/>
    <cellStyle name="Normal 3 6 7 3" xfId="22590"/>
    <cellStyle name="Normal 3 6 8" xfId="13768"/>
    <cellStyle name="Normal 3 6 8 2" xfId="24912"/>
    <cellStyle name="Normal 3 6 8 3" xfId="32425"/>
    <cellStyle name="Normal 3 6 9" xfId="18381"/>
    <cellStyle name="Normal 3 7" xfId="3176"/>
    <cellStyle name="Normal 3 7 10" xfId="36235"/>
    <cellStyle name="Normal 3 7 11" xfId="37128"/>
    <cellStyle name="Normal 3 7 12" xfId="38016"/>
    <cellStyle name="Normal 3 7 2" xfId="3177"/>
    <cellStyle name="Normal 3 7 2 10" xfId="37129"/>
    <cellStyle name="Normal 3 7 2 11" xfId="38017"/>
    <cellStyle name="Normal 3 7 2 2" xfId="3178"/>
    <cellStyle name="Normal 3 7 2 2 10" xfId="38018"/>
    <cellStyle name="Normal 3 7 2 2 2" xfId="3179"/>
    <cellStyle name="Normal 3 7 2 2 2 2" xfId="11096"/>
    <cellStyle name="Normal 3 7 2 2 2 2 2" xfId="12889"/>
    <cellStyle name="Normal 3 7 2 2 2 2 2 2" xfId="16427"/>
    <cellStyle name="Normal 3 7 2 2 2 2 2 3" xfId="23484"/>
    <cellStyle name="Normal 3 7 2 2 2 2 3" xfId="14670"/>
    <cellStyle name="Normal 3 7 2 2 2 2 4" xfId="21715"/>
    <cellStyle name="Normal 3 7 2 2 2 3" xfId="12003"/>
    <cellStyle name="Normal 3 7 2 2 2 3 2" xfId="15550"/>
    <cellStyle name="Normal 3 7 2 2 2 3 3" xfId="22605"/>
    <cellStyle name="Normal 3 7 2 2 2 4" xfId="13783"/>
    <cellStyle name="Normal 3 7 2 2 2 4 2" xfId="24927"/>
    <cellStyle name="Normal 3 7 2 2 2 4 3" xfId="34423"/>
    <cellStyle name="Normal 3 7 2 2 2 5" xfId="18396"/>
    <cellStyle name="Normal 3 7 2 2 2 6" xfId="36238"/>
    <cellStyle name="Normal 3 7 2 2 2 7" xfId="37131"/>
    <cellStyle name="Normal 3 7 2 2 2 8" xfId="38019"/>
    <cellStyle name="Normal 3 7 2 2 3" xfId="3180"/>
    <cellStyle name="Normal 3 7 2 2 3 2" xfId="11097"/>
    <cellStyle name="Normal 3 7 2 2 3 2 2" xfId="12890"/>
    <cellStyle name="Normal 3 7 2 2 3 2 2 2" xfId="16428"/>
    <cellStyle name="Normal 3 7 2 2 3 2 2 3" xfId="23485"/>
    <cellStyle name="Normal 3 7 2 2 3 2 3" xfId="14671"/>
    <cellStyle name="Normal 3 7 2 2 3 2 4" xfId="21716"/>
    <cellStyle name="Normal 3 7 2 2 3 3" xfId="12004"/>
    <cellStyle name="Normal 3 7 2 2 3 3 2" xfId="15551"/>
    <cellStyle name="Normal 3 7 2 2 3 3 3" xfId="22606"/>
    <cellStyle name="Normal 3 7 2 2 3 4" xfId="13784"/>
    <cellStyle name="Normal 3 7 2 2 3 4 2" xfId="24928"/>
    <cellStyle name="Normal 3 7 2 2 3 4 3" xfId="35749"/>
    <cellStyle name="Normal 3 7 2 2 3 5" xfId="18397"/>
    <cellStyle name="Normal 3 7 2 2 3 6" xfId="36239"/>
    <cellStyle name="Normal 3 7 2 2 3 7" xfId="37132"/>
    <cellStyle name="Normal 3 7 2 2 3 8" xfId="38020"/>
    <cellStyle name="Normal 3 7 2 2 4" xfId="11095"/>
    <cellStyle name="Normal 3 7 2 2 4 2" xfId="12888"/>
    <cellStyle name="Normal 3 7 2 2 4 2 2" xfId="16426"/>
    <cellStyle name="Normal 3 7 2 2 4 2 3" xfId="23483"/>
    <cellStyle name="Normal 3 7 2 2 4 3" xfId="14669"/>
    <cellStyle name="Normal 3 7 2 2 4 4" xfId="21714"/>
    <cellStyle name="Normal 3 7 2 2 5" xfId="12002"/>
    <cellStyle name="Normal 3 7 2 2 5 2" xfId="15549"/>
    <cellStyle name="Normal 3 7 2 2 5 3" xfId="22604"/>
    <cellStyle name="Normal 3 7 2 2 6" xfId="13782"/>
    <cellStyle name="Normal 3 7 2 2 6 2" xfId="24926"/>
    <cellStyle name="Normal 3 7 2 2 6 3" xfId="34723"/>
    <cellStyle name="Normal 3 7 2 2 7" xfId="18395"/>
    <cellStyle name="Normal 3 7 2 2 8" xfId="36237"/>
    <cellStyle name="Normal 3 7 2 2 9" xfId="37130"/>
    <cellStyle name="Normal 3 7 2 3" xfId="3181"/>
    <cellStyle name="Normal 3 7 2 3 2" xfId="11098"/>
    <cellStyle name="Normal 3 7 2 3 2 2" xfId="12891"/>
    <cellStyle name="Normal 3 7 2 3 2 2 2" xfId="16429"/>
    <cellStyle name="Normal 3 7 2 3 2 2 3" xfId="23486"/>
    <cellStyle name="Normal 3 7 2 3 2 3" xfId="14672"/>
    <cellStyle name="Normal 3 7 2 3 2 4" xfId="21717"/>
    <cellStyle name="Normal 3 7 2 3 3" xfId="12005"/>
    <cellStyle name="Normal 3 7 2 3 3 2" xfId="15552"/>
    <cellStyle name="Normal 3 7 2 3 3 3" xfId="22607"/>
    <cellStyle name="Normal 3 7 2 3 4" xfId="13785"/>
    <cellStyle name="Normal 3 7 2 3 4 2" xfId="24929"/>
    <cellStyle name="Normal 3 7 2 3 4 3" xfId="35152"/>
    <cellStyle name="Normal 3 7 2 3 5" xfId="18398"/>
    <cellStyle name="Normal 3 7 2 3 6" xfId="36240"/>
    <cellStyle name="Normal 3 7 2 3 7" xfId="37133"/>
    <cellStyle name="Normal 3 7 2 3 8" xfId="38021"/>
    <cellStyle name="Normal 3 7 2 4" xfId="3182"/>
    <cellStyle name="Normal 3 7 2 4 2" xfId="11099"/>
    <cellStyle name="Normal 3 7 2 4 2 2" xfId="12892"/>
    <cellStyle name="Normal 3 7 2 4 2 2 2" xfId="16430"/>
    <cellStyle name="Normal 3 7 2 4 2 2 3" xfId="23487"/>
    <cellStyle name="Normal 3 7 2 4 2 3" xfId="14673"/>
    <cellStyle name="Normal 3 7 2 4 2 4" xfId="21718"/>
    <cellStyle name="Normal 3 7 2 4 3" xfId="12006"/>
    <cellStyle name="Normal 3 7 2 4 3 2" xfId="15553"/>
    <cellStyle name="Normal 3 7 2 4 3 3" xfId="22608"/>
    <cellStyle name="Normal 3 7 2 4 4" xfId="13786"/>
    <cellStyle name="Normal 3 7 2 4 4 2" xfId="24930"/>
    <cellStyle name="Normal 3 7 2 4 4 3" xfId="35572"/>
    <cellStyle name="Normal 3 7 2 4 5" xfId="18399"/>
    <cellStyle name="Normal 3 7 2 4 6" xfId="36241"/>
    <cellStyle name="Normal 3 7 2 4 7" xfId="37134"/>
    <cellStyle name="Normal 3 7 2 4 8" xfId="38022"/>
    <cellStyle name="Normal 3 7 2 5" xfId="11094"/>
    <cellStyle name="Normal 3 7 2 5 2" xfId="12887"/>
    <cellStyle name="Normal 3 7 2 5 2 2" xfId="16425"/>
    <cellStyle name="Normal 3 7 2 5 2 3" xfId="23482"/>
    <cellStyle name="Normal 3 7 2 5 3" xfId="14668"/>
    <cellStyle name="Normal 3 7 2 5 4" xfId="21713"/>
    <cellStyle name="Normal 3 7 2 6" xfId="12001"/>
    <cellStyle name="Normal 3 7 2 6 2" xfId="15548"/>
    <cellStyle name="Normal 3 7 2 6 3" xfId="22603"/>
    <cellStyle name="Normal 3 7 2 7" xfId="13781"/>
    <cellStyle name="Normal 3 7 2 7 2" xfId="24925"/>
    <cellStyle name="Normal 3 7 2 7 3" xfId="19771"/>
    <cellStyle name="Normal 3 7 2 8" xfId="18394"/>
    <cellStyle name="Normal 3 7 2 9" xfId="36236"/>
    <cellStyle name="Normal 3 7 3" xfId="3183"/>
    <cellStyle name="Normal 3 7 3 10" xfId="38023"/>
    <cellStyle name="Normal 3 7 3 2" xfId="3184"/>
    <cellStyle name="Normal 3 7 3 2 2" xfId="11101"/>
    <cellStyle name="Normal 3 7 3 2 2 2" xfId="12894"/>
    <cellStyle name="Normal 3 7 3 2 2 2 2" xfId="16432"/>
    <cellStyle name="Normal 3 7 3 2 2 2 3" xfId="23489"/>
    <cellStyle name="Normal 3 7 3 2 2 3" xfId="14675"/>
    <cellStyle name="Normal 3 7 3 2 2 4" xfId="21720"/>
    <cellStyle name="Normal 3 7 3 2 3" xfId="12008"/>
    <cellStyle name="Normal 3 7 3 2 3 2" xfId="15555"/>
    <cellStyle name="Normal 3 7 3 2 3 3" xfId="22610"/>
    <cellStyle name="Normal 3 7 3 2 4" xfId="13788"/>
    <cellStyle name="Normal 3 7 3 2 4 2" xfId="24932"/>
    <cellStyle name="Normal 3 7 3 2 4 3" xfId="35897"/>
    <cellStyle name="Normal 3 7 3 2 5" xfId="18401"/>
    <cellStyle name="Normal 3 7 3 2 6" xfId="36243"/>
    <cellStyle name="Normal 3 7 3 2 7" xfId="37136"/>
    <cellStyle name="Normal 3 7 3 2 8" xfId="38024"/>
    <cellStyle name="Normal 3 7 3 3" xfId="3185"/>
    <cellStyle name="Normal 3 7 3 3 2" xfId="11102"/>
    <cellStyle name="Normal 3 7 3 3 2 2" xfId="12895"/>
    <cellStyle name="Normal 3 7 3 3 2 2 2" xfId="16433"/>
    <cellStyle name="Normal 3 7 3 3 2 2 3" xfId="23490"/>
    <cellStyle name="Normal 3 7 3 3 2 3" xfId="14676"/>
    <cellStyle name="Normal 3 7 3 3 2 4" xfId="21721"/>
    <cellStyle name="Normal 3 7 3 3 3" xfId="12009"/>
    <cellStyle name="Normal 3 7 3 3 3 2" xfId="15556"/>
    <cellStyle name="Normal 3 7 3 3 3 3" xfId="22611"/>
    <cellStyle name="Normal 3 7 3 3 4" xfId="13789"/>
    <cellStyle name="Normal 3 7 3 3 4 2" xfId="24933"/>
    <cellStyle name="Normal 3 7 3 3 4 3" xfId="34624"/>
    <cellStyle name="Normal 3 7 3 3 5" xfId="18402"/>
    <cellStyle name="Normal 3 7 3 3 6" xfId="36244"/>
    <cellStyle name="Normal 3 7 3 3 7" xfId="37137"/>
    <cellStyle name="Normal 3 7 3 3 8" xfId="38025"/>
    <cellStyle name="Normal 3 7 3 4" xfId="11100"/>
    <cellStyle name="Normal 3 7 3 4 2" xfId="12893"/>
    <cellStyle name="Normal 3 7 3 4 2 2" xfId="16431"/>
    <cellStyle name="Normal 3 7 3 4 2 3" xfId="23488"/>
    <cellStyle name="Normal 3 7 3 4 3" xfId="14674"/>
    <cellStyle name="Normal 3 7 3 4 4" xfId="21719"/>
    <cellStyle name="Normal 3 7 3 5" xfId="12007"/>
    <cellStyle name="Normal 3 7 3 5 2" xfId="15554"/>
    <cellStyle name="Normal 3 7 3 5 3" xfId="22609"/>
    <cellStyle name="Normal 3 7 3 6" xfId="13787"/>
    <cellStyle name="Normal 3 7 3 6 2" xfId="24931"/>
    <cellStyle name="Normal 3 7 3 6 3" xfId="19303"/>
    <cellStyle name="Normal 3 7 3 7" xfId="18400"/>
    <cellStyle name="Normal 3 7 3 8" xfId="36242"/>
    <cellStyle name="Normal 3 7 3 9" xfId="37135"/>
    <cellStyle name="Normal 3 7 4" xfId="3186"/>
    <cellStyle name="Normal 3 7 4 2" xfId="11103"/>
    <cellStyle name="Normal 3 7 4 2 2" xfId="12896"/>
    <cellStyle name="Normal 3 7 4 2 2 2" xfId="16434"/>
    <cellStyle name="Normal 3 7 4 2 2 3" xfId="23491"/>
    <cellStyle name="Normal 3 7 4 2 3" xfId="14677"/>
    <cellStyle name="Normal 3 7 4 2 4" xfId="21722"/>
    <cellStyle name="Normal 3 7 4 3" xfId="12010"/>
    <cellStyle name="Normal 3 7 4 3 2" xfId="15557"/>
    <cellStyle name="Normal 3 7 4 3 3" xfId="22612"/>
    <cellStyle name="Normal 3 7 4 4" xfId="13790"/>
    <cellStyle name="Normal 3 7 4 4 2" xfId="24934"/>
    <cellStyle name="Normal 3 7 4 4 3" xfId="21235"/>
    <cellStyle name="Normal 3 7 4 5" xfId="18403"/>
    <cellStyle name="Normal 3 7 4 6" xfId="36245"/>
    <cellStyle name="Normal 3 7 4 7" xfId="37138"/>
    <cellStyle name="Normal 3 7 4 8" xfId="38026"/>
    <cellStyle name="Normal 3 7 5" xfId="3187"/>
    <cellStyle name="Normal 3 7 5 2" xfId="11104"/>
    <cellStyle name="Normal 3 7 5 2 2" xfId="12897"/>
    <cellStyle name="Normal 3 7 5 2 2 2" xfId="16435"/>
    <cellStyle name="Normal 3 7 5 2 2 3" xfId="23492"/>
    <cellStyle name="Normal 3 7 5 2 3" xfId="14678"/>
    <cellStyle name="Normal 3 7 5 2 4" xfId="21723"/>
    <cellStyle name="Normal 3 7 5 3" xfId="12011"/>
    <cellStyle name="Normal 3 7 5 3 2" xfId="15558"/>
    <cellStyle name="Normal 3 7 5 3 3" xfId="22613"/>
    <cellStyle name="Normal 3 7 5 4" xfId="13791"/>
    <cellStyle name="Normal 3 7 5 4 2" xfId="24935"/>
    <cellStyle name="Normal 3 7 5 4 3" xfId="19098"/>
    <cellStyle name="Normal 3 7 5 5" xfId="18404"/>
    <cellStyle name="Normal 3 7 5 6" xfId="36246"/>
    <cellStyle name="Normal 3 7 5 7" xfId="37139"/>
    <cellStyle name="Normal 3 7 5 8" xfId="38027"/>
    <cellStyle name="Normal 3 7 6" xfId="11093"/>
    <cellStyle name="Normal 3 7 6 2" xfId="12886"/>
    <cellStyle name="Normal 3 7 6 2 2" xfId="16424"/>
    <cellStyle name="Normal 3 7 6 2 3" xfId="23481"/>
    <cellStyle name="Normal 3 7 6 3" xfId="14667"/>
    <cellStyle name="Normal 3 7 6 4" xfId="21712"/>
    <cellStyle name="Normal 3 7 7" xfId="12000"/>
    <cellStyle name="Normal 3 7 7 2" xfId="15547"/>
    <cellStyle name="Normal 3 7 7 3" xfId="22602"/>
    <cellStyle name="Normal 3 7 8" xfId="13780"/>
    <cellStyle name="Normal 3 7 8 2" xfId="24924"/>
    <cellStyle name="Normal 3 7 8 3" xfId="34378"/>
    <cellStyle name="Normal 3 7 9" xfId="18393"/>
    <cellStyle name="Normal 3 8" xfId="3188"/>
    <cellStyle name="Normal 3 8 10" xfId="36247"/>
    <cellStyle name="Normal 3 8 11" xfId="37140"/>
    <cellStyle name="Normal 3 8 12" xfId="38028"/>
    <cellStyle name="Normal 3 8 2" xfId="3189"/>
    <cellStyle name="Normal 3 8 2 10" xfId="37141"/>
    <cellStyle name="Normal 3 8 2 11" xfId="38029"/>
    <cellStyle name="Normal 3 8 2 2" xfId="3190"/>
    <cellStyle name="Normal 3 8 2 2 10" xfId="38030"/>
    <cellStyle name="Normal 3 8 2 2 2" xfId="3191"/>
    <cellStyle name="Normal 3 8 2 2 2 2" xfId="11108"/>
    <cellStyle name="Normal 3 8 2 2 2 2 2" xfId="12901"/>
    <cellStyle name="Normal 3 8 2 2 2 2 2 2" xfId="16439"/>
    <cellStyle name="Normal 3 8 2 2 2 2 2 3" xfId="23496"/>
    <cellStyle name="Normal 3 8 2 2 2 2 3" xfId="14682"/>
    <cellStyle name="Normal 3 8 2 2 2 2 4" xfId="21727"/>
    <cellStyle name="Normal 3 8 2 2 2 3" xfId="12015"/>
    <cellStyle name="Normal 3 8 2 2 2 3 2" xfId="15562"/>
    <cellStyle name="Normal 3 8 2 2 2 3 3" xfId="22617"/>
    <cellStyle name="Normal 3 8 2 2 2 4" xfId="13795"/>
    <cellStyle name="Normal 3 8 2 2 2 4 2" xfId="24939"/>
    <cellStyle name="Normal 3 8 2 2 2 4 3" xfId="21362"/>
    <cellStyle name="Normal 3 8 2 2 2 5" xfId="18408"/>
    <cellStyle name="Normal 3 8 2 2 2 6" xfId="36250"/>
    <cellStyle name="Normal 3 8 2 2 2 7" xfId="37143"/>
    <cellStyle name="Normal 3 8 2 2 2 8" xfId="38031"/>
    <cellStyle name="Normal 3 8 2 2 3" xfId="3192"/>
    <cellStyle name="Normal 3 8 2 2 3 2" xfId="11109"/>
    <cellStyle name="Normal 3 8 2 2 3 2 2" xfId="12902"/>
    <cellStyle name="Normal 3 8 2 2 3 2 2 2" xfId="16440"/>
    <cellStyle name="Normal 3 8 2 2 3 2 2 3" xfId="23497"/>
    <cellStyle name="Normal 3 8 2 2 3 2 3" xfId="14683"/>
    <cellStyle name="Normal 3 8 2 2 3 2 4" xfId="21728"/>
    <cellStyle name="Normal 3 8 2 2 3 3" xfId="12016"/>
    <cellStyle name="Normal 3 8 2 2 3 3 2" xfId="15563"/>
    <cellStyle name="Normal 3 8 2 2 3 3 3" xfId="22618"/>
    <cellStyle name="Normal 3 8 2 2 3 4" xfId="13796"/>
    <cellStyle name="Normal 3 8 2 2 3 4 2" xfId="24940"/>
    <cellStyle name="Normal 3 8 2 2 3 4 3" xfId="33411"/>
    <cellStyle name="Normal 3 8 2 2 3 5" xfId="18409"/>
    <cellStyle name="Normal 3 8 2 2 3 6" xfId="36251"/>
    <cellStyle name="Normal 3 8 2 2 3 7" xfId="37144"/>
    <cellStyle name="Normal 3 8 2 2 3 8" xfId="38032"/>
    <cellStyle name="Normal 3 8 2 2 4" xfId="11107"/>
    <cellStyle name="Normal 3 8 2 2 4 2" xfId="12900"/>
    <cellStyle name="Normal 3 8 2 2 4 2 2" xfId="16438"/>
    <cellStyle name="Normal 3 8 2 2 4 2 3" xfId="23495"/>
    <cellStyle name="Normal 3 8 2 2 4 3" xfId="14681"/>
    <cellStyle name="Normal 3 8 2 2 4 4" xfId="21726"/>
    <cellStyle name="Normal 3 8 2 2 5" xfId="12014"/>
    <cellStyle name="Normal 3 8 2 2 5 2" xfId="15561"/>
    <cellStyle name="Normal 3 8 2 2 5 3" xfId="22616"/>
    <cellStyle name="Normal 3 8 2 2 6" xfId="13794"/>
    <cellStyle name="Normal 3 8 2 2 6 2" xfId="24938"/>
    <cellStyle name="Normal 3 8 2 2 6 3" xfId="21016"/>
    <cellStyle name="Normal 3 8 2 2 7" xfId="18407"/>
    <cellStyle name="Normal 3 8 2 2 8" xfId="36249"/>
    <cellStyle name="Normal 3 8 2 2 9" xfId="37142"/>
    <cellStyle name="Normal 3 8 2 3" xfId="3193"/>
    <cellStyle name="Normal 3 8 2 3 2" xfId="11110"/>
    <cellStyle name="Normal 3 8 2 3 2 2" xfId="12903"/>
    <cellStyle name="Normal 3 8 2 3 2 2 2" xfId="16441"/>
    <cellStyle name="Normal 3 8 2 3 2 2 3" xfId="23498"/>
    <cellStyle name="Normal 3 8 2 3 2 3" xfId="14684"/>
    <cellStyle name="Normal 3 8 2 3 2 4" xfId="21729"/>
    <cellStyle name="Normal 3 8 2 3 3" xfId="12017"/>
    <cellStyle name="Normal 3 8 2 3 3 2" xfId="15564"/>
    <cellStyle name="Normal 3 8 2 3 3 3" xfId="22619"/>
    <cellStyle name="Normal 3 8 2 3 4" xfId="13797"/>
    <cellStyle name="Normal 3 8 2 3 4 2" xfId="24941"/>
    <cellStyle name="Normal 3 8 2 3 4 3" xfId="35850"/>
    <cellStyle name="Normal 3 8 2 3 5" xfId="18410"/>
    <cellStyle name="Normal 3 8 2 3 6" xfId="36252"/>
    <cellStyle name="Normal 3 8 2 3 7" xfId="37145"/>
    <cellStyle name="Normal 3 8 2 3 8" xfId="38033"/>
    <cellStyle name="Normal 3 8 2 4" xfId="3194"/>
    <cellStyle name="Normal 3 8 2 4 2" xfId="11111"/>
    <cellStyle name="Normal 3 8 2 4 2 2" xfId="12904"/>
    <cellStyle name="Normal 3 8 2 4 2 2 2" xfId="16442"/>
    <cellStyle name="Normal 3 8 2 4 2 2 3" xfId="23499"/>
    <cellStyle name="Normal 3 8 2 4 2 3" xfId="14685"/>
    <cellStyle name="Normal 3 8 2 4 2 4" xfId="21730"/>
    <cellStyle name="Normal 3 8 2 4 3" xfId="12018"/>
    <cellStyle name="Normal 3 8 2 4 3 2" xfId="15565"/>
    <cellStyle name="Normal 3 8 2 4 3 3" xfId="22620"/>
    <cellStyle name="Normal 3 8 2 4 4" xfId="13798"/>
    <cellStyle name="Normal 3 8 2 4 4 2" xfId="24942"/>
    <cellStyle name="Normal 3 8 2 4 4 3" xfId="18534"/>
    <cellStyle name="Normal 3 8 2 4 5" xfId="18411"/>
    <cellStyle name="Normal 3 8 2 4 6" xfId="36253"/>
    <cellStyle name="Normal 3 8 2 4 7" xfId="37146"/>
    <cellStyle name="Normal 3 8 2 4 8" xfId="38034"/>
    <cellStyle name="Normal 3 8 2 5" xfId="11106"/>
    <cellStyle name="Normal 3 8 2 5 2" xfId="12899"/>
    <cellStyle name="Normal 3 8 2 5 2 2" xfId="16437"/>
    <cellStyle name="Normal 3 8 2 5 2 3" xfId="23494"/>
    <cellStyle name="Normal 3 8 2 5 3" xfId="14680"/>
    <cellStyle name="Normal 3 8 2 5 4" xfId="21725"/>
    <cellStyle name="Normal 3 8 2 6" xfId="12013"/>
    <cellStyle name="Normal 3 8 2 6 2" xfId="15560"/>
    <cellStyle name="Normal 3 8 2 6 3" xfId="22615"/>
    <cellStyle name="Normal 3 8 2 7" xfId="13793"/>
    <cellStyle name="Normal 3 8 2 7 2" xfId="24937"/>
    <cellStyle name="Normal 3 8 2 7 3" xfId="18778"/>
    <cellStyle name="Normal 3 8 2 8" xfId="18406"/>
    <cellStyle name="Normal 3 8 2 9" xfId="36248"/>
    <cellStyle name="Normal 3 8 3" xfId="3195"/>
    <cellStyle name="Normal 3 8 3 10" xfId="38035"/>
    <cellStyle name="Normal 3 8 3 2" xfId="3196"/>
    <cellStyle name="Normal 3 8 3 2 2" xfId="11113"/>
    <cellStyle name="Normal 3 8 3 2 2 2" xfId="12906"/>
    <cellStyle name="Normal 3 8 3 2 2 2 2" xfId="16444"/>
    <cellStyle name="Normal 3 8 3 2 2 2 3" xfId="23501"/>
    <cellStyle name="Normal 3 8 3 2 2 3" xfId="14687"/>
    <cellStyle name="Normal 3 8 3 2 2 4" xfId="21732"/>
    <cellStyle name="Normal 3 8 3 2 3" xfId="12020"/>
    <cellStyle name="Normal 3 8 3 2 3 2" xfId="15567"/>
    <cellStyle name="Normal 3 8 3 2 3 3" xfId="22622"/>
    <cellStyle name="Normal 3 8 3 2 4" xfId="13800"/>
    <cellStyle name="Normal 3 8 3 2 4 2" xfId="24944"/>
    <cellStyle name="Normal 3 8 3 2 4 3" xfId="18140"/>
    <cellStyle name="Normal 3 8 3 2 5" xfId="18413"/>
    <cellStyle name="Normal 3 8 3 2 6" xfId="36255"/>
    <cellStyle name="Normal 3 8 3 2 7" xfId="37148"/>
    <cellStyle name="Normal 3 8 3 2 8" xfId="38036"/>
    <cellStyle name="Normal 3 8 3 3" xfId="3197"/>
    <cellStyle name="Normal 3 8 3 3 2" xfId="11114"/>
    <cellStyle name="Normal 3 8 3 3 2 2" xfId="12907"/>
    <cellStyle name="Normal 3 8 3 3 2 2 2" xfId="16445"/>
    <cellStyle name="Normal 3 8 3 3 2 2 3" xfId="23502"/>
    <cellStyle name="Normal 3 8 3 3 2 3" xfId="14688"/>
    <cellStyle name="Normal 3 8 3 3 2 4" xfId="21733"/>
    <cellStyle name="Normal 3 8 3 3 3" xfId="12021"/>
    <cellStyle name="Normal 3 8 3 3 3 2" xfId="15568"/>
    <cellStyle name="Normal 3 8 3 3 3 3" xfId="22623"/>
    <cellStyle name="Normal 3 8 3 3 4" xfId="13801"/>
    <cellStyle name="Normal 3 8 3 3 4 2" xfId="24945"/>
    <cellStyle name="Normal 3 8 3 3 4 3" xfId="19634"/>
    <cellStyle name="Normal 3 8 3 3 5" xfId="18414"/>
    <cellStyle name="Normal 3 8 3 3 6" xfId="36256"/>
    <cellStyle name="Normal 3 8 3 3 7" xfId="37149"/>
    <cellStyle name="Normal 3 8 3 3 8" xfId="38037"/>
    <cellStyle name="Normal 3 8 3 4" xfId="11112"/>
    <cellStyle name="Normal 3 8 3 4 2" xfId="12905"/>
    <cellStyle name="Normal 3 8 3 4 2 2" xfId="16443"/>
    <cellStyle name="Normal 3 8 3 4 2 3" xfId="23500"/>
    <cellStyle name="Normal 3 8 3 4 3" xfId="14686"/>
    <cellStyle name="Normal 3 8 3 4 4" xfId="21731"/>
    <cellStyle name="Normal 3 8 3 5" xfId="12019"/>
    <cellStyle name="Normal 3 8 3 5 2" xfId="15566"/>
    <cellStyle name="Normal 3 8 3 5 3" xfId="22621"/>
    <cellStyle name="Normal 3 8 3 6" xfId="13799"/>
    <cellStyle name="Normal 3 8 3 6 2" xfId="24943"/>
    <cellStyle name="Normal 3 8 3 6 3" xfId="34205"/>
    <cellStyle name="Normal 3 8 3 7" xfId="18412"/>
    <cellStyle name="Normal 3 8 3 8" xfId="36254"/>
    <cellStyle name="Normal 3 8 3 9" xfId="37147"/>
    <cellStyle name="Normal 3 8 4" xfId="3198"/>
    <cellStyle name="Normal 3 8 4 2" xfId="11115"/>
    <cellStyle name="Normal 3 8 4 2 2" xfId="12908"/>
    <cellStyle name="Normal 3 8 4 2 2 2" xfId="16446"/>
    <cellStyle name="Normal 3 8 4 2 2 3" xfId="23503"/>
    <cellStyle name="Normal 3 8 4 2 3" xfId="14689"/>
    <cellStyle name="Normal 3 8 4 2 4" xfId="21734"/>
    <cellStyle name="Normal 3 8 4 3" xfId="12022"/>
    <cellStyle name="Normal 3 8 4 3 2" xfId="15569"/>
    <cellStyle name="Normal 3 8 4 3 3" xfId="22624"/>
    <cellStyle name="Normal 3 8 4 4" xfId="13802"/>
    <cellStyle name="Normal 3 8 4 4 2" xfId="24946"/>
    <cellStyle name="Normal 3 8 4 4 3" xfId="32501"/>
    <cellStyle name="Normal 3 8 4 5" xfId="18415"/>
    <cellStyle name="Normal 3 8 4 6" xfId="36257"/>
    <cellStyle name="Normal 3 8 4 7" xfId="37150"/>
    <cellStyle name="Normal 3 8 4 8" xfId="38038"/>
    <cellStyle name="Normal 3 8 5" xfId="3199"/>
    <cellStyle name="Normal 3 8 5 2" xfId="11116"/>
    <cellStyle name="Normal 3 8 5 2 2" xfId="12909"/>
    <cellStyle name="Normal 3 8 5 2 2 2" xfId="16447"/>
    <cellStyle name="Normal 3 8 5 2 2 3" xfId="23504"/>
    <cellStyle name="Normal 3 8 5 2 3" xfId="14690"/>
    <cellStyle name="Normal 3 8 5 2 4" xfId="21735"/>
    <cellStyle name="Normal 3 8 5 3" xfId="12023"/>
    <cellStyle name="Normal 3 8 5 3 2" xfId="15570"/>
    <cellStyle name="Normal 3 8 5 3 3" xfId="22625"/>
    <cellStyle name="Normal 3 8 5 4" xfId="13803"/>
    <cellStyle name="Normal 3 8 5 4 2" xfId="24947"/>
    <cellStyle name="Normal 3 8 5 4 3" xfId="33894"/>
    <cellStyle name="Normal 3 8 5 5" xfId="18416"/>
    <cellStyle name="Normal 3 8 5 6" xfId="36258"/>
    <cellStyle name="Normal 3 8 5 7" xfId="37151"/>
    <cellStyle name="Normal 3 8 5 8" xfId="38039"/>
    <cellStyle name="Normal 3 8 6" xfId="11105"/>
    <cellStyle name="Normal 3 8 6 2" xfId="12898"/>
    <cellStyle name="Normal 3 8 6 2 2" xfId="16436"/>
    <cellStyle name="Normal 3 8 6 2 3" xfId="23493"/>
    <cellStyle name="Normal 3 8 6 3" xfId="14679"/>
    <cellStyle name="Normal 3 8 6 4" xfId="21724"/>
    <cellStyle name="Normal 3 8 7" xfId="12012"/>
    <cellStyle name="Normal 3 8 7 2" xfId="15559"/>
    <cellStyle name="Normal 3 8 7 3" xfId="22614"/>
    <cellStyle name="Normal 3 8 8" xfId="13792"/>
    <cellStyle name="Normal 3 8 8 2" xfId="24936"/>
    <cellStyle name="Normal 3 8 8 3" xfId="18943"/>
    <cellStyle name="Normal 3 8 9" xfId="18405"/>
    <cellStyle name="Normal 3 9" xfId="3200"/>
    <cellStyle name="Normal 3 9 10" xfId="36259"/>
    <cellStyle name="Normal 3 9 11" xfId="37152"/>
    <cellStyle name="Normal 3 9 12" xfId="38040"/>
    <cellStyle name="Normal 3 9 2" xfId="3201"/>
    <cellStyle name="Normal 3 9 2 10" xfId="37153"/>
    <cellStyle name="Normal 3 9 2 11" xfId="38041"/>
    <cellStyle name="Normal 3 9 2 2" xfId="3202"/>
    <cellStyle name="Normal 3 9 2 2 10" xfId="38042"/>
    <cellStyle name="Normal 3 9 2 2 2" xfId="3203"/>
    <cellStyle name="Normal 3 9 2 2 2 2" xfId="11120"/>
    <cellStyle name="Normal 3 9 2 2 2 2 2" xfId="12913"/>
    <cellStyle name="Normal 3 9 2 2 2 2 2 2" xfId="16451"/>
    <cellStyle name="Normal 3 9 2 2 2 2 2 3" xfId="23508"/>
    <cellStyle name="Normal 3 9 2 2 2 2 3" xfId="14694"/>
    <cellStyle name="Normal 3 9 2 2 2 2 4" xfId="21739"/>
    <cellStyle name="Normal 3 9 2 2 2 3" xfId="12027"/>
    <cellStyle name="Normal 3 9 2 2 2 3 2" xfId="15574"/>
    <cellStyle name="Normal 3 9 2 2 2 3 3" xfId="22629"/>
    <cellStyle name="Normal 3 9 2 2 2 4" xfId="13807"/>
    <cellStyle name="Normal 3 9 2 2 2 4 2" xfId="24951"/>
    <cellStyle name="Normal 3 9 2 2 2 4 3" xfId="32977"/>
    <cellStyle name="Normal 3 9 2 2 2 5" xfId="18420"/>
    <cellStyle name="Normal 3 9 2 2 2 6" xfId="36262"/>
    <cellStyle name="Normal 3 9 2 2 2 7" xfId="37155"/>
    <cellStyle name="Normal 3 9 2 2 2 8" xfId="38043"/>
    <cellStyle name="Normal 3 9 2 2 3" xfId="3204"/>
    <cellStyle name="Normal 3 9 2 2 3 2" xfId="11121"/>
    <cellStyle name="Normal 3 9 2 2 3 2 2" xfId="12914"/>
    <cellStyle name="Normal 3 9 2 2 3 2 2 2" xfId="16452"/>
    <cellStyle name="Normal 3 9 2 2 3 2 2 3" xfId="23509"/>
    <cellStyle name="Normal 3 9 2 2 3 2 3" xfId="14695"/>
    <cellStyle name="Normal 3 9 2 2 3 2 4" xfId="21740"/>
    <cellStyle name="Normal 3 9 2 2 3 3" xfId="12028"/>
    <cellStyle name="Normal 3 9 2 2 3 3 2" xfId="15575"/>
    <cellStyle name="Normal 3 9 2 2 3 3 3" xfId="22630"/>
    <cellStyle name="Normal 3 9 2 2 3 4" xfId="13808"/>
    <cellStyle name="Normal 3 9 2 2 3 4 2" xfId="24952"/>
    <cellStyle name="Normal 3 9 2 2 3 4 3" xfId="34926"/>
    <cellStyle name="Normal 3 9 2 2 3 5" xfId="18421"/>
    <cellStyle name="Normal 3 9 2 2 3 6" xfId="36263"/>
    <cellStyle name="Normal 3 9 2 2 3 7" xfId="37156"/>
    <cellStyle name="Normal 3 9 2 2 3 8" xfId="38044"/>
    <cellStyle name="Normal 3 9 2 2 4" xfId="11119"/>
    <cellStyle name="Normal 3 9 2 2 4 2" xfId="12912"/>
    <cellStyle name="Normal 3 9 2 2 4 2 2" xfId="16450"/>
    <cellStyle name="Normal 3 9 2 2 4 2 3" xfId="23507"/>
    <cellStyle name="Normal 3 9 2 2 4 3" xfId="14693"/>
    <cellStyle name="Normal 3 9 2 2 4 4" xfId="21738"/>
    <cellStyle name="Normal 3 9 2 2 5" xfId="12026"/>
    <cellStyle name="Normal 3 9 2 2 5 2" xfId="15573"/>
    <cellStyle name="Normal 3 9 2 2 5 3" xfId="22628"/>
    <cellStyle name="Normal 3 9 2 2 6" xfId="13806"/>
    <cellStyle name="Normal 3 9 2 2 6 2" xfId="24950"/>
    <cellStyle name="Normal 3 9 2 2 6 3" xfId="20893"/>
    <cellStyle name="Normal 3 9 2 2 7" xfId="18419"/>
    <cellStyle name="Normal 3 9 2 2 8" xfId="36261"/>
    <cellStyle name="Normal 3 9 2 2 9" xfId="37154"/>
    <cellStyle name="Normal 3 9 2 3" xfId="3205"/>
    <cellStyle name="Normal 3 9 2 3 2" xfId="11122"/>
    <cellStyle name="Normal 3 9 2 3 2 2" xfId="12915"/>
    <cellStyle name="Normal 3 9 2 3 2 2 2" xfId="16453"/>
    <cellStyle name="Normal 3 9 2 3 2 2 3" xfId="23510"/>
    <cellStyle name="Normal 3 9 2 3 2 3" xfId="14696"/>
    <cellStyle name="Normal 3 9 2 3 2 4" xfId="21741"/>
    <cellStyle name="Normal 3 9 2 3 3" xfId="12029"/>
    <cellStyle name="Normal 3 9 2 3 3 2" xfId="15576"/>
    <cellStyle name="Normal 3 9 2 3 3 3" xfId="22631"/>
    <cellStyle name="Normal 3 9 2 3 4" xfId="13809"/>
    <cellStyle name="Normal 3 9 2 3 4 2" xfId="24953"/>
    <cellStyle name="Normal 3 9 2 3 4 3" xfId="33279"/>
    <cellStyle name="Normal 3 9 2 3 5" xfId="18422"/>
    <cellStyle name="Normal 3 9 2 3 6" xfId="36264"/>
    <cellStyle name="Normal 3 9 2 3 7" xfId="37157"/>
    <cellStyle name="Normal 3 9 2 3 8" xfId="38045"/>
    <cellStyle name="Normal 3 9 2 4" xfId="3206"/>
    <cellStyle name="Normal 3 9 2 4 2" xfId="11123"/>
    <cellStyle name="Normal 3 9 2 4 2 2" xfId="12916"/>
    <cellStyle name="Normal 3 9 2 4 2 2 2" xfId="16454"/>
    <cellStyle name="Normal 3 9 2 4 2 2 3" xfId="23511"/>
    <cellStyle name="Normal 3 9 2 4 2 3" xfId="14697"/>
    <cellStyle name="Normal 3 9 2 4 2 4" xfId="21742"/>
    <cellStyle name="Normal 3 9 2 4 3" xfId="12030"/>
    <cellStyle name="Normal 3 9 2 4 3 2" xfId="15577"/>
    <cellStyle name="Normal 3 9 2 4 3 3" xfId="22632"/>
    <cellStyle name="Normal 3 9 2 4 4" xfId="13810"/>
    <cellStyle name="Normal 3 9 2 4 4 2" xfId="24954"/>
    <cellStyle name="Normal 3 9 2 4 4 3" xfId="32492"/>
    <cellStyle name="Normal 3 9 2 4 5" xfId="18423"/>
    <cellStyle name="Normal 3 9 2 4 6" xfId="36265"/>
    <cellStyle name="Normal 3 9 2 4 7" xfId="37158"/>
    <cellStyle name="Normal 3 9 2 4 8" xfId="38046"/>
    <cellStyle name="Normal 3 9 2 5" xfId="11118"/>
    <cellStyle name="Normal 3 9 2 5 2" xfId="12911"/>
    <cellStyle name="Normal 3 9 2 5 2 2" xfId="16449"/>
    <cellStyle name="Normal 3 9 2 5 2 3" xfId="23506"/>
    <cellStyle name="Normal 3 9 2 5 3" xfId="14692"/>
    <cellStyle name="Normal 3 9 2 5 4" xfId="21737"/>
    <cellStyle name="Normal 3 9 2 6" xfId="12025"/>
    <cellStyle name="Normal 3 9 2 6 2" xfId="15572"/>
    <cellStyle name="Normal 3 9 2 6 3" xfId="22627"/>
    <cellStyle name="Normal 3 9 2 7" xfId="13805"/>
    <cellStyle name="Normal 3 9 2 7 2" xfId="24949"/>
    <cellStyle name="Normal 3 9 2 7 3" xfId="32484"/>
    <cellStyle name="Normal 3 9 2 8" xfId="18418"/>
    <cellStyle name="Normal 3 9 2 9" xfId="36260"/>
    <cellStyle name="Normal 3 9 3" xfId="3207"/>
    <cellStyle name="Normal 3 9 3 10" xfId="38047"/>
    <cellStyle name="Normal 3 9 3 2" xfId="3208"/>
    <cellStyle name="Normal 3 9 3 2 2" xfId="11125"/>
    <cellStyle name="Normal 3 9 3 2 2 2" xfId="12918"/>
    <cellStyle name="Normal 3 9 3 2 2 2 2" xfId="16456"/>
    <cellStyle name="Normal 3 9 3 2 2 2 3" xfId="23513"/>
    <cellStyle name="Normal 3 9 3 2 2 3" xfId="14699"/>
    <cellStyle name="Normal 3 9 3 2 2 4" xfId="21744"/>
    <cellStyle name="Normal 3 9 3 2 3" xfId="12032"/>
    <cellStyle name="Normal 3 9 3 2 3 2" xfId="15579"/>
    <cellStyle name="Normal 3 9 3 2 3 3" xfId="22634"/>
    <cellStyle name="Normal 3 9 3 2 4" xfId="13812"/>
    <cellStyle name="Normal 3 9 3 2 4 2" xfId="24956"/>
    <cellStyle name="Normal 3 9 3 2 4 3" xfId="18485"/>
    <cellStyle name="Normal 3 9 3 2 5" xfId="18425"/>
    <cellStyle name="Normal 3 9 3 2 6" xfId="36267"/>
    <cellStyle name="Normal 3 9 3 2 7" xfId="37160"/>
    <cellStyle name="Normal 3 9 3 2 8" xfId="38048"/>
    <cellStyle name="Normal 3 9 3 3" xfId="3209"/>
    <cellStyle name="Normal 3 9 3 3 2" xfId="11126"/>
    <cellStyle name="Normal 3 9 3 3 2 2" xfId="12919"/>
    <cellStyle name="Normal 3 9 3 3 2 2 2" xfId="16457"/>
    <cellStyle name="Normal 3 9 3 3 2 2 3" xfId="23514"/>
    <cellStyle name="Normal 3 9 3 3 2 3" xfId="14700"/>
    <cellStyle name="Normal 3 9 3 3 2 4" xfId="21745"/>
    <cellStyle name="Normal 3 9 3 3 3" xfId="12033"/>
    <cellStyle name="Normal 3 9 3 3 3 2" xfId="15580"/>
    <cellStyle name="Normal 3 9 3 3 3 3" xfId="22635"/>
    <cellStyle name="Normal 3 9 3 3 4" xfId="13813"/>
    <cellStyle name="Normal 3 9 3 3 4 2" xfId="24957"/>
    <cellStyle name="Normal 3 9 3 3 4 3" xfId="18944"/>
    <cellStyle name="Normal 3 9 3 3 5" xfId="18426"/>
    <cellStyle name="Normal 3 9 3 3 6" xfId="36268"/>
    <cellStyle name="Normal 3 9 3 3 7" xfId="37161"/>
    <cellStyle name="Normal 3 9 3 3 8" xfId="38049"/>
    <cellStyle name="Normal 3 9 3 4" xfId="11124"/>
    <cellStyle name="Normal 3 9 3 4 2" xfId="12917"/>
    <cellStyle name="Normal 3 9 3 4 2 2" xfId="16455"/>
    <cellStyle name="Normal 3 9 3 4 2 3" xfId="23512"/>
    <cellStyle name="Normal 3 9 3 4 3" xfId="14698"/>
    <cellStyle name="Normal 3 9 3 4 4" xfId="21743"/>
    <cellStyle name="Normal 3 9 3 5" xfId="12031"/>
    <cellStyle name="Normal 3 9 3 5 2" xfId="15578"/>
    <cellStyle name="Normal 3 9 3 5 3" xfId="22633"/>
    <cellStyle name="Normal 3 9 3 6" xfId="13811"/>
    <cellStyle name="Normal 3 9 3 6 2" xfId="24955"/>
    <cellStyle name="Normal 3 9 3 6 3" xfId="33892"/>
    <cellStyle name="Normal 3 9 3 7" xfId="18424"/>
    <cellStyle name="Normal 3 9 3 8" xfId="36266"/>
    <cellStyle name="Normal 3 9 3 9" xfId="37159"/>
    <cellStyle name="Normal 3 9 4" xfId="3210"/>
    <cellStyle name="Normal 3 9 4 2" xfId="11127"/>
    <cellStyle name="Normal 3 9 4 2 2" xfId="12920"/>
    <cellStyle name="Normal 3 9 4 2 2 2" xfId="16458"/>
    <cellStyle name="Normal 3 9 4 2 2 3" xfId="23515"/>
    <cellStyle name="Normal 3 9 4 2 3" xfId="14701"/>
    <cellStyle name="Normal 3 9 4 2 4" xfId="21746"/>
    <cellStyle name="Normal 3 9 4 3" xfId="12034"/>
    <cellStyle name="Normal 3 9 4 3 2" xfId="15581"/>
    <cellStyle name="Normal 3 9 4 3 3" xfId="22636"/>
    <cellStyle name="Normal 3 9 4 4" xfId="13814"/>
    <cellStyle name="Normal 3 9 4 4 2" xfId="24958"/>
    <cellStyle name="Normal 3 9 4 4 3" xfId="17547"/>
    <cellStyle name="Normal 3 9 4 5" xfId="18427"/>
    <cellStyle name="Normal 3 9 4 6" xfId="36269"/>
    <cellStyle name="Normal 3 9 4 7" xfId="37162"/>
    <cellStyle name="Normal 3 9 4 8" xfId="38050"/>
    <cellStyle name="Normal 3 9 5" xfId="3211"/>
    <cellStyle name="Normal 3 9 5 2" xfId="11128"/>
    <cellStyle name="Normal 3 9 5 2 2" xfId="12921"/>
    <cellStyle name="Normal 3 9 5 2 2 2" xfId="16459"/>
    <cellStyle name="Normal 3 9 5 2 2 3" xfId="23516"/>
    <cellStyle name="Normal 3 9 5 2 3" xfId="14702"/>
    <cellStyle name="Normal 3 9 5 2 4" xfId="21747"/>
    <cellStyle name="Normal 3 9 5 3" xfId="12035"/>
    <cellStyle name="Normal 3 9 5 3 2" xfId="15582"/>
    <cellStyle name="Normal 3 9 5 3 3" xfId="22637"/>
    <cellStyle name="Normal 3 9 5 4" xfId="13815"/>
    <cellStyle name="Normal 3 9 5 4 2" xfId="24959"/>
    <cellStyle name="Normal 3 9 5 4 3" xfId="33122"/>
    <cellStyle name="Normal 3 9 5 5" xfId="18428"/>
    <cellStyle name="Normal 3 9 5 6" xfId="36270"/>
    <cellStyle name="Normal 3 9 5 7" xfId="37163"/>
    <cellStyle name="Normal 3 9 5 8" xfId="38051"/>
    <cellStyle name="Normal 3 9 6" xfId="11117"/>
    <cellStyle name="Normal 3 9 6 2" xfId="12910"/>
    <cellStyle name="Normal 3 9 6 2 2" xfId="16448"/>
    <cellStyle name="Normal 3 9 6 2 3" xfId="23505"/>
    <cellStyle name="Normal 3 9 6 3" xfId="14691"/>
    <cellStyle name="Normal 3 9 6 4" xfId="21736"/>
    <cellStyle name="Normal 3 9 7" xfId="12024"/>
    <cellStyle name="Normal 3 9 7 2" xfId="15571"/>
    <cellStyle name="Normal 3 9 7 3" xfId="22626"/>
    <cellStyle name="Normal 3 9 8" xfId="13804"/>
    <cellStyle name="Normal 3 9 8 2" xfId="24948"/>
    <cellStyle name="Normal 3 9 8 3" xfId="19564"/>
    <cellStyle name="Normal 3 9 9" xfId="18417"/>
    <cellStyle name="Normal 3_~2757206" xfId="8679"/>
    <cellStyle name="Normal 30" xfId="253"/>
    <cellStyle name="Normal 30 2" xfId="24960"/>
    <cellStyle name="Normal 30 2 2" xfId="19483"/>
    <cellStyle name="Normal 31" xfId="255"/>
    <cellStyle name="Normal 31 2" xfId="11027"/>
    <cellStyle name="Normal 31 2 2" xfId="12820"/>
    <cellStyle name="Normal 31 2 2 2" xfId="16358"/>
    <cellStyle name="Normal 31 2 2 3" xfId="23415"/>
    <cellStyle name="Normal 31 2 3" xfId="14601"/>
    <cellStyle name="Normal 31 2 4" xfId="21646"/>
    <cellStyle name="Normal 31 3" xfId="11928"/>
    <cellStyle name="Normal 31 3 2" xfId="15481"/>
    <cellStyle name="Normal 31 3 3" xfId="22535"/>
    <cellStyle name="Normal 31 4" xfId="13713"/>
    <cellStyle name="Normal 31 4 2" xfId="24961"/>
    <cellStyle name="Normal 31 4 3" xfId="17821"/>
    <cellStyle name="Normal 31 5" xfId="17330"/>
    <cellStyle name="Normal 31 6" xfId="36164"/>
    <cellStyle name="Normal 31 7" xfId="37062"/>
    <cellStyle name="Normal 31 8" xfId="37950"/>
    <cellStyle name="Normal 32" xfId="3212"/>
    <cellStyle name="Normal 32 2" xfId="24962"/>
    <cellStyle name="Normal 32 2 2" xfId="34778"/>
    <cellStyle name="Normal 33" xfId="3213"/>
    <cellStyle name="Normal 33 2" xfId="24963"/>
    <cellStyle name="Normal 33 2 2" xfId="19099"/>
    <cellStyle name="Normal 34" xfId="3214"/>
    <cellStyle name="Normal 34 2" xfId="3215"/>
    <cellStyle name="Normal 34 2 2" xfId="24965"/>
    <cellStyle name="Normal 34 2 2 2" xfId="21167"/>
    <cellStyle name="Normal 34 3" xfId="3216"/>
    <cellStyle name="Normal 34 3 2" xfId="24966"/>
    <cellStyle name="Normal 34 3 2 2" xfId="19365"/>
    <cellStyle name="Normal 34 4" xfId="3217"/>
    <cellStyle name="Normal 34 4 2" xfId="24967"/>
    <cellStyle name="Normal 34 4 2 2" xfId="18448"/>
    <cellStyle name="Normal 34 5" xfId="3218"/>
    <cellStyle name="Normal 34 5 2" xfId="24968"/>
    <cellStyle name="Normal 34 5 2 2" xfId="34504"/>
    <cellStyle name="Normal 34 6" xfId="24964"/>
    <cellStyle name="Normal 34 6 2" xfId="34484"/>
    <cellStyle name="Normal 35" xfId="3219"/>
    <cellStyle name="Normal 35 2" xfId="24969"/>
    <cellStyle name="Normal 35 2 2" xfId="19652"/>
    <cellStyle name="Normal 36" xfId="3220"/>
    <cellStyle name="Normal 36 2" xfId="24970"/>
    <cellStyle name="Normal 36 2 2" xfId="18919"/>
    <cellStyle name="Normal 37" xfId="3221"/>
    <cellStyle name="Normal 37 2" xfId="24971"/>
    <cellStyle name="Normal 37 2 2" xfId="21363"/>
    <cellStyle name="Normal 38" xfId="3222"/>
    <cellStyle name="Normal 38 2" xfId="24972"/>
    <cellStyle name="Normal 38 2 2" xfId="35609"/>
    <cellStyle name="Normal 39" xfId="3223"/>
    <cellStyle name="Normal 39 2" xfId="24973"/>
    <cellStyle name="Normal 39 2 2" xfId="19242"/>
    <cellStyle name="Normal 4" xfId="16"/>
    <cellStyle name="Normal 4 10" xfId="132"/>
    <cellStyle name="Normal 4 10 2" xfId="24622"/>
    <cellStyle name="Normal 4 11" xfId="17211"/>
    <cellStyle name="Normal 4 12" xfId="36117"/>
    <cellStyle name="Normal 4 13" xfId="29"/>
    <cellStyle name="Normal 4 2" xfId="3224"/>
    <cellStyle name="Normal 4 2 2" xfId="3225"/>
    <cellStyle name="Normal 4 2 2 2" xfId="24975"/>
    <cellStyle name="Normal 4 2 2 2 2" xfId="33213"/>
    <cellStyle name="Normal 4 2 3" xfId="3226"/>
    <cellStyle name="Normal 4 2 3 2" xfId="24976"/>
    <cellStyle name="Normal 4 2 3 2 2" xfId="19042"/>
    <cellStyle name="Normal 4 2 4" xfId="3227"/>
    <cellStyle name="Normal 4 2 4 2" xfId="24977"/>
    <cellStyle name="Normal 4 2 4 2 2" xfId="34114"/>
    <cellStyle name="Normal 4 2 5" xfId="3228"/>
    <cellStyle name="Normal 4 2 5 2" xfId="24978"/>
    <cellStyle name="Normal 4 2 5 2 2" xfId="18105"/>
    <cellStyle name="Normal 4 2 6" xfId="24623"/>
    <cellStyle name="Normal 4 2 6 2" xfId="24979"/>
    <cellStyle name="Normal 4 2 6 2 2" xfId="35153"/>
    <cellStyle name="Normal 4 2 7" xfId="24974"/>
    <cellStyle name="Normal 4 2 7 2" xfId="32401"/>
    <cellStyle name="Normal 4 3" xfId="3229"/>
    <cellStyle name="Normal 4 3 2" xfId="24625"/>
    <cellStyle name="Normal 4 3 2 2" xfId="24981"/>
    <cellStyle name="Normal 4 3 2 2 2" xfId="34322"/>
    <cellStyle name="Normal 4 3 3" xfId="24624"/>
    <cellStyle name="Normal 4 3 3 2" xfId="24982"/>
    <cellStyle name="Normal 4 3 3 2 2" xfId="18628"/>
    <cellStyle name="Normal 4 3 4" xfId="24980"/>
    <cellStyle name="Normal 4 3 4 2" xfId="34372"/>
    <cellStyle name="Normal 4 4" xfId="3230"/>
    <cellStyle name="Normal 4 4 2" xfId="24626"/>
    <cellStyle name="Normal 4 4 2 2" xfId="24984"/>
    <cellStyle name="Normal 4 4 2 2 2" xfId="34060"/>
    <cellStyle name="Normal 4 4 3" xfId="24983"/>
    <cellStyle name="Normal 4 4 3 2" xfId="32982"/>
    <cellStyle name="Normal 4 5" xfId="3231"/>
    <cellStyle name="Normal 4 5 2" xfId="3232"/>
    <cellStyle name="Normal 4 5 2 2" xfId="24986"/>
    <cellStyle name="Normal 4 5 2 2 2" xfId="20685"/>
    <cellStyle name="Normal 4 5 3" xfId="24985"/>
    <cellStyle name="Normal 4 5 3 2" xfId="18192"/>
    <cellStyle name="Normal 4 6" xfId="3233"/>
    <cellStyle name="Normal 4 6 2" xfId="24987"/>
    <cellStyle name="Normal 4 6 2 2" xfId="32697"/>
    <cellStyle name="Normal 4 7" xfId="11886"/>
    <cellStyle name="Normal 4 7 2" xfId="24988"/>
    <cellStyle name="Normal 4 7 2 2" xfId="33891"/>
    <cellStyle name="Normal 4 8" xfId="11873"/>
    <cellStyle name="Normal 4 8 2" xfId="34379"/>
    <cellStyle name="Normal 4 9" xfId="12747"/>
    <cellStyle name="Normal 4_American Water_Telecom Accrual_Template Mar 11 Credit Update" xfId="3234"/>
    <cellStyle name="Normal 40" xfId="3235"/>
    <cellStyle name="Normal 40 2" xfId="24989"/>
    <cellStyle name="Normal 40 2 2" xfId="18837"/>
    <cellStyle name="Normal 41" xfId="3236"/>
    <cellStyle name="Normal 41 2" xfId="24990"/>
    <cellStyle name="Normal 41 2 2" xfId="33346"/>
    <cellStyle name="Normal 42" xfId="3237"/>
    <cellStyle name="Normal 42 2" xfId="24991"/>
    <cellStyle name="Normal 42 2 2" xfId="20937"/>
    <cellStyle name="Normal 43" xfId="3238"/>
    <cellStyle name="Normal 43 2" xfId="24992"/>
    <cellStyle name="Normal 43 2 2" xfId="20851"/>
    <cellStyle name="Normal 44" xfId="3239"/>
    <cellStyle name="Normal 44 2" xfId="24993"/>
    <cellStyle name="Normal 44 2 2" xfId="21400"/>
    <cellStyle name="Normal 45" xfId="3240"/>
    <cellStyle name="Normal 45 2" xfId="24994"/>
    <cellStyle name="Normal 45 2 2" xfId="19492"/>
    <cellStyle name="Normal 46" xfId="3241"/>
    <cellStyle name="Normal 46 2" xfId="24995"/>
    <cellStyle name="Normal 46 2 2" xfId="33087"/>
    <cellStyle name="Normal 47" xfId="3242"/>
    <cellStyle name="Normal 47 2" xfId="24996"/>
    <cellStyle name="Normal 47 2 2" xfId="35096"/>
    <cellStyle name="Normal 48" xfId="3243"/>
    <cellStyle name="Normal 48 2" xfId="24997"/>
    <cellStyle name="Normal 48 2 2" xfId="34140"/>
    <cellStyle name="Normal 49" xfId="3244"/>
    <cellStyle name="Normal 49 2" xfId="24998"/>
    <cellStyle name="Normal 49 2 2" xfId="33483"/>
    <cellStyle name="Normal 5" xfId="133"/>
    <cellStyle name="Normal 5 10" xfId="3245"/>
    <cellStyle name="Normal 5 10 2" xfId="3246"/>
    <cellStyle name="Normal 5 10 2 2" xfId="25001"/>
    <cellStyle name="Normal 5 10 2 2 2" xfId="18124"/>
    <cellStyle name="Normal 5 10 3" xfId="25000"/>
    <cellStyle name="Normal 5 10 3 2" xfId="35763"/>
    <cellStyle name="Normal 5 11" xfId="3247"/>
    <cellStyle name="Normal 5 11 2" xfId="25002"/>
    <cellStyle name="Normal 5 11 2 2" xfId="34779"/>
    <cellStyle name="Normal 5 12" xfId="11887"/>
    <cellStyle name="Normal 5 12 2" xfId="25003"/>
    <cellStyle name="Normal 5 12 2 2" xfId="17387"/>
    <cellStyle name="Normal 5 13" xfId="11876"/>
    <cellStyle name="Normal 5 14" xfId="13665"/>
    <cellStyle name="Normal 5 14 2" xfId="17197"/>
    <cellStyle name="Normal 5 14 3" xfId="24256"/>
    <cellStyle name="Normal 5 15" xfId="17212"/>
    <cellStyle name="Normal 5 15 2" xfId="24627"/>
    <cellStyle name="Normal 5 16" xfId="24999"/>
    <cellStyle name="Normal 5 16 2" xfId="17853"/>
    <cellStyle name="Normal 5 2" xfId="3248"/>
    <cellStyle name="Normal 5 2 2" xfId="25004"/>
    <cellStyle name="Normal 5 2 2 2" xfId="34219"/>
    <cellStyle name="Normal 5 3" xfId="3249"/>
    <cellStyle name="Normal 5 3 2" xfId="25005"/>
    <cellStyle name="Normal 5 3 2 2" xfId="34090"/>
    <cellStyle name="Normal 5 4" xfId="3250"/>
    <cellStyle name="Normal 5 4 2" xfId="25006"/>
    <cellStyle name="Normal 5 4 2 2" xfId="21185"/>
    <cellStyle name="Normal 5 5" xfId="3251"/>
    <cellStyle name="Normal 5 5 2" xfId="25007"/>
    <cellStyle name="Normal 5 5 2 2" xfId="19100"/>
    <cellStyle name="Normal 5 6" xfId="3252"/>
    <cellStyle name="Normal 5 6 2" xfId="25008"/>
    <cellStyle name="Normal 5 6 2 2" xfId="32915"/>
    <cellStyle name="Normal 5 7" xfId="3253"/>
    <cellStyle name="Normal 5 7 2" xfId="25009"/>
    <cellStyle name="Normal 5 7 2 2" xfId="19434"/>
    <cellStyle name="Normal 5 8" xfId="3254"/>
    <cellStyle name="Normal 5 8 2" xfId="25010"/>
    <cellStyle name="Normal 5 8 2 2" xfId="18863"/>
    <cellStyle name="Normal 5 9" xfId="3255"/>
    <cellStyle name="Normal 5 9 2" xfId="25011"/>
    <cellStyle name="Normal 5 9 2 2" xfId="34249"/>
    <cellStyle name="Normal 50" xfId="3256"/>
    <cellStyle name="Normal 50 2" xfId="25012"/>
    <cellStyle name="Normal 50 2 2" xfId="20381"/>
    <cellStyle name="Normal 51" xfId="9622"/>
    <cellStyle name="Normal 51 2" xfId="11836"/>
    <cellStyle name="Normal 51 2 2" xfId="13628"/>
    <cellStyle name="Normal 51 2 2 2" xfId="17164"/>
    <cellStyle name="Normal 51 2 2 3" xfId="24222"/>
    <cellStyle name="Normal 51 2 3" xfId="15407"/>
    <cellStyle name="Normal 51 2 4" xfId="22453"/>
    <cellStyle name="Normal 51 3" xfId="12744"/>
    <cellStyle name="Normal 51 3 2" xfId="16286"/>
    <cellStyle name="Normal 51 3 3" xfId="23343"/>
    <cellStyle name="Normal 51 4" xfId="14524"/>
    <cellStyle name="Normal 51 4 2" xfId="25013"/>
    <cellStyle name="Normal 51 4 3" xfId="34625"/>
    <cellStyle name="Normal 51 5" xfId="21076"/>
    <cellStyle name="Normal 51 6" xfId="36980"/>
    <cellStyle name="Normal 51 7" xfId="37867"/>
    <cellStyle name="Normal 51 8" xfId="38755"/>
    <cellStyle name="Normal 52" xfId="10804"/>
    <cellStyle name="Normal 52 2" xfId="25014"/>
    <cellStyle name="Normal 52 2 2" xfId="19436"/>
    <cellStyle name="Normal 53" xfId="34"/>
    <cellStyle name="Normal 53 2" xfId="11883"/>
    <cellStyle name="Normal 53 2 2" xfId="17346"/>
    <cellStyle name="Normal 54" xfId="10982"/>
    <cellStyle name="Normal 54 2" xfId="12780"/>
    <cellStyle name="Normal 54 2 2" xfId="33314"/>
    <cellStyle name="Normal 55" xfId="10991"/>
    <cellStyle name="Normal 56" xfId="11813"/>
    <cellStyle name="Normal 56 2" xfId="13623"/>
    <cellStyle name="Normal 56 3" xfId="19688"/>
    <cellStyle name="Normal 57" xfId="11812"/>
    <cellStyle name="Normal 57 2" xfId="19405"/>
    <cellStyle name="Normal 58" xfId="12539"/>
    <cellStyle name="Normal 58 2" xfId="33899"/>
    <cellStyle name="Normal 59" xfId="12742"/>
    <cellStyle name="Normal 59 2" xfId="33480"/>
    <cellStyle name="Normal 6" xfId="210"/>
    <cellStyle name="Normal 6 2" xfId="215"/>
    <cellStyle name="Normal 6 2 2" xfId="25016"/>
    <cellStyle name="Normal 6 2 2 2" xfId="17351"/>
    <cellStyle name="Normal 6 3" xfId="3257"/>
    <cellStyle name="Normal 6 3 2" xfId="25017"/>
    <cellStyle name="Normal 6 3 2 2" xfId="35523"/>
    <cellStyle name="Normal 6 4" xfId="3258"/>
    <cellStyle name="Normal 6 4 2" xfId="25018"/>
    <cellStyle name="Normal 6 4 2 2" xfId="17574"/>
    <cellStyle name="Normal 6 5" xfId="3259"/>
    <cellStyle name="Normal 6 5 2" xfId="25019"/>
    <cellStyle name="Normal 6 5 2 2" xfId="21108"/>
    <cellStyle name="Normal 6 6" xfId="17213"/>
    <cellStyle name="Normal 6 6 2" xfId="25015"/>
    <cellStyle name="Normal 6 6 3" xfId="18447"/>
    <cellStyle name="Normal 60" xfId="11932"/>
    <cellStyle name="Normal 60 2" xfId="33489"/>
    <cellStyle name="Normal 61" xfId="12746"/>
    <cellStyle name="Normal 61 2" xfId="21004"/>
    <cellStyle name="Normal 62" xfId="31"/>
    <cellStyle name="Normal 62 2" xfId="24258"/>
    <cellStyle name="Normal 62 3" xfId="35149"/>
    <cellStyle name="Normal 63" xfId="17199"/>
    <cellStyle name="Normal 63 2" xfId="24628"/>
    <cellStyle name="Normal 63 3" xfId="21438"/>
    <cellStyle name="Normal 64" xfId="17205"/>
    <cellStyle name="Normal 65" xfId="17223"/>
    <cellStyle name="Normal 66" xfId="17226"/>
    <cellStyle name="Normal 67" xfId="36083"/>
    <cellStyle name="Normal 68" xfId="36088"/>
    <cellStyle name="Normal 69" xfId="36113"/>
    <cellStyle name="Normal 7" xfId="211"/>
    <cellStyle name="Normal 7 2" xfId="212"/>
    <cellStyle name="Normal 7 2 2" xfId="206"/>
    <cellStyle name="Normal 7 2 2 2" xfId="25022"/>
    <cellStyle name="Normal 7 2 2 2 2" xfId="34092"/>
    <cellStyle name="Normal 7 2 3" xfId="25021"/>
    <cellStyle name="Normal 7 2 3 2" xfId="18694"/>
    <cellStyle name="Normal 7 3" xfId="9923"/>
    <cellStyle name="Normal 7 3 2" xfId="25023"/>
    <cellStyle name="Normal 7 3 2 2" xfId="33890"/>
    <cellStyle name="Normal 7 4" xfId="25024"/>
    <cellStyle name="Normal 7 4 2" xfId="18626"/>
    <cellStyle name="Normal 7 5" xfId="25020"/>
    <cellStyle name="Normal 7 5 2" xfId="21401"/>
    <cellStyle name="Normal 70" xfId="36978"/>
    <cellStyle name="Normal 71" xfId="36982"/>
    <cellStyle name="Normal 72" xfId="36979"/>
    <cellStyle name="Normal 73" xfId="36170"/>
    <cellStyle name="Normal 74" xfId="36271"/>
    <cellStyle name="Normal 75" xfId="37020"/>
    <cellStyle name="Normal 76" xfId="19"/>
    <cellStyle name="Normal 77" xfId="37900"/>
    <cellStyle name="Normal 78" xfId="37902"/>
    <cellStyle name="Normal 79" xfId="37904"/>
    <cellStyle name="Normal 8" xfId="213"/>
    <cellStyle name="Normal 8 10" xfId="3260"/>
    <cellStyle name="Normal 8 10 2" xfId="3261"/>
    <cellStyle name="Normal 8 10 2 2" xfId="25027"/>
    <cellStyle name="Normal 8 10 2 2 2" xfId="33531"/>
    <cellStyle name="Normal 8 10 3" xfId="25026"/>
    <cellStyle name="Normal 8 10 3 2" xfId="17999"/>
    <cellStyle name="Normal 8 11" xfId="3262"/>
    <cellStyle name="Normal 8 11 2" xfId="3263"/>
    <cellStyle name="Normal 8 11 2 2" xfId="25029"/>
    <cellStyle name="Normal 8 11 2 2 2" xfId="32486"/>
    <cellStyle name="Normal 8 11 3" xfId="25028"/>
    <cellStyle name="Normal 8 11 3 2" xfId="34780"/>
    <cellStyle name="Normal 8 12" xfId="3264"/>
    <cellStyle name="Normal 8 12 2" xfId="3265"/>
    <cellStyle name="Normal 8 12 2 2" xfId="25031"/>
    <cellStyle name="Normal 8 12 2 2 2" xfId="20382"/>
    <cellStyle name="Normal 8 12 3" xfId="25030"/>
    <cellStyle name="Normal 8 12 3 2" xfId="34626"/>
    <cellStyle name="Normal 8 13" xfId="3266"/>
    <cellStyle name="Normal 8 13 2" xfId="3267"/>
    <cellStyle name="Normal 8 13 2 2" xfId="25033"/>
    <cellStyle name="Normal 8 13 2 2 2" xfId="35886"/>
    <cellStyle name="Normal 8 13 3" xfId="25032"/>
    <cellStyle name="Normal 8 13 3 2" xfId="33295"/>
    <cellStyle name="Normal 8 14" xfId="3268"/>
    <cellStyle name="Normal 8 14 2" xfId="3269"/>
    <cellStyle name="Normal 8 14 2 2" xfId="25035"/>
    <cellStyle name="Normal 8 14 2 2 2" xfId="19406"/>
    <cellStyle name="Normal 8 14 3" xfId="25034"/>
    <cellStyle name="Normal 8 14 3 2" xfId="17898"/>
    <cellStyle name="Normal 8 15" xfId="3270"/>
    <cellStyle name="Normal 8 15 2" xfId="3271"/>
    <cellStyle name="Normal 8 15 2 2" xfId="25037"/>
    <cellStyle name="Normal 8 15 2 2 2" xfId="34283"/>
    <cellStyle name="Normal 8 15 3" xfId="25036"/>
    <cellStyle name="Normal 8 15 3 2" xfId="32919"/>
    <cellStyle name="Normal 8 16" xfId="3272"/>
    <cellStyle name="Normal 8 16 2" xfId="3273"/>
    <cellStyle name="Normal 8 16 2 2" xfId="25039"/>
    <cellStyle name="Normal 8 16 2 2 2" xfId="32309"/>
    <cellStyle name="Normal 8 16 3" xfId="25038"/>
    <cellStyle name="Normal 8 16 3 2" xfId="33967"/>
    <cellStyle name="Normal 8 17" xfId="3274"/>
    <cellStyle name="Normal 8 17 2" xfId="3275"/>
    <cellStyle name="Normal 8 17 2 2" xfId="25041"/>
    <cellStyle name="Normal 8 17 2 2 2" xfId="18811"/>
    <cellStyle name="Normal 8 17 3" xfId="25040"/>
    <cellStyle name="Normal 8 17 3 2" xfId="36067"/>
    <cellStyle name="Normal 8 18" xfId="3276"/>
    <cellStyle name="Normal 8 18 2" xfId="3277"/>
    <cellStyle name="Normal 8 18 2 2" xfId="25043"/>
    <cellStyle name="Normal 8 18 2 2 2" xfId="21466"/>
    <cellStyle name="Normal 8 18 3" xfId="25042"/>
    <cellStyle name="Normal 8 18 3 2" xfId="21338"/>
    <cellStyle name="Normal 8 19" xfId="3278"/>
    <cellStyle name="Normal 8 19 2" xfId="3279"/>
    <cellStyle name="Normal 8 19 2 2" xfId="25045"/>
    <cellStyle name="Normal 8 19 2 2 2" xfId="17567"/>
    <cellStyle name="Normal 8 19 3" xfId="25044"/>
    <cellStyle name="Normal 8 19 3 2" xfId="21140"/>
    <cellStyle name="Normal 8 2" xfId="3280"/>
    <cellStyle name="Normal 8 2 2" xfId="3281"/>
    <cellStyle name="Normal 8 2 2 2" xfId="25047"/>
    <cellStyle name="Normal 8 2 2 2 2" xfId="19565"/>
    <cellStyle name="Normal 8 2 3" xfId="25046"/>
    <cellStyle name="Normal 8 2 3 2" xfId="21417"/>
    <cellStyle name="Normal 8 20" xfId="3282"/>
    <cellStyle name="Normal 8 20 2" xfId="3283"/>
    <cellStyle name="Normal 8 20 2 2" xfId="25049"/>
    <cellStyle name="Normal 8 20 2 2 2" xfId="34627"/>
    <cellStyle name="Normal 8 20 3" xfId="25048"/>
    <cellStyle name="Normal 8 20 3 2" xfId="20379"/>
    <cellStyle name="Normal 8 21" xfId="3284"/>
    <cellStyle name="Normal 8 21 2" xfId="25050"/>
    <cellStyle name="Normal 8 21 2 2" xfId="17605"/>
    <cellStyle name="Normal 8 22" xfId="3285"/>
    <cellStyle name="Normal 8 22 2" xfId="25051"/>
    <cellStyle name="Normal 8 22 2 2" xfId="32724"/>
    <cellStyle name="Normal 8 23" xfId="3286"/>
    <cellStyle name="Normal 8 23 2" xfId="25052"/>
    <cellStyle name="Normal 8 23 2 2" xfId="20981"/>
    <cellStyle name="Normal 8 24" xfId="3287"/>
    <cellStyle name="Normal 8 24 2" xfId="25053"/>
    <cellStyle name="Normal 8 24 2 2" xfId="35946"/>
    <cellStyle name="Normal 8 25" xfId="24629"/>
    <cellStyle name="Normal 8 25 2" xfId="25054"/>
    <cellStyle name="Normal 8 25 2 2" xfId="32487"/>
    <cellStyle name="Normal 8 26" xfId="25025"/>
    <cellStyle name="Normal 8 26 2" xfId="33476"/>
    <cellStyle name="Normal 8 3" xfId="3288"/>
    <cellStyle name="Normal 8 3 2" xfId="3289"/>
    <cellStyle name="Normal 8 3 2 2" xfId="25056"/>
    <cellStyle name="Normal 8 3 2 2 2" xfId="33889"/>
    <cellStyle name="Normal 8 3 3" xfId="25055"/>
    <cellStyle name="Normal 8 3 3 2" xfId="35610"/>
    <cellStyle name="Normal 8 4" xfId="3290"/>
    <cellStyle name="Normal 8 4 2" xfId="3291"/>
    <cellStyle name="Normal 8 4 2 2" xfId="25058"/>
    <cellStyle name="Normal 8 4 2 2 2" xfId="34776"/>
    <cellStyle name="Normal 8 4 3" xfId="25057"/>
    <cellStyle name="Normal 8 4 3 2" xfId="33711"/>
    <cellStyle name="Normal 8 5" xfId="3292"/>
    <cellStyle name="Normal 8 5 2" xfId="3293"/>
    <cellStyle name="Normal 8 5 2 2" xfId="25060"/>
    <cellStyle name="Normal 8 5 2 2 2" xfId="33707"/>
    <cellStyle name="Normal 8 5 3" xfId="25059"/>
    <cellStyle name="Normal 8 5 3 2" xfId="35448"/>
    <cellStyle name="Normal 8 6" xfId="3294"/>
    <cellStyle name="Normal 8 6 2" xfId="3295"/>
    <cellStyle name="Normal 8 6 2 2" xfId="25062"/>
    <cellStyle name="Normal 8 6 2 2 2" xfId="18916"/>
    <cellStyle name="Normal 8 6 3" xfId="25061"/>
    <cellStyle name="Normal 8 6 3 2" xfId="35154"/>
    <cellStyle name="Normal 8 7" xfId="3296"/>
    <cellStyle name="Normal 8 7 2" xfId="3297"/>
    <cellStyle name="Normal 8 7 2 2" xfId="25064"/>
    <cellStyle name="Normal 8 7 2 2 2" xfId="19491"/>
    <cellStyle name="Normal 8 7 3" xfId="25063"/>
    <cellStyle name="Normal 8 7 3 2" xfId="33460"/>
    <cellStyle name="Normal 8 8" xfId="3298"/>
    <cellStyle name="Normal 8 8 2" xfId="3299"/>
    <cellStyle name="Normal 8 8 2 2" xfId="25066"/>
    <cellStyle name="Normal 8 8 2 2 2" xfId="17281"/>
    <cellStyle name="Normal 8 8 3" xfId="25065"/>
    <cellStyle name="Normal 8 8 3 2" xfId="32600"/>
    <cellStyle name="Normal 8 9" xfId="3300"/>
    <cellStyle name="Normal 8 9 2" xfId="3301"/>
    <cellStyle name="Normal 8 9 2 2" xfId="25068"/>
    <cellStyle name="Normal 8 9 2 2 2" xfId="21250"/>
    <cellStyle name="Normal 8 9 3" xfId="25067"/>
    <cellStyle name="Normal 8 9 3 2" xfId="34628"/>
    <cellStyle name="Normal 80" xfId="37906"/>
    <cellStyle name="Normal 81" xfId="37908"/>
    <cellStyle name="Normal 82" xfId="38788"/>
    <cellStyle name="Normal 83" xfId="38789"/>
    <cellStyle name="Normal 84" xfId="38791"/>
    <cellStyle name="Normal 85" xfId="38794"/>
    <cellStyle name="Normal 86" xfId="38800"/>
    <cellStyle name="Normal 87" xfId="38801"/>
    <cellStyle name="Normal 9" xfId="214"/>
    <cellStyle name="Normal 9 2" xfId="3302"/>
    <cellStyle name="Normal 9 2 2" xfId="25070"/>
    <cellStyle name="Normal 9 2 2 2" xfId="17488"/>
    <cellStyle name="Normal 9 3" xfId="3303"/>
    <cellStyle name="Normal 9 3 2" xfId="25071"/>
    <cellStyle name="Normal 9 3 2 2" xfId="17897"/>
    <cellStyle name="Normal 9 4" xfId="25069"/>
    <cellStyle name="Normal 9 4 2" xfId="17388"/>
    <cellStyle name="Normal 93" xfId="38803"/>
    <cellStyle name="Normal 96" xfId="38802"/>
    <cellStyle name="Note 10" xfId="10861"/>
    <cellStyle name="Note 10 2" xfId="24630"/>
    <cellStyle name="Note 10 2 2" xfId="25073"/>
    <cellStyle name="Note 10 2 2 2" xfId="35714"/>
    <cellStyle name="Note 10 3" xfId="25072"/>
    <cellStyle name="Note 10 3 2" xfId="34603"/>
    <cellStyle name="Note 11" xfId="10862"/>
    <cellStyle name="Note 11 2" xfId="24631"/>
    <cellStyle name="Note 11 2 2" xfId="25075"/>
    <cellStyle name="Note 11 2 2 2" xfId="34422"/>
    <cellStyle name="Note 11 3" xfId="25074"/>
    <cellStyle name="Note 11 3 2" xfId="21029"/>
    <cellStyle name="Note 12" xfId="10863"/>
    <cellStyle name="Note 12 2" xfId="25076"/>
    <cellStyle name="Note 12 2 2" xfId="35898"/>
    <cellStyle name="Note 13" xfId="10864"/>
    <cellStyle name="Note 13 2" xfId="25077"/>
    <cellStyle name="Note 13 2 2" xfId="18945"/>
    <cellStyle name="Note 14" xfId="10865"/>
    <cellStyle name="Note 14 2" xfId="11866"/>
    <cellStyle name="Note 14 2 2" xfId="13658"/>
    <cellStyle name="Note 14 2 2 2" xfId="17194"/>
    <cellStyle name="Note 14 2 2 3" xfId="24252"/>
    <cellStyle name="Note 14 2 3" xfId="15437"/>
    <cellStyle name="Note 14 2 4" xfId="22483"/>
    <cellStyle name="Note 14 3" xfId="12776"/>
    <cellStyle name="Note 14 3 2" xfId="16316"/>
    <cellStyle name="Note 14 3 3" xfId="23373"/>
    <cellStyle name="Note 14 4" xfId="14557"/>
    <cellStyle name="Note 14 4 2" xfId="25078"/>
    <cellStyle name="Note 14 4 3" xfId="18829"/>
    <cellStyle name="Note 14 5" xfId="21563"/>
    <cellStyle name="Note 14 6" xfId="37012"/>
    <cellStyle name="Note 14 7" xfId="37897"/>
    <cellStyle name="Note 14 8" xfId="38785"/>
    <cellStyle name="Note 15" xfId="10866"/>
    <cellStyle name="Note 15 2" xfId="11867"/>
    <cellStyle name="Note 15 2 2" xfId="13659"/>
    <cellStyle name="Note 15 2 2 2" xfId="17195"/>
    <cellStyle name="Note 15 2 2 3" xfId="24253"/>
    <cellStyle name="Note 15 2 3" xfId="15438"/>
    <cellStyle name="Note 15 2 4" xfId="22484"/>
    <cellStyle name="Note 15 3" xfId="12777"/>
    <cellStyle name="Note 15 3 2" xfId="16317"/>
    <cellStyle name="Note 15 3 3" xfId="23374"/>
    <cellStyle name="Note 15 4" xfId="14558"/>
    <cellStyle name="Note 15 4 2" xfId="25079"/>
    <cellStyle name="Note 15 4 3" xfId="35851"/>
    <cellStyle name="Note 15 5" xfId="21564"/>
    <cellStyle name="Note 15 6" xfId="37013"/>
    <cellStyle name="Note 15 7" xfId="37898"/>
    <cellStyle name="Note 15 8" xfId="38786"/>
    <cellStyle name="Note 16" xfId="10867"/>
    <cellStyle name="Note 16 2" xfId="11868"/>
    <cellStyle name="Note 16 2 2" xfId="13660"/>
    <cellStyle name="Note 16 2 2 2" xfId="17196"/>
    <cellStyle name="Note 16 2 2 3" xfId="24254"/>
    <cellStyle name="Note 16 2 3" xfId="15439"/>
    <cellStyle name="Note 16 2 4" xfId="22485"/>
    <cellStyle name="Note 16 3" xfId="12778"/>
    <cellStyle name="Note 16 3 2" xfId="16318"/>
    <cellStyle name="Note 16 3 3" xfId="23375"/>
    <cellStyle name="Note 16 4" xfId="14559"/>
    <cellStyle name="Note 16 4 2" xfId="25080"/>
    <cellStyle name="Note 16 4 3" xfId="35283"/>
    <cellStyle name="Note 16 5" xfId="21565"/>
    <cellStyle name="Note 16 6" xfId="37014"/>
    <cellStyle name="Note 16 7" xfId="37899"/>
    <cellStyle name="Note 16 8" xfId="38787"/>
    <cellStyle name="Note 2" xfId="134"/>
    <cellStyle name="Note 2 2" xfId="3304"/>
    <cellStyle name="Note 2 2 2" xfId="25082"/>
    <cellStyle name="Note 2 2 2 2" xfId="36021"/>
    <cellStyle name="Note 2 3" xfId="3305"/>
    <cellStyle name="Note 2 3 2" xfId="25083"/>
    <cellStyle name="Note 2 3 2 2" xfId="18693"/>
    <cellStyle name="Note 2 4" xfId="3306"/>
    <cellStyle name="Note 2 4 2" xfId="25084"/>
    <cellStyle name="Note 2 4 2 2" xfId="19218"/>
    <cellStyle name="Note 2 5" xfId="24632"/>
    <cellStyle name="Note 2 5 2" xfId="25085"/>
    <cellStyle name="Note 2 5 2 2" xfId="34247"/>
    <cellStyle name="Note 2 6" xfId="25081"/>
    <cellStyle name="Note 2 6 2" xfId="33888"/>
    <cellStyle name="Note 3" xfId="135"/>
    <cellStyle name="Note 3 2" xfId="3307"/>
    <cellStyle name="Note 3 2 2" xfId="25087"/>
    <cellStyle name="Note 3 2 2 2" xfId="18123"/>
    <cellStyle name="Note 3 3" xfId="24633"/>
    <cellStyle name="Note 3 3 2" xfId="25088"/>
    <cellStyle name="Note 3 3 2 2" xfId="18265"/>
    <cellStyle name="Note 3 4" xfId="25086"/>
    <cellStyle name="Note 3 4 2" xfId="17253"/>
    <cellStyle name="Note 4" xfId="136"/>
    <cellStyle name="Note 4 2" xfId="3308"/>
    <cellStyle name="Note 4 2 2" xfId="25090"/>
    <cellStyle name="Note 4 2 2 2" xfId="19567"/>
    <cellStyle name="Note 4 3" xfId="24634"/>
    <cellStyle name="Note 4 3 2" xfId="25091"/>
    <cellStyle name="Note 4 3 2 2" xfId="34629"/>
    <cellStyle name="Note 4 4" xfId="25089"/>
    <cellStyle name="Note 4 4 2" xfId="35150"/>
    <cellStyle name="Note 5" xfId="137"/>
    <cellStyle name="Note 5 2" xfId="3309"/>
    <cellStyle name="Note 5 2 2" xfId="25093"/>
    <cellStyle name="Note 5 2 2 2" xfId="17742"/>
    <cellStyle name="Note 5 3" xfId="24635"/>
    <cellStyle name="Note 5 3 2" xfId="25094"/>
    <cellStyle name="Note 5 3 2 2" xfId="17644"/>
    <cellStyle name="Note 5 4" xfId="25092"/>
    <cellStyle name="Note 5 4 2" xfId="32602"/>
    <cellStyle name="Note 6" xfId="3310"/>
    <cellStyle name="Note 6 2" xfId="24636"/>
    <cellStyle name="Note 6 2 2" xfId="25096"/>
    <cellStyle name="Note 6 2 2 2" xfId="18264"/>
    <cellStyle name="Note 6 3" xfId="25095"/>
    <cellStyle name="Note 6 3 2" xfId="33501"/>
    <cellStyle name="Note 7" xfId="3311"/>
    <cellStyle name="Note 7 2" xfId="24637"/>
    <cellStyle name="Note 7 2 2" xfId="25098"/>
    <cellStyle name="Note 7 2 2 2" xfId="20683"/>
    <cellStyle name="Note 7 3" xfId="25097"/>
    <cellStyle name="Note 7 3 2" xfId="18137"/>
    <cellStyle name="Note 8" xfId="3312"/>
    <cellStyle name="Note 8 2" xfId="24638"/>
    <cellStyle name="Note 8 2 2" xfId="25100"/>
    <cellStyle name="Note 8 2 2 2" xfId="34490"/>
    <cellStyle name="Note 8 3" xfId="25099"/>
    <cellStyle name="Note 8 3 2" xfId="34630"/>
    <cellStyle name="Note 9" xfId="10868"/>
    <cellStyle name="Note 9 2" xfId="24639"/>
    <cellStyle name="Note 9 2 2" xfId="25102"/>
    <cellStyle name="Note 9 2 2 2" xfId="32637"/>
    <cellStyle name="Note 9 3" xfId="25101"/>
    <cellStyle name="Note 9 3 2" xfId="19772"/>
    <cellStyle name="Numbers" xfId="138"/>
    <cellStyle name="Numbers 2" xfId="3313"/>
    <cellStyle name="Numbers 2 2" xfId="25104"/>
    <cellStyle name="Numbers 2 2 2" xfId="19219"/>
    <cellStyle name="Numbers 3" xfId="3314"/>
    <cellStyle name="Numbers 3 2" xfId="25105"/>
    <cellStyle name="Numbers 3 2 2" xfId="32738"/>
    <cellStyle name="Numbers 4" xfId="3315"/>
    <cellStyle name="Numbers 4 2" xfId="25106"/>
    <cellStyle name="Numbers 4 2 2" xfId="18952"/>
    <cellStyle name="Numbers 5" xfId="3316"/>
    <cellStyle name="Numbers 5 2" xfId="25107"/>
    <cellStyle name="Numbers 5 2 2" xfId="19420"/>
    <cellStyle name="Numbers 6" xfId="25103"/>
    <cellStyle name="Numbers 6 2" xfId="18692"/>
    <cellStyle name="Numbers_SAP JE Accrual" xfId="3317"/>
    <cellStyle name="Output 10" xfId="24640"/>
    <cellStyle name="Output 10 2" xfId="25108"/>
    <cellStyle name="Output 10 2 2" xfId="17737"/>
    <cellStyle name="Output 11" xfId="24641"/>
    <cellStyle name="Output 11 2" xfId="25109"/>
    <cellStyle name="Output 11 2 2" xfId="32996"/>
    <cellStyle name="Output 2" xfId="3318"/>
    <cellStyle name="Output 2 2" xfId="24642"/>
    <cellStyle name="Output 2 2 2" xfId="25111"/>
    <cellStyle name="Output 2 2 2 2" xfId="19493"/>
    <cellStyle name="Output 2 3" xfId="25110"/>
    <cellStyle name="Output 2 3 2" xfId="33709"/>
    <cellStyle name="Output 3" xfId="24643"/>
    <cellStyle name="Output 3 2" xfId="25112"/>
    <cellStyle name="Output 3 2 2" xfId="35286"/>
    <cellStyle name="Output 4" xfId="24644"/>
    <cellStyle name="Output 4 2" xfId="25113"/>
    <cellStyle name="Output 4 2 2" xfId="33887"/>
    <cellStyle name="Output 5" xfId="24645"/>
    <cellStyle name="Output 5 2" xfId="25114"/>
    <cellStyle name="Output 5 2 2" xfId="32314"/>
    <cellStyle name="Output 6" xfId="24646"/>
    <cellStyle name="Output 6 2" xfId="25115"/>
    <cellStyle name="Output 6 2 2" xfId="19101"/>
    <cellStyle name="Output 7" xfId="24647"/>
    <cellStyle name="Output 7 2" xfId="25116"/>
    <cellStyle name="Output 7 2 2" xfId="33440"/>
    <cellStyle name="Output 8" xfId="24648"/>
    <cellStyle name="Output 8 2" xfId="25117"/>
    <cellStyle name="Output 8 2 2" xfId="17597"/>
    <cellStyle name="Output 9" xfId="24649"/>
    <cellStyle name="Output 9 2" xfId="25118"/>
    <cellStyle name="Output 9 2 2" xfId="34783"/>
    <cellStyle name="Percent [2]" xfId="3319"/>
    <cellStyle name="Percent [2] 2" xfId="3320"/>
    <cellStyle name="Percent [2] 2 2" xfId="3321"/>
    <cellStyle name="Percent [2] 2 2 2" xfId="25122"/>
    <cellStyle name="Percent [2] 2 2 2 2" xfId="19341"/>
    <cellStyle name="Percent [2] 2 3" xfId="3322"/>
    <cellStyle name="Percent [2] 2 3 2" xfId="25123"/>
    <cellStyle name="Percent [2] 2 3 2 2" xfId="33328"/>
    <cellStyle name="Percent [2] 2 4" xfId="3323"/>
    <cellStyle name="Percent [2] 2 4 2" xfId="25124"/>
    <cellStyle name="Percent [2] 2 4 2 2" xfId="32774"/>
    <cellStyle name="Percent [2] 2 5" xfId="3324"/>
    <cellStyle name="Percent [2] 2 5 2" xfId="25125"/>
    <cellStyle name="Percent [2] 2 5 2 2" xfId="34631"/>
    <cellStyle name="Percent [2] 2 6" xfId="25121"/>
    <cellStyle name="Percent [2] 2 6 2" xfId="19430"/>
    <cellStyle name="Percent [2] 3" xfId="3325"/>
    <cellStyle name="Percent [2] 3 2" xfId="3326"/>
    <cellStyle name="Percent [2] 3 2 2" xfId="25127"/>
    <cellStyle name="Percent [2] 3 2 2 2" xfId="33459"/>
    <cellStyle name="Percent [2] 3 3" xfId="3327"/>
    <cellStyle name="Percent [2] 3 3 2" xfId="25128"/>
    <cellStyle name="Percent [2] 3 3 2 2" xfId="21577"/>
    <cellStyle name="Percent [2] 3 4" xfId="3328"/>
    <cellStyle name="Percent [2] 3 4 2" xfId="25129"/>
    <cellStyle name="Percent [2] 3 4 2 2" xfId="32685"/>
    <cellStyle name="Percent [2] 3 5" xfId="3329"/>
    <cellStyle name="Percent [2] 3 5 2" xfId="25130"/>
    <cellStyle name="Percent [2] 3 5 2 2" xfId="21399"/>
    <cellStyle name="Percent [2] 3 6" xfId="25126"/>
    <cellStyle name="Percent [2] 3 6 2" xfId="34752"/>
    <cellStyle name="Percent [2] 4" xfId="3330"/>
    <cellStyle name="Percent [2] 4 2" xfId="25131"/>
    <cellStyle name="Percent [2] 4 2 2" xfId="19102"/>
    <cellStyle name="Percent [2] 5" xfId="3331"/>
    <cellStyle name="Percent [2] 5 2" xfId="3332"/>
    <cellStyle name="Percent [2] 5 2 2" xfId="25133"/>
    <cellStyle name="Percent [2] 5 2 2 2" xfId="19458"/>
    <cellStyle name="Percent [2] 5 3" xfId="25132"/>
    <cellStyle name="Percent [2] 5 3 2" xfId="35260"/>
    <cellStyle name="Percent [2] 6" xfId="25120"/>
    <cellStyle name="Percent [2] 6 2" xfId="34724"/>
    <cellStyle name="Percent 10" xfId="3333"/>
    <cellStyle name="Percent 10 2" xfId="25134"/>
    <cellStyle name="Percent 10 2 2" xfId="17956"/>
    <cellStyle name="Percent 11" xfId="3334"/>
    <cellStyle name="Percent 11 2" xfId="25135"/>
    <cellStyle name="Percent 11 2 2" xfId="33530"/>
    <cellStyle name="Percent 12" xfId="3335"/>
    <cellStyle name="Percent 12 2" xfId="25136"/>
    <cellStyle name="Percent 12 2 2" xfId="34754"/>
    <cellStyle name="Percent 13" xfId="3336"/>
    <cellStyle name="Percent 13 2" xfId="25137"/>
    <cellStyle name="Percent 13 2 2" xfId="18446"/>
    <cellStyle name="Percent 14" xfId="3337"/>
    <cellStyle name="Percent 14 2" xfId="25138"/>
    <cellStyle name="Percent 14 2 2" xfId="18691"/>
    <cellStyle name="Percent 15" xfId="3338"/>
    <cellStyle name="Percent 15 2" xfId="25139"/>
    <cellStyle name="Percent 15 2 2" xfId="20082"/>
    <cellStyle name="Percent 16" xfId="3339"/>
    <cellStyle name="Percent 16 2" xfId="25140"/>
    <cellStyle name="Percent 16 2 2" xfId="35795"/>
    <cellStyle name="Percent 17" xfId="3340"/>
    <cellStyle name="Percent 17 2" xfId="25141"/>
    <cellStyle name="Percent 17 2 2" xfId="35374"/>
    <cellStyle name="Percent 18" xfId="38"/>
    <cellStyle name="Percent 18 2" xfId="25142"/>
    <cellStyle name="Percent 18 2 2" xfId="34945"/>
    <cellStyle name="Percent 19" xfId="10984"/>
    <cellStyle name="Percent 2" xfId="5"/>
    <cellStyle name="Percent 2 10" xfId="17229"/>
    <cellStyle name="Percent 2 11" xfId="37024"/>
    <cellStyle name="Percent 2 12" xfId="37912"/>
    <cellStyle name="Percent 2 2" xfId="67"/>
    <cellStyle name="Percent 2 2 2" xfId="9924"/>
    <cellStyle name="Percent 2 2 2 2" xfId="25145"/>
    <cellStyle name="Percent 2 2 2 2 2" xfId="33643"/>
    <cellStyle name="Percent 2 2 3" xfId="24651"/>
    <cellStyle name="Percent 2 2 3 2" xfId="25146"/>
    <cellStyle name="Percent 2 2 3 2 2" xfId="21331"/>
    <cellStyle name="Percent 2 2 4" xfId="25144"/>
    <cellStyle name="Percent 2 2 4 2" xfId="34570"/>
    <cellStyle name="Percent 2 3" xfId="3341"/>
    <cellStyle name="Percent 2 3 2" xfId="25147"/>
    <cellStyle name="Percent 2 3 2 2" xfId="33886"/>
    <cellStyle name="Percent 2 4" xfId="3342"/>
    <cellStyle name="Percent 2 4 2" xfId="25148"/>
    <cellStyle name="Percent 2 4 2 2" xfId="34781"/>
    <cellStyle name="Percent 2 5" xfId="3343"/>
    <cellStyle name="Percent 2 5 2" xfId="25149"/>
    <cellStyle name="Percent 2 5 2 2" xfId="32549"/>
    <cellStyle name="Percent 2 6" xfId="10986"/>
    <cellStyle name="Percent 2 6 2" xfId="12782"/>
    <cellStyle name="Percent 2 6 2 2" xfId="16320"/>
    <cellStyle name="Percent 2 6 2 3" xfId="23377"/>
    <cellStyle name="Percent 2 6 3" xfId="14563"/>
    <cellStyle name="Percent 2 6 3 2" xfId="25150"/>
    <cellStyle name="Percent 2 6 3 3" xfId="33345"/>
    <cellStyle name="Percent 2 6 4" xfId="21606"/>
    <cellStyle name="Percent 2 6 5" xfId="36124"/>
    <cellStyle name="Percent 2 7" xfId="11881"/>
    <cellStyle name="Percent 2 7 2" xfId="15444"/>
    <cellStyle name="Percent 2 7 3" xfId="22495"/>
    <cellStyle name="Percent 2 8" xfId="59"/>
    <cellStyle name="Percent 2 8 2" xfId="24650"/>
    <cellStyle name="Percent 2 9" xfId="13672"/>
    <cellStyle name="Percent 2 9 2" xfId="25143"/>
    <cellStyle name="Percent 2 9 3" xfId="21046"/>
    <cellStyle name="Percent 20" xfId="11810"/>
    <cellStyle name="Percent 21" xfId="13666"/>
    <cellStyle name="Percent 21 2" xfId="19206"/>
    <cellStyle name="Percent 21 3" xfId="37017"/>
    <cellStyle name="Percent 22" xfId="13667"/>
    <cellStyle name="Percent 22 2" xfId="25119"/>
    <cellStyle name="Percent 22 3" xfId="32766"/>
    <cellStyle name="Percent 23" xfId="17198"/>
    <cellStyle name="Percent 24" xfId="17207"/>
    <cellStyle name="Percent 25" xfId="17221"/>
    <cellStyle name="Percent 26" xfId="17224"/>
    <cellStyle name="Percent 27" xfId="33802"/>
    <cellStyle name="Percent 28" xfId="36115"/>
    <cellStyle name="Percent 29" xfId="36127"/>
    <cellStyle name="Percent 3" xfId="3344"/>
    <cellStyle name="Percent 3 2" xfId="9925"/>
    <cellStyle name="Percent 3 2 2" xfId="25152"/>
    <cellStyle name="Percent 3 2 2 2" xfId="17422"/>
    <cellStyle name="Percent 3 3" xfId="12036"/>
    <cellStyle name="Percent 3 4" xfId="11878"/>
    <cellStyle name="Percent 3 5" xfId="25151"/>
    <cellStyle name="Percent 3 5 2" xfId="35435"/>
    <cellStyle name="Percent 30" xfId="36775"/>
    <cellStyle name="Percent 31" xfId="36167"/>
    <cellStyle name="Percent 32" xfId="36273"/>
    <cellStyle name="Percent 33" xfId="36171"/>
    <cellStyle name="Percent 34" xfId="37022"/>
    <cellStyle name="Percent 35" xfId="17204"/>
    <cellStyle name="Percent 36" xfId="37910"/>
    <cellStyle name="Percent 4" xfId="3345"/>
    <cellStyle name="Percent 4 2" xfId="25153"/>
    <cellStyle name="Percent 4 2 2" xfId="34554"/>
    <cellStyle name="Percent 5" xfId="3346"/>
    <cellStyle name="Percent 5 2" xfId="25154"/>
    <cellStyle name="Percent 5 2 2" xfId="35155"/>
    <cellStyle name="Percent 6" xfId="3347"/>
    <cellStyle name="Percent 6 2" xfId="25155"/>
    <cellStyle name="Percent 6 2 2" xfId="18263"/>
    <cellStyle name="Percent 7" xfId="3348"/>
    <cellStyle name="Percent 7 2" xfId="25156"/>
    <cellStyle name="Percent 7 2 2" xfId="17539"/>
    <cellStyle name="Percent 8" xfId="3349"/>
    <cellStyle name="Percent 8 2" xfId="25157"/>
    <cellStyle name="Percent 8 2 2" xfId="17578"/>
    <cellStyle name="Percent 9" xfId="3350"/>
    <cellStyle name="Percent 9 2" xfId="25158"/>
    <cellStyle name="Percent 9 2 2" xfId="32620"/>
    <cellStyle name="Price" xfId="139"/>
    <cellStyle name="Price 2" xfId="3351"/>
    <cellStyle name="Price 2 2" xfId="25160"/>
    <cellStyle name="Price 2 2 2" xfId="19220"/>
    <cellStyle name="Price 3" xfId="25159"/>
    <cellStyle name="Price 3 2" xfId="20810"/>
    <cellStyle name="PSChar" xfId="140"/>
    <cellStyle name="PSChar 2" xfId="3352"/>
    <cellStyle name="PSChar 2 2" xfId="25162"/>
    <cellStyle name="PSChar 2 2 2" xfId="19103"/>
    <cellStyle name="PSChar 3" xfId="3353"/>
    <cellStyle name="PSChar 3 2" xfId="25163"/>
    <cellStyle name="PSChar 3 2 2" xfId="18008"/>
    <cellStyle name="PSChar 4" xfId="3354"/>
    <cellStyle name="PSChar 4 2" xfId="25164"/>
    <cellStyle name="PSChar 4 2 2" xfId="33745"/>
    <cellStyle name="PSChar 5" xfId="3355"/>
    <cellStyle name="PSChar 5 2" xfId="25165"/>
    <cellStyle name="PSChar 5 2 2" xfId="33214"/>
    <cellStyle name="PSChar 6" xfId="25161"/>
    <cellStyle name="PSChar 6 2" xfId="34633"/>
    <cellStyle name="PSDate" xfId="3356"/>
    <cellStyle name="PSDate 2" xfId="3357"/>
    <cellStyle name="PSDate 2 2" xfId="25167"/>
    <cellStyle name="PSDate 2 2 2" xfId="19773"/>
    <cellStyle name="PSDate 3" xfId="3358"/>
    <cellStyle name="PSDate 3 2" xfId="25168"/>
    <cellStyle name="PSDate 3 2 2" xfId="32598"/>
    <cellStyle name="PSDate 4" xfId="3359"/>
    <cellStyle name="PSDate 4 2" xfId="25169"/>
    <cellStyle name="PSDate 4 2 2" xfId="18445"/>
    <cellStyle name="PSDate 5" xfId="3360"/>
    <cellStyle name="PSDate 5 2" xfId="25170"/>
    <cellStyle name="PSDate 5 2 2" xfId="35434"/>
    <cellStyle name="PSDate 6" xfId="25166"/>
    <cellStyle name="PSDate 6 2" xfId="32553"/>
    <cellStyle name="PSDec" xfId="141"/>
    <cellStyle name="PSDec 2" xfId="3361"/>
    <cellStyle name="PSDec 2 2" xfId="25172"/>
    <cellStyle name="PSDec 2 2 2" xfId="34584"/>
    <cellStyle name="PSDec 3" xfId="3362"/>
    <cellStyle name="PSDec 3 2" xfId="25173"/>
    <cellStyle name="PSDec 3 2 2" xfId="34632"/>
    <cellStyle name="PSDec 4" xfId="3363"/>
    <cellStyle name="PSDec 4 2" xfId="25174"/>
    <cellStyle name="PSDec 4 2 2" xfId="35404"/>
    <cellStyle name="PSDec 5" xfId="3364"/>
    <cellStyle name="PSDec 5 2" xfId="25175"/>
    <cellStyle name="PSDec 5 2 2" xfId="33340"/>
    <cellStyle name="PSDec 6" xfId="25171"/>
    <cellStyle name="PSDec 6 2" xfId="34927"/>
    <cellStyle name="PSHeading" xfId="3365"/>
    <cellStyle name="PSHeading 2" xfId="25176"/>
    <cellStyle name="PSHeading 2 2" xfId="33458"/>
    <cellStyle name="PSInt" xfId="3366"/>
    <cellStyle name="PSInt 2" xfId="3367"/>
    <cellStyle name="PSInt 2 2" xfId="25178"/>
    <cellStyle name="PSInt 2 2 2" xfId="18546"/>
    <cellStyle name="PSInt 3" xfId="3368"/>
    <cellStyle name="PSInt 3 2" xfId="25179"/>
    <cellStyle name="PSInt 3 2 2" xfId="32976"/>
    <cellStyle name="PSInt 4" xfId="3369"/>
    <cellStyle name="PSInt 4 2" xfId="25180"/>
    <cellStyle name="PSInt 4 2 2" xfId="33885"/>
    <cellStyle name="PSInt 5" xfId="3370"/>
    <cellStyle name="PSInt 5 2" xfId="25181"/>
    <cellStyle name="PSInt 5 2 2" xfId="34394"/>
    <cellStyle name="PSInt 6" xfId="25177"/>
    <cellStyle name="PSInt 6 2" xfId="34988"/>
    <cellStyle name="PSSpacer" xfId="142"/>
    <cellStyle name="PSSpacer 2" xfId="3371"/>
    <cellStyle name="PSSpacer 2 2" xfId="25183"/>
    <cellStyle name="PSSpacer 2 2 2" xfId="35410"/>
    <cellStyle name="PSSpacer 3" xfId="3372"/>
    <cellStyle name="PSSpacer 3 2" xfId="25184"/>
    <cellStyle name="PSSpacer 3 2 2" xfId="32920"/>
    <cellStyle name="PSSpacer 4" xfId="3373"/>
    <cellStyle name="PSSpacer 4 2" xfId="25185"/>
    <cellStyle name="PSSpacer 4 2 2" xfId="34218"/>
    <cellStyle name="PSSpacer 5" xfId="3374"/>
    <cellStyle name="PSSpacer 5 2" xfId="25186"/>
    <cellStyle name="PSSpacer 5 2 2" xfId="19566"/>
    <cellStyle name="PSSpacer 6" xfId="25182"/>
    <cellStyle name="PSSpacer 6 2" xfId="34202"/>
    <cellStyle name="QuestionTextStyle" xfId="3375"/>
    <cellStyle name="QuestionTextStyle 2" xfId="25187"/>
    <cellStyle name="QuestionTextStyle 2 2" xfId="20727"/>
    <cellStyle name="RevList" xfId="3376"/>
    <cellStyle name="RevList 2" xfId="25188"/>
    <cellStyle name="RevList 2 2" xfId="35156"/>
    <cellStyle name="RowHeaderStyle" xfId="3377"/>
    <cellStyle name="RowHeaderStyle 2" xfId="25189"/>
    <cellStyle name="RowHeaderStyle 2 2" xfId="19644"/>
    <cellStyle name="s" xfId="143"/>
    <cellStyle name="s 2" xfId="3378"/>
    <cellStyle name="s 2 2" xfId="25191"/>
    <cellStyle name="s 2 2 2" xfId="17538"/>
    <cellStyle name="s 3" xfId="25190"/>
    <cellStyle name="s 3 2" xfId="33126"/>
    <cellStyle name="s_100000439" xfId="8680"/>
    <cellStyle name="s_100000439 2" xfId="25192"/>
    <cellStyle name="s_100000439 2 2" xfId="19774"/>
    <cellStyle name="s_100000477 JE 77 Rev Stabilization_LI_08.12" xfId="9926"/>
    <cellStyle name="s_100000477 JE 77 Rev Stabilization_LI_08.12 2" xfId="25193"/>
    <cellStyle name="s_100000477 JE 77 Rev Stabilization_LI_08.12 2 2" xfId="22491"/>
    <cellStyle name="s_165500 Prepaid Other_NY_05.12" xfId="8681"/>
    <cellStyle name="s_165500 Prepaid Other_NY_05.12 2" xfId="25194"/>
    <cellStyle name="s_165500 Prepaid Other_NY_05.12 2 2" xfId="17891"/>
    <cellStyle name="s_241208 Accrued Rents_NY_05.12" xfId="9355"/>
    <cellStyle name="s_241208 Accrued Rents_NY_05.12 2" xfId="25195"/>
    <cellStyle name="s_241208 Accrued Rents_NY_05.12 2 2" xfId="33598"/>
    <cellStyle name="s_256328 Accr Revenue Other_LI_11.11" xfId="3379"/>
    <cellStyle name="s_256328 Accr Revenue Other_LI_11.11 2" xfId="25196"/>
    <cellStyle name="s_256328 Accr Revenue Other_LI_11.11 2 2" xfId="19104"/>
    <cellStyle name="s_256345 MTBE_NY_05.12" xfId="9356"/>
    <cellStyle name="s_256345 MTBE_NY_05.12 2" xfId="25197"/>
    <cellStyle name="s_256345 MTBE_NY_05.12 2 2" xfId="35750"/>
    <cellStyle name="s_39 - JE 79 Rev Stabilization adj_NY_05.12" xfId="8682"/>
    <cellStyle name="s_39 - JE 79 Rev Stabilization adj_NY_05.12 2" xfId="25198"/>
    <cellStyle name="s_39 - JE 79 Rev Stabilization adj_NY_05.12 2 2" xfId="34488"/>
    <cellStyle name="s_B" xfId="144"/>
    <cellStyle name="s_B 2" xfId="3380"/>
    <cellStyle name="s_B 2 2" xfId="25200"/>
    <cellStyle name="s_B 2 2 2" xfId="33439"/>
    <cellStyle name="s_B 3" xfId="25199"/>
    <cellStyle name="s_B 3 2" xfId="35715"/>
    <cellStyle name="s_B_100000439" xfId="8683"/>
    <cellStyle name="s_B_100000439 2" xfId="25201"/>
    <cellStyle name="s_B_100000439 2 2" xfId="33337"/>
    <cellStyle name="s_B_100000477 JE 77 Rev Stabilization_LI_08.12" xfId="9927"/>
    <cellStyle name="s_B_100000477 JE 77 Rev Stabilization_LI_08.12 2" xfId="25202"/>
    <cellStyle name="s_B_100000477 JE 77 Rev Stabilization_LI_08.12 2 2" xfId="21391"/>
    <cellStyle name="s_B_165500 Prepaid Other_NY_05.12" xfId="8684"/>
    <cellStyle name="s_B_165500 Prepaid Other_NY_05.12 2" xfId="25203"/>
    <cellStyle name="s_B_165500 Prepaid Other_NY_05.12 2 2" xfId="18443"/>
    <cellStyle name="s_B_241208 Accrued Rents_NY_05.12" xfId="9357"/>
    <cellStyle name="s_B_241208 Accrued Rents_NY_05.12 2" xfId="25204"/>
    <cellStyle name="s_B_241208 Accrued Rents_NY_05.12 2 2" xfId="35287"/>
    <cellStyle name="s_B_256328 Accr Revenue Other_LI_11.11" xfId="3381"/>
    <cellStyle name="s_B_256328 Accr Revenue Other_LI_11.11 2" xfId="25205"/>
    <cellStyle name="s_B_256328 Accr Revenue Other_LI_11.11 2 2" xfId="34634"/>
    <cellStyle name="s_B_256345 MTBE_NY_05.12" xfId="9358"/>
    <cellStyle name="s_B_256345 MTBE_NY_05.12 2" xfId="25206"/>
    <cellStyle name="s_B_256345 MTBE_NY_05.12 2 2" xfId="33573"/>
    <cellStyle name="s_B_39 - JE 79 Rev Stabilization adj_NY_05.12" xfId="8685"/>
    <cellStyle name="s_B_39 - JE 79 Rev Stabilization adj_NY_05.12 2" xfId="25207"/>
    <cellStyle name="s_B_39 - JE 79 Rev Stabilization adj_NY_05.12 2 2" xfId="35881"/>
    <cellStyle name="s_B_Attachment A updated 07 11 with Co. Share 14% &amp; East Rockaway" xfId="3382"/>
    <cellStyle name="s_B_Attachment A updated 07 11 with Co. Share 14% &amp; East Rockaway 2" xfId="25208"/>
    <cellStyle name="s_B_Attachment A updated 07 11 with Co. Share 14% &amp; East Rockaway 2 2" xfId="18444"/>
    <cellStyle name="s_B_Attachment A updated 07 11 with Co. Share 14% &amp; East Rockaway_Attachment A_Village Refunds # 2 as of 09 12 2011 updated" xfId="9928"/>
    <cellStyle name="s_B_Attachment A updated 07 11 with Co. Share 14% &amp; East Rockaway_Attachment A_Village Refunds # 2 as of 09 12 2011 updated 2" xfId="25209"/>
    <cellStyle name="s_B_Attachment A updated 07 11 with Co. Share 14% &amp; East Rockaway_Attachment A_Village Refunds # 2 as of 09 12 2011 updated 2 2" xfId="34077"/>
    <cellStyle name="s_B_Attachment A updated with Co. Share 14% 07 25 2011" xfId="3383"/>
    <cellStyle name="s_B_Attachment A updated with Co. Share 14% 07 25 2011 2" xfId="25210"/>
    <cellStyle name="s_B_Attachment A updated with Co. Share 14% 07 25 2011 2 2" xfId="33050"/>
    <cellStyle name="s_B_Attachment A updated with Co. Share 14% 07 25 2011_Attachment A_Village Refunds # 2 as of 09 12 2011 updated" xfId="9929"/>
    <cellStyle name="s_B_Attachment A updated with Co. Share 14% 07 25 2011_Attachment A_Village Refunds # 2 as of 09 12 2011 updated 2" xfId="25211"/>
    <cellStyle name="s_B_Attachment A updated with Co. Share 14% 07 25 2011_Attachment A_Village Refunds # 2 as of 09 12 2011 updated 2 2" xfId="18838"/>
    <cellStyle name="s_B_Attachment A_Village Refunds # 2 as of 09 12 2011 updated" xfId="9930"/>
    <cellStyle name="s_B_Attachment A_Village Refunds # 2 as of 09 12 2011 updated 2" xfId="25212"/>
    <cellStyle name="s_B_Attachment A_Village Refunds # 2 as of 09 12 2011 updated 2 2" xfId="33528"/>
    <cellStyle name="s_B_CONTROL_LOG_01_2012" xfId="3384"/>
    <cellStyle name="s_B_CONTROL_LOG_01_2012 2" xfId="25213"/>
    <cellStyle name="s_B_CONTROL_LOG_01_2012 2 2" xfId="35962"/>
    <cellStyle name="s_B_CONTROL_LOG_02_2012" xfId="3385"/>
    <cellStyle name="s_B_CONTROL_LOG_02_2012 2" xfId="25214"/>
    <cellStyle name="s_B_CONTROL_LOG_02_2012 2 2" xfId="21578"/>
    <cellStyle name="s_B_CONTROL_LOG_03_2012" xfId="3386"/>
    <cellStyle name="s_B_CONTROL_LOG_03_2012 2" xfId="25215"/>
    <cellStyle name="s_B_CONTROL_LOG_03_2012 2 2" xfId="35157"/>
    <cellStyle name="s_B_CONTROL_LOG_04_2011" xfId="3387"/>
    <cellStyle name="s_B_CONTROL_LOG_04_2011 2" xfId="25216"/>
    <cellStyle name="s_B_CONTROL_LOG_04_2011 2 2" xfId="33884"/>
    <cellStyle name="s_B_CONTROL_LOG_04_2012" xfId="3388"/>
    <cellStyle name="s_B_CONTROL_LOG_04_2012 2" xfId="25217"/>
    <cellStyle name="s_B_CONTROL_LOG_04_2012 2 2" xfId="18625"/>
    <cellStyle name="s_B_CONTROL_LOG_05_2011" xfId="3389"/>
    <cellStyle name="s_B_CONTROL_LOG_05_2011 2" xfId="25218"/>
    <cellStyle name="s_B_CONTROL_LOG_05_2011 2 2" xfId="21061"/>
    <cellStyle name="s_B_CONTROL_LOG_05_2012" xfId="3390"/>
    <cellStyle name="s_B_CONTROL_LOG_05_2012 2" xfId="25219"/>
    <cellStyle name="s_B_CONTROL_LOG_05_2012 2 2" xfId="35468"/>
    <cellStyle name="s_B_CONTROL_LOG_06_2011" xfId="3391"/>
    <cellStyle name="s_B_CONTROL_LOG_06_2011 2" xfId="25220"/>
    <cellStyle name="s_B_CONTROL_LOG_06_2011 2 2" xfId="18024"/>
    <cellStyle name="s_B_CONTROL_LOG_06_2012" xfId="3392"/>
    <cellStyle name="s_B_CONTROL_LOG_06_2012 2" xfId="25221"/>
    <cellStyle name="s_B_CONTROL_LOG_06_2012 2 2" xfId="20079"/>
    <cellStyle name="s_B_CONTROL_LOG_07_2011" xfId="3393"/>
    <cellStyle name="s_B_CONTROL_LOG_07_2011 2" xfId="25222"/>
    <cellStyle name="s_B_CONTROL_LOG_07_2011 2 2" xfId="33642"/>
    <cellStyle name="s_B_CONTROL_LOG_08_2011" xfId="3394"/>
    <cellStyle name="s_B_CONTROL_LOG_08_2011 2" xfId="25223"/>
    <cellStyle name="s_B_CONTROL_LOG_08_2011 2 2" xfId="33708"/>
    <cellStyle name="s_B_CONTROL_LOG_09_2011" xfId="3395"/>
    <cellStyle name="s_B_CONTROL_LOG_09_2011 2" xfId="25224"/>
    <cellStyle name="s_B_CONTROL_LOG_09_2011 2 2" xfId="17925"/>
    <cellStyle name="s_B_CONTROL_LOG_10_2011" xfId="3396"/>
    <cellStyle name="s_B_CONTROL_LOG_10_2011 2" xfId="25225"/>
    <cellStyle name="s_B_CONTROL_LOG_10_2011 2 2" xfId="35955"/>
    <cellStyle name="s_B_CONTROL_LOG_11_2011" xfId="3397"/>
    <cellStyle name="s_B_CONTROL_LOG_11_2011 2" xfId="25226"/>
    <cellStyle name="s_B_CONTROL_LOG_11_2011 2 2" xfId="17739"/>
    <cellStyle name="s_B_CONTROL_LOG_12_2011" xfId="3398"/>
    <cellStyle name="s_B_CONTROL_LOG_12_2011 2" xfId="25227"/>
    <cellStyle name="s_B_CONTROL_LOG_12_2011 2 2" xfId="33457"/>
    <cellStyle name="s_B_Exhibit JNC-1 Property Tax Refunds" xfId="3399"/>
    <cellStyle name="s_B_Exhibit JNC-1 Property Tax Refunds 2" xfId="25228"/>
    <cellStyle name="s_B_Exhibit JNC-1 Property Tax Refunds 2 2" xfId="18484"/>
    <cellStyle name="s_B_Exhibit JNC-1 Property Tax Refunds_256328 Accr Revenue Other_LI_11.11" xfId="3400"/>
    <cellStyle name="s_B_Exhibit JNC-1 Property Tax Refunds_256328 Accr Revenue Other_LI_11.11 2" xfId="25229"/>
    <cellStyle name="s_B_Exhibit JNC-1 Property Tax Refunds_256328 Accr Revenue Other_LI_11.11 2 2" xfId="19495"/>
    <cellStyle name="s_B_Exhibit JNC-1 Property Tax Refunds_Attachment A_Village Refunds # 2 as of 09 12 2011 updated" xfId="9931"/>
    <cellStyle name="s_B_Exhibit JNC-1 Property Tax Refunds_Attachment A_Village Refunds # 2 as of 09 12 2011 updated 2" xfId="25230"/>
    <cellStyle name="s_B_Exhibit JNC-1 Property Tax Refunds_Attachment A_Village Refunds # 2 as of 09 12 2011 updated 2 2" xfId="35516"/>
    <cellStyle name="s_B_Exhibit JNC-1 Property Tax Refunds_JE 154 Interest on Village Refunds_02.12" xfId="3401"/>
    <cellStyle name="s_B_Exhibit JNC-1 Property Tax Refunds_JE 154 Interest on Village Refunds_02.12 2" xfId="25231"/>
    <cellStyle name="s_B_Exhibit JNC-1 Property Tax Refunds_JE 154 Interest on Village Refunds_02.12 2 2" xfId="19105"/>
    <cellStyle name="s_B_Exhibit JNC-1 Property Tax Refunds_JE 154 Interest on Village Refunds_08.11" xfId="3402"/>
    <cellStyle name="s_B_Exhibit JNC-1 Property Tax Refunds_JE 154 Interest on Village Refunds_08.11 2" xfId="25232"/>
    <cellStyle name="s_B_Exhibit JNC-1 Property Tax Refunds_JE 154 Interest on Village Refunds_08.11 2 2" xfId="18278"/>
    <cellStyle name="s_B_Exhibit JNC-1 Property Tax Refunds_JE 154 Interest on Village Refunds_11.11" xfId="3403"/>
    <cellStyle name="s_B_Exhibit JNC-1 Property Tax Refunds_JE 154 Interest on Village Refunds_11.11 2" xfId="25233"/>
    <cellStyle name="s_B_Exhibit JNC-1 Property Tax Refunds_JE 154 Interest on Village Refunds_11.11 2 2" xfId="17826"/>
    <cellStyle name="s_B_Finance_JKC5_August 2011" xfId="3404"/>
    <cellStyle name="s_B_Finance_JKC5_August 2011 2" xfId="25234"/>
    <cellStyle name="s_B_Finance_JKC5_August 2011 2 2" xfId="34782"/>
    <cellStyle name="s_B_Finance_JKC5_January 2012" xfId="3405"/>
    <cellStyle name="s_B_Finance_JKC5_January 2012 2" xfId="25235"/>
    <cellStyle name="s_B_Finance_JKC5_January 2012 2 2" xfId="36068"/>
    <cellStyle name="s_B_FSTR JDE Reports 12.2011" xfId="8686"/>
    <cellStyle name="s_B_FSTR JDE Reports 12.2011 2" xfId="9932"/>
    <cellStyle name="s_B_FSTR JDE Reports 12.2011 2 2" xfId="25237"/>
    <cellStyle name="s_B_FSTR JDE Reports 12.2011 2 2 2" xfId="33078"/>
    <cellStyle name="s_B_FSTR JDE Reports 12.2011 3" xfId="25236"/>
    <cellStyle name="s_B_FSTR JDE Reports 12.2011 3 2" xfId="19568"/>
    <cellStyle name="s_B_JE 100_AR_Uncoll_NY_12.12" xfId="9359"/>
    <cellStyle name="s_B_JE 100_AR_Uncoll_NY_12.12 2" xfId="25238"/>
    <cellStyle name="s_B_JE 100_AR_Uncoll_NY_12.12 2 2" xfId="19347"/>
    <cellStyle name="s_B_JE 100_Uncoll_LI_06.12" xfId="3406"/>
    <cellStyle name="s_B_JE 100_Uncoll_LI_06.12 2" xfId="25239"/>
    <cellStyle name="s_B_JE 100_Uncoll_LI_06.12 2 2" xfId="34248"/>
    <cellStyle name="s_B_JE 108 SERP 07.12" xfId="3407"/>
    <cellStyle name="s_B_JE 108 SERP 07.12 2" xfId="3408"/>
    <cellStyle name="s_B_JE 108 SERP 07.12 2 2" xfId="25241"/>
    <cellStyle name="s_B_JE 108 SERP 07.12 2 2 2" xfId="17730"/>
    <cellStyle name="s_B_JE 108 SERP 07.12 3" xfId="3409"/>
    <cellStyle name="s_B_JE 108 SERP 07.12 3 2" xfId="25242"/>
    <cellStyle name="s_B_JE 108 SERP 07.12 3 2 2" xfId="32826"/>
    <cellStyle name="s_B_JE 108 SERP 07.12 4" xfId="3410"/>
    <cellStyle name="s_B_JE 108 SERP 07.12 4 2" xfId="25243"/>
    <cellStyle name="s_B_JE 108 SERP 07.12 4 2 2" xfId="33883"/>
    <cellStyle name="s_B_JE 108 SERP 07.12 5" xfId="3411"/>
    <cellStyle name="s_B_JE 108 SERP 07.12 5 2" xfId="25244"/>
    <cellStyle name="s_B_JE 108 SERP 07.12 5 2 2" xfId="33232"/>
    <cellStyle name="s_B_JE 108 SERP 07.12 6" xfId="25240"/>
    <cellStyle name="s_B_JE 108 SERP 07.12 6 2" xfId="19043"/>
    <cellStyle name="s_B_JE 109 Rate Differential 08.12" xfId="3412"/>
    <cellStyle name="s_B_JE 109 Rate Differential 08.12 2" xfId="3413"/>
    <cellStyle name="s_B_JE 109 Rate Differential 08.12 2 2" xfId="25246"/>
    <cellStyle name="s_B_JE 109 Rate Differential 08.12 2 2 2" xfId="17718"/>
    <cellStyle name="s_B_JE 109 Rate Differential 08.12 3" xfId="3414"/>
    <cellStyle name="s_B_JE 109 Rate Differential 08.12 3 2" xfId="25247"/>
    <cellStyle name="s_B_JE 109 Rate Differential 08.12 3 2 2" xfId="35562"/>
    <cellStyle name="s_B_JE 109 Rate Differential 08.12 4" xfId="3415"/>
    <cellStyle name="s_B_JE 109 Rate Differential 08.12 4 2" xfId="25248"/>
    <cellStyle name="s_B_JE 109 Rate Differential 08.12 4 2 2" xfId="33743"/>
    <cellStyle name="s_B_JE 109 Rate Differential 08.12 5" xfId="3416"/>
    <cellStyle name="s_B_JE 109 Rate Differential 08.12 5 2" xfId="25249"/>
    <cellStyle name="s_B_JE 109 Rate Differential 08.12 5 2 2" xfId="18056"/>
    <cellStyle name="s_B_JE 109 Rate Differential 08.12 6" xfId="25245"/>
    <cellStyle name="s_B_JE 109 Rate Differential 08.12 6 2" xfId="35835"/>
    <cellStyle name="s_B_JE 111 PNC ANALYSIS FEE ACCRUAL 07.12" xfId="3417"/>
    <cellStyle name="s_B_JE 111 PNC ANALYSIS FEE ACCRUAL 07.12 2" xfId="3418"/>
    <cellStyle name="s_B_JE 111 PNC ANALYSIS FEE ACCRUAL 07.12 2 2" xfId="25251"/>
    <cellStyle name="s_B_JE 111 PNC ANALYSIS FEE ACCRUAL 07.12 2 2 2" xfId="35158"/>
    <cellStyle name="s_B_JE 111 PNC ANALYSIS FEE ACCRUAL 07.12 3" xfId="3419"/>
    <cellStyle name="s_B_JE 111 PNC ANALYSIS FEE ACCRUAL 07.12 3 2" xfId="25252"/>
    <cellStyle name="s_B_JE 111 PNC ANALYSIS FEE ACCRUAL 07.12 3 2 2" xfId="18262"/>
    <cellStyle name="s_B_JE 111 PNC ANALYSIS FEE ACCRUAL 07.12 4" xfId="3420"/>
    <cellStyle name="s_B_JE 111 PNC ANALYSIS FEE ACCRUAL 07.12 4 2" xfId="25253"/>
    <cellStyle name="s_B_JE 111 PNC ANALYSIS FEE ACCRUAL 07.12 4 2 2" xfId="19243"/>
    <cellStyle name="s_B_JE 111 PNC ANALYSIS FEE ACCRUAL 07.12 5" xfId="3421"/>
    <cellStyle name="s_B_JE 111 PNC ANALYSIS FEE ACCRUAL 07.12 5 2" xfId="25254"/>
    <cellStyle name="s_B_JE 111 PNC ANALYSIS FEE ACCRUAL 07.12 5 2 2" xfId="21402"/>
    <cellStyle name="s_B_JE 111 PNC ANALYSIS FEE ACCRUAL 07.12 6" xfId="25250"/>
    <cellStyle name="s_B_JE 111 PNC ANALYSIS FEE ACCRUAL 07.12 6 2" xfId="32687"/>
    <cellStyle name="s_B_JE 125_AWCC Activity_NY_08.12" xfId="3422"/>
    <cellStyle name="s_B_JE 125_AWCC Activity_NY_08.12 2" xfId="25255"/>
    <cellStyle name="s_B_JE 125_AWCC Activity_NY_08.12 2 2" xfId="21505"/>
    <cellStyle name="s_B_JE 152_TSA accrue interest_LI_07.12" xfId="3423"/>
    <cellStyle name="s_B_JE 152_TSA accrue interest_LI_07.12 2" xfId="25256"/>
    <cellStyle name="s_B_JE 152_TSA accrue interest_LI_07.12 2 2" xfId="18537"/>
    <cellStyle name="s_B_JE 154 Interest on Village Refunds_02.12" xfId="3424"/>
    <cellStyle name="s_B_JE 154 Interest on Village Refunds_02.12 2" xfId="25257"/>
    <cellStyle name="s_B_JE 154 Interest on Village Refunds_02.12 2 2" xfId="18744"/>
    <cellStyle name="s_B_JE 154 Interest on Village Refunds_03.11" xfId="3425"/>
    <cellStyle name="s_B_JE 154 Interest on Village Refunds_03.11 2" xfId="25258"/>
    <cellStyle name="s_B_JE 154 Interest on Village Refunds_03.11 2 2" xfId="19106"/>
    <cellStyle name="s_B_JE 154 Interest on Village Refunds_03.11_256328 Accr Revenue Other_LI_11.11" xfId="3426"/>
    <cellStyle name="s_B_JE 154 Interest on Village Refunds_03.11_256328 Accr Revenue Other_LI_11.11 2" xfId="25259"/>
    <cellStyle name="s_B_JE 154 Interest on Village Refunds_03.11_256328 Accr Revenue Other_LI_11.11 2 2" xfId="17751"/>
    <cellStyle name="s_B_JE 154 Interest on Village Refunds_03.11_Attachment A updated with Co. Share 14% 07 25 2011" xfId="3427"/>
    <cellStyle name="s_B_JE 154 Interest on Village Refunds_03.11_Attachment A updated with Co. Share 14% 07 25 2011 2" xfId="25260"/>
    <cellStyle name="s_B_JE 154 Interest on Village Refunds_03.11_Attachment A updated with Co. Share 14% 07 25 2011 2 2" xfId="21178"/>
    <cellStyle name="s_B_JE 154 Interest on Village Refunds_03.11_Attachment A updated with Co. Share 14% 07 25 2011_Attachment A_Village Refunds # 2 as of 09 12 2011 updated" xfId="9933"/>
    <cellStyle name="s_B_JE 154 Interest on Village Refunds_03.11_Attachment A updated with Co. Share 14% 07 25 2011_Attachment A_Village Refunds # 2 as of 09 12 2011 updated 2" xfId="25261"/>
    <cellStyle name="s_B_JE 154 Interest on Village Refunds_03.11_Attachment A updated with Co. Share 14% 07 25 2011_Attachment A_Village Refunds # 2 as of 09 12 2011 updated 2 2" xfId="32763"/>
    <cellStyle name="s_B_JE 154 Interest on Village Refunds_03.11_Attachment A_Village Refunds # 2 as of 09 12 2011 updated" xfId="9934"/>
    <cellStyle name="s_B_JE 154 Interest on Village Refunds_03.11_Attachment A_Village Refunds # 2 as of 09 12 2011 updated 2" xfId="25262"/>
    <cellStyle name="s_B_JE 154 Interest on Village Refunds_03.11_Attachment A_Village Refunds # 2 as of 09 12 2011 updated 2 2" xfId="32308"/>
    <cellStyle name="s_B_JE 154 Interest on Village Refunds_03.11_JE 154 Interest on Village Refunds_02.12" xfId="3428"/>
    <cellStyle name="s_B_JE 154 Interest on Village Refunds_03.11_JE 154 Interest on Village Refunds_02.12 2" xfId="25263"/>
    <cellStyle name="s_B_JE 154 Interest on Village Refunds_03.11_JE 154 Interest on Village Refunds_02.12 2 2" xfId="34605"/>
    <cellStyle name="s_B_JE 154 Interest on Village Refunds_03.11_JE 154 Interest on Village Refunds_08.11" xfId="3429"/>
    <cellStyle name="s_B_JE 154 Interest on Village Refunds_03.11_JE 154 Interest on Village Refunds_08.11 2" xfId="25264"/>
    <cellStyle name="s_B_JE 154 Interest on Village Refunds_03.11_JE 154 Interest on Village Refunds_08.11 2 2" xfId="33710"/>
    <cellStyle name="s_B_JE 154 Interest on Village Refunds_03.11_JE 154 Interest on Village Refunds_11.11" xfId="3430"/>
    <cellStyle name="s_B_JE 154 Interest on Village Refunds_03.11_JE 154 Interest on Village Refunds_11.11 2" xfId="25265"/>
    <cellStyle name="s_B_JE 154 Interest on Village Refunds_03.11_JE 154 Interest on Village Refunds_11.11 2 2" xfId="18979"/>
    <cellStyle name="s_B_JE 154 Interest on Village Refunds_08.11" xfId="3431"/>
    <cellStyle name="s_B_JE 154 Interest on Village Refunds_08.11 2" xfId="25266"/>
    <cellStyle name="s_B_JE 154 Interest on Village Refunds_08.11 2 2" xfId="33558"/>
    <cellStyle name="s_B_JE 154 Interest on Village Refunds_09.11" xfId="9935"/>
    <cellStyle name="s_B_JE 154 Interest on Village Refunds_09.11 2" xfId="25267"/>
    <cellStyle name="s_B_JE 154 Interest on Village Refunds_09.11 2 2" xfId="32338"/>
    <cellStyle name="s_B_JE 154 Interest on Village Refunds_11.11" xfId="3432"/>
    <cellStyle name="s_B_JE 154 Interest on Village Refunds_11.11 2" xfId="25268"/>
    <cellStyle name="s_B_JE 154 Interest on Village Refunds_11.11 2 2" xfId="35000"/>
    <cellStyle name="s_B_JE 160 Workbasket accrual LI 09.11" xfId="3433"/>
    <cellStyle name="s_B_JE 160 Workbasket accrual LI 09.11 2" xfId="25269"/>
    <cellStyle name="s_B_JE 160 Workbasket accrual LI 09.11 2 2" xfId="32847"/>
    <cellStyle name="s_B_JE 160 Workbasket accrual LI 10.11 - in progress" xfId="3434"/>
    <cellStyle name="s_B_JE 160 Workbasket accrual LI 10.11 - in progress 2" xfId="25270"/>
    <cellStyle name="s_B_JE 160 Workbasket accrual LI 10.11 - in progress 2 2" xfId="32534"/>
    <cellStyle name="s_B_JE 160 Workbasket Accrual_updated-_CA_01.10" xfId="3435"/>
    <cellStyle name="s_B_JE 160 Workbasket Accrual_updated-_CA_01.10 2" xfId="3436"/>
    <cellStyle name="s_B_JE 160 Workbasket Accrual_updated-_CA_01.10 2 2" xfId="25272"/>
    <cellStyle name="s_B_JE 160 Workbasket Accrual_updated-_CA_01.10 2 2 2" xfId="34753"/>
    <cellStyle name="s_B_JE 160 Workbasket Accrual_updated-_CA_01.10 3" xfId="3437"/>
    <cellStyle name="s_B_JE 160 Workbasket Accrual_updated-_CA_01.10 3 2" xfId="25273"/>
    <cellStyle name="s_B_JE 160 Workbasket Accrual_updated-_CA_01.10 3 2 2" xfId="34951"/>
    <cellStyle name="s_B_JE 160 Workbasket Accrual_updated-_CA_01.10 4" xfId="3438"/>
    <cellStyle name="s_B_JE 160 Workbasket Accrual_updated-_CA_01.10 4 2" xfId="25274"/>
    <cellStyle name="s_B_JE 160 Workbasket Accrual_updated-_CA_01.10 4 2 2" xfId="34987"/>
    <cellStyle name="s_B_JE 160 Workbasket Accrual_updated-_CA_01.10 5" xfId="3439"/>
    <cellStyle name="s_B_JE 160 Workbasket Accrual_updated-_CA_01.10 5 2" xfId="25275"/>
    <cellStyle name="s_B_JE 160 Workbasket Accrual_updated-_CA_01.10 5 2 2" xfId="33878"/>
    <cellStyle name="s_B_JE 160 Workbasket Accrual_updated-_CA_01.10 6" xfId="25271"/>
    <cellStyle name="s_B_JE 160 Workbasket Accrual_updated-_CA_01.10 6 2" xfId="35563"/>
    <cellStyle name="s_B_JE 160 Workbasket Accrual_updated-_CA_01.10_~3251160" xfId="3440"/>
    <cellStyle name="s_B_JE 160 Workbasket Accrual_updated-_CA_01.10_~3251160 2" xfId="25276"/>
    <cellStyle name="s_B_JE 160 Workbasket Accrual_updated-_CA_01.10_~3251160 2 2" xfId="17352"/>
    <cellStyle name="s_B_JE 160 Workbasket Accrual_updated-_CA_01.10_JE 160 Workbasket accrual LI 09.11" xfId="3441"/>
    <cellStyle name="s_B_JE 160 Workbasket Accrual_updated-_CA_01.10_JE 160 Workbasket accrual LI 09.11 2" xfId="25277"/>
    <cellStyle name="s_B_JE 160 Workbasket Accrual_updated-_CA_01.10_JE 160 Workbasket accrual LI 09.11 2 2" xfId="21368"/>
    <cellStyle name="s_B_JE 160 Workbasket Accrual_updated-_CA_01.10_JE 160 Workbasket accrual LI 10.11 - in progress" xfId="3442"/>
    <cellStyle name="s_B_JE 160 Workbasket Accrual_updated-_CA_01.10_JE 160 Workbasket accrual LI 10.11 - in progress 2" xfId="25278"/>
    <cellStyle name="s_B_JE 160 Workbasket Accrual_updated-_CA_01.10_JE 160 Workbasket accrual LI 10.11 - in progress 2 2" xfId="19494"/>
    <cellStyle name="s_B_JE 160 Workbasket Accrual_updated-_CA_01.10_JE 160 Workbasket Template_LI_04.12" xfId="3443"/>
    <cellStyle name="s_B_JE 160 Workbasket Accrual_updated-_CA_01.10_JE 160 Workbasket Template_LI_04.12 2" xfId="25279"/>
    <cellStyle name="s_B_JE 160 Workbasket Accrual_updated-_CA_01.10_JE 160 Workbasket Template_LI_04.12 2 2" xfId="21236"/>
    <cellStyle name="s_B_JE 160 Workbasket Accrual_updated-_CA_01.10_JE 160 Workbasket Template_LI_07.12" xfId="3444"/>
    <cellStyle name="s_B_JE 160 Workbasket Accrual_updated-_CA_01.10_JE 160 Workbasket Template_LI_07.12 2" xfId="25280"/>
    <cellStyle name="s_B_JE 160 Workbasket Accrual_updated-_CA_01.10_JE 160 Workbasket Template_LI_07.12 2 2" xfId="32286"/>
    <cellStyle name="s_B_JE 160 Workbasket Accrual_updated-_CA_01.10_JE 175 Legal Accrual_LI 05.12" xfId="3445"/>
    <cellStyle name="s_B_JE 160 Workbasket Accrual_updated-_CA_01.10_JE 175 Legal Accrual_LI 05.12 2" xfId="25281"/>
    <cellStyle name="s_B_JE 160 Workbasket Accrual_updated-_CA_01.10_JE 175 Legal Accrual_LI 05.12 2 2" xfId="35159"/>
    <cellStyle name="s_B_JE 160 Workbasket Accrual_updated-_CA_01.10_JE 175 Legal Accrual_LI 08.2011" xfId="3446"/>
    <cellStyle name="s_B_JE 160 Workbasket Accrual_updated-_CA_01.10_JE 175 Legal Accrual_LI 08.2011 2" xfId="25282"/>
    <cellStyle name="s_B_JE 160 Workbasket Accrual_updated-_CA_01.10_JE 175 Legal Accrual_LI 08.2011 2 2" xfId="18653"/>
    <cellStyle name="s_B_JE 160 Workbasket Accrual_updated-_CA_01.10_JE 175 Legal Accrual_LI -10.2011" xfId="3447"/>
    <cellStyle name="s_B_JE 160 Workbasket Accrual_updated-_CA_01.10_JE 175 Legal Accrual_LI -10.2011 2" xfId="25283"/>
    <cellStyle name="s_B_JE 160 Workbasket Accrual_updated-_CA_01.10_JE 175 Legal Accrual_LI -10.2011 2 2" xfId="35493"/>
    <cellStyle name="s_B_JE 160 Workbasket Accrual_updated-_CA_01.10_JE 175 Legal Accrual_LI -11.2011" xfId="3448"/>
    <cellStyle name="s_B_JE 160 Workbasket Accrual_updated-_CA_01.10_JE 175 Legal Accrual_LI -11.2011 2" xfId="25284"/>
    <cellStyle name="s_B_JE 160 Workbasket Accrual_updated-_CA_01.10_JE 175 Legal Accrual_LI -11.2011 2 2" xfId="21425"/>
    <cellStyle name="s_B_JE 160 Workbasket Accrual_updated-_CA_01.10_JE 175 Legal Accrual_LI -12.2011" xfId="3449"/>
    <cellStyle name="s_B_JE 160 Workbasket Accrual_updated-_CA_01.10_JE 175 Legal Accrual_LI -12.2011 2" xfId="25285"/>
    <cellStyle name="s_B_JE 160 Workbasket Accrual_updated-_CA_01.10_JE 175 Legal Accrual_LI -12.2011 2 2" xfId="34950"/>
    <cellStyle name="s_B_JE 160 Workbasket Accrual_updated-_CA_01.10_JE 175_Legal Accrual_TN_08.11" xfId="3450"/>
    <cellStyle name="s_B_JE 160 Workbasket Accrual_updated-_CA_01.10_JE 175_Legal Accrual_TN_08.11 2" xfId="25286"/>
    <cellStyle name="s_B_JE 160 Workbasket Accrual_updated-_CA_01.10_JE 175_Legal Accrual_TN_08.11 2 2" xfId="18703"/>
    <cellStyle name="s_B_JE 160 Workbasket Accrual_updated-_CA_01.10_JE 175_Legal Accrual_TN_09.11" xfId="3451"/>
    <cellStyle name="s_B_JE 160 Workbasket Accrual_updated-_CA_01.10_JE 175_Legal Accrual_TN_09.11 2" xfId="25287"/>
    <cellStyle name="s_B_JE 160 Workbasket Accrual_updated-_CA_01.10_JE 175_Legal Accrual_TN_09.11 2 2" xfId="35967"/>
    <cellStyle name="s_B_JE 160 Workbasket Accrual_updated-_CA_01.10_LI-Legal Fees_Accrual Worksheet_2011-02Nov" xfId="3452"/>
    <cellStyle name="s_B_JE 160 Workbasket Accrual_updated-_CA_01.10_LI-Legal Fees_Accrual Worksheet_2011-02Nov 2" xfId="25288"/>
    <cellStyle name="s_B_JE 160 Workbasket Accrual_updated-_CA_01.10_LI-Legal Fees_Accrual Worksheet_2011-02Nov 2 2" xfId="19547"/>
    <cellStyle name="s_B_JE 160 Workbasket Accrual_updated-_CA_01.10_SAP JE Accrual" xfId="3453"/>
    <cellStyle name="s_B_JE 160 Workbasket Accrual_updated-_CA_01.10_SAP JE Accrual 2" xfId="25289"/>
    <cellStyle name="s_B_JE 160 Workbasket Accrual_updated-_CA_01.10_SAP JE Accrual 2 2" xfId="18442"/>
    <cellStyle name="s_B_JE 160 Workbasket Accrual_updated-_CA_01.10_SAP JE Template 10.06.12" xfId="3454"/>
    <cellStyle name="s_B_JE 160 Workbasket Accrual_updated-_CA_01.10_SAP JE Template 10.06.12 2" xfId="25290"/>
    <cellStyle name="s_B_JE 160 Workbasket Accrual_updated-_CA_01.10_SAP JE Template 10.06.12 2 2" xfId="17572"/>
    <cellStyle name="s_B_JE 175 Legal accrual_12.11" xfId="3455"/>
    <cellStyle name="s_B_JE 175 Legal accrual_12.11 2" xfId="25291"/>
    <cellStyle name="s_B_JE 175 Legal accrual_12.11 2 2" xfId="20756"/>
    <cellStyle name="s_B_JE 175 Legal Accrual_LI_07.12" xfId="10869"/>
    <cellStyle name="s_B_JE 175 Legal Accrual_LI_07.12 2" xfId="25292"/>
    <cellStyle name="s_B_JE 175 Legal Accrual_LI_07.12 2 2" xfId="20686"/>
    <cellStyle name="s_B_JE 180_MI reserve over 180 days_LI 07.12" xfId="10870"/>
    <cellStyle name="s_B_JE 180_MI reserve over 180 days_LI 07.12 2" xfId="25293"/>
    <cellStyle name="s_B_JE 180_MI reserve over 180 days_LI 07.12 2 2" xfId="35638"/>
    <cellStyle name="s_B_JE 200 AWCC true up_PA_06.12" xfId="3456"/>
    <cellStyle name="s_B_JE 200 AWCC true up_PA_06.12 2" xfId="25294"/>
    <cellStyle name="s_B_JE 200 AWCC true up_PA_06.12 2 2" xfId="19207"/>
    <cellStyle name="s_B_JE 38110902 True up interest for RAC adjustment" xfId="3457"/>
    <cellStyle name="s_B_JE 38110902 True up interest for RAC adjustment 2" xfId="25295"/>
    <cellStyle name="s_B_JE 38110902 True up interest for RAC adjustment 2 2" xfId="33882"/>
    <cellStyle name="s_B_JE 39081218 Antenna Rent Revenue_NY_07.12" xfId="9360"/>
    <cellStyle name="s_B_JE 39081218 Antenna Rent Revenue_NY_07.12 2" xfId="25296"/>
    <cellStyle name="s_B_JE 39081218 Antenna Rent Revenue_NY_07.12 2 2" xfId="34032"/>
    <cellStyle name="s_B_JE 500 INTERNAL RESERVE INTEREST Dec. 2011" xfId="3458"/>
    <cellStyle name="s_B_JE 500 INTERNAL RESERVE INTEREST Dec. 2011 2" xfId="9539"/>
    <cellStyle name="s_B_JE 500 INTERNAL RESERVE INTEREST Dec. 2011 2 2" xfId="25298"/>
    <cellStyle name="s_B_JE 500 INTERNAL RESERVE INTEREST Dec. 2011 2 2 2" xfId="34201"/>
    <cellStyle name="s_B_JE 500 INTERNAL RESERVE INTEREST Dec. 2011 3" xfId="25297"/>
    <cellStyle name="s_B_JE 500 INTERNAL RESERVE INTEREST Dec. 2011 3 2" xfId="34577"/>
    <cellStyle name="s_B_JE 500 INTERNAL RESERVE INTEREST Nov. 2011" xfId="9540"/>
    <cellStyle name="s_B_JE 500 INTERNAL RESERVE INTEREST Nov. 2011 2" xfId="25299"/>
    <cellStyle name="s_B_JE 500 INTERNAL RESERVE INTEREST Nov. 2011 2 2" xfId="20853"/>
    <cellStyle name="s_B_JE 725 - To record the PPV uplift - NY - 08.12" xfId="8687"/>
    <cellStyle name="s_B_JE 725 - To record the PPV uplift - NY - 08.12 2" xfId="25300"/>
    <cellStyle name="s_B_JE 725 - To record the PPV uplift - NY - 08.12 2 2" xfId="20778"/>
    <cellStyle name="s_B_JE 77 Rev Stabilization 02.12" xfId="3459"/>
    <cellStyle name="s_B_JE 77 Rev Stabilization 02.12 2" xfId="25301"/>
    <cellStyle name="s_B_JE 77 Rev Stabilization 02.12 2 2" xfId="19635"/>
    <cellStyle name="s_B_JE 77 Rev Stabilization 03.12" xfId="9936"/>
    <cellStyle name="s_B_JE 77 Rev Stabilization 03.12 2" xfId="25302"/>
    <cellStyle name="s_B_JE 77 Rev Stabilization 03.12 2 2" xfId="33560"/>
    <cellStyle name="s_B_JE 77 Rev Stabilization 08.11" xfId="3460"/>
    <cellStyle name="s_B_JE 77 Rev Stabilization 08.11 2" xfId="9937"/>
    <cellStyle name="s_B_JE 77 Rev Stabilization 08.11 2 2" xfId="25304"/>
    <cellStyle name="s_B_JE 77 Rev Stabilization 08.11 2 2 2" xfId="21172"/>
    <cellStyle name="s_B_JE 77 Rev Stabilization 08.11 3" xfId="25303"/>
    <cellStyle name="s_B_JE 77 Rev Stabilization 08.11 3 2" xfId="34420"/>
    <cellStyle name="s_B_JE 77 Rev Stabilization 11.11" xfId="9938"/>
    <cellStyle name="s_B_JE 77 Rev Stabilization 11.11 2" xfId="25305"/>
    <cellStyle name="s_B_JE 77 Rev Stabilization 11.11 2 2" xfId="34081"/>
    <cellStyle name="s_B_JE 77 Rev Stabilization 12.11" xfId="9939"/>
    <cellStyle name="s_B_JE 77 Rev Stabilization 12.11 2" xfId="25306"/>
    <cellStyle name="s_B_JE 77 Rev Stabilization 12.11 2 2" xfId="18993"/>
    <cellStyle name="s_B_JE 77 Rev Stabilization_NY_08.12" xfId="8688"/>
    <cellStyle name="s_B_JE 77 Rev Stabilization_NY_08.12 2" xfId="25307"/>
    <cellStyle name="s_B_JE 77 Rev Stabilization_NY_08.12 2 2" xfId="19107"/>
    <cellStyle name="s_B_JE 78 Property Tax Stabilization 02.12" xfId="8689"/>
    <cellStyle name="s_B_JE 78 Property Tax Stabilization 02.12 2" xfId="25308"/>
    <cellStyle name="s_B_JE 78 Property Tax Stabilization 02.12 2 2" xfId="35097"/>
    <cellStyle name="s_B_JE 78 Property Tax Stabilization 08.11" xfId="8690"/>
    <cellStyle name="s_B_JE 78 Property Tax Stabilization 08.11 2" xfId="25309"/>
    <cellStyle name="s_B_JE 78 Property Tax Stabilization 08.11 2 2" xfId="34635"/>
    <cellStyle name="s_B_JE 78 Property Tax Stabilization 11.11" xfId="8691"/>
    <cellStyle name="s_B_JE 78 Property Tax Stabilization 11.11 2" xfId="25310"/>
    <cellStyle name="s_B_JE 78 Property Tax Stabilization 11.11 2 2" xfId="17247"/>
    <cellStyle name="s_B_JE Template" xfId="3461"/>
    <cellStyle name="s_B_JE Template 2" xfId="3462"/>
    <cellStyle name="s_B_JE Template 2 2" xfId="25312"/>
    <cellStyle name="s_B_JE Template 2 2 2" xfId="34376"/>
    <cellStyle name="s_B_JE Template 3" xfId="3463"/>
    <cellStyle name="s_B_JE Template 3 2" xfId="25313"/>
    <cellStyle name="s_B_JE Template 3 2 2" xfId="35160"/>
    <cellStyle name="s_B_JE Template 4" xfId="3464"/>
    <cellStyle name="s_B_JE Template 4 2" xfId="25314"/>
    <cellStyle name="s_B_JE Template 4 2 2" xfId="33724"/>
    <cellStyle name="s_B_JE Template 5" xfId="3465"/>
    <cellStyle name="s_B_JE Template 5 2" xfId="25315"/>
    <cellStyle name="s_B_JE Template 5 2 2" xfId="32701"/>
    <cellStyle name="s_B_JE Template 6" xfId="25311"/>
    <cellStyle name="s_B_JE Template 6 2" xfId="21515"/>
    <cellStyle name="s_B_JE Template_~3251160" xfId="3466"/>
    <cellStyle name="s_B_JE Template_~3251160 2" xfId="25316"/>
    <cellStyle name="s_B_JE Template_~3251160 2 2" xfId="17717"/>
    <cellStyle name="s_B_JE Template_JE 160 Workbasket accrual LI 09.11" xfId="3467"/>
    <cellStyle name="s_B_JE Template_JE 160 Workbasket accrual LI 09.11 2" xfId="25317"/>
    <cellStyle name="s_B_JE Template_JE 160 Workbasket accrual LI 09.11 2 2" xfId="33529"/>
    <cellStyle name="s_B_JE Template_JE 160 Workbasket accrual LI 10.11 - in progress" xfId="3468"/>
    <cellStyle name="s_B_JE Template_JE 160 Workbasket accrual LI 10.11 - in progress 2" xfId="25318"/>
    <cellStyle name="s_B_JE Template_JE 160 Workbasket accrual LI 10.11 - in progress 2 2" xfId="22487"/>
    <cellStyle name="s_B_JE Template_JE 160 Workbasket Template_LI_04.12" xfId="3469"/>
    <cellStyle name="s_B_JE Template_JE 160 Workbasket Template_LI_04.12 2" xfId="25319"/>
    <cellStyle name="s_B_JE Template_JE 160 Workbasket Template_LI_04.12 2 2" xfId="17641"/>
    <cellStyle name="s_B_JE Template_JE 160 Workbasket Template_LI_07.12" xfId="3470"/>
    <cellStyle name="s_B_JE Template_JE 160 Workbasket Template_LI_07.12 2" xfId="25320"/>
    <cellStyle name="s_B_JE Template_JE 160 Workbasket Template_LI_07.12 2 2" xfId="33356"/>
    <cellStyle name="s_B_JE Template_JE 175 Legal Accrual_LI 05.12" xfId="3471"/>
    <cellStyle name="s_B_JE Template_JE 175 Legal Accrual_LI 05.12 2" xfId="25321"/>
    <cellStyle name="s_B_JE Template_JE 175 Legal Accrual_LI 05.12 2 2" xfId="33881"/>
    <cellStyle name="s_B_JE Template_JE 175 Legal Accrual_LI 08.2011" xfId="3472"/>
    <cellStyle name="s_B_JE Template_JE 175 Legal Accrual_LI 08.2011 2" xfId="25322"/>
    <cellStyle name="s_B_JE Template_JE 175 Legal Accrual_LI 08.2011 2 2" xfId="35053"/>
    <cellStyle name="s_B_JE Template_JE 175 Legal Accrual_LI -10.2011" xfId="3473"/>
    <cellStyle name="s_B_JE Template_JE 175 Legal Accrual_LI -10.2011 2" xfId="25323"/>
    <cellStyle name="s_B_JE Template_JE 175 Legal Accrual_LI -10.2011 2 2" xfId="32561"/>
    <cellStyle name="s_B_JE Template_JE 175 Legal Accrual_LI -11.2011" xfId="3474"/>
    <cellStyle name="s_B_JE Template_JE 175 Legal Accrual_LI -11.2011 2" xfId="25324"/>
    <cellStyle name="s_B_JE Template_JE 175 Legal Accrual_LI -11.2011 2 2" xfId="32937"/>
    <cellStyle name="s_B_JE Template_JE 175 Legal Accrual_LI -12.2011" xfId="3475"/>
    <cellStyle name="s_B_JE Template_JE 175 Legal Accrual_LI -12.2011 2" xfId="25325"/>
    <cellStyle name="s_B_JE Template_JE 175 Legal Accrual_LI -12.2011 2 2" xfId="19480"/>
    <cellStyle name="s_B_JE Template_JE 175_Legal Accrual_TN_08.11" xfId="3476"/>
    <cellStyle name="s_B_JE Template_JE 175_Legal Accrual_TN_08.11 2" xfId="25326"/>
    <cellStyle name="s_B_JE Template_JE 175_Legal Accrual_TN_08.11 2 2" xfId="32453"/>
    <cellStyle name="s_B_JE Template_JE 175_Legal Accrual_TN_09.11" xfId="3477"/>
    <cellStyle name="s_B_JE Template_JE 175_Legal Accrual_TN_09.11 2" xfId="25327"/>
    <cellStyle name="s_B_JE Template_JE 175_Legal Accrual_TN_09.11 2 2" xfId="20852"/>
    <cellStyle name="s_B_JE Template_LI-Legal Fees_Accrual Worksheet_2011-02Nov" xfId="3478"/>
    <cellStyle name="s_B_JE Template_LI-Legal Fees_Accrual Worksheet_2011-02Nov 2" xfId="25328"/>
    <cellStyle name="s_B_JE Template_LI-Legal Fees_Accrual Worksheet_2011-02Nov 2 2" xfId="17540"/>
    <cellStyle name="s_B_JE Template_SAP JE Accrual" xfId="3479"/>
    <cellStyle name="s_B_JE Template_SAP JE Accrual 2" xfId="25329"/>
    <cellStyle name="s_B_JE Template_SAP JE Accrual 2 2" xfId="18690"/>
    <cellStyle name="s_B_JE Template_SAP JE Template 10.06.12" xfId="3480"/>
    <cellStyle name="s_B_JE Template_SAP JE Template 10.06.12 2" xfId="25330"/>
    <cellStyle name="s_B_JE Template_SAP JE Template 10.06.12 2 2" xfId="34784"/>
    <cellStyle name="s_B_JE-December 2012" xfId="3481"/>
    <cellStyle name="s_B_JE-December 2012 2" xfId="3482"/>
    <cellStyle name="s_B_JE-December 2012 2 2" xfId="25332"/>
    <cellStyle name="s_B_JE-December 2012 2 2 2" xfId="18992"/>
    <cellStyle name="s_B_JE-December 2012 3" xfId="3483"/>
    <cellStyle name="s_B_JE-December 2012 3 2" xfId="25333"/>
    <cellStyle name="s_B_JE-December 2012 3 2 2" xfId="17566"/>
    <cellStyle name="s_B_JE-December 2012 4" xfId="3484"/>
    <cellStyle name="s_B_JE-December 2012 4 2" xfId="25334"/>
    <cellStyle name="s_B_JE-December 2012 4 2 2" xfId="19045"/>
    <cellStyle name="s_B_JE-December 2012 5" xfId="3485"/>
    <cellStyle name="s_B_JE-December 2012 5 2" xfId="25335"/>
    <cellStyle name="s_B_JE-December 2012 5 2 2" xfId="19108"/>
    <cellStyle name="s_B_JE-December 2012 6" xfId="25331"/>
    <cellStyle name="s_B_JE-December 2012 6 2" xfId="18441"/>
    <cellStyle name="s_B_JE-November 2012" xfId="3486"/>
    <cellStyle name="s_B_JE-November 2012 2" xfId="3487"/>
    <cellStyle name="s_B_JE-November 2012 2 2" xfId="25337"/>
    <cellStyle name="s_B_JE-November 2012 2 2 2" xfId="35552"/>
    <cellStyle name="s_B_JE-November 2012 3" xfId="3488"/>
    <cellStyle name="s_B_JE-November 2012 3 2" xfId="25338"/>
    <cellStyle name="s_B_JE-November 2012 3 2 2" xfId="19244"/>
    <cellStyle name="s_B_JE-November 2012 4" xfId="3489"/>
    <cellStyle name="s_B_JE-November 2012 4 2" xfId="25339"/>
    <cellStyle name="s_B_JE-November 2012 4 2 2" xfId="21278"/>
    <cellStyle name="s_B_JE-November 2012 5" xfId="3490"/>
    <cellStyle name="s_B_JE-November 2012 5 2" xfId="25340"/>
    <cellStyle name="s_B_JE-November 2012 5 2 2" xfId="35161"/>
    <cellStyle name="s_B_JE-November 2012 6" xfId="25336"/>
    <cellStyle name="s_B_JE-November 2012 6 2" xfId="33488"/>
    <cellStyle name="s_B_Journal Entry (2)" xfId="3491"/>
    <cellStyle name="s_B_Journal Entry (2) 2" xfId="25341"/>
    <cellStyle name="s_B_Journal Entry (2) 2 2" xfId="34553"/>
    <cellStyle name="s_B_JR 2001 OPEB 2012" xfId="9940"/>
    <cellStyle name="s_B_JR 2001 OPEB 2012 2" xfId="25342"/>
    <cellStyle name="s_B_JR 2001 OPEB 2012 2 2" xfId="33139"/>
    <cellStyle name="s_B_JR 2002 Pension Costs 2012" xfId="9941"/>
    <cellStyle name="s_B_JR 2002 Pension Costs 2012 2" xfId="25343"/>
    <cellStyle name="s_B_JR 2002 Pension Costs 2012 2 2" xfId="18108"/>
    <cellStyle name="s_B_LI#38 165100 Mar 2011" xfId="3492"/>
    <cellStyle name="s_B_LI#38 165100 Mar 2011 2" xfId="9942"/>
    <cellStyle name="s_B_LI#38 165100 Mar 2011 2 2" xfId="25345"/>
    <cellStyle name="s_B_LI#38 165100 Mar 2011 2 2 2" xfId="19496"/>
    <cellStyle name="s_B_LI#38 165100 Mar 2011 3" xfId="25344"/>
    <cellStyle name="s_B_LI#38 165100 Mar 2011 3 2" xfId="18839"/>
    <cellStyle name="s_B_LI#38 165100 Mar 2011_39 - JE 77 Rev Stabilization_NY_05.12" xfId="8692"/>
    <cellStyle name="s_B_LI#38 165100 Mar 2011_39 - JE 77 Rev Stabilization_NY_05.12 2" xfId="9943"/>
    <cellStyle name="s_B_LI#38 165100 Mar 2011_39 - JE 77 Rev Stabilization_NY_05.12 2 2" xfId="25347"/>
    <cellStyle name="s_B_LI#38 165100 Mar 2011_39 - JE 77 Rev Stabilization_NY_05.12 2 2 2" xfId="35510"/>
    <cellStyle name="s_B_LI#38 165100 Mar 2011_39 - JE 77 Rev Stabilization_NY_05.12 3" xfId="25346"/>
    <cellStyle name="s_B_LI#38 165100 Mar 2011_39 - JE 77 Rev Stabilization_NY_05.12 3 2" xfId="19465"/>
    <cellStyle name="s_B_LI#38 165100 Mar 2011_39 - JE 79 Rev Stabilization adj_NY_05.12" xfId="8693"/>
    <cellStyle name="s_B_LI#38 165100 Mar 2011_39 - JE 79 Rev Stabilization adj_NY_05.12 2" xfId="9944"/>
    <cellStyle name="s_B_LI#38 165100 Mar 2011_39 - JE 79 Rev Stabilization adj_NY_05.12 2 2" xfId="25349"/>
    <cellStyle name="s_B_LI#38 165100 Mar 2011_39 - JE 79 Rev Stabilization adj_NY_05.12 2 2 2" xfId="34636"/>
    <cellStyle name="s_B_LI#38 165100 Mar 2011_39 - JE 79 Rev Stabilization adj_NY_05.12 3" xfId="25348"/>
    <cellStyle name="s_B_LI#38 165100 Mar 2011_39 - JE 79 Rev Stabilization adj_NY_05.12 3 2" xfId="20084"/>
    <cellStyle name="s_B_LI#38 165100 Mar 2011_JE 38110902 True up interest for RAC adjustment" xfId="3493"/>
    <cellStyle name="s_B_LI#38 165100 Mar 2011_JE 38110902 True up interest for RAC adjustment 2" xfId="9945"/>
    <cellStyle name="s_B_LI#38 165100 Mar 2011_JE 38110902 True up interest for RAC adjustment 2 2" xfId="25351"/>
    <cellStyle name="s_B_LI#38 165100 Mar 2011_JE 38110902 True up interest for RAC adjustment 2 2 2" xfId="32621"/>
    <cellStyle name="s_B_LI#38 165100 Mar 2011_JE 38110902 True up interest for RAC adjustment 3" xfId="25350"/>
    <cellStyle name="s_B_LI#38 165100 Mar 2011_JE 38110902 True up interest for RAC adjustment 3 2" xfId="34124"/>
    <cellStyle name="s_B_LI#38 165100 Mar 2011_JE 77 Rev Stabilization 01.12" xfId="3494"/>
    <cellStyle name="s_B_LI#38 165100 Mar 2011_JE 77 Rev Stabilization 01.12 2" xfId="9946"/>
    <cellStyle name="s_B_LI#38 165100 Mar 2011_JE 77 Rev Stabilization 01.12 2 2" xfId="25353"/>
    <cellStyle name="s_B_LI#38 165100 Mar 2011_JE 77 Rev Stabilization 01.12 2 2 2" xfId="21594"/>
    <cellStyle name="s_B_LI#38 165100 Mar 2011_JE 77 Rev Stabilization 01.12 3" xfId="25352"/>
    <cellStyle name="s_B_LI#38 165100 Mar 2011_JE 77 Rev Stabilization 01.12 3 2" xfId="21354"/>
    <cellStyle name="s_B_LI#38 165100 Mar 2011_JE 77 Rev Stabilization 04.12" xfId="8694"/>
    <cellStyle name="s_B_LI#38 165100 Mar 2011_JE 77 Rev Stabilization 04.12 2" xfId="9947"/>
    <cellStyle name="s_B_LI#38 165100 Mar 2011_JE 77 Rev Stabilization 04.12 2 2" xfId="25355"/>
    <cellStyle name="s_B_LI#38 165100 Mar 2011_JE 77 Rev Stabilization 04.12 2 2 2" xfId="33880"/>
    <cellStyle name="s_B_LI#38 165100 Mar 2011_JE 77 Rev Stabilization 04.12 3" xfId="25354"/>
    <cellStyle name="s_B_LI#38 165100 Mar 2011_JE 77 Rev Stabilization 04.12 3 2" xfId="21053"/>
    <cellStyle name="s_B_LI#38 165100 Mar 2011_JE 77 Rev Stabilization_LI_07.12" xfId="8695"/>
    <cellStyle name="s_B_LI#38 165100 Mar 2011_JE 77 Rev Stabilization_LI_07.12 2" xfId="25356"/>
    <cellStyle name="s_B_LI#38 165100 Mar 2011_JE 77 Rev Stabilization_LI_07.12 2 2" xfId="17771"/>
    <cellStyle name="s_B_LI#38 165100 Mar 2011_JE 78 Property Tax Stabilization 01.12" xfId="3495"/>
    <cellStyle name="s_B_LI#38 165100 Mar 2011_JE 78 Property Tax Stabilization 01.12 2" xfId="9948"/>
    <cellStyle name="s_B_LI#38 165100 Mar 2011_JE 78 Property Tax Stabilization 01.12 2 2" xfId="25358"/>
    <cellStyle name="s_B_LI#38 165100 Mar 2011_JE 78 Property Tax Stabilization 01.12 2 2 2" xfId="20085"/>
    <cellStyle name="s_B_LI#38 165100 Mar 2011_JE 78 Property Tax Stabilization 01.12 3" xfId="25357"/>
    <cellStyle name="s_B_LI#38 165100 Mar 2011_JE 78 Property Tax Stabilization 01.12 3 2" xfId="17678"/>
    <cellStyle name="s_B_LI#38 165100 Mar 2011_JE 78 Property Tax Stabilization 03.12" xfId="8696"/>
    <cellStyle name="s_B_LI#38 165100 Mar 2011_JE 78 Property Tax Stabilization 03.12 2" xfId="25359"/>
    <cellStyle name="s_B_LI#38 165100 Mar 2011_JE 78 Property Tax Stabilization 03.12 2 2" xfId="17283"/>
    <cellStyle name="s_B_LI#38 165100 Mar 2011_JE 78 Property Tax Stabilization 04.12" xfId="8697"/>
    <cellStyle name="s_B_LI#38 165100 Mar 2011_JE 78 Property Tax Stabilization 04.12 2" xfId="25360"/>
    <cellStyle name="s_B_LI#38 165100 Mar 2011_JE 78 Property Tax Stabilization 04.12 2 2" xfId="19309"/>
    <cellStyle name="s_B_LI#38 165100 Mar 2011_JE 78 Property Tax Stabilization 11.11" xfId="3496"/>
    <cellStyle name="s_B_LI#38 165100 Mar 2011_JE 78 Property Tax Stabilization 11.11 2" xfId="9949"/>
    <cellStyle name="s_B_LI#38 165100 Mar 2011_JE 78 Property Tax Stabilization 11.11 2 2" xfId="25362"/>
    <cellStyle name="s_B_LI#38 165100 Mar 2011_JE 78 Property Tax Stabilization 11.11 2 2 2" xfId="18191"/>
    <cellStyle name="s_B_LI#38 165100 Mar 2011_JE 78 Property Tax Stabilization 11.11 3" xfId="25361"/>
    <cellStyle name="s_B_LI#38 165100 Mar 2011_JE 78 Property Tax Stabilization 11.11 3 2" xfId="32264"/>
    <cellStyle name="s_B_Sheet1" xfId="3497"/>
    <cellStyle name="s_B_Sheet1 2" xfId="25363"/>
    <cellStyle name="s_B_Sheet1 2 2" xfId="34598"/>
    <cellStyle name="s_B_UPLOAD-Template_2012-06-22" xfId="3498"/>
    <cellStyle name="s_B_UPLOAD-Template_2012-06-22 2" xfId="3499"/>
    <cellStyle name="s_B_UPLOAD-Template_2012-06-22 2 2" xfId="25365"/>
    <cellStyle name="s_B_UPLOAD-Template_2012-06-22 2 2 2" xfId="21420"/>
    <cellStyle name="s_B_UPLOAD-Template_2012-06-22 3" xfId="3500"/>
    <cellStyle name="s_B_UPLOAD-Template_2012-06-22 3 2" xfId="25366"/>
    <cellStyle name="s_B_UPLOAD-Template_2012-06-22 3 2 2" xfId="33153"/>
    <cellStyle name="s_B_UPLOAD-Template_2012-06-22 4" xfId="3501"/>
    <cellStyle name="s_B_UPLOAD-Template_2012-06-22 4 2" xfId="25367"/>
    <cellStyle name="s_B_UPLOAD-Template_2012-06-22 4 2 2" xfId="20086"/>
    <cellStyle name="s_B_UPLOAD-Template_2012-06-22 5" xfId="3502"/>
    <cellStyle name="s_B_UPLOAD-Template_2012-06-22 5 2" xfId="25368"/>
    <cellStyle name="s_B_UPLOAD-Template_2012-06-22 5 2 2" xfId="33215"/>
    <cellStyle name="s_B_UPLOAD-Template_2012-06-22 6" xfId="25364"/>
    <cellStyle name="s_B_UPLOAD-Template_2012-06-22 6 2" xfId="17258"/>
    <cellStyle name="s_B_UPLOAD-Template_2012-06-22_SAP JE Accrual" xfId="3503"/>
    <cellStyle name="s_B_UPLOAD-Template_2012-06-22_SAP JE Accrual 2" xfId="25369"/>
    <cellStyle name="s_B_UPLOAD-Template_2012-06-22_SAP JE Accrual 2 2" xfId="18060"/>
    <cellStyle name="s_B_UPLOAD-Template_2012-06-22_SAP JE Template 10.06.12" xfId="3504"/>
    <cellStyle name="s_B_UPLOAD-Template_2012-06-22_SAP JE Template 10.06.12 2" xfId="25370"/>
    <cellStyle name="s_B_UPLOAD-Template_2012-06-22_SAP JE Template 10.06.12 2 2" xfId="18717"/>
    <cellStyle name="s_Bal Sheets" xfId="145"/>
    <cellStyle name="s_Bal Sheets 2" xfId="3505"/>
    <cellStyle name="s_Bal Sheets 2 2" xfId="25372"/>
    <cellStyle name="s_Bal Sheets 2 2 2" xfId="19109"/>
    <cellStyle name="s_Bal Sheets 3" xfId="25371"/>
    <cellStyle name="s_Bal Sheets 3 2" xfId="35162"/>
    <cellStyle name="s_Bal Sheets_1" xfId="146"/>
    <cellStyle name="s_Bal Sheets_1 2" xfId="3506"/>
    <cellStyle name="s_Bal Sheets_1 2 2" xfId="25374"/>
    <cellStyle name="s_Bal Sheets_1 2 2 2" xfId="18213"/>
    <cellStyle name="s_Bal Sheets_1 3" xfId="25373"/>
    <cellStyle name="s_Bal Sheets_1 3 2" xfId="35530"/>
    <cellStyle name="s_Bal Sheets_1_100000439" xfId="8698"/>
    <cellStyle name="s_Bal Sheets_1_100000439 2" xfId="25375"/>
    <cellStyle name="s_Bal Sheets_1_100000439 2 2" xfId="19471"/>
    <cellStyle name="s_Bal Sheets_1_100000477 JE 77 Rev Stabilization_LI_08.12" xfId="9950"/>
    <cellStyle name="s_Bal Sheets_1_100000477 JE 77 Rev Stabilization_LI_08.12 2" xfId="25376"/>
    <cellStyle name="s_Bal Sheets_1_100000477 JE 77 Rev Stabilization_LI_08.12 2 2" xfId="33527"/>
    <cellStyle name="s_Bal Sheets_1_165500 Prepaid Other_NY_05.12" xfId="8699"/>
    <cellStyle name="s_Bal Sheets_1_165500 Prepaid Other_NY_05.12 2" xfId="25377"/>
    <cellStyle name="s_Bal Sheets_1_165500 Prepaid Other_NY_05.12 2 2" xfId="19044"/>
    <cellStyle name="s_Bal Sheets_1_241208 Accrued Rents_NY_05.12" xfId="9361"/>
    <cellStyle name="s_Bal Sheets_1_241208 Accrued Rents_NY_05.12 2" xfId="25378"/>
    <cellStyle name="s_Bal Sheets_1_241208 Accrued Rents_NY_05.12 2 2" xfId="33641"/>
    <cellStyle name="s_Bal Sheets_1_256328 Accr Revenue Other_LI_11.11" xfId="3507"/>
    <cellStyle name="s_Bal Sheets_1_256328 Accr Revenue Other_LI_11.11 2" xfId="25379"/>
    <cellStyle name="s_Bal Sheets_1_256328 Accr Revenue Other_LI_11.11 2 2" xfId="35052"/>
    <cellStyle name="s_Bal Sheets_1_256345 MTBE_NY_05.12" xfId="9362"/>
    <cellStyle name="s_Bal Sheets_1_256345 MTBE_NY_05.12 2" xfId="25380"/>
    <cellStyle name="s_Bal Sheets_1_256345 MTBE_NY_05.12 2 2" xfId="20087"/>
    <cellStyle name="s_Bal Sheets_1_39 - JE 79 Rev Stabilization adj_NY_05.12" xfId="8700"/>
    <cellStyle name="s_Bal Sheets_1_39 - JE 79 Rev Stabilization adj_NY_05.12 2" xfId="25381"/>
    <cellStyle name="s_Bal Sheets_1_39 - JE 79 Rev Stabilization adj_NY_05.12 2 2" xfId="34637"/>
    <cellStyle name="s_Bal Sheets_1_Attachment A updated 07 11 with Co. Share 14% &amp; East Rockaway" xfId="3508"/>
    <cellStyle name="s_Bal Sheets_1_Attachment A updated 07 11 with Co. Share 14% &amp; East Rockaway 2" xfId="25382"/>
    <cellStyle name="s_Bal Sheets_1_Attachment A updated 07 11 with Co. Share 14% &amp; East Rockaway 2 2" xfId="35956"/>
    <cellStyle name="s_Bal Sheets_1_Attachment A updated 07 11 with Co. Share 14% &amp; East Rockaway_Attachment A_Village Refunds # 2 as of 09 12 2011 updated" xfId="9951"/>
    <cellStyle name="s_Bal Sheets_1_Attachment A updated 07 11 with Co. Share 14% &amp; East Rockaway_Attachment A_Village Refunds # 2 as of 09 12 2011 updated 2" xfId="25383"/>
    <cellStyle name="s_Bal Sheets_1_Attachment A updated 07 11 with Co. Share 14% &amp; East Rockaway_Attachment A_Village Refunds # 2 as of 09 12 2011 updated 2 2" xfId="34785"/>
    <cellStyle name="s_Bal Sheets_1_Attachment A updated with Co. Share 14% 07 25 2011" xfId="3509"/>
    <cellStyle name="s_Bal Sheets_1_Attachment A updated with Co. Share 14% 07 25 2011 2" xfId="25384"/>
    <cellStyle name="s_Bal Sheets_1_Attachment A updated with Co. Share 14% 07 25 2011 2 2" xfId="33115"/>
    <cellStyle name="s_Bal Sheets_1_Attachment A updated with Co. Share 14% 07 25 2011_Attachment A_Village Refunds # 2 as of 09 12 2011 updated" xfId="9952"/>
    <cellStyle name="s_Bal Sheets_1_Attachment A updated with Co. Share 14% 07 25 2011_Attachment A_Village Refunds # 2 as of 09 12 2011 updated 2" xfId="25385"/>
    <cellStyle name="s_Bal Sheets_1_Attachment A updated with Co. Share 14% 07 25 2011_Attachment A_Village Refunds # 2 as of 09 12 2011 updated 2 2" xfId="34059"/>
    <cellStyle name="s_Bal Sheets_1_Attachment A_Village Refunds # 2 as of 09 12 2011 updated" xfId="9953"/>
    <cellStyle name="s_Bal Sheets_1_Attachment A_Village Refunds # 2 as of 09 12 2011 updated 2" xfId="25386"/>
    <cellStyle name="s_Bal Sheets_1_Attachment A_Village Refunds # 2 as of 09 12 2011 updated 2 2" xfId="32859"/>
    <cellStyle name="s_Bal Sheets_1_CONTROL_LOG_01_2012" xfId="3510"/>
    <cellStyle name="s_Bal Sheets_1_CONTROL_LOG_01_2012 2" xfId="25387"/>
    <cellStyle name="s_Bal Sheets_1_CONTROL_LOG_01_2012 2 2" xfId="17489"/>
    <cellStyle name="s_Bal Sheets_1_CONTROL_LOG_02_2012" xfId="3511"/>
    <cellStyle name="s_Bal Sheets_1_CONTROL_LOG_02_2012 2" xfId="25388"/>
    <cellStyle name="s_Bal Sheets_1_CONTROL_LOG_02_2012 2 2" xfId="33879"/>
    <cellStyle name="s_Bal Sheets_1_CONTROL_LOG_03_2012" xfId="3512"/>
    <cellStyle name="s_Bal Sheets_1_CONTROL_LOG_03_2012 2" xfId="25389"/>
    <cellStyle name="s_Bal Sheets_1_CONTROL_LOG_03_2012 2 2" xfId="21078"/>
    <cellStyle name="s_Bal Sheets_1_CONTROL_LOG_04_2011" xfId="3513"/>
    <cellStyle name="s_Bal Sheets_1_CONTROL_LOG_04_2011 2" xfId="25390"/>
    <cellStyle name="s_Bal Sheets_1_CONTROL_LOG_04_2011 2 2" xfId="34599"/>
    <cellStyle name="s_Bal Sheets_1_CONTROL_LOG_04_2012" xfId="3514"/>
    <cellStyle name="s_Bal Sheets_1_CONTROL_LOG_04_2012 2" xfId="25391"/>
    <cellStyle name="s_Bal Sheets_1_CONTROL_LOG_04_2012 2 2" xfId="33044"/>
    <cellStyle name="s_Bal Sheets_1_CONTROL_LOG_05_2011" xfId="3515"/>
    <cellStyle name="s_Bal Sheets_1_CONTROL_LOG_05_2011 2" xfId="25392"/>
    <cellStyle name="s_Bal Sheets_1_CONTROL_LOG_05_2011 2 2" xfId="19569"/>
    <cellStyle name="s_Bal Sheets_1_CONTROL_LOG_05_2012" xfId="3516"/>
    <cellStyle name="s_Bal Sheets_1_CONTROL_LOG_05_2012 2" xfId="25393"/>
    <cellStyle name="s_Bal Sheets_1_CONTROL_LOG_05_2012 2 2" xfId="35334"/>
    <cellStyle name="s_Bal Sheets_1_CONTROL_LOG_06_2011" xfId="3517"/>
    <cellStyle name="s_Bal Sheets_1_CONTROL_LOG_06_2011 2" xfId="25394"/>
    <cellStyle name="s_Bal Sheets_1_CONTROL_LOG_06_2011 2 2" xfId="18440"/>
    <cellStyle name="s_Bal Sheets_1_CONTROL_LOG_06_2012" xfId="3518"/>
    <cellStyle name="s_Bal Sheets_1_CONTROL_LOG_06_2012 2" xfId="25395"/>
    <cellStyle name="s_Bal Sheets_1_CONTROL_LOG_06_2012 2 2" xfId="33438"/>
    <cellStyle name="s_Bal Sheets_1_CONTROL_LOG_07_2011" xfId="3519"/>
    <cellStyle name="s_Bal Sheets_1_CONTROL_LOG_07_2011 2" xfId="25396"/>
    <cellStyle name="s_Bal Sheets_1_CONTROL_LOG_07_2011 2 2" xfId="18267"/>
    <cellStyle name="s_Bal Sheets_1_CONTROL_LOG_08_2011" xfId="3520"/>
    <cellStyle name="s_Bal Sheets_1_CONTROL_LOG_08_2011 2" xfId="25397"/>
    <cellStyle name="s_Bal Sheets_1_CONTROL_LOG_08_2011 2 2" xfId="32921"/>
    <cellStyle name="s_Bal Sheets_1_CONTROL_LOG_09_2011" xfId="3521"/>
    <cellStyle name="s_Bal Sheets_1_CONTROL_LOG_09_2011 2" xfId="25398"/>
    <cellStyle name="s_Bal Sheets_1_CONTROL_LOG_09_2011 2 2" xfId="35024"/>
    <cellStyle name="s_Bal Sheets_1_CONTROL_LOG_10_2011" xfId="3522"/>
    <cellStyle name="s_Bal Sheets_1_CONTROL_LOG_10_2011 2" xfId="25399"/>
    <cellStyle name="s_Bal Sheets_1_CONTROL_LOG_10_2011 2 2" xfId="19279"/>
    <cellStyle name="s_Bal Sheets_1_CONTROL_LOG_11_2011" xfId="3523"/>
    <cellStyle name="s_Bal Sheets_1_CONTROL_LOG_11_2011 2" xfId="25400"/>
    <cellStyle name="s_Bal Sheets_1_CONTROL_LOG_11_2011 2 2" xfId="17691"/>
    <cellStyle name="s_Bal Sheets_1_CONTROL_LOG_12_2011" xfId="3524"/>
    <cellStyle name="s_Bal Sheets_1_CONTROL_LOG_12_2011 2" xfId="25401"/>
    <cellStyle name="s_Bal Sheets_1_CONTROL_LOG_12_2011 2 2" xfId="19110"/>
    <cellStyle name="s_Bal Sheets_1_Exhibit JNC-1 Property Tax Refunds" xfId="3525"/>
    <cellStyle name="s_Bal Sheets_1_Exhibit JNC-1 Property Tax Refunds 2" xfId="25402"/>
    <cellStyle name="s_Bal Sheets_1_Exhibit JNC-1 Property Tax Refunds 2 2" xfId="21433"/>
    <cellStyle name="s_Bal Sheets_1_Exhibit JNC-1 Property Tax Refunds_256328 Accr Revenue Other_LI_11.11" xfId="3526"/>
    <cellStyle name="s_Bal Sheets_1_Exhibit JNC-1 Property Tax Refunds_256328 Accr Revenue Other_LI_11.11 2" xfId="25403"/>
    <cellStyle name="s_Bal Sheets_1_Exhibit JNC-1 Property Tax Refunds_256328 Accr Revenue Other_LI_11.11 2 2" xfId="19498"/>
    <cellStyle name="s_Bal Sheets_1_Exhibit JNC-1 Property Tax Refunds_Attachment A_Village Refunds # 2 as of 09 12 2011 updated" xfId="9954"/>
    <cellStyle name="s_Bal Sheets_1_Exhibit JNC-1 Property Tax Refunds_Attachment A_Village Refunds # 2 as of 09 12 2011 updated 2" xfId="25404"/>
    <cellStyle name="s_Bal Sheets_1_Exhibit JNC-1 Property Tax Refunds_Attachment A_Village Refunds # 2 as of 09 12 2011 updated 2 2" xfId="20089"/>
    <cellStyle name="s_Bal Sheets_1_Exhibit JNC-1 Property Tax Refunds_JE 154 Interest on Village Refunds_02.12" xfId="3527"/>
    <cellStyle name="s_Bal Sheets_1_Exhibit JNC-1 Property Tax Refunds_JE 154 Interest on Village Refunds_02.12 2" xfId="25405"/>
    <cellStyle name="s_Bal Sheets_1_Exhibit JNC-1 Property Tax Refunds_JE 154 Interest on Village Refunds_02.12 2 2" xfId="33456"/>
    <cellStyle name="s_Bal Sheets_1_Exhibit JNC-1 Property Tax Refunds_JE 154 Interest on Village Refunds_08.11" xfId="3528"/>
    <cellStyle name="s_Bal Sheets_1_Exhibit JNC-1 Property Tax Refunds_JE 154 Interest on Village Refunds_08.11 2" xfId="25406"/>
    <cellStyle name="s_Bal Sheets_1_Exhibit JNC-1 Property Tax Refunds_JE 154 Interest on Village Refunds_08.11 2 2" xfId="20499"/>
    <cellStyle name="s_Bal Sheets_1_Exhibit JNC-1 Property Tax Refunds_JE 154 Interest on Village Refunds_11.11" xfId="3529"/>
    <cellStyle name="s_Bal Sheets_1_Exhibit JNC-1 Property Tax Refunds_JE 154 Interest on Village Refunds_11.11 2" xfId="25407"/>
    <cellStyle name="s_Bal Sheets_1_Exhibit JNC-1 Property Tax Refunds_JE 154 Interest on Village Refunds_11.11 2 2" xfId="35441"/>
    <cellStyle name="s_Bal Sheets_1_Finance_JKC5_August 2011" xfId="3530"/>
    <cellStyle name="s_Bal Sheets_1_Finance_JKC5_August 2011 2" xfId="25408"/>
    <cellStyle name="s_Bal Sheets_1_Finance_JKC5_August 2011 2 2" xfId="17252"/>
    <cellStyle name="s_Bal Sheets_1_Finance_JKC5_January 2012" xfId="3531"/>
    <cellStyle name="s_Bal Sheets_1_Finance_JKC5_January 2012 2" xfId="25409"/>
    <cellStyle name="s_Bal Sheets_1_Finance_JKC5_January 2012 2 2" xfId="21232"/>
    <cellStyle name="s_Bal Sheets_1_FSTR JDE Reports 12.2011" xfId="8701"/>
    <cellStyle name="s_Bal Sheets_1_FSTR JDE Reports 12.2011 2" xfId="9955"/>
    <cellStyle name="s_Bal Sheets_1_FSTR JDE Reports 12.2011 2 2" xfId="25411"/>
    <cellStyle name="s_Bal Sheets_1_FSTR JDE Reports 12.2011 2 2 2" xfId="33022"/>
    <cellStyle name="s_Bal Sheets_1_FSTR JDE Reports 12.2011 3" xfId="25410"/>
    <cellStyle name="s_Bal Sheets_1_FSTR JDE Reports 12.2011 3 2" xfId="35697"/>
    <cellStyle name="s_Bal Sheets_1_JE 100_AR_Uncoll_NY_12.12" xfId="9363"/>
    <cellStyle name="s_Bal Sheets_1_JE 100_AR_Uncoll_NY_12.12 2" xfId="25412"/>
    <cellStyle name="s_Bal Sheets_1_JE 100_AR_Uncoll_NY_12.12 2 2" xfId="34602"/>
    <cellStyle name="s_Bal Sheets_1_JE 100_Uncoll_LI_06.12" xfId="3532"/>
    <cellStyle name="s_Bal Sheets_1_JE 100_Uncoll_LI_06.12 2" xfId="25413"/>
    <cellStyle name="s_Bal Sheets_1_JE 100_Uncoll_LI_06.12 2 2" xfId="35716"/>
    <cellStyle name="s_Bal Sheets_1_JE 108 SERP 07.12" xfId="3533"/>
    <cellStyle name="s_Bal Sheets_1_JE 108 SERP 07.12 2" xfId="3534"/>
    <cellStyle name="s_Bal Sheets_1_JE 108 SERP 07.12 2 2" xfId="25415"/>
    <cellStyle name="s_Bal Sheets_1_JE 108 SERP 07.12 2 2 2" xfId="17677"/>
    <cellStyle name="s_Bal Sheets_1_JE 108 SERP 07.12 3" xfId="3535"/>
    <cellStyle name="s_Bal Sheets_1_JE 108 SERP 07.12 3 2" xfId="25416"/>
    <cellStyle name="s_Bal Sheets_1_JE 108 SERP 07.12 3 2 2" xfId="35974"/>
    <cellStyle name="s_Bal Sheets_1_JE 108 SERP 07.12 4" xfId="3536"/>
    <cellStyle name="s_Bal Sheets_1_JE 108 SERP 07.12 4 2" xfId="25417"/>
    <cellStyle name="s_Bal Sheets_1_JE 108 SERP 07.12 4 2 2" xfId="19111"/>
    <cellStyle name="s_Bal Sheets_1_JE 108 SERP 07.12 5" xfId="3537"/>
    <cellStyle name="s_Bal Sheets_1_JE 108 SERP 07.12 5 2" xfId="25418"/>
    <cellStyle name="s_Bal Sheets_1_JE 108 SERP 07.12 5 2 2" xfId="35669"/>
    <cellStyle name="s_Bal Sheets_1_JE 108 SERP 07.12 6" xfId="25414"/>
    <cellStyle name="s_Bal Sheets_1_JE 108 SERP 07.12 6 2" xfId="20994"/>
    <cellStyle name="s_Bal Sheets_1_JE 109 Rate Differential 08.12" xfId="3538"/>
    <cellStyle name="s_Bal Sheets_1_JE 109 Rate Differential 08.12 2" xfId="3539"/>
    <cellStyle name="s_Bal Sheets_1_JE 109 Rate Differential 08.12 2 2" xfId="25420"/>
    <cellStyle name="s_Bal Sheets_1_JE 109 Rate Differential 08.12 2 2 2" xfId="33966"/>
    <cellStyle name="s_Bal Sheets_1_JE 109 Rate Differential 08.12 3" xfId="3540"/>
    <cellStyle name="s_Bal Sheets_1_JE 109 Rate Differential 08.12 3 2" xfId="25421"/>
    <cellStyle name="s_Bal Sheets_1_JE 109 Rate Differential 08.12 3 2 2" xfId="19776"/>
    <cellStyle name="s_Bal Sheets_1_JE 109 Rate Differential 08.12 4" xfId="3541"/>
    <cellStyle name="s_Bal Sheets_1_JE 109 Rate Differential 08.12 4 2" xfId="25422"/>
    <cellStyle name="s_Bal Sheets_1_JE 109 Rate Differential 08.12 4 2 2" xfId="34031"/>
    <cellStyle name="s_Bal Sheets_1_JE 109 Rate Differential 08.12 5" xfId="3542"/>
    <cellStyle name="s_Bal Sheets_1_JE 109 Rate Differential 08.12 5 2" xfId="25423"/>
    <cellStyle name="s_Bal Sheets_1_JE 109 Rate Differential 08.12 5 2 2" xfId="35573"/>
    <cellStyle name="s_Bal Sheets_1_JE 109 Rate Differential 08.12 6" xfId="25419"/>
    <cellStyle name="s_Bal Sheets_1_JE 109 Rate Differential 08.12 6 2" xfId="32548"/>
    <cellStyle name="s_Bal Sheets_1_JE 111 PNC ANALYSIS FEE ACCRUAL 07.12" xfId="3543"/>
    <cellStyle name="s_Bal Sheets_1_JE 111 PNC ANALYSIS FEE ACCRUAL 07.12 2" xfId="3544"/>
    <cellStyle name="s_Bal Sheets_1_JE 111 PNC ANALYSIS FEE ACCRUAL 07.12 2 2" xfId="25425"/>
    <cellStyle name="s_Bal Sheets_1_JE 111 PNC ANALYSIS FEE ACCRUAL 07.12 2 2 2" xfId="18439"/>
    <cellStyle name="s_Bal Sheets_1_JE 111 PNC ANALYSIS FEE ACCRUAL 07.12 3" xfId="3545"/>
    <cellStyle name="s_Bal Sheets_1_JE 111 PNC ANALYSIS FEE ACCRUAL 07.12 3 2" xfId="25426"/>
    <cellStyle name="s_Bal Sheets_1_JE 111 PNC ANALYSIS FEE ACCRUAL 07.12 3 2 2" xfId="18624"/>
    <cellStyle name="s_Bal Sheets_1_JE 111 PNC ANALYSIS FEE ACCRUAL 07.12 4" xfId="3546"/>
    <cellStyle name="s_Bal Sheets_1_JE 111 PNC ANALYSIS FEE ACCRUAL 07.12 4 2" xfId="25427"/>
    <cellStyle name="s_Bal Sheets_1_JE 111 PNC ANALYSIS FEE ACCRUAL 07.12 4 2 2" xfId="33036"/>
    <cellStyle name="s_Bal Sheets_1_JE 111 PNC ANALYSIS FEE ACCRUAL 07.12 5" xfId="3547"/>
    <cellStyle name="s_Bal Sheets_1_JE 111 PNC ANALYSIS FEE ACCRUAL 07.12 5 2" xfId="25428"/>
    <cellStyle name="s_Bal Sheets_1_JE 111 PNC ANALYSIS FEE ACCRUAL 07.12 5 2 2" xfId="32535"/>
    <cellStyle name="s_Bal Sheets_1_JE 111 PNC ANALYSIS FEE ACCRUAL 07.12 6" xfId="25424"/>
    <cellStyle name="s_Bal Sheets_1_JE 111 PNC ANALYSIS FEE ACCRUAL 07.12 6 2" xfId="20090"/>
    <cellStyle name="s_Bal Sheets_1_JE 125_AWCC Activity_NY_08.12" xfId="3548"/>
    <cellStyle name="s_Bal Sheets_1_JE 125_AWCC Activity_NY_08.12 2" xfId="25429"/>
    <cellStyle name="s_Bal Sheets_1_JE 125_AWCC Activity_NY_08.12 2 2" xfId="32265"/>
    <cellStyle name="s_Bal Sheets_1_JE 152_TSA accrue interest_LI_07.12" xfId="3549"/>
    <cellStyle name="s_Bal Sheets_1_JE 152_TSA accrue interest_LI_07.12 2" xfId="25430"/>
    <cellStyle name="s_Bal Sheets_1_JE 152_TSA accrue interest_LI_07.12 2 2" xfId="35909"/>
    <cellStyle name="s_Bal Sheets_1_JE 154 Interest on Village Refunds_02.12" xfId="3550"/>
    <cellStyle name="s_Bal Sheets_1_JE 154 Interest on Village Refunds_02.12 2" xfId="25431"/>
    <cellStyle name="s_Bal Sheets_1_JE 154 Interest on Village Refunds_02.12 2 2" xfId="32502"/>
    <cellStyle name="s_Bal Sheets_1_JE 154 Interest on Village Refunds_03.11" xfId="3551"/>
    <cellStyle name="s_Bal Sheets_1_JE 154 Interest on Village Refunds_03.11 2" xfId="25432"/>
    <cellStyle name="s_Bal Sheets_1_JE 154 Interest on Village Refunds_03.11 2 2" xfId="20733"/>
    <cellStyle name="s_Bal Sheets_1_JE 154 Interest on Village Refunds_03.11_256328 Accr Revenue Other_LI_11.11" xfId="3552"/>
    <cellStyle name="s_Bal Sheets_1_JE 154 Interest on Village Refunds_03.11_256328 Accr Revenue Other_LI_11.11 2" xfId="25433"/>
    <cellStyle name="s_Bal Sheets_1_JE 154 Interest on Village Refunds_03.11_256328 Accr Revenue Other_LI_11.11 2 2" xfId="20666"/>
    <cellStyle name="s_Bal Sheets_1_JE 154 Interest on Village Refunds_03.11_Attachment A updated with Co. Share 14% 07 25 2011" xfId="3553"/>
    <cellStyle name="s_Bal Sheets_1_JE 154 Interest on Village Refunds_03.11_Attachment A updated with Co. Share 14% 07 25 2011 2" xfId="25434"/>
    <cellStyle name="s_Bal Sheets_1_JE 154 Interest on Village Refunds_03.11_Attachment A updated with Co. Share 14% 07 25 2011 2 2" xfId="18271"/>
    <cellStyle name="s_Bal Sheets_1_JE 154 Interest on Village Refunds_03.11_Attachment A updated with Co. Share 14% 07 25 2011_Attachment A_Village Refunds # 2 as of 09 12 2011 updated" xfId="9956"/>
    <cellStyle name="s_Bal Sheets_1_JE 154 Interest on Village Refunds_03.11_Attachment A updated with Co. Share 14% 07 25 2011_Attachment A_Village Refunds # 2 as of 09 12 2011 updated 2" xfId="25435"/>
    <cellStyle name="s_Bal Sheets_1_JE 154 Interest on Village Refunds_03.11_Attachment A updated with Co. Share 14% 07 25 2011_Attachment A_Village Refunds # 2 as of 09 12 2011 updated 2 2" xfId="33873"/>
    <cellStyle name="s_Bal Sheets_1_JE 154 Interest on Village Refunds_03.11_Attachment A_Village Refunds # 2 as of 09 12 2011 updated" xfId="9957"/>
    <cellStyle name="s_Bal Sheets_1_JE 154 Interest on Village Refunds_03.11_Attachment A_Village Refunds # 2 as of 09 12 2011 updated 2" xfId="25436"/>
    <cellStyle name="s_Bal Sheets_1_JE 154 Interest on Village Refunds_03.11_Attachment A_Village Refunds # 2 as of 09 12 2011 updated 2 2" xfId="18048"/>
    <cellStyle name="s_Bal Sheets_1_JE 154 Interest on Village Refunds_03.11_JE 154 Interest on Village Refunds_02.12" xfId="3554"/>
    <cellStyle name="s_Bal Sheets_1_JE 154 Interest on Village Refunds_03.11_JE 154 Interest on Village Refunds_02.12 2" xfId="25437"/>
    <cellStyle name="s_Bal Sheets_1_JE 154 Interest on Village Refunds_03.11_JE 154 Interest on Village Refunds_02.12 2 2" xfId="32984"/>
    <cellStyle name="s_Bal Sheets_1_JE 154 Interest on Village Refunds_03.11_JE 154 Interest on Village Refunds_08.11" xfId="3555"/>
    <cellStyle name="s_Bal Sheets_1_JE 154 Interest on Village Refunds_03.11_JE 154 Interest on Village Refunds_08.11 2" xfId="25438"/>
    <cellStyle name="s_Bal Sheets_1_JE 154 Interest on Village Refunds_03.11_JE 154 Interest on Village Refunds_08.11 2 2" xfId="18830"/>
    <cellStyle name="s_Bal Sheets_1_JE 154 Interest on Village Refunds_03.11_JE 154 Interest on Village Refunds_11.11" xfId="3556"/>
    <cellStyle name="s_Bal Sheets_1_JE 154 Interest on Village Refunds_03.11_JE 154 Interest on Village Refunds_11.11 2" xfId="25439"/>
    <cellStyle name="s_Bal Sheets_1_JE 154 Interest on Village Refunds_03.11_JE 154 Interest on Village Refunds_11.11 2 2" xfId="33526"/>
    <cellStyle name="s_Bal Sheets_1_JE 154 Interest on Village Refunds_08.11" xfId="3557"/>
    <cellStyle name="s_Bal Sheets_1_JE 154 Interest on Village Refunds_08.11 2" xfId="25440"/>
    <cellStyle name="s_Bal Sheets_1_JE 154 Interest on Village Refunds_08.11 2 2" xfId="33105"/>
    <cellStyle name="s_Bal Sheets_1_JE 154 Interest on Village Refunds_09.11" xfId="9958"/>
    <cellStyle name="s_Bal Sheets_1_JE 154 Interest on Village Refunds_09.11 2" xfId="25441"/>
    <cellStyle name="s_Bal Sheets_1_JE 154 Interest on Village Refunds_09.11 2 2" xfId="32310"/>
    <cellStyle name="s_Bal Sheets_1_JE 154 Interest on Village Refunds_11.11" xfId="3558"/>
    <cellStyle name="s_Bal Sheets_1_JE 154 Interest on Village Refunds_11.11 2" xfId="25442"/>
    <cellStyle name="s_Bal Sheets_1_JE 154 Interest on Village Refunds_11.11 2 2" xfId="19499"/>
    <cellStyle name="s_Bal Sheets_1_JE 160 Workbasket accrual LI 09.11" xfId="3559"/>
    <cellStyle name="s_Bal Sheets_1_JE 160 Workbasket accrual LI 09.11 2" xfId="25443"/>
    <cellStyle name="s_Bal Sheets_1_JE 160 Workbasket accrual LI 09.11 2 2" xfId="33061"/>
    <cellStyle name="s_Bal Sheets_1_JE 160 Workbasket accrual LI 10.11 - in progress" xfId="3560"/>
    <cellStyle name="s_Bal Sheets_1_JE 160 Workbasket accrual LI 10.11 - in progress 2" xfId="25444"/>
    <cellStyle name="s_Bal Sheets_1_JE 160 Workbasket accrual LI 10.11 - in progress 2 2" xfId="18696"/>
    <cellStyle name="s_Bal Sheets_1_JE 160 Workbasket Accrual_updated-_CA_01.10" xfId="3561"/>
    <cellStyle name="s_Bal Sheets_1_JE 160 Workbasket Accrual_updated-_CA_01.10 2" xfId="3562"/>
    <cellStyle name="s_Bal Sheets_1_JE 160 Workbasket Accrual_updated-_CA_01.10 2 2" xfId="25446"/>
    <cellStyle name="s_Bal Sheets_1_JE 160 Workbasket Accrual_updated-_CA_01.10 2 2 2" xfId="36066"/>
    <cellStyle name="s_Bal Sheets_1_JE 160 Workbasket Accrual_updated-_CA_01.10 3" xfId="3563"/>
    <cellStyle name="s_Bal Sheets_1_JE 160 Workbasket Accrual_updated-_CA_01.10 3 2" xfId="25447"/>
    <cellStyle name="s_Bal Sheets_1_JE 160 Workbasket Accrual_updated-_CA_01.10 3 2 2" xfId="33117"/>
    <cellStyle name="s_Bal Sheets_1_JE 160 Workbasket Accrual_updated-_CA_01.10 4" xfId="3564"/>
    <cellStyle name="s_Bal Sheets_1_JE 160 Workbasket Accrual_updated-_CA_01.10 4 2" xfId="25448"/>
    <cellStyle name="s_Bal Sheets_1_JE 160 Workbasket Accrual_updated-_CA_01.10 4 2 2" xfId="33389"/>
    <cellStyle name="s_Bal Sheets_1_JE 160 Workbasket Accrual_updated-_CA_01.10 5" xfId="3565"/>
    <cellStyle name="s_Bal Sheets_1_JE 160 Workbasket Accrual_updated-_CA_01.10 5 2" xfId="25449"/>
    <cellStyle name="s_Bal Sheets_1_JE 160 Workbasket Accrual_updated-_CA_01.10 5 2 2" xfId="18062"/>
    <cellStyle name="s_Bal Sheets_1_JE 160 Workbasket Accrual_updated-_CA_01.10 6" xfId="25445"/>
    <cellStyle name="s_Bal Sheets_1_JE 160 Workbasket Accrual_updated-_CA_01.10 6 2" xfId="35164"/>
    <cellStyle name="s_Bal Sheets_1_JE 160 Workbasket Accrual_updated-_CA_01.10_~3251160" xfId="3566"/>
    <cellStyle name="s_Bal Sheets_1_JE 160 Workbasket Accrual_updated-_CA_01.10_~3251160 2" xfId="25450"/>
    <cellStyle name="s_Bal Sheets_1_JE 160 Workbasket Accrual_updated-_CA_01.10_~3251160 2 2" xfId="34600"/>
    <cellStyle name="s_Bal Sheets_1_JE 160 Workbasket Accrual_updated-_CA_01.10_JE 160 Workbasket accrual LI 09.11" xfId="3567"/>
    <cellStyle name="s_Bal Sheets_1_JE 160 Workbasket Accrual_updated-_CA_01.10_JE 160 Workbasket accrual LI 09.11 2" xfId="25451"/>
    <cellStyle name="s_Bal Sheets_1_JE 160 Workbasket Accrual_updated-_CA_01.10_JE 160 Workbasket accrual LI 09.11 2 2" xfId="17462"/>
    <cellStyle name="s_Bal Sheets_1_JE 160 Workbasket Accrual_updated-_CA_01.10_JE 160 Workbasket accrual LI 10.11 - in progress" xfId="3568"/>
    <cellStyle name="s_Bal Sheets_1_JE 160 Workbasket Accrual_updated-_CA_01.10_JE 160 Workbasket accrual LI 10.11 - in progress 2" xfId="25452"/>
    <cellStyle name="s_Bal Sheets_1_JE 160 Workbasket Accrual_updated-_CA_01.10_JE 160 Workbasket accrual LI 10.11 - in progress 2 2" xfId="19570"/>
    <cellStyle name="s_Bal Sheets_1_JE 160 Workbasket Accrual_updated-_CA_01.10_JE 160 Workbasket Template_LI_04.12" xfId="3569"/>
    <cellStyle name="s_Bal Sheets_1_JE 160 Workbasket Accrual_updated-_CA_01.10_JE 160 Workbasket Template_LI_04.12 2" xfId="25453"/>
    <cellStyle name="s_Bal Sheets_1_JE 160 Workbasket Accrual_updated-_CA_01.10_JE 160 Workbasket Template_LI_04.12 2 2" xfId="17347"/>
    <cellStyle name="s_Bal Sheets_1_JE 160 Workbasket Accrual_updated-_CA_01.10_JE 160 Workbasket Template_LI_07.12" xfId="3570"/>
    <cellStyle name="s_Bal Sheets_1_JE 160 Workbasket Accrual_updated-_CA_01.10_JE 160 Workbasket Template_LI_07.12 2" xfId="25454"/>
    <cellStyle name="s_Bal Sheets_1_JE 160 Workbasket Accrual_updated-_CA_01.10_JE 160 Workbasket Template_LI_07.12 2 2" xfId="35547"/>
    <cellStyle name="s_Bal Sheets_1_JE 160 Workbasket Accrual_updated-_CA_01.10_JE 175 Legal Accrual_LI 05.12" xfId="3571"/>
    <cellStyle name="s_Bal Sheets_1_JE 160 Workbasket Accrual_updated-_CA_01.10_JE 175 Legal Accrual_LI 05.12 2" xfId="25455"/>
    <cellStyle name="s_Bal Sheets_1_JE 160 Workbasket Accrual_updated-_CA_01.10_JE 175 Legal Accrual_LI 05.12 2 2" xfId="33877"/>
    <cellStyle name="s_Bal Sheets_1_JE 160 Workbasket Accrual_updated-_CA_01.10_JE 175 Legal Accrual_LI 08.2011" xfId="3572"/>
    <cellStyle name="s_Bal Sheets_1_JE 160 Workbasket Accrual_updated-_CA_01.10_JE 175 Legal Accrual_LI 08.2011 2" xfId="25456"/>
    <cellStyle name="s_Bal Sheets_1_JE 160 Workbasket Accrual_updated-_CA_01.10_JE 175 Legal Accrual_LI 08.2011 2 2" xfId="32334"/>
    <cellStyle name="s_Bal Sheets_1_JE 160 Workbasket Accrual_updated-_CA_01.10_JE 175 Legal Accrual_LI -10.2011" xfId="3573"/>
    <cellStyle name="s_Bal Sheets_1_JE 160 Workbasket Accrual_updated-_CA_01.10_JE 175 Legal Accrual_LI -10.2011 2" xfId="25457"/>
    <cellStyle name="s_Bal Sheets_1_JE 160 Workbasket Accrual_updated-_CA_01.10_JE 175 Legal Accrual_LI -10.2011 2 2" xfId="17865"/>
    <cellStyle name="s_Bal Sheets_1_JE 160 Workbasket Accrual_updated-_CA_01.10_JE 175 Legal Accrual_LI -11.2011" xfId="3574"/>
    <cellStyle name="s_Bal Sheets_1_JE 160 Workbasket Accrual_updated-_CA_01.10_JE 175 Legal Accrual_LI -11.2011 2" xfId="25458"/>
    <cellStyle name="s_Bal Sheets_1_JE 160 Workbasket Accrual_updated-_CA_01.10_JE 175 Legal Accrual_LI -11.2011 2 2" xfId="17265"/>
    <cellStyle name="s_Bal Sheets_1_JE 160 Workbasket Accrual_updated-_CA_01.10_JE 175 Legal Accrual_LI -12.2011" xfId="3575"/>
    <cellStyle name="s_Bal Sheets_1_JE 160 Workbasket Accrual_updated-_CA_01.10_JE 175 Legal Accrual_LI -12.2011 2" xfId="25459"/>
    <cellStyle name="s_Bal Sheets_1_JE 160 Workbasket Accrual_updated-_CA_01.10_JE 175 Legal Accrual_LI -12.2011 2 2" xfId="34953"/>
    <cellStyle name="s_Bal Sheets_1_JE 160 Workbasket Accrual_updated-_CA_01.10_JE 175_Legal Accrual_TN_08.11" xfId="3576"/>
    <cellStyle name="s_Bal Sheets_1_JE 160 Workbasket Accrual_updated-_CA_01.10_JE 175_Legal Accrual_TN_08.11 2" xfId="25460"/>
    <cellStyle name="s_Bal Sheets_1_JE 160 Workbasket Accrual_updated-_CA_01.10_JE 175_Legal Accrual_TN_08.11 2 2" xfId="19221"/>
    <cellStyle name="s_Bal Sheets_1_JE 160 Workbasket Accrual_updated-_CA_01.10_JE 175_Legal Accrual_TN_09.11" xfId="3577"/>
    <cellStyle name="s_Bal Sheets_1_JE 160 Workbasket Accrual_updated-_CA_01.10_JE 175_Legal Accrual_TN_09.11 2" xfId="25461"/>
    <cellStyle name="s_Bal Sheets_1_JE 160 Workbasket Accrual_updated-_CA_01.10_JE 175_Legal Accrual_TN_09.11 2 2" xfId="34421"/>
    <cellStyle name="s_Bal Sheets_1_JE 160 Workbasket Accrual_updated-_CA_01.10_LI-Legal Fees_Accrual Worksheet_2011-02Nov" xfId="3578"/>
    <cellStyle name="s_Bal Sheets_1_JE 160 Workbasket Accrual_updated-_CA_01.10_LI-Legal Fees_Accrual Worksheet_2011-02Nov 2" xfId="25462"/>
    <cellStyle name="s_Bal Sheets_1_JE 160 Workbasket Accrual_updated-_CA_01.10_LI-Legal Fees_Accrual Worksheet_2011-02Nov 2 2" xfId="34787"/>
    <cellStyle name="s_Bal Sheets_1_JE 160 Workbasket Accrual_updated-_CA_01.10_SAP JE Accrual" xfId="3579"/>
    <cellStyle name="s_Bal Sheets_1_JE 160 Workbasket Accrual_updated-_CA_01.10_SAP JE Accrual 2" xfId="25463"/>
    <cellStyle name="s_Bal Sheets_1_JE 160 Workbasket Accrual_updated-_CA_01.10_SAP JE Accrual 2 2" xfId="18438"/>
    <cellStyle name="s_Bal Sheets_1_JE 160 Workbasket Accrual_updated-_CA_01.10_SAP JE Template 10.06.12" xfId="3580"/>
    <cellStyle name="s_Bal Sheets_1_JE 160 Workbasket Accrual_updated-_CA_01.10_SAP JE Template 10.06.12 2" xfId="25464"/>
    <cellStyle name="s_Bal Sheets_1_JE 160 Workbasket Accrual_updated-_CA_01.10_SAP JE Template 10.06.12 2 2" xfId="34309"/>
    <cellStyle name="s_Bal Sheets_1_JE 175 Legal accrual_12.11" xfId="3581"/>
    <cellStyle name="s_Bal Sheets_1_JE 175 Legal accrual_12.11 2" xfId="25465"/>
    <cellStyle name="s_Bal Sheets_1_JE 175 Legal accrual_12.11 2 2" xfId="18946"/>
    <cellStyle name="s_Bal Sheets_1_JE 175 Legal Accrual_LI_07.12" xfId="10871"/>
    <cellStyle name="s_Bal Sheets_1_JE 175 Legal Accrual_LI_07.12 2" xfId="25466"/>
    <cellStyle name="s_Bal Sheets_1_JE 175 Legal Accrual_LI_07.12 2 2" xfId="17490"/>
    <cellStyle name="s_Bal Sheets_1_JE 180_MI reserve over 180 days_LI 07.12" xfId="10872"/>
    <cellStyle name="s_Bal Sheets_1_JE 180_MI reserve over 180 days_LI 07.12 2" xfId="25467"/>
    <cellStyle name="s_Bal Sheets_1_JE 180_MI reserve over 180 days_LI 07.12 2 2" xfId="33353"/>
    <cellStyle name="s_Bal Sheets_1_JE 200 AWCC true up_PA_06.12" xfId="3582"/>
    <cellStyle name="s_Bal Sheets_1_JE 200 AWCC true up_PA_06.12 2" xfId="25468"/>
    <cellStyle name="s_Bal Sheets_1_JE 200 AWCC true up_PA_06.12 2 2" xfId="19351"/>
    <cellStyle name="s_Bal Sheets_1_JE 38110902 True up interest for RAC adjustment" xfId="3583"/>
    <cellStyle name="s_Bal Sheets_1_JE 38110902 True up interest for RAC adjustment 2" xfId="25469"/>
    <cellStyle name="s_Bal Sheets_1_JE 38110902 True up interest for RAC adjustment 2 2" xfId="19775"/>
    <cellStyle name="s_Bal Sheets_1_JE 39081218 Antenna Rent Revenue_NY_07.12" xfId="9364"/>
    <cellStyle name="s_Bal Sheets_1_JE 39081218 Antenna Rent Revenue_NY_07.12 2" xfId="25470"/>
    <cellStyle name="s_Bal Sheets_1_JE 39081218 Antenna Rent Revenue_NY_07.12 2 2" xfId="20091"/>
    <cellStyle name="s_Bal Sheets_1_JE 500 INTERNAL RESERVE INTEREST Dec. 2011" xfId="3584"/>
    <cellStyle name="s_Bal Sheets_1_JE 500 INTERNAL RESERVE INTEREST Dec. 2011 2" xfId="9541"/>
    <cellStyle name="s_Bal Sheets_1_JE 500 INTERNAL RESERVE INTEREST Dec. 2011 2 2" xfId="25472"/>
    <cellStyle name="s_Bal Sheets_1_JE 500 INTERNAL RESERVE INTEREST Dec. 2011 2 2 2" xfId="35611"/>
    <cellStyle name="s_Bal Sheets_1_JE 500 INTERNAL RESERVE INTEREST Dec. 2011 3" xfId="25471"/>
    <cellStyle name="s_Bal Sheets_1_JE 500 INTERNAL RESERVE INTEREST Dec. 2011 3 2" xfId="19112"/>
    <cellStyle name="s_Bal Sheets_1_JE 500 INTERNAL RESERVE INTEREST Nov. 2011" xfId="9542"/>
    <cellStyle name="s_Bal Sheets_1_JE 500 INTERNAL RESERVE INTEREST Nov. 2011 2" xfId="25473"/>
    <cellStyle name="s_Bal Sheets_1_JE 500 INTERNAL RESERVE INTEREST Nov. 2011 2 2" xfId="20726"/>
    <cellStyle name="s_Bal Sheets_1_JE 725 - To record the PPV uplift - NY - 08.12" xfId="8702"/>
    <cellStyle name="s_Bal Sheets_1_JE 725 - To record the PPV uplift - NY - 08.12 2" xfId="25474"/>
    <cellStyle name="s_Bal Sheets_1_JE 725 - To record the PPV uplift - NY - 08.12 2 2" xfId="36028"/>
    <cellStyle name="s_Bal Sheets_1_JE 77 Rev Stabilization 02.12" xfId="3585"/>
    <cellStyle name="s_Bal Sheets_1_JE 77 Rev Stabilization 02.12 2" xfId="25475"/>
    <cellStyle name="s_Bal Sheets_1_JE 77 Rev Stabilization 02.12 2 2" xfId="32311"/>
    <cellStyle name="s_Bal Sheets_1_JE 77 Rev Stabilization 03.12" xfId="9959"/>
    <cellStyle name="s_Bal Sheets_1_JE 77 Rev Stabilization 03.12 2" xfId="25476"/>
    <cellStyle name="s_Bal Sheets_1_JE 77 Rev Stabilization 03.12 2 2" xfId="20907"/>
    <cellStyle name="s_Bal Sheets_1_JE 77 Rev Stabilization 08.11" xfId="3586"/>
    <cellStyle name="s_Bal Sheets_1_JE 77 Rev Stabilization 08.11 2" xfId="9960"/>
    <cellStyle name="s_Bal Sheets_1_JE 77 Rev Stabilization 08.11 2 2" xfId="25478"/>
    <cellStyle name="s_Bal Sheets_1_JE 77 Rev Stabilization 08.11 2 2 2" xfId="17232"/>
    <cellStyle name="s_Bal Sheets_1_JE 77 Rev Stabilization 08.11 3" xfId="25477"/>
    <cellStyle name="s_Bal Sheets_1_JE 77 Rev Stabilization 08.11 3 2" xfId="35717"/>
    <cellStyle name="s_Bal Sheets_1_JE 77 Rev Stabilization 11.11" xfId="9961"/>
    <cellStyle name="s_Bal Sheets_1_JE 77 Rev Stabilization 11.11 2" xfId="25479"/>
    <cellStyle name="s_Bal Sheets_1_JE 77 Rev Stabilization 11.11 2 2" xfId="35165"/>
    <cellStyle name="s_Bal Sheets_1_JE 77 Rev Stabilization 12.11" xfId="9962"/>
    <cellStyle name="s_Bal Sheets_1_JE 77 Rev Stabilization 12.11 2" xfId="25480"/>
    <cellStyle name="s_Bal Sheets_1_JE 77 Rev Stabilization 12.11 2 2" xfId="18716"/>
    <cellStyle name="s_Bal Sheets_1_JE 77 Rev Stabilization_NY_08.12" xfId="8703"/>
    <cellStyle name="s_Bal Sheets_1_JE 77 Rev Stabilization_NY_08.12 2" xfId="25481"/>
    <cellStyle name="s_Bal Sheets_1_JE 77 Rev Stabilization_NY_08.12 2 2" xfId="21418"/>
    <cellStyle name="s_Bal Sheets_1_JE 78 Property Tax Stabilization 02.12" xfId="8704"/>
    <cellStyle name="s_Bal Sheets_1_JE 78 Property Tax Stabilization 02.12 2" xfId="25482"/>
    <cellStyle name="s_Bal Sheets_1_JE 78 Property Tax Stabilization 02.12 2 2" xfId="34786"/>
    <cellStyle name="s_Bal Sheets_1_JE 78 Property Tax Stabilization 08.11" xfId="8705"/>
    <cellStyle name="s_Bal Sheets_1_JE 78 Property Tax Stabilization 08.11 2" xfId="25483"/>
    <cellStyle name="s_Bal Sheets_1_JE 78 Property Tax Stabilization 08.11 2 2" xfId="18437"/>
    <cellStyle name="s_Bal Sheets_1_JE 78 Property Tax Stabilization 11.11" xfId="8706"/>
    <cellStyle name="s_Bal Sheets_1_JE 78 Property Tax Stabilization 11.11 2" xfId="25484"/>
    <cellStyle name="s_Bal Sheets_1_JE 78 Property Tax Stabilization 11.11 2 2" xfId="34952"/>
    <cellStyle name="s_Bal Sheets_1_JE Template" xfId="3587"/>
    <cellStyle name="s_Bal Sheets_1_JE Template 2" xfId="3588"/>
    <cellStyle name="s_Bal Sheets_1_JE Template 2 2" xfId="25486"/>
    <cellStyle name="s_Bal Sheets_1_JE Template 2 2 2" xfId="32503"/>
    <cellStyle name="s_Bal Sheets_1_JE Template 3" xfId="3589"/>
    <cellStyle name="s_Bal Sheets_1_JE Template 3 2" xfId="25487"/>
    <cellStyle name="s_Bal Sheets_1_JE Template 3 2 2" xfId="35098"/>
    <cellStyle name="s_Bal Sheets_1_JE Template 4" xfId="3590"/>
    <cellStyle name="s_Bal Sheets_1_JE Template 4 2" xfId="25488"/>
    <cellStyle name="s_Bal Sheets_1_JE Template 4 2 2" xfId="33876"/>
    <cellStyle name="s_Bal Sheets_1_JE Template 5" xfId="3591"/>
    <cellStyle name="s_Bal Sheets_1_JE Template 5 2" xfId="25489"/>
    <cellStyle name="s_Bal Sheets_1_JE Template 5 2 2" xfId="18104"/>
    <cellStyle name="s_Bal Sheets_1_JE Template 6" xfId="25485"/>
    <cellStyle name="s_Bal Sheets_1_JE Template 6 2" xfId="21357"/>
    <cellStyle name="s_Bal Sheets_1_JE Template_~3251160" xfId="3592"/>
    <cellStyle name="s_Bal Sheets_1_JE Template_~3251160 2" xfId="25490"/>
    <cellStyle name="s_Bal Sheets_1_JE Template_~3251160 2 2" xfId="34080"/>
    <cellStyle name="s_Bal Sheets_1_JE Template_JE 160 Workbasket accrual LI 09.11" xfId="3593"/>
    <cellStyle name="s_Bal Sheets_1_JE Template_JE 160 Workbasket accrual LI 09.11 2" xfId="25491"/>
    <cellStyle name="s_Bal Sheets_1_JE Template_JE 160 Workbasket accrual LI 09.11 2 2" xfId="20092"/>
    <cellStyle name="s_Bal Sheets_1_JE Template_JE 160 Workbasket accrual LI 10.11 - in progress" xfId="3594"/>
    <cellStyle name="s_Bal Sheets_1_JE Template_JE 160 Workbasket accrual LI 10.11 - in progress 2" xfId="25492"/>
    <cellStyle name="s_Bal Sheets_1_JE Template_JE 160 Workbasket accrual LI 10.11 - in progress 2 2" xfId="17890"/>
    <cellStyle name="s_Bal Sheets_1_JE Template_JE 160 Workbasket Template_LI_04.12" xfId="3595"/>
    <cellStyle name="s_Bal Sheets_1_JE Template_JE 160 Workbasket Template_LI_04.12 2" xfId="25493"/>
    <cellStyle name="s_Bal Sheets_1_JE Template_JE 160 Workbasket Template_LI_04.12 2 2" xfId="20811"/>
    <cellStyle name="s_Bal Sheets_1_JE Template_JE 160 Workbasket Template_LI_07.12" xfId="3596"/>
    <cellStyle name="s_Bal Sheets_1_JE Template_JE 160 Workbasket Template_LI_07.12 2" xfId="25494"/>
    <cellStyle name="s_Bal Sheets_1_JE Template_JE 160 Workbasket Template_LI_07.12 2 2" xfId="17272"/>
    <cellStyle name="s_Bal Sheets_1_JE Template_JE 175 Legal Accrual_LI 05.12" xfId="3597"/>
    <cellStyle name="s_Bal Sheets_1_JE Template_JE 175 Legal Accrual_LI 05.12 2" xfId="25495"/>
    <cellStyle name="s_Bal Sheets_1_JE Template_JE 175 Legal Accrual_LI 05.12 2 2" xfId="19113"/>
    <cellStyle name="s_Bal Sheets_1_JE Template_JE 175 Legal Accrual_LI 08.2011" xfId="3598"/>
    <cellStyle name="s_Bal Sheets_1_JE Template_JE 175 Legal Accrual_LI 08.2011 2" xfId="25496"/>
    <cellStyle name="s_Bal Sheets_1_JE Template_JE 175 Legal Accrual_LI 08.2011 2 2" xfId="17463"/>
    <cellStyle name="s_Bal Sheets_1_JE Template_JE 175 Legal Accrual_LI -10.2011" xfId="3599"/>
    <cellStyle name="s_Bal Sheets_1_JE Template_JE 175 Legal Accrual_LI -10.2011 2" xfId="25497"/>
    <cellStyle name="s_Bal Sheets_1_JE Template_JE 175 Legal Accrual_LI -10.2011 2 2" xfId="34928"/>
    <cellStyle name="s_Bal Sheets_1_JE Template_JE 175 Legal Accrual_LI -11.2011" xfId="3600"/>
    <cellStyle name="s_Bal Sheets_1_JE Template_JE 175 Legal Accrual_LI -11.2011 2" xfId="25498"/>
    <cellStyle name="s_Bal Sheets_1_JE Template_JE 175 Legal Accrual_LI -11.2011 2 2" xfId="17909"/>
    <cellStyle name="s_Bal Sheets_1_JE Template_JE 175 Legal Accrual_LI -12.2011" xfId="3601"/>
    <cellStyle name="s_Bal Sheets_1_JE Template_JE 175 Legal Accrual_LI -12.2011 2" xfId="25499"/>
    <cellStyle name="s_Bal Sheets_1_JE Template_JE 175 Legal Accrual_LI -12.2011 2 2" xfId="19777"/>
    <cellStyle name="s_Bal Sheets_1_JE Template_JE 175_Legal Accrual_TN_08.11" xfId="3602"/>
    <cellStyle name="s_Bal Sheets_1_JE Template_JE 175_Legal Accrual_TN_08.11 2" xfId="25500"/>
    <cellStyle name="s_Bal Sheets_1_JE Template_JE 175_Legal Accrual_TN_08.11 2 2" xfId="18520"/>
    <cellStyle name="s_Bal Sheets_1_JE Template_JE 175_Legal Accrual_TN_09.11" xfId="3603"/>
    <cellStyle name="s_Bal Sheets_1_JE Template_JE 175_Legal Accrual_TN_09.11 2" xfId="25501"/>
    <cellStyle name="s_Bal Sheets_1_JE Template_JE 175_Legal Accrual_TN_09.11 2 2" xfId="34149"/>
    <cellStyle name="s_Bal Sheets_1_JE Template_LI-Legal Fees_Accrual Worksheet_2011-02Nov" xfId="3604"/>
    <cellStyle name="s_Bal Sheets_1_JE Template_LI-Legal Fees_Accrual Worksheet_2011-02Nov 2" xfId="25502"/>
    <cellStyle name="s_Bal Sheets_1_JE Template_LI-Legal Fees_Accrual Worksheet_2011-02Nov 2 2" xfId="33230"/>
    <cellStyle name="s_Bal Sheets_1_JE Template_SAP JE Accrual" xfId="3605"/>
    <cellStyle name="s_Bal Sheets_1_JE Template_SAP JE Accrual 2" xfId="25503"/>
    <cellStyle name="s_Bal Sheets_1_JE Template_SAP JE Accrual 2 2" xfId="35639"/>
    <cellStyle name="s_Bal Sheets_1_JE Template_SAP JE Template 10.06.12" xfId="3606"/>
    <cellStyle name="s_Bal Sheets_1_JE Template_SAP JE Template 10.06.12 2" xfId="25504"/>
    <cellStyle name="s_Bal Sheets_1_JE Template_SAP JE Template 10.06.12 2 2" xfId="35718"/>
    <cellStyle name="s_Bal Sheets_1_JE-December 2012" xfId="3607"/>
    <cellStyle name="s_Bal Sheets_1_JE-December 2012 2" xfId="3608"/>
    <cellStyle name="s_Bal Sheets_1_JE-December 2012 2 2" xfId="25506"/>
    <cellStyle name="s_Bal Sheets_1_JE-December 2012 2 2 2" xfId="19009"/>
    <cellStyle name="s_Bal Sheets_1_JE-December 2012 3" xfId="3609"/>
    <cellStyle name="s_Bal Sheets_1_JE-December 2012 3 2" xfId="25507"/>
    <cellStyle name="s_Bal Sheets_1_JE-December 2012 3 2 2" xfId="32672"/>
    <cellStyle name="s_Bal Sheets_1_JE-December 2012 4" xfId="3610"/>
    <cellStyle name="s_Bal Sheets_1_JE-December 2012 4 2" xfId="25508"/>
    <cellStyle name="s_Bal Sheets_1_JE-December 2012 4 2 2" xfId="32759"/>
    <cellStyle name="s_Bal Sheets_1_JE-December 2012 5" xfId="3611"/>
    <cellStyle name="s_Bal Sheets_1_JE-December 2012 5 2" xfId="25509"/>
    <cellStyle name="s_Bal Sheets_1_JE-December 2012 5 2 2" xfId="17706"/>
    <cellStyle name="s_Bal Sheets_1_JE-December 2012 6" xfId="25505"/>
    <cellStyle name="s_Bal Sheets_1_JE-December 2012 6 2" xfId="32315"/>
    <cellStyle name="s_Bal Sheets_1_JE-November 2012" xfId="3612"/>
    <cellStyle name="s_Bal Sheets_1_JE-November 2012 2" xfId="3613"/>
    <cellStyle name="s_Bal Sheets_1_JE-November 2012 2 2" xfId="25511"/>
    <cellStyle name="s_Bal Sheets_1_JE-November 2012 2 2 2" xfId="34569"/>
    <cellStyle name="s_Bal Sheets_1_JE-November 2012 3" xfId="3614"/>
    <cellStyle name="s_Bal Sheets_1_JE-November 2012 3 2" xfId="25512"/>
    <cellStyle name="s_Bal Sheets_1_JE-November 2012 3 2 2" xfId="19195"/>
    <cellStyle name="s_Bal Sheets_1_JE-November 2012 4" xfId="3615"/>
    <cellStyle name="s_Bal Sheets_1_JE-November 2012 4 2" xfId="25513"/>
    <cellStyle name="s_Bal Sheets_1_JE-November 2012 4 2 2" xfId="33525"/>
    <cellStyle name="s_Bal Sheets_1_JE-November 2012 5" xfId="3616"/>
    <cellStyle name="s_Bal Sheets_1_JE-November 2012 5 2" xfId="25514"/>
    <cellStyle name="s_Bal Sheets_1_JE-November 2012 5 2 2" xfId="35929"/>
    <cellStyle name="s_Bal Sheets_1_JE-November 2012 6" xfId="25510"/>
    <cellStyle name="s_Bal Sheets_1_JE-November 2012 6 2" xfId="33100"/>
    <cellStyle name="s_Bal Sheets_1_Journal Entry (2)" xfId="3617"/>
    <cellStyle name="s_Bal Sheets_1_Journal Entry (2) 2" xfId="25515"/>
    <cellStyle name="s_Bal Sheets_1_Journal Entry (2) 2 2" xfId="17568"/>
    <cellStyle name="s_Bal Sheets_1_JR 2001 OPEB 2012" xfId="9963"/>
    <cellStyle name="s_Bal Sheets_1_JR 2001 OPEB 2012 2" xfId="25516"/>
    <cellStyle name="s_Bal Sheets_1_JR 2001 OPEB 2012 2 2" xfId="34601"/>
    <cellStyle name="s_Bal Sheets_1_JR 2002 Pension Costs 2012" xfId="9964"/>
    <cellStyle name="s_Bal Sheets_1_JR 2002 Pension Costs 2012 2" xfId="25517"/>
    <cellStyle name="s_Bal Sheets_1_JR 2002 Pension Costs 2012 2 2" xfId="32682"/>
    <cellStyle name="s_Bal Sheets_1_LI#38 165100 Mar 2011" xfId="3618"/>
    <cellStyle name="s_Bal Sheets_1_LI#38 165100 Mar 2011 2" xfId="9965"/>
    <cellStyle name="s_Bal Sheets_1_LI#38 165100 Mar 2011 2 2" xfId="25519"/>
    <cellStyle name="s_Bal Sheets_1_LI#38 165100 Mar 2011 2 2 2" xfId="18548"/>
    <cellStyle name="s_Bal Sheets_1_LI#38 165100 Mar 2011 3" xfId="25518"/>
    <cellStyle name="s_Bal Sheets_1_LI#38 165100 Mar 2011 3 2" xfId="33640"/>
    <cellStyle name="s_Bal Sheets_1_LI#38 165100 Mar 2011_39 - JE 77 Rev Stabilization_NY_05.12" xfId="8707"/>
    <cellStyle name="s_Bal Sheets_1_LI#38 165100 Mar 2011_39 - JE 77 Rev Stabilization_NY_05.12 2" xfId="9966"/>
    <cellStyle name="s_Bal Sheets_1_LI#38 165100 Mar 2011_39 - JE 77 Rev Stabilization_NY_05.12 2 2" xfId="25521"/>
    <cellStyle name="s_Bal Sheets_1_LI#38 165100 Mar 2011_39 - JE 77 Rev Stabilization_NY_05.12 2 2 2" xfId="19500"/>
    <cellStyle name="s_Bal Sheets_1_LI#38 165100 Mar 2011_39 - JE 77 Rev Stabilization_NY_05.12 3" xfId="25520"/>
    <cellStyle name="s_Bal Sheets_1_LI#38 165100 Mar 2011_39 - JE 77 Rev Stabilization_NY_05.12 3 2" xfId="17716"/>
    <cellStyle name="s_Bal Sheets_1_LI#38 165100 Mar 2011_39 - JE 79 Rev Stabilization adj_NY_05.12" xfId="8708"/>
    <cellStyle name="s_Bal Sheets_1_LI#38 165100 Mar 2011_39 - JE 79 Rev Stabilization adj_NY_05.12 2" xfId="9967"/>
    <cellStyle name="s_Bal Sheets_1_LI#38 165100 Mar 2011_39 - JE 79 Rev Stabilization adj_NY_05.12 2 2" xfId="25523"/>
    <cellStyle name="s_Bal Sheets_1_LI#38 165100 Mar 2011_39 - JE 79 Rev Stabilization adj_NY_05.12 2 2 2" xfId="34217"/>
    <cellStyle name="s_Bal Sheets_1_LI#38 165100 Mar 2011_39 - JE 79 Rev Stabilization adj_NY_05.12 3" xfId="25522"/>
    <cellStyle name="s_Bal Sheets_1_LI#38 165100 Mar 2011_39 - JE 79 Rev Stabilization adj_NY_05.12 3 2" xfId="35166"/>
    <cellStyle name="s_Bal Sheets_1_LI#38 165100 Mar 2011_JE 38110902 True up interest for RAC adjustment" xfId="3619"/>
    <cellStyle name="s_Bal Sheets_1_LI#38 165100 Mar 2011_JE 38110902 True up interest for RAC adjustment 2" xfId="9968"/>
    <cellStyle name="s_Bal Sheets_1_LI#38 165100 Mar 2011_JE 38110902 True up interest for RAC adjustment 2 2" xfId="25525"/>
    <cellStyle name="s_Bal Sheets_1_LI#38 165100 Mar 2011_JE 38110902 True up interest for RAC adjustment 2 2 2" xfId="34639"/>
    <cellStyle name="s_Bal Sheets_1_LI#38 165100 Mar 2011_JE 38110902 True up interest for RAC adjustment 3" xfId="25524"/>
    <cellStyle name="s_Bal Sheets_1_LI#38 165100 Mar 2011_JE 38110902 True up interest for RAC adjustment 3 2" xfId="19645"/>
    <cellStyle name="s_Bal Sheets_1_LI#38 165100 Mar 2011_JE 77 Rev Stabilization 01.12" xfId="3620"/>
    <cellStyle name="s_Bal Sheets_1_LI#38 165100 Mar 2011_JE 77 Rev Stabilization 01.12 2" xfId="9969"/>
    <cellStyle name="s_Bal Sheets_1_LI#38 165100 Mar 2011_JE 77 Rev Stabilization 01.12 2 2" xfId="25527"/>
    <cellStyle name="s_Bal Sheets_1_LI#38 165100 Mar 2011_JE 77 Rev Stabilization 01.12 2 2 2" xfId="18081"/>
    <cellStyle name="s_Bal Sheets_1_LI#38 165100 Mar 2011_JE 77 Rev Stabilization 01.12 3" xfId="25526"/>
    <cellStyle name="s_Bal Sheets_1_LI#38 165100 Mar 2011_JE 77 Rev Stabilization 01.12 3 2" xfId="19114"/>
    <cellStyle name="s_Bal Sheets_1_LI#38 165100 Mar 2011_JE 77 Rev Stabilization 04.12" xfId="8709"/>
    <cellStyle name="s_Bal Sheets_1_LI#38 165100 Mar 2011_JE 77 Rev Stabilization 04.12 2" xfId="9970"/>
    <cellStyle name="s_Bal Sheets_1_LI#38 165100 Mar 2011_JE 77 Rev Stabilization 04.12 2 2" xfId="25529"/>
    <cellStyle name="s_Bal Sheets_1_LI#38 165100 Mar 2011_JE 77 Rev Stabilization 04.12 2 2 2" xfId="35375"/>
    <cellStyle name="s_Bal Sheets_1_LI#38 165100 Mar 2011_JE 77 Rev Stabilization 04.12 3" xfId="25528"/>
    <cellStyle name="s_Bal Sheets_1_LI#38 165100 Mar 2011_JE 77 Rev Stabilization 04.12 3 2" xfId="33717"/>
    <cellStyle name="s_Bal Sheets_1_LI#38 165100 Mar 2011_JE 77 Rev Stabilization_LI_07.12" xfId="8710"/>
    <cellStyle name="s_Bal Sheets_1_LI#38 165100 Mar 2011_JE 77 Rev Stabilization_LI_07.12 2" xfId="25530"/>
    <cellStyle name="s_Bal Sheets_1_LI#38 165100 Mar 2011_JE 77 Rev Stabilization_LI_07.12 2 2" xfId="33454"/>
    <cellStyle name="s_Bal Sheets_1_LI#38 165100 Mar 2011_JE 78 Property Tax Stabilization 01.12" xfId="3621"/>
    <cellStyle name="s_Bal Sheets_1_LI#38 165100 Mar 2011_JE 78 Property Tax Stabilization 01.12 2" xfId="9971"/>
    <cellStyle name="s_Bal Sheets_1_LI#38 165100 Mar 2011_JE 78 Property Tax Stabilization 01.12 2 2" xfId="25532"/>
    <cellStyle name="s_Bal Sheets_1_LI#38 165100 Mar 2011_JE 78 Property Tax Stabilization 01.12 2 2 2" xfId="18994"/>
    <cellStyle name="s_Bal Sheets_1_LI#38 165100 Mar 2011_JE 78 Property Tax Stabilization 01.12 3" xfId="25531"/>
    <cellStyle name="s_Bal Sheets_1_LI#38 165100 Mar 2011_JE 78 Property Tax Stabilization 01.12 3 2" xfId="19462"/>
    <cellStyle name="s_Bal Sheets_1_LI#38 165100 Mar 2011_JE 78 Property Tax Stabilization 03.12" xfId="8711"/>
    <cellStyle name="s_Bal Sheets_1_LI#38 165100 Mar 2011_JE 78 Property Tax Stabilization 03.12 2" xfId="25533"/>
    <cellStyle name="s_Bal Sheets_1_LI#38 165100 Mar 2011_JE 78 Property Tax Stabilization 03.12 2 2" xfId="33875"/>
    <cellStyle name="s_Bal Sheets_1_LI#38 165100 Mar 2011_JE 78 Property Tax Stabilization 04.12" xfId="8712"/>
    <cellStyle name="s_Bal Sheets_1_LI#38 165100 Mar 2011_JE 78 Property Tax Stabilization 04.12 2" xfId="25534"/>
    <cellStyle name="s_Bal Sheets_1_LI#38 165100 Mar 2011_JE 78 Property Tax Stabilization 04.12 2 2" xfId="33437"/>
    <cellStyle name="s_Bal Sheets_1_LI#38 165100 Mar 2011_JE 78 Property Tax Stabilization 11.11" xfId="3622"/>
    <cellStyle name="s_Bal Sheets_1_LI#38 165100 Mar 2011_JE 78 Property Tax Stabilization 11.11 2" xfId="9972"/>
    <cellStyle name="s_Bal Sheets_1_LI#38 165100 Mar 2011_JE 78 Property Tax Stabilization 11.11 2 2" xfId="25536"/>
    <cellStyle name="s_Bal Sheets_1_LI#38 165100 Mar 2011_JE 78 Property Tax Stabilization 11.11 2 2 2" xfId="34393"/>
    <cellStyle name="s_Bal Sheets_1_LI#38 165100 Mar 2011_JE 78 Property Tax Stabilization 11.11 3" xfId="25535"/>
    <cellStyle name="s_Bal Sheets_1_LI#38 165100 Mar 2011_JE 78 Property Tax Stabilization 11.11 3 2" xfId="20984"/>
    <cellStyle name="s_Bal Sheets_1_Sheet1" xfId="3623"/>
    <cellStyle name="s_Bal Sheets_1_Sheet1 2" xfId="25537"/>
    <cellStyle name="s_Bal Sheets_1_Sheet1 2 2" xfId="35335"/>
    <cellStyle name="s_Bal Sheets_1_UPLOAD-Template_2012-06-22" xfId="3624"/>
    <cellStyle name="s_Bal Sheets_1_UPLOAD-Template_2012-06-22 2" xfId="3625"/>
    <cellStyle name="s_Bal Sheets_1_UPLOAD-Template_2012-06-22 2 2" xfId="25539"/>
    <cellStyle name="s_Bal Sheets_1_UPLOAD-Template_2012-06-22 2 2 2" xfId="19778"/>
    <cellStyle name="s_Bal Sheets_1_UPLOAD-Template_2012-06-22 3" xfId="3626"/>
    <cellStyle name="s_Bal Sheets_1_UPLOAD-Template_2012-06-22 3 2" xfId="25540"/>
    <cellStyle name="s_Bal Sheets_1_UPLOAD-Template_2012-06-22 3 2 2" xfId="32622"/>
    <cellStyle name="s_Bal Sheets_1_UPLOAD-Template_2012-06-22 4" xfId="3627"/>
    <cellStyle name="s_Bal Sheets_1_UPLOAD-Template_2012-06-22 4 2" xfId="25541"/>
    <cellStyle name="s_Bal Sheets_1_UPLOAD-Template_2012-06-22 4 2 2" xfId="33288"/>
    <cellStyle name="s_Bal Sheets_1_UPLOAD-Template_2012-06-22 5" xfId="3628"/>
    <cellStyle name="s_Bal Sheets_1_UPLOAD-Template_2012-06-22 5 2" xfId="25542"/>
    <cellStyle name="s_Bal Sheets_1_UPLOAD-Template_2012-06-22 5 2 2" xfId="20980"/>
    <cellStyle name="s_Bal Sheets_1_UPLOAD-Template_2012-06-22 6" xfId="25538"/>
    <cellStyle name="s_Bal Sheets_1_UPLOAD-Template_2012-06-22 6 2" xfId="32994"/>
    <cellStyle name="s_Bal Sheets_1_UPLOAD-Template_2012-06-22_SAP JE Accrual" xfId="3629"/>
    <cellStyle name="s_Bal Sheets_1_UPLOAD-Template_2012-06-22_SAP JE Accrual 2" xfId="25543"/>
    <cellStyle name="s_Bal Sheets_1_UPLOAD-Template_2012-06-22_SAP JE Accrual 2 2" xfId="20094"/>
    <cellStyle name="s_Bal Sheets_1_UPLOAD-Template_2012-06-22_SAP JE Template 10.06.12" xfId="3630"/>
    <cellStyle name="s_Bal Sheets_1_UPLOAD-Template_2012-06-22_SAP JE Template 10.06.12 2" xfId="25544"/>
    <cellStyle name="s_Bal Sheets_1_UPLOAD-Template_2012-06-22_SAP JE Template 10.06.12 2 2" xfId="33002"/>
    <cellStyle name="s_Bal Sheets_100000439" xfId="8713"/>
    <cellStyle name="s_Bal Sheets_100000439 2" xfId="25545"/>
    <cellStyle name="s_Bal Sheets_100000439 2 2" xfId="19571"/>
    <cellStyle name="s_Bal Sheets_100000477 JE 77 Rev Stabilization_LI_08.12" xfId="9973"/>
    <cellStyle name="s_Bal Sheets_100000477 JE 77 Rev Stabilization_LI_08.12 2" xfId="25546"/>
    <cellStyle name="s_Bal Sheets_100000477 JE 77 Rev Stabilization_LI_08.12 2 2" xfId="34071"/>
    <cellStyle name="s_Bal Sheets_165500 Prepaid Other_NY_05.12" xfId="8714"/>
    <cellStyle name="s_Bal Sheets_165500 Prepaid Other_NY_05.12 2" xfId="25547"/>
    <cellStyle name="s_Bal Sheets_165500 Prepaid Other_NY_05.12 2 2" xfId="34483"/>
    <cellStyle name="s_Bal Sheets_2" xfId="147"/>
    <cellStyle name="s_Bal Sheets_2 2" xfId="3631"/>
    <cellStyle name="s_Bal Sheets_2 2 2" xfId="25549"/>
    <cellStyle name="s_Bal Sheets_2 2 2 2" xfId="18712"/>
    <cellStyle name="s_Bal Sheets_2 3" xfId="25548"/>
    <cellStyle name="s_Bal Sheets_2 3 2" xfId="33965"/>
    <cellStyle name="s_Bal Sheets_2_100000439" xfId="8715"/>
    <cellStyle name="s_Bal Sheets_2_100000439 2" xfId="25550"/>
    <cellStyle name="s_Bal Sheets_2_100000439 2 2" xfId="32562"/>
    <cellStyle name="s_Bal Sheets_2_100000477 JE 77 Rev Stabilization_LI_08.12" xfId="9974"/>
    <cellStyle name="s_Bal Sheets_2_100000477 JE 77 Rev Stabilization_LI_08.12 2" xfId="25551"/>
    <cellStyle name="s_Bal Sheets_2_100000477 JE 77 Rev Stabilization_LI_08.12 2 2" xfId="18784"/>
    <cellStyle name="s_Bal Sheets_2_165500 Prepaid Other_NY_05.12" xfId="8716"/>
    <cellStyle name="s_Bal Sheets_2_165500 Prepaid Other_NY_05.12 2" xfId="25552"/>
    <cellStyle name="s_Bal Sheets_2_165500 Prepaid Other_NY_05.12 2 2" xfId="33874"/>
    <cellStyle name="s_Bal Sheets_2_241208 Accrued Rents_NY_05.12" xfId="9365"/>
    <cellStyle name="s_Bal Sheets_2_241208 Accrued Rents_NY_05.12 2" xfId="25553"/>
    <cellStyle name="s_Bal Sheets_2_241208 Accrued Rents_NY_05.12 2 2" xfId="35764"/>
    <cellStyle name="s_Bal Sheets_2_256328 Accr Revenue Other_LI_11.11" xfId="3632"/>
    <cellStyle name="s_Bal Sheets_2_256328 Accr Revenue Other_LI_11.11 2" xfId="25554"/>
    <cellStyle name="s_Bal Sheets_2_256328 Accr Revenue Other_LI_11.11 2 2" xfId="19653"/>
    <cellStyle name="s_Bal Sheets_2_256345 MTBE_NY_05.12" xfId="9366"/>
    <cellStyle name="s_Bal Sheets_2_256345 MTBE_NY_05.12 2" xfId="25555"/>
    <cellStyle name="s_Bal Sheets_2_256345 MTBE_NY_05.12 2 2" xfId="34788"/>
    <cellStyle name="s_Bal Sheets_2_39 - JE 79 Rev Stabilization adj_NY_05.12" xfId="8717"/>
    <cellStyle name="s_Bal Sheets_2_39 - JE 79 Rev Stabilization adj_NY_05.12 2" xfId="25556"/>
    <cellStyle name="s_Bal Sheets_2_39 - JE 79 Rev Stabilization adj_NY_05.12 2 2" xfId="33502"/>
    <cellStyle name="s_Bal Sheets_2_CONTROL_LOG_01_2012" xfId="3633"/>
    <cellStyle name="s_Bal Sheets_2_CONTROL_LOG_01_2012 2" xfId="25557"/>
    <cellStyle name="s_Bal Sheets_2_CONTROL_LOG_01_2012 2 2" xfId="35471"/>
    <cellStyle name="s_Bal Sheets_2_CONTROL_LOG_02_2012" xfId="3634"/>
    <cellStyle name="s_Bal Sheets_2_CONTROL_LOG_02_2012 2" xfId="25558"/>
    <cellStyle name="s_Bal Sheets_2_CONTROL_LOG_02_2012 2 2" xfId="35986"/>
    <cellStyle name="s_Bal Sheets_2_CONTROL_LOG_03_2012" xfId="3635"/>
    <cellStyle name="s_Bal Sheets_2_CONTROL_LOG_03_2012 2" xfId="25559"/>
    <cellStyle name="s_Bal Sheets_2_CONTROL_LOG_03_2012 2 2" xfId="21553"/>
    <cellStyle name="s_Bal Sheets_2_CONTROL_LOG_04_2011" xfId="3636"/>
    <cellStyle name="s_Bal Sheets_2_CONTROL_LOG_04_2011 2" xfId="25560"/>
    <cellStyle name="s_Bal Sheets_2_CONTROL_LOG_04_2011 2 2" xfId="35984"/>
    <cellStyle name="s_Bal Sheets_2_CONTROL_LOG_04_2012" xfId="3637"/>
    <cellStyle name="s_Bal Sheets_2_CONTROL_LOG_04_2012 2" xfId="25561"/>
    <cellStyle name="s_Bal Sheets_2_CONTROL_LOG_04_2012 2 2" xfId="34139"/>
    <cellStyle name="s_Bal Sheets_2_CONTROL_LOG_05_2011" xfId="3638"/>
    <cellStyle name="s_Bal Sheets_2_CONTROL_LOG_05_2011 2" xfId="25562"/>
    <cellStyle name="s_Bal Sheets_2_CONTROL_LOG_05_2011 2 2" xfId="17598"/>
    <cellStyle name="s_Bal Sheets_2_CONTROL_LOG_05_2012" xfId="3639"/>
    <cellStyle name="s_Bal Sheets_2_CONTROL_LOG_05_2012 2" xfId="25563"/>
    <cellStyle name="s_Bal Sheets_2_CONTROL_LOG_05_2012 2 2" xfId="19115"/>
    <cellStyle name="s_Bal Sheets_2_CONTROL_LOG_06_2011" xfId="3640"/>
    <cellStyle name="s_Bal Sheets_2_CONTROL_LOG_06_2011 2" xfId="25564"/>
    <cellStyle name="s_Bal Sheets_2_CONTROL_LOG_06_2011 2 2" xfId="17436"/>
    <cellStyle name="s_Bal Sheets_2_CONTROL_LOG_06_2012" xfId="3641"/>
    <cellStyle name="s_Bal Sheets_2_CONTROL_LOG_06_2012 2" xfId="25565"/>
    <cellStyle name="s_Bal Sheets_2_CONTROL_LOG_06_2012 2 2" xfId="35653"/>
    <cellStyle name="s_Bal Sheets_2_CONTROL_LOG_07_2011" xfId="3642"/>
    <cellStyle name="s_Bal Sheets_2_CONTROL_LOG_07_2011 2" xfId="25566"/>
    <cellStyle name="s_Bal Sheets_2_CONTROL_LOG_07_2011 2 2" xfId="36044"/>
    <cellStyle name="s_Bal Sheets_2_CONTROL_LOG_08_2011" xfId="3643"/>
    <cellStyle name="s_Bal Sheets_2_CONTROL_LOG_08_2011 2" xfId="25567"/>
    <cellStyle name="s_Bal Sheets_2_CONTROL_LOG_08_2011 2 2" xfId="32246"/>
    <cellStyle name="s_Bal Sheets_2_CONTROL_LOG_09_2011" xfId="3644"/>
    <cellStyle name="s_Bal Sheets_2_CONTROL_LOG_09_2011 2" xfId="25568"/>
    <cellStyle name="s_Bal Sheets_2_CONTROL_LOG_09_2011 2 2" xfId="35099"/>
    <cellStyle name="s_Bal Sheets_2_CONTROL_LOG_10_2011" xfId="3645"/>
    <cellStyle name="s_Bal Sheets_2_CONTROL_LOG_10_2011 2" xfId="25569"/>
    <cellStyle name="s_Bal Sheets_2_CONTROL_LOG_10_2011 2 2" xfId="32792"/>
    <cellStyle name="s_Bal Sheets_2_CONTROL_LOG_11_2011" xfId="3646"/>
    <cellStyle name="s_Bal Sheets_2_CONTROL_LOG_11_2011 2" xfId="25570"/>
    <cellStyle name="s_Bal Sheets_2_CONTROL_LOG_11_2011 2 2" xfId="18710"/>
    <cellStyle name="s_Bal Sheets_2_CONTROL_LOG_12_2011" xfId="3647"/>
    <cellStyle name="s_Bal Sheets_2_CONTROL_LOG_12_2011 2" xfId="25571"/>
    <cellStyle name="s_Bal Sheets_2_CONTROL_LOG_12_2011 2 2" xfId="18436"/>
    <cellStyle name="s_Bal Sheets_2_FSTR JDE Reports 12.2011" xfId="8718"/>
    <cellStyle name="s_Bal Sheets_2_FSTR JDE Reports 12.2011 2" xfId="9975"/>
    <cellStyle name="s_Bal Sheets_2_FSTR JDE Reports 12.2011 2 2" xfId="25573"/>
    <cellStyle name="s_Bal Sheets_2_FSTR JDE Reports 12.2011 2 2 2" xfId="34954"/>
    <cellStyle name="s_Bal Sheets_2_FSTR JDE Reports 12.2011 3" xfId="25572"/>
    <cellStyle name="s_Bal Sheets_2_FSTR JDE Reports 12.2011 3 2" xfId="35261"/>
    <cellStyle name="s_Bal Sheets_2_JE 100_Uncoll_LI_06.12" xfId="3648"/>
    <cellStyle name="s_Bal Sheets_2_JE 100_Uncoll_LI_06.12 2" xfId="25574"/>
    <cellStyle name="s_Bal Sheets_2_JE 100_Uncoll_LI_06.12 2 2" xfId="18984"/>
    <cellStyle name="s_Bal Sheets_2_JE 108 SERP 07.12" xfId="3649"/>
    <cellStyle name="s_Bal Sheets_2_JE 108 SERP 07.12 2" xfId="3650"/>
    <cellStyle name="s_Bal Sheets_2_JE 108 SERP 07.12 2 2" xfId="25576"/>
    <cellStyle name="s_Bal Sheets_2_JE 108 SERP 07.12 2 2 2" xfId="17588"/>
    <cellStyle name="s_Bal Sheets_2_JE 108 SERP 07.12 3" xfId="3651"/>
    <cellStyle name="s_Bal Sheets_2_JE 108 SERP 07.12 3 2" xfId="25577"/>
    <cellStyle name="s_Bal Sheets_2_JE 108 SERP 07.12 3 2 2" xfId="17464"/>
    <cellStyle name="s_Bal Sheets_2_JE 108 SERP 07.12 4" xfId="3652"/>
    <cellStyle name="s_Bal Sheets_2_JE 108 SERP 07.12 4 2" xfId="25578"/>
    <cellStyle name="s_Bal Sheets_2_JE 108 SERP 07.12 4 2 2" xfId="34200"/>
    <cellStyle name="s_Bal Sheets_2_JE 108 SERP 07.12 5" xfId="3653"/>
    <cellStyle name="s_Bal Sheets_2_JE 108 SERP 07.12 5 2" xfId="25579"/>
    <cellStyle name="s_Bal Sheets_2_JE 108 SERP 07.12 5 2 2" xfId="35167"/>
    <cellStyle name="s_Bal Sheets_2_JE 108 SERP 07.12 6" xfId="25575"/>
    <cellStyle name="s_Bal Sheets_2_JE 108 SERP 07.12 6 2" xfId="33455"/>
    <cellStyle name="s_Bal Sheets_2_JE 109 Rate Differential 08.12" xfId="3654"/>
    <cellStyle name="s_Bal Sheets_2_JE 109 Rate Differential 08.12 2" xfId="3655"/>
    <cellStyle name="s_Bal Sheets_2_JE 109 Rate Differential 08.12 2 2" xfId="25581"/>
    <cellStyle name="s_Bal Sheets_2_JE 109 Rate Differential 08.12 2 2 2" xfId="19246"/>
    <cellStyle name="s_Bal Sheets_2_JE 109 Rate Differential 08.12 3" xfId="3656"/>
    <cellStyle name="s_Bal Sheets_2_JE 109 Rate Differential 08.12 3 2" xfId="25582"/>
    <cellStyle name="s_Bal Sheets_2_JE 109 Rate Differential 08.12 3 2 2" xfId="32287"/>
    <cellStyle name="s_Bal Sheets_2_JE 109 Rate Differential 08.12 4" xfId="3657"/>
    <cellStyle name="s_Bal Sheets_2_JE 109 Rate Differential 08.12 4 2" xfId="25583"/>
    <cellStyle name="s_Bal Sheets_2_JE 109 Rate Differential 08.12 4 2 2" xfId="33216"/>
    <cellStyle name="s_Bal Sheets_2_JE 109 Rate Differential 08.12 5" xfId="3658"/>
    <cellStyle name="s_Bal Sheets_2_JE 109 Rate Differential 08.12 5 2" xfId="25584"/>
    <cellStyle name="s_Bal Sheets_2_JE 109 Rate Differential 08.12 5 2 2" xfId="34375"/>
    <cellStyle name="s_Bal Sheets_2_JE 109 Rate Differential 08.12 6" xfId="25580"/>
    <cellStyle name="s_Bal Sheets_2_JE 109 Rate Differential 08.12 6 2" xfId="35288"/>
    <cellStyle name="s_Bal Sheets_2_JE 111 PNC ANALYSIS FEE ACCRUAL 07.12" xfId="3659"/>
    <cellStyle name="s_Bal Sheets_2_JE 111 PNC ANALYSIS FEE ACCRUAL 07.12 2" xfId="3660"/>
    <cellStyle name="s_Bal Sheets_2_JE 111 PNC ANALYSIS FEE ACCRUAL 07.12 2 2" xfId="25586"/>
    <cellStyle name="s_Bal Sheets_2_JE 111 PNC ANALYSIS FEE ACCRUAL 07.12 2 2 2" xfId="32754"/>
    <cellStyle name="s_Bal Sheets_2_JE 111 PNC ANALYSIS FEE ACCRUAL 07.12 3" xfId="3661"/>
    <cellStyle name="s_Bal Sheets_2_JE 111 PNC ANALYSIS FEE ACCRUAL 07.12 3 2" xfId="25587"/>
    <cellStyle name="s_Bal Sheets_2_JE 111 PNC ANALYSIS FEE ACCRUAL 07.12 3 2 2" xfId="33868"/>
    <cellStyle name="s_Bal Sheets_2_JE 111 PNC ANALYSIS FEE ACCRUAL 07.12 4" xfId="3662"/>
    <cellStyle name="s_Bal Sheets_2_JE 111 PNC ANALYSIS FEE ACCRUAL 07.12 4 2" xfId="25588"/>
    <cellStyle name="s_Bal Sheets_2_JE 111 PNC ANALYSIS FEE ACCRUAL 07.12 4 2 2" xfId="34789"/>
    <cellStyle name="s_Bal Sheets_2_JE 111 PNC ANALYSIS FEE ACCRUAL 07.12 5" xfId="3663"/>
    <cellStyle name="s_Bal Sheets_2_JE 111 PNC ANALYSIS FEE ACCRUAL 07.12 5 2" xfId="25589"/>
    <cellStyle name="s_Bal Sheets_2_JE 111 PNC ANALYSIS FEE ACCRUAL 07.12 5 2 2" xfId="18212"/>
    <cellStyle name="s_Bal Sheets_2_JE 111 PNC ANALYSIS FEE ACCRUAL 07.12 6" xfId="25585"/>
    <cellStyle name="s_Bal Sheets_2_JE 111 PNC ANALYSIS FEE ACCRUAL 07.12 6 2" xfId="32846"/>
    <cellStyle name="s_Bal Sheets_2_JE 125_AWCC Activity_NY_08.12" xfId="3664"/>
    <cellStyle name="s_Bal Sheets_2_JE 125_AWCC Activity_NY_08.12 2" xfId="25590"/>
    <cellStyle name="s_Bal Sheets_2_JE 125_AWCC Activity_NY_08.12 2 2" xfId="19501"/>
    <cellStyle name="s_Bal Sheets_2_JE 152_TSA accrue interest_LI_07.12" xfId="3665"/>
    <cellStyle name="s_Bal Sheets_2_JE 152_TSA accrue interest_LI_07.12 2" xfId="25591"/>
    <cellStyle name="s_Bal Sheets_2_JE 152_TSA accrue interest_LI_07.12 2 2" xfId="17998"/>
    <cellStyle name="s_Bal Sheets_2_JE 154 Interest on Village Refunds_02.12" xfId="3666"/>
    <cellStyle name="s_Bal Sheets_2_JE 154 Interest on Village Refunds_02.12 2" xfId="25592"/>
    <cellStyle name="s_Bal Sheets_2_JE 154 Interest on Village Refunds_02.12 2 2" xfId="18145"/>
    <cellStyle name="s_Bal Sheets_2_JE 154 Interest on Village Refunds_08.11" xfId="3667"/>
    <cellStyle name="s_Bal Sheets_2_JE 154 Interest on Village Refunds_08.11 2" xfId="25593"/>
    <cellStyle name="s_Bal Sheets_2_JE 154 Interest on Village Refunds_08.11 2 2" xfId="17804"/>
    <cellStyle name="s_Bal Sheets_2_JE 154 Interest on Village Refunds_09.11" xfId="9976"/>
    <cellStyle name="s_Bal Sheets_2_JE 154 Interest on Village Refunds_09.11 2" xfId="25594"/>
    <cellStyle name="s_Bal Sheets_2_JE 154 Interest on Village Refunds_09.11 2 2" xfId="34089"/>
    <cellStyle name="s_Bal Sheets_2_JE 154 Interest on Village Refunds_11.11" xfId="3668"/>
    <cellStyle name="s_Bal Sheets_2_JE 154 Interest on Village Refunds_11.11 2" xfId="25595"/>
    <cellStyle name="s_Bal Sheets_2_JE 154 Interest on Village Refunds_11.11 2 2" xfId="34552"/>
    <cellStyle name="s_Bal Sheets_2_JE 160 Workbasket accrual LI 09.11" xfId="3669"/>
    <cellStyle name="s_Bal Sheets_2_JE 160 Workbasket accrual LI 09.11 2" xfId="25596"/>
    <cellStyle name="s_Bal Sheets_2_JE 160 Workbasket accrual LI 09.11 2 2" xfId="35163"/>
    <cellStyle name="s_Bal Sheets_2_JE 160 Workbasket accrual LI 10.11 - in progress" xfId="3670"/>
    <cellStyle name="s_Bal Sheets_2_JE 160 Workbasket accrual LI 10.11 - in progress 2" xfId="25597"/>
    <cellStyle name="s_Bal Sheets_2_JE 160 Workbasket accrual LI 10.11 - in progress 2 2" xfId="17715"/>
    <cellStyle name="s_Bal Sheets_2_JE 160 Workbasket Accrual_updated-_CA_01.10" xfId="3671"/>
    <cellStyle name="s_Bal Sheets_2_JE 160 Workbasket Accrual_updated-_CA_01.10 2" xfId="3672"/>
    <cellStyle name="s_Bal Sheets_2_JE 160 Workbasket Accrual_updated-_CA_01.10 2 2" xfId="25599"/>
    <cellStyle name="s_Bal Sheets_2_JE 160 Workbasket Accrual_updated-_CA_01.10 2 2 2" xfId="36069"/>
    <cellStyle name="s_Bal Sheets_2_JE 160 Workbasket Accrual_updated-_CA_01.10 3" xfId="3673"/>
    <cellStyle name="s_Bal Sheets_2_JE 160 Workbasket Accrual_updated-_CA_01.10 3 2" xfId="25600"/>
    <cellStyle name="s_Bal Sheets_2_JE 160 Workbasket Accrual_updated-_CA_01.10 3 2 2" xfId="18983"/>
    <cellStyle name="s_Bal Sheets_2_JE 160 Workbasket Accrual_updated-_CA_01.10 4" xfId="3674"/>
    <cellStyle name="s_Bal Sheets_2_JE 160 Workbasket Accrual_updated-_CA_01.10 4 2" xfId="25601"/>
    <cellStyle name="s_Bal Sheets_2_JE 160 Workbasket Accrual_updated-_CA_01.10 4 2 2" xfId="21099"/>
    <cellStyle name="s_Bal Sheets_2_JE 160 Workbasket Accrual_updated-_CA_01.10 5" xfId="3675"/>
    <cellStyle name="s_Bal Sheets_2_JE 160 Workbasket Accrual_updated-_CA_01.10 5 2" xfId="25602"/>
    <cellStyle name="s_Bal Sheets_2_JE 160 Workbasket Accrual_updated-_CA_01.10 5 2 2" xfId="32936"/>
    <cellStyle name="s_Bal Sheets_2_JE 160 Workbasket Accrual_updated-_CA_01.10 6" xfId="25598"/>
    <cellStyle name="s_Bal Sheets_2_JE 160 Workbasket Accrual_updated-_CA_01.10 6 2" xfId="21279"/>
    <cellStyle name="s_Bal Sheets_2_JE 160 Workbasket Accrual_updated-_CA_01.10_~3251160" xfId="3676"/>
    <cellStyle name="s_Bal Sheets_2_JE 160 Workbasket Accrual_updated-_CA_01.10_~3251160 2" xfId="25603"/>
    <cellStyle name="s_Bal Sheets_2_JE 160 Workbasket Accrual_updated-_CA_01.10_~3251160 2 2" xfId="33872"/>
    <cellStyle name="s_Bal Sheets_2_JE 160 Workbasket Accrual_updated-_CA_01.10_JE 160 Workbasket accrual LI 09.11" xfId="3677"/>
    <cellStyle name="s_Bal Sheets_2_JE 160 Workbasket Accrual_updated-_CA_01.10_JE 160 Workbasket accrual LI 09.11 2" xfId="25604"/>
    <cellStyle name="s_Bal Sheets_2_JE 160 Workbasket Accrual_updated-_CA_01.10_JE 160 Workbasket accrual LI 09.11 2 2" xfId="34610"/>
    <cellStyle name="s_Bal Sheets_2_JE 160 Workbasket Accrual_updated-_CA_01.10_JE 160 Workbasket accrual LI 10.11 - in progress" xfId="3678"/>
    <cellStyle name="s_Bal Sheets_2_JE 160 Workbasket Accrual_updated-_CA_01.10_JE 160 Workbasket accrual LI 10.11 - in progress 2" xfId="25605"/>
    <cellStyle name="s_Bal Sheets_2_JE 160 Workbasket Accrual_updated-_CA_01.10_JE 160 Workbasket accrual LI 10.11 - in progress 2 2" xfId="33572"/>
    <cellStyle name="s_Bal Sheets_2_JE 160 Workbasket Accrual_updated-_CA_01.10_JE 160 Workbasket Template_LI_04.12" xfId="3679"/>
    <cellStyle name="s_Bal Sheets_2_JE 160 Workbasket Accrual_updated-_CA_01.10_JE 160 Workbasket Template_LI_04.12 2" xfId="25606"/>
    <cellStyle name="s_Bal Sheets_2_JE 160 Workbasket Accrual_updated-_CA_01.10_JE 160 Workbasket Template_LI_04.12 2 2" xfId="33750"/>
    <cellStyle name="s_Bal Sheets_2_JE 160 Workbasket Accrual_updated-_CA_01.10_JE 160 Workbasket Template_LI_07.12" xfId="3680"/>
    <cellStyle name="s_Bal Sheets_2_JE 160 Workbasket Accrual_updated-_CA_01.10_JE 160 Workbasket Template_LI_07.12 2" xfId="25607"/>
    <cellStyle name="s_Bal Sheets_2_JE 160 Workbasket Accrual_updated-_CA_01.10_JE 160 Workbasket Template_LI_07.12 2 2" xfId="34246"/>
    <cellStyle name="s_Bal Sheets_2_JE 160 Workbasket Accrual_updated-_CA_01.10_JE 175 Legal Accrual_LI 05.12" xfId="3681"/>
    <cellStyle name="s_Bal Sheets_2_JE 160 Workbasket Accrual_updated-_CA_01.10_JE 175 Legal Accrual_LI 05.12 2" xfId="25608"/>
    <cellStyle name="s_Bal Sheets_2_JE 160 Workbasket Accrual_updated-_CA_01.10_JE 175 Legal Accrual_LI 05.12 2 2" xfId="20845"/>
    <cellStyle name="s_Bal Sheets_2_JE 160 Workbasket Accrual_updated-_CA_01.10_JE 175 Legal Accrual_LI 08.2011" xfId="3682"/>
    <cellStyle name="s_Bal Sheets_2_JE 160 Workbasket Accrual_updated-_CA_01.10_JE 175 Legal Accrual_LI 08.2011 2" xfId="25609"/>
    <cellStyle name="s_Bal Sheets_2_JE 160 Workbasket Accrual_updated-_CA_01.10_JE 175 Legal Accrual_LI 08.2011 2 2" xfId="19497"/>
    <cellStyle name="s_Bal Sheets_2_JE 160 Workbasket Accrual_updated-_CA_01.10_JE 175 Legal Accrual_LI -10.2011" xfId="3683"/>
    <cellStyle name="s_Bal Sheets_2_JE 160 Workbasket Accrual_updated-_CA_01.10_JE 175 Legal Accrual_LI -10.2011 2" xfId="25610"/>
    <cellStyle name="s_Bal Sheets_2_JE 160 Workbasket Accrual_updated-_CA_01.10_JE 175 Legal Accrual_LI -10.2011 2 2" xfId="35870"/>
    <cellStyle name="s_Bal Sheets_2_JE 160 Workbasket Accrual_updated-_CA_01.10_JE 175 Legal Accrual_LI -11.2011" xfId="3684"/>
    <cellStyle name="s_Bal Sheets_2_JE 160 Workbasket Accrual_updated-_CA_01.10_JE 175 Legal Accrual_LI -11.2011 2" xfId="25611"/>
    <cellStyle name="s_Bal Sheets_2_JE 160 Workbasket Accrual_updated-_CA_01.10_JE 175 Legal Accrual_LI -11.2011 2 2" xfId="34137"/>
    <cellStyle name="s_Bal Sheets_2_JE 160 Workbasket Accrual_updated-_CA_01.10_JE 175 Legal Accrual_LI -12.2011" xfId="3685"/>
    <cellStyle name="s_Bal Sheets_2_JE 160 Workbasket Accrual_updated-_CA_01.10_JE 175 Legal Accrual_LI -12.2011 2" xfId="25612"/>
    <cellStyle name="s_Bal Sheets_2_JE 160 Workbasket Accrual_updated-_CA_01.10_JE 175 Legal Accrual_LI -12.2011 2 2" xfId="18435"/>
    <cellStyle name="s_Bal Sheets_2_JE 160 Workbasket Accrual_updated-_CA_01.10_JE 175_Legal Accrual_TN_08.11" xfId="3686"/>
    <cellStyle name="s_Bal Sheets_2_JE 160 Workbasket Accrual_updated-_CA_01.10_JE 175_Legal Accrual_TN_08.11 2" xfId="25613"/>
    <cellStyle name="s_Bal Sheets_2_JE 160 Workbasket Accrual_updated-_CA_01.10_JE 175_Legal Accrual_TN_08.11 2 2" xfId="20716"/>
    <cellStyle name="s_Bal Sheets_2_JE 160 Workbasket Accrual_updated-_CA_01.10_JE 175_Legal Accrual_TN_09.11" xfId="3687"/>
    <cellStyle name="s_Bal Sheets_2_JE 160 Workbasket Accrual_updated-_CA_01.10_JE 175_Legal Accrual_TN_09.11 2" xfId="25614"/>
    <cellStyle name="s_Bal Sheets_2_JE 160 Workbasket Accrual_updated-_CA_01.10_JE 175_Legal Accrual_TN_09.11 2 2" xfId="33349"/>
    <cellStyle name="s_Bal Sheets_2_JE 160 Workbasket Accrual_updated-_CA_01.10_LI-Legal Fees_Accrual Worksheet_2011-02Nov" xfId="3688"/>
    <cellStyle name="s_Bal Sheets_2_JE 160 Workbasket Accrual_updated-_CA_01.10_LI-Legal Fees_Accrual Worksheet_2011-02Nov 2" xfId="25615"/>
    <cellStyle name="s_Bal Sheets_2_JE 160 Workbasket Accrual_updated-_CA_01.10_LI-Legal Fees_Accrual Worksheet_2011-02Nov 2 2" xfId="18822"/>
    <cellStyle name="s_Bal Sheets_2_JE 160 Workbasket Accrual_updated-_CA_01.10_SAP JE Accrual" xfId="3689"/>
    <cellStyle name="s_Bal Sheets_2_JE 160 Workbasket Accrual_updated-_CA_01.10_SAP JE Accrual 2" xfId="25616"/>
    <cellStyle name="s_Bal Sheets_2_JE 160 Workbasket Accrual_updated-_CA_01.10_SAP JE Accrual 2 2" xfId="35996"/>
    <cellStyle name="s_Bal Sheets_2_JE 160 Workbasket Accrual_updated-_CA_01.10_SAP JE Template 10.06.12" xfId="3690"/>
    <cellStyle name="s_Bal Sheets_2_JE 160 Workbasket Accrual_updated-_CA_01.10_SAP JE Template 10.06.12 2" xfId="25617"/>
    <cellStyle name="s_Bal Sheets_2_JE 160 Workbasket Accrual_updated-_CA_01.10_SAP JE Template 10.06.12 2 2" xfId="32793"/>
    <cellStyle name="s_Bal Sheets_2_JE 175 Legal accrual_12.11" xfId="3691"/>
    <cellStyle name="s_Bal Sheets_2_JE 175 Legal accrual_12.11 2" xfId="25618"/>
    <cellStyle name="s_Bal Sheets_2_JE 175 Legal accrual_12.11 2 2" xfId="18840"/>
    <cellStyle name="s_Bal Sheets_2_JE 175 Legal Accrual_LI_07.12" xfId="10873"/>
    <cellStyle name="s_Bal Sheets_2_JE 175 Legal Accrual_LI_07.12 2" xfId="25619"/>
    <cellStyle name="s_Bal Sheets_2_JE 175 Legal Accrual_LI_07.12 2 2" xfId="19117"/>
    <cellStyle name="s_Bal Sheets_2_JE 180_MI reserve over 180 days_LI 07.12" xfId="10874"/>
    <cellStyle name="s_Bal Sheets_2_JE 180_MI reserve over 180 days_LI 07.12 2" xfId="25620"/>
    <cellStyle name="s_Bal Sheets_2_JE 180_MI reserve over 180 days_LI 07.12 2 2" xfId="19551"/>
    <cellStyle name="s_Bal Sheets_2_JE 200 AWCC true up_PA_06.12" xfId="3692"/>
    <cellStyle name="s_Bal Sheets_2_JE 200 AWCC true up_PA_06.12 2" xfId="25621"/>
    <cellStyle name="s_Bal Sheets_2_JE 200 AWCC true up_PA_06.12 2 2" xfId="35336"/>
    <cellStyle name="s_Bal Sheets_2_JE 38110902 True up interest for RAC adjustment" xfId="3693"/>
    <cellStyle name="s_Bal Sheets_2_JE 38110902 True up interest for RAC adjustment 2" xfId="25622"/>
    <cellStyle name="s_Bal Sheets_2_JE 38110902 True up interest for RAC adjustment 2 2" xfId="18741"/>
    <cellStyle name="s_Bal Sheets_2_JE 39081218 Antenna Rent Revenue_NY_07.12" xfId="9367"/>
    <cellStyle name="s_Bal Sheets_2_JE 39081218 Antenna Rent Revenue_NY_07.12 2" xfId="25623"/>
    <cellStyle name="s_Bal Sheets_2_JE 39081218 Antenna Rent Revenue_NY_07.12 2 2" xfId="32444"/>
    <cellStyle name="s_Bal Sheets_2_JE 500 INTERNAL RESERVE INTEREST Dec. 2011" xfId="3694"/>
    <cellStyle name="s_Bal Sheets_2_JE 500 INTERNAL RESERVE INTEREST Dec. 2011 2" xfId="9543"/>
    <cellStyle name="s_Bal Sheets_2_JE 500 INTERNAL RESERVE INTEREST Dec. 2011 2 2" xfId="25625"/>
    <cellStyle name="s_Bal Sheets_2_JE 500 INTERNAL RESERVE INTEREST Dec. 2011 2 2 2" xfId="33171"/>
    <cellStyle name="s_Bal Sheets_2_JE 500 INTERNAL RESERVE INTEREST Dec. 2011 3" xfId="25624"/>
    <cellStyle name="s_Bal Sheets_2_JE 500 INTERNAL RESERVE INTEREST Dec. 2011 3 2" xfId="19779"/>
    <cellStyle name="s_Bal Sheets_2_JE 500 INTERNAL RESERVE INTEREST Nov. 2011" xfId="9544"/>
    <cellStyle name="s_Bal Sheets_2_JE 500 INTERNAL RESERVE INTEREST Nov. 2011 2" xfId="25626"/>
    <cellStyle name="s_Bal Sheets_2_JE 500 INTERNAL RESERVE INTEREST Nov. 2011 2 2" xfId="18869"/>
    <cellStyle name="s_Bal Sheets_2_JE 725 - To record the PPV uplift - NY - 08.12" xfId="8719"/>
    <cellStyle name="s_Bal Sheets_2_JE 725 - To record the PPV uplift - NY - 08.12 2" xfId="25627"/>
    <cellStyle name="s_Bal Sheets_2_JE 725 - To record the PPV uplift - NY - 08.12 2 2" xfId="35168"/>
    <cellStyle name="s_Bal Sheets_2_JE 77 Rev Stabilization 02.12" xfId="3695"/>
    <cellStyle name="s_Bal Sheets_2_JE 77 Rev Stabilization 02.12 2" xfId="25628"/>
    <cellStyle name="s_Bal Sheets_2_JE 77 Rev Stabilization 02.12 2 2" xfId="20875"/>
    <cellStyle name="s_Bal Sheets_2_JE 77 Rev Stabilization 03.12" xfId="9977"/>
    <cellStyle name="s_Bal Sheets_2_JE 77 Rev Stabilization 03.12 2" xfId="25629"/>
    <cellStyle name="s_Bal Sheets_2_JE 77 Rev Stabilization 03.12 2 2" xfId="34638"/>
    <cellStyle name="s_Bal Sheets_2_JE 77 Rev Stabilization 08.11" xfId="3696"/>
    <cellStyle name="s_Bal Sheets_2_JE 77 Rev Stabilization 08.11 2" xfId="9978"/>
    <cellStyle name="s_Bal Sheets_2_JE 77 Rev Stabilization 08.11 2 2" xfId="25631"/>
    <cellStyle name="s_Bal Sheets_2_JE 77 Rev Stabilization 08.11 2 2 2" xfId="20854"/>
    <cellStyle name="s_Bal Sheets_2_JE 77 Rev Stabilization 08.11 3" xfId="25630"/>
    <cellStyle name="s_Bal Sheets_2_JE 77 Rev Stabilization 08.11 3 2" xfId="17491"/>
    <cellStyle name="s_Bal Sheets_2_JE 77 Rev Stabilization 11.11" xfId="9979"/>
    <cellStyle name="s_Bal Sheets_2_JE 77 Rev Stabilization 11.11 2" xfId="25632"/>
    <cellStyle name="s_Bal Sheets_2_JE 77 Rev Stabilization 11.11 2 2" xfId="21265"/>
    <cellStyle name="s_Bal Sheets_2_JE 77 Rev Stabilization 12.11" xfId="9980"/>
    <cellStyle name="s_Bal Sheets_2_JE 77 Rev Stabilization 12.11 2" xfId="25633"/>
    <cellStyle name="s_Bal Sheets_2_JE 77 Rev Stabilization 12.11 2 2" xfId="33154"/>
    <cellStyle name="s_Bal Sheets_2_JE 77 Rev Stabilization_NY_08.12" xfId="8720"/>
    <cellStyle name="s_Bal Sheets_2_JE 77 Rev Stabilization_NY_08.12 2" xfId="25634"/>
    <cellStyle name="s_Bal Sheets_2_JE 77 Rev Stabilization_NY_08.12 2 2" xfId="34716"/>
    <cellStyle name="s_Bal Sheets_2_JE 78 Property Tax Stabilization 02.12" xfId="8721"/>
    <cellStyle name="s_Bal Sheets_2_JE 78 Property Tax Stabilization 02.12 2" xfId="25635"/>
    <cellStyle name="s_Bal Sheets_2_JE 78 Property Tax Stabilization 02.12 2 2" xfId="33871"/>
    <cellStyle name="s_Bal Sheets_2_JE 78 Property Tax Stabilization 08.11" xfId="8722"/>
    <cellStyle name="s_Bal Sheets_2_JE 78 Property Tax Stabilization 08.11 2" xfId="25636"/>
    <cellStyle name="s_Bal Sheets_2_JE 78 Property Tax Stabilization 08.11 2 2" xfId="19189"/>
    <cellStyle name="s_Bal Sheets_2_JE 78 Property Tax Stabilization 11.11" xfId="8723"/>
    <cellStyle name="s_Bal Sheets_2_JE 78 Property Tax Stabilization 11.11 2" xfId="25637"/>
    <cellStyle name="s_Bal Sheets_2_JE 78 Property Tax Stabilization 11.11 2 2" xfId="21284"/>
    <cellStyle name="s_Bal Sheets_2_JE Template" xfId="3697"/>
    <cellStyle name="s_Bal Sheets_2_JE Template 2" xfId="3698"/>
    <cellStyle name="s_Bal Sheets_2_JE Template 2 2" xfId="25639"/>
    <cellStyle name="s_Bal Sheets_2_JE Template 2 2 2" xfId="18144"/>
    <cellStyle name="s_Bal Sheets_2_JE Template 3" xfId="3699"/>
    <cellStyle name="s_Bal Sheets_2_JE Template 3 2" xfId="25640"/>
    <cellStyle name="s_Bal Sheets_2_JE Template 3 2 2" xfId="33315"/>
    <cellStyle name="s_Bal Sheets_2_JE Template 4" xfId="3700"/>
    <cellStyle name="s_Bal Sheets_2_JE Template 4 2" xfId="25641"/>
    <cellStyle name="s_Bal Sheets_2_JE Template 4 2 2" xfId="19502"/>
    <cellStyle name="s_Bal Sheets_2_JE Template 5" xfId="3701"/>
    <cellStyle name="s_Bal Sheets_2_JE Template 5 2" xfId="25642"/>
    <cellStyle name="s_Bal Sheets_2_JE Template 5 2 2" xfId="17805"/>
    <cellStyle name="s_Bal Sheets_2_JE Template 6" xfId="25638"/>
    <cellStyle name="s_Bal Sheets_2_JE Template 6 2" xfId="20095"/>
    <cellStyle name="s_Bal Sheets_2_JE Template_~3251160" xfId="3702"/>
    <cellStyle name="s_Bal Sheets_2_JE Template_~3251160 2" xfId="25643"/>
    <cellStyle name="s_Bal Sheets_2_JE Template_~3251160 2 2" xfId="19116"/>
    <cellStyle name="s_Bal Sheets_2_JE Template_JE 160 Workbasket accrual LI 09.11" xfId="3703"/>
    <cellStyle name="s_Bal Sheets_2_JE Template_JE 160 Workbasket accrual LI 09.11 2" xfId="25644"/>
    <cellStyle name="s_Bal Sheets_2_JE Template_JE 160 Workbasket accrual LI 09.11 2 2" xfId="32638"/>
    <cellStyle name="s_Bal Sheets_2_JE Template_JE 160 Workbasket accrual LI 10.11 - in progress" xfId="3704"/>
    <cellStyle name="s_Bal Sheets_2_JE Template_JE 160 Workbasket accrual LI 10.11 - in progress 2" xfId="25645"/>
    <cellStyle name="s_Bal Sheets_2_JE Template_JE 160 Workbasket accrual LI 10.11 - in progress 2 2" xfId="18974"/>
    <cellStyle name="s_Bal Sheets_2_JE Template_JE 160 Workbasket Template_LI_04.12" xfId="3705"/>
    <cellStyle name="s_Bal Sheets_2_JE Template_JE 160 Workbasket Template_LI_04.12 2" xfId="25646"/>
    <cellStyle name="s_Bal Sheets_2_JE Template_JE 160 Workbasket Template_LI_04.12 2 2" xfId="34790"/>
    <cellStyle name="s_Bal Sheets_2_JE Template_JE 160 Workbasket Template_LI_07.12" xfId="3706"/>
    <cellStyle name="s_Bal Sheets_2_JE Template_JE 160 Workbasket Template_LI_07.12 2" xfId="25647"/>
    <cellStyle name="s_Bal Sheets_2_JE Template_JE 160 Workbasket Template_LI_07.12 2 2" xfId="32922"/>
    <cellStyle name="s_Bal Sheets_2_JE Template_JE 175 Legal Accrual_LI 05.12" xfId="3707"/>
    <cellStyle name="s_Bal Sheets_2_JE Template_JE 175 Legal Accrual_LI 05.12 2" xfId="25648"/>
    <cellStyle name="s_Bal Sheets_2_JE Template_JE 175 Legal Accrual_LI 05.12 2 2" xfId="21237"/>
    <cellStyle name="s_Bal Sheets_2_JE Template_JE 175 Legal Accrual_LI 08.2011" xfId="3708"/>
    <cellStyle name="s_Bal Sheets_2_JE Template_JE 175 Legal Accrual_LI 08.2011 2" xfId="25649"/>
    <cellStyle name="s_Bal Sheets_2_JE Template_JE 175 Legal Accrual_LI 08.2011 2 2" xfId="18533"/>
    <cellStyle name="s_Bal Sheets_2_JE Template_JE 175 Legal Accrual_LI -10.2011" xfId="3709"/>
    <cellStyle name="s_Bal Sheets_2_JE Template_JE 175 Legal Accrual_LI -10.2011 2" xfId="25650"/>
    <cellStyle name="s_Bal Sheets_2_JE Template_JE 175 Legal Accrual_LI -10.2011 2 2" xfId="33282"/>
    <cellStyle name="s_Bal Sheets_2_JE Template_JE 175 Legal Accrual_LI -11.2011" xfId="3710"/>
    <cellStyle name="s_Bal Sheets_2_JE Template_JE 175 Legal Accrual_LI -11.2011 2" xfId="25651"/>
    <cellStyle name="s_Bal Sheets_2_JE Template_JE 175 Legal Accrual_LI -11.2011 2 2" xfId="18434"/>
    <cellStyle name="s_Bal Sheets_2_JE Template_JE 175 Legal Accrual_LI -12.2011" xfId="3711"/>
    <cellStyle name="s_Bal Sheets_2_JE Template_JE 175 Legal Accrual_LI -12.2011 2" xfId="25652"/>
    <cellStyle name="s_Bal Sheets_2_JE Template_JE 175 Legal Accrual_LI -12.2011 2 2" xfId="34199"/>
    <cellStyle name="s_Bal Sheets_2_JE Template_JE 175_Legal Accrual_TN_08.11" xfId="3712"/>
    <cellStyle name="s_Bal Sheets_2_JE Template_JE 175_Legal Accrual_TN_08.11 2" xfId="25653"/>
    <cellStyle name="s_Bal Sheets_2_JE Template_JE 175_Legal Accrual_TN_08.11 2 2" xfId="32860"/>
    <cellStyle name="s_Bal Sheets_2_JE Template_JE 175_Legal Accrual_TN_09.11" xfId="3713"/>
    <cellStyle name="s_Bal Sheets_2_JE Template_JE 175_Legal Accrual_TN_09.11 2" xfId="25654"/>
    <cellStyle name="s_Bal Sheets_2_JE Template_JE 175_Legal Accrual_TN_09.11 2 2" xfId="17592"/>
    <cellStyle name="s_Bal Sheets_2_JE Template_LI-Legal Fees_Accrual Worksheet_2011-02Nov" xfId="3714"/>
    <cellStyle name="s_Bal Sheets_2_JE Template_LI-Legal Fees_Accrual Worksheet_2011-02Nov 2" xfId="25655"/>
    <cellStyle name="s_Bal Sheets_2_JE Template_LI-Legal Fees_Accrual Worksheet_2011-02Nov 2 2" xfId="19780"/>
    <cellStyle name="s_Bal Sheets_2_JE Template_SAP JE Accrual" xfId="3715"/>
    <cellStyle name="s_Bal Sheets_2_JE Template_SAP JE Accrual 2" xfId="25656"/>
    <cellStyle name="s_Bal Sheets_2_JE Template_SAP JE Accrual 2 2" xfId="34374"/>
    <cellStyle name="s_Bal Sheets_2_JE Template_SAP JE Template 10.06.12" xfId="3716"/>
    <cellStyle name="s_Bal Sheets_2_JE Template_SAP JE Template 10.06.12 2" xfId="25657"/>
    <cellStyle name="s_Bal Sheets_2_JE Template_SAP JE Template 10.06.12 2 2" xfId="32266"/>
    <cellStyle name="s_Bal Sheets_2_JE-December 2012" xfId="3717"/>
    <cellStyle name="s_Bal Sheets_2_JE-December 2012 2" xfId="3718"/>
    <cellStyle name="s_Bal Sheets_2_JE-December 2012 2 2" xfId="25659"/>
    <cellStyle name="s_Bal Sheets_2_JE-December 2012 2 2 2" xfId="35169"/>
    <cellStyle name="s_Bal Sheets_2_JE-December 2012 3" xfId="3719"/>
    <cellStyle name="s_Bal Sheets_2_JE-December 2012 3 2" xfId="25660"/>
    <cellStyle name="s_Bal Sheets_2_JE-December 2012 3 2 2" xfId="19046"/>
    <cellStyle name="s_Bal Sheets_2_JE-December 2012 4" xfId="3720"/>
    <cellStyle name="s_Bal Sheets_2_JE-December 2012 4 2" xfId="25661"/>
    <cellStyle name="s_Bal Sheets_2_JE-December 2012 4 2 2" xfId="35376"/>
    <cellStyle name="s_Bal Sheets_2_JE-December 2012 5" xfId="3721"/>
    <cellStyle name="s_Bal Sheets_2_JE-December 2012 5 2" xfId="25662"/>
    <cellStyle name="s_Bal Sheets_2_JE-December 2012 5 2 2" xfId="32458"/>
    <cellStyle name="s_Bal Sheets_2_JE-December 2012 6" xfId="25658"/>
    <cellStyle name="s_Bal Sheets_2_JE-December 2012 6 2" xfId="36026"/>
    <cellStyle name="s_Bal Sheets_2_JE-November 2012" xfId="3722"/>
    <cellStyle name="s_Bal Sheets_2_JE-November 2012 2" xfId="3723"/>
    <cellStyle name="s_Bal Sheets_2_JE-November 2012 2 2" xfId="25664"/>
    <cellStyle name="s_Bal Sheets_2_JE-November 2012 2 2 2" xfId="20096"/>
    <cellStyle name="s_Bal Sheets_2_JE-November 2012 3" xfId="3724"/>
    <cellStyle name="s_Bal Sheets_2_JE-November 2012 3 2" xfId="25665"/>
    <cellStyle name="s_Bal Sheets_2_JE-November 2012 3 2 2" xfId="33639"/>
    <cellStyle name="s_Bal Sheets_2_JE-November 2012 4" xfId="3725"/>
    <cellStyle name="s_Bal Sheets_2_JE-November 2012 4 2" xfId="25666"/>
    <cellStyle name="s_Bal Sheets_2_JE-November 2012 4 2 2" xfId="17806"/>
    <cellStyle name="s_Bal Sheets_2_JE-November 2012 5" xfId="3726"/>
    <cellStyle name="s_Bal Sheets_2_JE-November 2012 5 2" xfId="25667"/>
    <cellStyle name="s_Bal Sheets_2_JE-November 2012 5 2 2" xfId="33870"/>
    <cellStyle name="s_Bal Sheets_2_JE-November 2012 6" xfId="25663"/>
    <cellStyle name="s_Bal Sheets_2_JE-November 2012 6 2" xfId="35719"/>
    <cellStyle name="s_Bal Sheets_2_Journal Entry (2)" xfId="3727"/>
    <cellStyle name="s_Bal Sheets_2_Journal Entry (2) 2" xfId="25668"/>
    <cellStyle name="s_Bal Sheets_2_Journal Entry (2) 2 2" xfId="34791"/>
    <cellStyle name="s_Bal Sheets_2_JR 2001 OPEB 2012" xfId="9981"/>
    <cellStyle name="s_Bal Sheets_2_JR 2001 OPEB 2012 2" xfId="25669"/>
    <cellStyle name="s_Bal Sheets_2_JR 2001 OPEB 2012 2 2" xfId="18023"/>
    <cellStyle name="s_Bal Sheets_2_JR 2002 Pension Costs 2012" xfId="9982"/>
    <cellStyle name="s_Bal Sheets_2_JR 2002 Pension Costs 2012 2" xfId="25670"/>
    <cellStyle name="s_Bal Sheets_2_JR 2002 Pension Costs 2012 2 2" xfId="33274"/>
    <cellStyle name="s_Bal Sheets_2_LI#38 165100 Mar 2011" xfId="3728"/>
    <cellStyle name="s_Bal Sheets_2_LI#38 165100 Mar 2011 2" xfId="9983"/>
    <cellStyle name="s_Bal Sheets_2_LI#38 165100 Mar 2011 2 2" xfId="25672"/>
    <cellStyle name="s_Bal Sheets_2_LI#38 165100 Mar 2011 2 2 2" xfId="19781"/>
    <cellStyle name="s_Bal Sheets_2_LI#38 165100 Mar 2011 3" xfId="25671"/>
    <cellStyle name="s_Bal Sheets_2_LI#38 165100 Mar 2011 3 2" xfId="17732"/>
    <cellStyle name="s_Bal Sheets_2_LI#38 165100 Mar 2011_39 - JE 77 Rev Stabilization_NY_05.12" xfId="8724"/>
    <cellStyle name="s_Bal Sheets_2_LI#38 165100 Mar 2011_39 - JE 77 Rev Stabilization_NY_05.12 2" xfId="9984"/>
    <cellStyle name="s_Bal Sheets_2_LI#38 165100 Mar 2011_39 - JE 77 Rev Stabilization_NY_05.12 2 2" xfId="25674"/>
    <cellStyle name="s_Bal Sheets_2_LI#38 165100 Mar 2011_39 - JE 77 Rev Stabilization_NY_05.12 2 2 2" xfId="21419"/>
    <cellStyle name="s_Bal Sheets_2_LI#38 165100 Mar 2011_39 - JE 77 Rev Stabilization_NY_05.12 3" xfId="25673"/>
    <cellStyle name="s_Bal Sheets_2_LI#38 165100 Mar 2011_39 - JE 77 Rev Stabilization_NY_05.12 3 2" xfId="32988"/>
    <cellStyle name="s_Bal Sheets_2_LI#38 165100 Mar 2011_39 - JE 79 Rev Stabilization adj_NY_05.12" xfId="8725"/>
    <cellStyle name="s_Bal Sheets_2_LI#38 165100 Mar 2011_39 - JE 79 Rev Stabilization adj_NY_05.12 2" xfId="9985"/>
    <cellStyle name="s_Bal Sheets_2_LI#38 165100 Mar 2011_39 - JE 79 Rev Stabilization adj_NY_05.12 2 2" xfId="25676"/>
    <cellStyle name="s_Bal Sheets_2_LI#38 165100 Mar 2011_39 - JE 79 Rev Stabilization adj_NY_05.12 2 2 2" xfId="18051"/>
    <cellStyle name="s_Bal Sheets_2_LI#38 165100 Mar 2011_39 - JE 79 Rev Stabilization adj_NY_05.12 3" xfId="25675"/>
    <cellStyle name="s_Bal Sheets_2_LI#38 165100 Mar 2011_39 - JE 79 Rev Stabilization adj_NY_05.12 3 2" xfId="33233"/>
    <cellStyle name="s_Bal Sheets_2_LI#38 165100 Mar 2011_JE 38110902 True up interest for RAC adjustment" xfId="3729"/>
    <cellStyle name="s_Bal Sheets_2_LI#38 165100 Mar 2011_JE 38110902 True up interest for RAC adjustment 2" xfId="9986"/>
    <cellStyle name="s_Bal Sheets_2_LI#38 165100 Mar 2011_JE 38110902 True up interest for RAC adjustment 2 2" xfId="25678"/>
    <cellStyle name="s_Bal Sheets_2_LI#38 165100 Mar 2011_JE 38110902 True up interest for RAC adjustment 2 2 2" xfId="18277"/>
    <cellStyle name="s_Bal Sheets_2_LI#38 165100 Mar 2011_JE 38110902 True up interest for RAC adjustment 3" xfId="25677"/>
    <cellStyle name="s_Bal Sheets_2_LI#38 165100 Mar 2011_JE 38110902 True up interest for RAC adjustment 3 2" xfId="18623"/>
    <cellStyle name="s_Bal Sheets_2_LI#38 165100 Mar 2011_JE 77 Rev Stabilization 01.12" xfId="3730"/>
    <cellStyle name="s_Bal Sheets_2_LI#38 165100 Mar 2011_JE 77 Rev Stabilization 01.12 2" xfId="9987"/>
    <cellStyle name="s_Bal Sheets_2_LI#38 165100 Mar 2011_JE 77 Rev Stabilization 01.12 2 2" xfId="25680"/>
    <cellStyle name="s_Bal Sheets_2_LI#38 165100 Mar 2011_JE 77 Rev Stabilization 01.12 2 2 2" xfId="17807"/>
    <cellStyle name="s_Bal Sheets_2_LI#38 165100 Mar 2011_JE 77 Rev Stabilization 01.12 3" xfId="25679"/>
    <cellStyle name="s_Bal Sheets_2_LI#38 165100 Mar 2011_JE 77 Rev Stabilization 01.12 3 2" xfId="18433"/>
    <cellStyle name="s_Bal Sheets_2_LI#38 165100 Mar 2011_JE 77 Rev Stabilization 04.12" xfId="8726"/>
    <cellStyle name="s_Bal Sheets_2_LI#38 165100 Mar 2011_JE 77 Rev Stabilization 04.12 2" xfId="9988"/>
    <cellStyle name="s_Bal Sheets_2_LI#38 165100 Mar 2011_JE 77 Rev Stabilization 04.12 2 2" xfId="25682"/>
    <cellStyle name="s_Bal Sheets_2_LI#38 165100 Mar 2011_JE 77 Rev Stabilization 04.12 2 2 2" xfId="21309"/>
    <cellStyle name="s_Bal Sheets_2_LI#38 165100 Mar 2011_JE 77 Rev Stabilization 04.12 3" xfId="25681"/>
    <cellStyle name="s_Bal Sheets_2_LI#38 165100 Mar 2011_JE 77 Rev Stabilization 04.12 3 2" xfId="32597"/>
    <cellStyle name="s_Bal Sheets_2_LI#38 165100 Mar 2011_JE 77 Rev Stabilization_LI_07.12" xfId="8727"/>
    <cellStyle name="s_Bal Sheets_2_LI#38 165100 Mar 2011_JE 77 Rev Stabilization_LI_07.12 2" xfId="25683"/>
    <cellStyle name="s_Bal Sheets_2_LI#38 165100 Mar 2011_JE 77 Rev Stabilization_LI_07.12 2 2" xfId="19119"/>
    <cellStyle name="s_Bal Sheets_2_LI#38 165100 Mar 2011_JE 78 Property Tax Stabilization 01.12" xfId="3731"/>
    <cellStyle name="s_Bal Sheets_2_LI#38 165100 Mar 2011_JE 78 Property Tax Stabilization 01.12 2" xfId="9989"/>
    <cellStyle name="s_Bal Sheets_2_LI#38 165100 Mar 2011_JE 78 Property Tax Stabilization 01.12 2 2" xfId="25685"/>
    <cellStyle name="s_Bal Sheets_2_LI#38 165100 Mar 2011_JE 78 Property Tax Stabilization 01.12 2 2 2" xfId="19503"/>
    <cellStyle name="s_Bal Sheets_2_LI#38 165100 Mar 2011_JE 78 Property Tax Stabilization 01.12 3" xfId="25684"/>
    <cellStyle name="s_Bal Sheets_2_LI#38 165100 Mar 2011_JE 78 Property Tax Stabilization 01.12 3 2" xfId="19348"/>
    <cellStyle name="s_Bal Sheets_2_LI#38 165100 Mar 2011_JE 78 Property Tax Stabilization 03.12" xfId="8728"/>
    <cellStyle name="s_Bal Sheets_2_LI#38 165100 Mar 2011_JE 78 Property Tax Stabilization 03.12 2" xfId="25686"/>
    <cellStyle name="s_Bal Sheets_2_LI#38 165100 Mar 2011_JE 78 Property Tax Stabilization 03.12 2 2" xfId="32282"/>
    <cellStyle name="s_Bal Sheets_2_LI#38 165100 Mar 2011_JE 78 Property Tax Stabilization 04.12" xfId="8729"/>
    <cellStyle name="s_Bal Sheets_2_LI#38 165100 Mar 2011_JE 78 Property Tax Stabilization 04.12 2" xfId="25687"/>
    <cellStyle name="s_Bal Sheets_2_LI#38 165100 Mar 2011_JE 78 Property Tax Stabilization 04.12 2 2" xfId="19782"/>
    <cellStyle name="s_Bal Sheets_2_LI#38 165100 Mar 2011_JE 78 Property Tax Stabilization 11.11" xfId="3732"/>
    <cellStyle name="s_Bal Sheets_2_LI#38 165100 Mar 2011_JE 78 Property Tax Stabilization 11.11 2" xfId="9990"/>
    <cellStyle name="s_Bal Sheets_2_LI#38 165100 Mar 2011_JE 78 Property Tax Stabilization 11.11 2 2" xfId="25689"/>
    <cellStyle name="s_Bal Sheets_2_LI#38 165100 Mar 2011_JE 78 Property Tax Stabilization 11.11 2 2 2" xfId="17932"/>
    <cellStyle name="s_Bal Sheets_2_LI#38 165100 Mar 2011_JE 78 Property Tax Stabilization 11.11 3" xfId="25688"/>
    <cellStyle name="s_Bal Sheets_2_LI#38 165100 Mar 2011_JE 78 Property Tax Stabilization 11.11 3 2" xfId="21439"/>
    <cellStyle name="s_Bal Sheets_2_UPLOAD-Template_2012-06-22" xfId="3733"/>
    <cellStyle name="s_Bal Sheets_2_UPLOAD-Template_2012-06-22 2" xfId="3734"/>
    <cellStyle name="s_Bal Sheets_2_UPLOAD-Template_2012-06-22 2 2" xfId="25691"/>
    <cellStyle name="s_Bal Sheets_2_UPLOAD-Template_2012-06-22 2 2 2" xfId="34088"/>
    <cellStyle name="s_Bal Sheets_2_UPLOAD-Template_2012-06-22 3" xfId="3735"/>
    <cellStyle name="s_Bal Sheets_2_UPLOAD-Template_2012-06-22 3 2" xfId="25692"/>
    <cellStyle name="s_Bal Sheets_2_UPLOAD-Template_2012-06-22 3 2 2" xfId="20097"/>
    <cellStyle name="s_Bal Sheets_2_UPLOAD-Template_2012-06-22 4" xfId="3736"/>
    <cellStyle name="s_Bal Sheets_2_UPLOAD-Template_2012-06-22 4 2" xfId="25693"/>
    <cellStyle name="s_Bal Sheets_2_UPLOAD-Template_2012-06-22 4 2 2" xfId="35170"/>
    <cellStyle name="s_Bal Sheets_2_UPLOAD-Template_2012-06-22 5" xfId="3737"/>
    <cellStyle name="s_Bal Sheets_2_UPLOAD-Template_2012-06-22 5 2" xfId="25694"/>
    <cellStyle name="s_Bal Sheets_2_UPLOAD-Template_2012-06-22 5 2 2" xfId="33023"/>
    <cellStyle name="s_Bal Sheets_2_UPLOAD-Template_2012-06-22 6" xfId="25690"/>
    <cellStyle name="s_Bal Sheets_2_UPLOAD-Template_2012-06-22 6 2" xfId="17764"/>
    <cellStyle name="s_Bal Sheets_2_UPLOAD-Template_2012-06-22_SAP JE Accrual" xfId="3738"/>
    <cellStyle name="s_Bal Sheets_2_UPLOAD-Template_2012-06-22_SAP JE Accrual 2" xfId="25695"/>
    <cellStyle name="s_Bal Sheets_2_UPLOAD-Template_2012-06-22_SAP JE Accrual 2 2" xfId="18211"/>
    <cellStyle name="s_Bal Sheets_2_UPLOAD-Template_2012-06-22_SAP JE Template 10.06.12" xfId="3739"/>
    <cellStyle name="s_Bal Sheets_2_UPLOAD-Template_2012-06-22_SAP JE Template 10.06.12 2" xfId="25696"/>
    <cellStyle name="s_Bal Sheets_2_UPLOAD-Template_2012-06-22_SAP JE Template 10.06.12 2 2" xfId="32316"/>
    <cellStyle name="s_Bal Sheets_241208 Accrued Rents_NY_05.12" xfId="9368"/>
    <cellStyle name="s_Bal Sheets_241208 Accrued Rents_NY_05.12 2" xfId="25697"/>
    <cellStyle name="s_Bal Sheets_241208 Accrued Rents_NY_05.12 2 2" xfId="33359"/>
    <cellStyle name="s_Bal Sheets_256328 Accr Revenue Other_LI_11.11" xfId="3740"/>
    <cellStyle name="s_Bal Sheets_256328 Accr Revenue Other_LI_11.11 2" xfId="25698"/>
    <cellStyle name="s_Bal Sheets_256328 Accr Revenue Other_LI_11.11 2 2" xfId="33436"/>
    <cellStyle name="s_Bal Sheets_256345 MTBE_NY_05.12" xfId="9369"/>
    <cellStyle name="s_Bal Sheets_256345 MTBE_NY_05.12 2" xfId="25699"/>
    <cellStyle name="s_Bal Sheets_256345 MTBE_NY_05.12 2 2" xfId="19247"/>
    <cellStyle name="s_Bal Sheets_39 - JE 79 Rev Stabilization adj_NY_05.12" xfId="8730"/>
    <cellStyle name="s_Bal Sheets_39 - JE 79 Rev Stabilization adj_NY_05.12 2" xfId="25700"/>
    <cellStyle name="s_Bal Sheets_39 - JE 79 Rev Stabilization adj_NY_05.12 2 2" xfId="21270"/>
    <cellStyle name="s_Bal Sheets_Attachment A updated 07 11 with Co. Share 14% &amp; East Rockaway" xfId="3741"/>
    <cellStyle name="s_Bal Sheets_Attachment A updated 07 11 with Co. Share 14% &amp; East Rockaway 2" xfId="25701"/>
    <cellStyle name="s_Bal Sheets_Attachment A updated 07 11 with Co. Share 14% &amp; East Rockaway 2 2" xfId="33869"/>
    <cellStyle name="s_Bal Sheets_Attachment A updated 07 11 with Co. Share 14% &amp; East Rockaway_Attachment A_Village Refunds # 2 as of 09 12 2011 updated" xfId="9991"/>
    <cellStyle name="s_Bal Sheets_Attachment A updated 07 11 with Co. Share 14% &amp; East Rockaway_Attachment A_Village Refunds # 2 as of 09 12 2011 updated 2" xfId="25702"/>
    <cellStyle name="s_Bal Sheets_Attachment A updated 07 11 with Co. Share 14% &amp; East Rockaway_Attachment A_Village Refunds # 2 as of 09 12 2011 updated 2 2" xfId="35863"/>
    <cellStyle name="s_Bal Sheets_Attachment A updated with Co. Share 14% 07 25 2011" xfId="3742"/>
    <cellStyle name="s_Bal Sheets_Attachment A updated with Co. Share 14% 07 25 2011 2" xfId="25703"/>
    <cellStyle name="s_Bal Sheets_Attachment A updated with Co. Share 14% 07 25 2011 2 2" xfId="32547"/>
    <cellStyle name="s_Bal Sheets_Attachment A updated with Co. Share 14% 07 25 2011_Attachment A_Village Refunds # 2 as of 09 12 2011 updated" xfId="9992"/>
    <cellStyle name="s_Bal Sheets_Attachment A updated with Co. Share 14% 07 25 2011_Attachment A_Village Refunds # 2 as of 09 12 2011 updated 2" xfId="25704"/>
    <cellStyle name="s_Bal Sheets_Attachment A updated with Co. Share 14% 07 25 2011_Attachment A_Village Refunds # 2 as of 09 12 2011 updated 2 2" xfId="32459"/>
    <cellStyle name="s_Bal Sheets_Attachment A_Village Refunds # 2 as of 09 12 2011 updated" xfId="9993"/>
    <cellStyle name="s_Bal Sheets_Attachment A_Village Refunds # 2 as of 09 12 2011 updated 2" xfId="25705"/>
    <cellStyle name="s_Bal Sheets_Attachment A_Village Refunds # 2 as of 09 12 2011 updated 2 2" xfId="19783"/>
    <cellStyle name="s_Bal Sheets_CONTROL_LOG_01_2012" xfId="3743"/>
    <cellStyle name="s_Bal Sheets_CONTROL_LOG_01_2012 2" xfId="25706"/>
    <cellStyle name="s_Bal Sheets_CONTROL_LOG_01_2012 2 2" xfId="34551"/>
    <cellStyle name="s_Bal Sheets_CONTROL_LOG_02_2012" xfId="3744"/>
    <cellStyle name="s_Bal Sheets_CONTROL_LOG_02_2012 2" xfId="25707"/>
    <cellStyle name="s_Bal Sheets_CONTROL_LOG_02_2012 2 2" xfId="19118"/>
    <cellStyle name="s_Bal Sheets_CONTROL_LOG_03_2012" xfId="3745"/>
    <cellStyle name="s_Bal Sheets_CONTROL_LOG_03_2012 2" xfId="25708"/>
    <cellStyle name="s_Bal Sheets_CONTROL_LOG_03_2012 2 2" xfId="33541"/>
    <cellStyle name="s_Bal Sheets_CONTROL_LOG_04_2011" xfId="3746"/>
    <cellStyle name="s_Bal Sheets_CONTROL_LOG_04_2011 2" xfId="25709"/>
    <cellStyle name="s_Bal Sheets_CONTROL_LOG_04_2011 2 2" xfId="19504"/>
    <cellStyle name="s_Bal Sheets_CONTROL_LOG_04_2012" xfId="3747"/>
    <cellStyle name="s_Bal Sheets_CONTROL_LOG_04_2012 2" xfId="25710"/>
    <cellStyle name="s_Bal Sheets_CONTROL_LOG_04_2012 2 2" xfId="33742"/>
    <cellStyle name="s_Bal Sheets_CONTROL_LOG_05_2011" xfId="3748"/>
    <cellStyle name="s_Bal Sheets_CONTROL_LOG_05_2011 2" xfId="25711"/>
    <cellStyle name="s_Bal Sheets_CONTROL_LOG_05_2011 2 2" xfId="19245"/>
    <cellStyle name="s_Bal Sheets_CONTROL_LOG_05_2012" xfId="3749"/>
    <cellStyle name="s_Bal Sheets_CONTROL_LOG_05_2012 2" xfId="25712"/>
    <cellStyle name="s_Bal Sheets_CONTROL_LOG_05_2012 2 2" xfId="34640"/>
    <cellStyle name="s_Bal Sheets_CONTROL_LOG_06_2011" xfId="3750"/>
    <cellStyle name="s_Bal Sheets_CONTROL_LOG_06_2011 2" xfId="25713"/>
    <cellStyle name="s_Bal Sheets_CONTROL_LOG_06_2011 2 2" xfId="34792"/>
    <cellStyle name="s_Bal Sheets_CONTROL_LOG_06_2012" xfId="3751"/>
    <cellStyle name="s_Bal Sheets_CONTROL_LOG_06_2012 2" xfId="25714"/>
    <cellStyle name="s_Bal Sheets_CONTROL_LOG_06_2012 2 2" xfId="35720"/>
    <cellStyle name="s_Bal Sheets_CONTROL_LOG_07_2011" xfId="3752"/>
    <cellStyle name="s_Bal Sheets_CONTROL_LOG_07_2011 2" xfId="25715"/>
    <cellStyle name="s_Bal Sheets_CONTROL_LOG_07_2011 2 2" xfId="18721"/>
    <cellStyle name="s_Bal Sheets_CONTROL_LOG_08_2011" xfId="3753"/>
    <cellStyle name="s_Bal Sheets_CONTROL_LOG_08_2011 2" xfId="25716"/>
    <cellStyle name="s_Bal Sheets_CONTROL_LOG_08_2011 2 2" xfId="32518"/>
    <cellStyle name="s_Bal Sheets_CONTROL_LOG_09_2011" xfId="3754"/>
    <cellStyle name="s_Bal Sheets_CONTROL_LOG_09_2011 2" xfId="25717"/>
    <cellStyle name="s_Bal Sheets_CONTROL_LOG_09_2011 2 2" xfId="35513"/>
    <cellStyle name="s_Bal Sheets_CONTROL_LOG_10_2011" xfId="3755"/>
    <cellStyle name="s_Bal Sheets_CONTROL_LOG_10_2011 2" xfId="25718"/>
    <cellStyle name="s_Bal Sheets_CONTROL_LOG_10_2011 2 2" xfId="21300"/>
    <cellStyle name="s_Bal Sheets_CONTROL_LOG_11_2011" xfId="3756"/>
    <cellStyle name="s_Bal Sheets_CONTROL_LOG_11_2011 2" xfId="25719"/>
    <cellStyle name="s_Bal Sheets_CONTROL_LOG_11_2011 2 2" xfId="17353"/>
    <cellStyle name="s_Bal Sheets_CONTROL_LOG_12_2011" xfId="3757"/>
    <cellStyle name="s_Bal Sheets_CONTROL_LOG_12_2011 2" xfId="25720"/>
    <cellStyle name="s_Bal Sheets_CONTROL_LOG_12_2011 2 2" xfId="34067"/>
    <cellStyle name="s_Bal Sheets_Exhibit JNC-1 Property Tax Refunds" xfId="3758"/>
    <cellStyle name="s_Bal Sheets_Exhibit JNC-1 Property Tax Refunds 2" xfId="25721"/>
    <cellStyle name="s_Bal Sheets_Exhibit JNC-1 Property Tax Refunds 2 2" xfId="35574"/>
    <cellStyle name="s_Bal Sheets_Exhibit JNC-1 Property Tax Refunds_256328 Accr Revenue Other_LI_11.11" xfId="3759"/>
    <cellStyle name="s_Bal Sheets_Exhibit JNC-1 Property Tax Refunds_256328 Accr Revenue Other_LI_11.11 2" xfId="25722"/>
    <cellStyle name="s_Bal Sheets_Exhibit JNC-1 Property Tax Refunds_256328 Accr Revenue Other_LI_11.11 2 2" xfId="19784"/>
    <cellStyle name="s_Bal Sheets_Exhibit JNC-1 Property Tax Refunds_Attachment A_Village Refunds # 2 as of 09 12 2011 updated" xfId="9994"/>
    <cellStyle name="s_Bal Sheets_Exhibit JNC-1 Property Tax Refunds_Attachment A_Village Refunds # 2 as of 09 12 2011 updated 2" xfId="25723"/>
    <cellStyle name="s_Bal Sheets_Exhibit JNC-1 Property Tax Refunds_Attachment A_Village Refunds # 2 as of 09 12 2011 updated 2 2" xfId="35262"/>
    <cellStyle name="s_Bal Sheets_Exhibit JNC-1 Property Tax Refunds_JE 154 Interest on Village Refunds_02.12" xfId="3760"/>
    <cellStyle name="s_Bal Sheets_Exhibit JNC-1 Property Tax Refunds_JE 154 Interest on Village Refunds_02.12 2" xfId="25724"/>
    <cellStyle name="s_Bal Sheets_Exhibit JNC-1 Property Tax Refunds_JE 154 Interest on Village Refunds_02.12 2 2" xfId="33138"/>
    <cellStyle name="s_Bal Sheets_Exhibit JNC-1 Property Tax Refunds_JE 154 Interest on Village Refunds_08.11" xfId="3761"/>
    <cellStyle name="s_Bal Sheets_Exhibit JNC-1 Property Tax Refunds_JE 154 Interest on Village Refunds_08.11 2" xfId="25725"/>
    <cellStyle name="s_Bal Sheets_Exhibit JNC-1 Property Tax Refunds_JE 154 Interest on Village Refunds_08.11 2 2" xfId="17591"/>
    <cellStyle name="s_Bal Sheets_Exhibit JNC-1 Property Tax Refunds_JE 154 Interest on Village Refunds_11.11" xfId="3762"/>
    <cellStyle name="s_Bal Sheets_Exhibit JNC-1 Property Tax Refunds_JE 154 Interest on Village Refunds_11.11 2" xfId="25726"/>
    <cellStyle name="s_Bal Sheets_Exhibit JNC-1 Property Tax Refunds_JE 154 Interest on Village Refunds_11.11 2 2" xfId="17569"/>
    <cellStyle name="s_Bal Sheets_Finance_JKC5_August 2011" xfId="3763"/>
    <cellStyle name="s_Bal Sheets_Finance_JKC5_August 2011 2" xfId="25727"/>
    <cellStyle name="s_Bal Sheets_Finance_JKC5_August 2011 2 2" xfId="34595"/>
    <cellStyle name="s_Bal Sheets_Finance_JKC5_January 2012" xfId="3764"/>
    <cellStyle name="s_Bal Sheets_Finance_JKC5_January 2012 2" xfId="25728"/>
    <cellStyle name="s_Bal Sheets_Finance_JKC5_January 2012 2 2" xfId="18432"/>
    <cellStyle name="s_Bal Sheets_FSTR JDE Reports 12.2011" xfId="8731"/>
    <cellStyle name="s_Bal Sheets_FSTR JDE Reports 12.2011 2" xfId="9995"/>
    <cellStyle name="s_Bal Sheets_FSTR JDE Reports 12.2011 2 2" xfId="25730"/>
    <cellStyle name="s_Bal Sheets_FSTR JDE Reports 12.2011 2 2 2" xfId="21249"/>
    <cellStyle name="s_Bal Sheets_FSTR JDE Reports 12.2011 3" xfId="25729"/>
    <cellStyle name="s_Bal Sheets_FSTR JDE Reports 12.2011 3 2" xfId="35854"/>
    <cellStyle name="s_Bal Sheets_JE 100_AR_Uncoll_NY_12.12" xfId="9370"/>
    <cellStyle name="s_Bal Sheets_JE 100_AR_Uncoll_NY_12.12 2" xfId="25731"/>
    <cellStyle name="s_Bal Sheets_JE 100_AR_Uncoll_NY_12.12 2 2" xfId="21286"/>
    <cellStyle name="s_Bal Sheets_JE 100_Uncoll_LI_06.12" xfId="3765"/>
    <cellStyle name="s_Bal Sheets_JE 100_Uncoll_LI_06.12 2" xfId="25732"/>
    <cellStyle name="s_Bal Sheets_JE 100_Uncoll_LI_06.12 2 2" xfId="34138"/>
    <cellStyle name="s_Bal Sheets_JE 108 SERP 07.12" xfId="3766"/>
    <cellStyle name="s_Bal Sheets_JE 108 SERP 07.12 2" xfId="3767"/>
    <cellStyle name="s_Bal Sheets_JE 108 SERP 07.12 2 2" xfId="25734"/>
    <cellStyle name="s_Bal Sheets_JE 108 SERP 07.12 2 2 2" xfId="35171"/>
    <cellStyle name="s_Bal Sheets_JE 108 SERP 07.12 3" xfId="3768"/>
    <cellStyle name="s_Bal Sheets_JE 108 SERP 07.12 3 2" xfId="25735"/>
    <cellStyle name="s_Bal Sheets_JE 108 SERP 07.12 3 2 2" xfId="34105"/>
    <cellStyle name="s_Bal Sheets_JE 108 SERP 07.12 4" xfId="3769"/>
    <cellStyle name="s_Bal Sheets_JE 108 SERP 07.12 4 2" xfId="25736"/>
    <cellStyle name="s_Bal Sheets_JE 108 SERP 07.12 4 2 2" xfId="19505"/>
    <cellStyle name="s_Bal Sheets_JE 108 SERP 07.12 5" xfId="3770"/>
    <cellStyle name="s_Bal Sheets_JE 108 SERP 07.12 5 2" xfId="25737"/>
    <cellStyle name="s_Bal Sheets_JE 108 SERP 07.12 5 2 2" xfId="21571"/>
    <cellStyle name="s_Bal Sheets_JE 108 SERP 07.12 6" xfId="25733"/>
    <cellStyle name="s_Bal Sheets_JE 108 SERP 07.12 6 2" xfId="33963"/>
    <cellStyle name="s_Bal Sheets_JE 109 Rate Differential 08.12" xfId="3771"/>
    <cellStyle name="s_Bal Sheets_JE 109 Rate Differential 08.12 2" xfId="3772"/>
    <cellStyle name="s_Bal Sheets_JE 109 Rate Differential 08.12 2 2" xfId="25739"/>
    <cellStyle name="s_Bal Sheets_JE 109 Rate Differential 08.12 2 2 2" xfId="34793"/>
    <cellStyle name="s_Bal Sheets_JE 109 Rate Differential 08.12 3" xfId="3773"/>
    <cellStyle name="s_Bal Sheets_JE 109 Rate Differential 08.12 3 2" xfId="25740"/>
    <cellStyle name="s_Bal Sheets_JE 109 Rate Differential 08.12 3 2 2" xfId="34058"/>
    <cellStyle name="s_Bal Sheets_JE 109 Rate Differential 08.12 4" xfId="3774"/>
    <cellStyle name="s_Bal Sheets_JE 109 Rate Differential 08.12 4 2" xfId="25741"/>
    <cellStyle name="s_Bal Sheets_JE 109 Rate Differential 08.12 4 2 2" xfId="18431"/>
    <cellStyle name="s_Bal Sheets_JE 109 Rate Differential 08.12 5" xfId="3775"/>
    <cellStyle name="s_Bal Sheets_JE 109 Rate Differential 08.12 5 2" xfId="25742"/>
    <cellStyle name="s_Bal Sheets_JE 109 Rate Differential 08.12 5 2 2" xfId="33964"/>
    <cellStyle name="s_Bal Sheets_JE 109 Rate Differential 08.12 6" xfId="25738"/>
    <cellStyle name="s_Bal Sheets_JE 109 Rate Differential 08.12 6 2" xfId="33503"/>
    <cellStyle name="s_Bal Sheets_JE 111 PNC ANALYSIS FEE ACCRUAL 07.12" xfId="3776"/>
    <cellStyle name="s_Bal Sheets_JE 111 PNC ANALYSIS FEE ACCRUAL 07.12 2" xfId="3777"/>
    <cellStyle name="s_Bal Sheets_JE 111 PNC ANALYSIS FEE ACCRUAL 07.12 2 2" xfId="25744"/>
    <cellStyle name="s_Bal Sheets_JE 111 PNC ANALYSIS FEE ACCRUAL 07.12 2 2 2" xfId="33752"/>
    <cellStyle name="s_Bal Sheets_JE 111 PNC ANALYSIS FEE ACCRUAL 07.12 3" xfId="3778"/>
    <cellStyle name="s_Bal Sheets_JE 111 PNC ANALYSIS FEE ACCRUAL 07.12 3 2" xfId="25745"/>
    <cellStyle name="s_Bal Sheets_JE 111 PNC ANALYSIS FEE ACCRUAL 07.12 3 2 2" xfId="19120"/>
    <cellStyle name="s_Bal Sheets_JE 111 PNC ANALYSIS FEE ACCRUAL 07.12 4" xfId="3779"/>
    <cellStyle name="s_Bal Sheets_JE 111 PNC ANALYSIS FEE ACCRUAL 07.12 4 2" xfId="25746"/>
    <cellStyle name="s_Bal Sheets_JE 111 PNC ANALYSIS FEE ACCRUAL 07.12 4 2 2" xfId="18899"/>
    <cellStyle name="s_Bal Sheets_JE 111 PNC ANALYSIS FEE ACCRUAL 07.12 5" xfId="3780"/>
    <cellStyle name="s_Bal Sheets_JE 111 PNC ANALYSIS FEE ACCRUAL 07.12 5 2" xfId="25747"/>
    <cellStyle name="s_Bal Sheets_JE 111 PNC ANALYSIS FEE ACCRUAL 07.12 5 2 2" xfId="33435"/>
    <cellStyle name="s_Bal Sheets_JE 111 PNC ANALYSIS FEE ACCRUAL 07.12 6" xfId="25743"/>
    <cellStyle name="s_Bal Sheets_JE 111 PNC ANALYSIS FEE ACCRUAL 07.12 6 2" xfId="21339"/>
    <cellStyle name="s_Bal Sheets_JE 125_AWCC Activity_NY_08.12" xfId="3781"/>
    <cellStyle name="s_Bal Sheets_JE 125_AWCC Activity_NY_08.12 2" xfId="25748"/>
    <cellStyle name="s_Bal Sheets_JE 125_AWCC Activity_NY_08.12 2 2" xfId="18642"/>
    <cellStyle name="s_Bal Sheets_JE 152_TSA accrue interest_LI_07.12" xfId="3782"/>
    <cellStyle name="s_Bal Sheets_JE 152_TSA accrue interest_LI_07.12 2" xfId="25749"/>
    <cellStyle name="s_Bal Sheets_JE 152_TSA accrue interest_LI_07.12 2 2" xfId="32267"/>
    <cellStyle name="s_Bal Sheets_JE 154 Interest on Village Refunds_02.12" xfId="3783"/>
    <cellStyle name="s_Bal Sheets_JE 154 Interest on Village Refunds_02.12 2" xfId="25750"/>
    <cellStyle name="s_Bal Sheets_JE 154 Interest on Village Refunds_02.12 2 2" xfId="35684"/>
    <cellStyle name="s_Bal Sheets_JE 154 Interest on Village Refunds_03.11" xfId="3784"/>
    <cellStyle name="s_Bal Sheets_JE 154 Interest on Village Refunds_03.11 2" xfId="25751"/>
    <cellStyle name="s_Bal Sheets_JE 154 Interest on Village Refunds_03.11 2 2" xfId="33867"/>
    <cellStyle name="s_Bal Sheets_JE 154 Interest on Village Refunds_03.11_256328 Accr Revenue Other_LI_11.11" xfId="3785"/>
    <cellStyle name="s_Bal Sheets_JE 154 Interest on Village Refunds_03.11_256328 Accr Revenue Other_LI_11.11 2" xfId="25752"/>
    <cellStyle name="s_Bal Sheets_JE 154 Interest on Village Refunds_03.11_256328 Accr Revenue Other_LI_11.11 2 2" xfId="17786"/>
    <cellStyle name="s_Bal Sheets_JE 154 Interest on Village Refunds_03.11_Attachment A updated with Co. Share 14% 07 25 2011" xfId="3786"/>
    <cellStyle name="s_Bal Sheets_JE 154 Interest on Village Refunds_03.11_Attachment A updated with Co. Share 14% 07 25 2011 2" xfId="25753"/>
    <cellStyle name="s_Bal Sheets_JE 154 Interest on Village Refunds_03.11_Attachment A updated with Co. Share 14% 07 25 2011 2 2" xfId="32704"/>
    <cellStyle name="s_Bal Sheets_JE 154 Interest on Village Refunds_03.11_Attachment A updated with Co. Share 14% 07 25 2011_Attachment A_Village Refunds # 2 as of 09 12 2011 updated" xfId="9996"/>
    <cellStyle name="s_Bal Sheets_JE 154 Interest on Village Refunds_03.11_Attachment A updated with Co. Share 14% 07 25 2011_Attachment A_Village Refunds # 2 as of 09 12 2011 updated 2" xfId="25754"/>
    <cellStyle name="s_Bal Sheets_JE 154 Interest on Village Refunds_03.11_Attachment A updated with Co. Share 14% 07 25 2011_Attachment A_Village Refunds # 2 as of 09 12 2011 updated 2 2" xfId="19432"/>
    <cellStyle name="s_Bal Sheets_JE 154 Interest on Village Refunds_03.11_Attachment A_Village Refunds # 2 as of 09 12 2011 updated" xfId="9997"/>
    <cellStyle name="s_Bal Sheets_JE 154 Interest on Village Refunds_03.11_Attachment A_Village Refunds # 2 as of 09 12 2011 updated 2" xfId="25755"/>
    <cellStyle name="s_Bal Sheets_JE 154 Interest on Village Refunds_03.11_Attachment A_Village Refunds # 2 as of 09 12 2011 updated 2 2" xfId="34419"/>
    <cellStyle name="s_Bal Sheets_JE 154 Interest on Village Refunds_03.11_JE 154 Interest on Village Refunds_02.12" xfId="3787"/>
    <cellStyle name="s_Bal Sheets_JE 154 Interest on Village Refunds_03.11_JE 154 Interest on Village Refunds_02.12 2" xfId="25756"/>
    <cellStyle name="s_Bal Sheets_JE 154 Interest on Village Refunds_03.11_JE 154 Interest on Village Refunds_02.12 2 2" xfId="21105"/>
    <cellStyle name="s_Bal Sheets_JE 154 Interest on Village Refunds_03.11_JE 154 Interest on Village Refunds_08.11" xfId="3788"/>
    <cellStyle name="s_Bal Sheets_JE 154 Interest on Village Refunds_03.11_JE 154 Interest on Village Refunds_08.11 2" xfId="25757"/>
    <cellStyle name="s_Bal Sheets_JE 154 Interest on Village Refunds_03.11_JE 154 Interest on Village Refunds_08.11 2 2" xfId="17368"/>
    <cellStyle name="s_Bal Sheets_JE 154 Interest on Village Refunds_03.11_JE 154 Interest on Village Refunds_11.11" xfId="3789"/>
    <cellStyle name="s_Bal Sheets_JE 154 Interest on Village Refunds_03.11_JE 154 Interest on Village Refunds_11.11 2" xfId="25758"/>
    <cellStyle name="s_Bal Sheets_JE 154 Interest on Village Refunds_03.11_JE 154 Interest on Village Refunds_11.11 2 2" xfId="21609"/>
    <cellStyle name="s_Bal Sheets_JE 154 Interest on Village Refunds_08.11" xfId="3790"/>
    <cellStyle name="s_Bal Sheets_JE 154 Interest on Village Refunds_08.11 2" xfId="25759"/>
    <cellStyle name="s_Bal Sheets_JE 154 Interest on Village Refunds_08.11 2 2" xfId="35172"/>
    <cellStyle name="s_Bal Sheets_JE 154 Interest on Village Refunds_09.11" xfId="9998"/>
    <cellStyle name="s_Bal Sheets_JE 154 Interest on Village Refunds_09.11 2" xfId="25760"/>
    <cellStyle name="s_Bal Sheets_JE 154 Interest on Village Refunds_09.11 2 2" xfId="35899"/>
    <cellStyle name="s_Bal Sheets_JE 154 Interest on Village Refunds_11.11" xfId="3791"/>
    <cellStyle name="s_Bal Sheets_JE 154 Interest on Village Refunds_11.11 2" xfId="25761"/>
    <cellStyle name="s_Bal Sheets_JE 154 Interest on Village Refunds_11.11 2 2" xfId="19506"/>
    <cellStyle name="s_Bal Sheets_JE 160 Workbasket accrual LI 09.11" xfId="3792"/>
    <cellStyle name="s_Bal Sheets_JE 160 Workbasket accrual LI 09.11 2" xfId="25762"/>
    <cellStyle name="s_Bal Sheets_JE 160 Workbasket accrual LI 09.11 2 2" xfId="17584"/>
    <cellStyle name="s_Bal Sheets_JE 160 Workbasket accrual LI 10.11 - in progress" xfId="3793"/>
    <cellStyle name="s_Bal Sheets_JE 160 Workbasket accrual LI 10.11 - in progress 2" xfId="25763"/>
    <cellStyle name="s_Bal Sheets_JE 160 Workbasket accrual LI 10.11 - in progress 2 2" xfId="19785"/>
    <cellStyle name="s_Bal Sheets_JE 160 Workbasket Accrual_updated-_CA_01.10" xfId="3794"/>
    <cellStyle name="s_Bal Sheets_JE 160 Workbasket Accrual_updated-_CA_01.10 2" xfId="3795"/>
    <cellStyle name="s_Bal Sheets_JE 160 Workbasket Accrual_updated-_CA_01.10 2 2" xfId="25765"/>
    <cellStyle name="s_Bal Sheets_JE 160 Workbasket Accrual_updated-_CA_01.10 2 2 2" xfId="34087"/>
    <cellStyle name="s_Bal Sheets_JE 160 Workbasket Accrual_updated-_CA_01.10 3" xfId="3796"/>
    <cellStyle name="s_Bal Sheets_JE 160 Workbasket Accrual_updated-_CA_01.10 3 2" xfId="25766"/>
    <cellStyle name="s_Bal Sheets_JE 160 Workbasket Accrual_updated-_CA_01.10 3 2 2" xfId="20100"/>
    <cellStyle name="s_Bal Sheets_JE 160 Workbasket Accrual_updated-_CA_01.10 4" xfId="3797"/>
    <cellStyle name="s_Bal Sheets_JE 160 Workbasket Accrual_updated-_CA_01.10 4 2" xfId="25767"/>
    <cellStyle name="s_Bal Sheets_JE 160 Workbasket Accrual_updated-_CA_01.10 4 2 2" xfId="35721"/>
    <cellStyle name="s_Bal Sheets_JE 160 Workbasket Accrual_updated-_CA_01.10 5" xfId="3798"/>
    <cellStyle name="s_Bal Sheets_JE 160 Workbasket Accrual_updated-_CA_01.10 5 2" xfId="25768"/>
    <cellStyle name="s_Bal Sheets_JE 160 Workbasket Accrual_updated-_CA_01.10 5 2 2" xfId="17437"/>
    <cellStyle name="s_Bal Sheets_JE 160 Workbasket Accrual_updated-_CA_01.10 6" xfId="25764"/>
    <cellStyle name="s_Bal Sheets_JE 160 Workbasket Accrual_updated-_CA_01.10 6 2" xfId="19715"/>
    <cellStyle name="s_Bal Sheets_JE 160 Workbasket Accrual_updated-_CA_01.10_~3251160" xfId="3799"/>
    <cellStyle name="s_Bal Sheets_JE 160 Workbasket Accrual_updated-_CA_01.10_~3251160 2" xfId="25769"/>
    <cellStyle name="s_Bal Sheets_JE 160 Workbasket Accrual_updated-_CA_01.10_~3251160 2 2" xfId="33281"/>
    <cellStyle name="s_Bal Sheets_JE 160 Workbasket Accrual_updated-_CA_01.10_JE 160 Workbasket accrual LI 09.11" xfId="3800"/>
    <cellStyle name="s_Bal Sheets_JE 160 Workbasket Accrual_updated-_CA_01.10_JE 160 Workbasket accrual LI 09.11 2" xfId="25770"/>
    <cellStyle name="s_Bal Sheets_JE 160 Workbasket Accrual_updated-_CA_01.10_JE 160 Workbasket accrual LI 09.11 2 2" xfId="32497"/>
    <cellStyle name="s_Bal Sheets_JE 160 Workbasket Accrual_updated-_CA_01.10_JE 160 Workbasket accrual LI 10.11 - in progress" xfId="3801"/>
    <cellStyle name="s_Bal Sheets_JE 160 Workbasket Accrual_updated-_CA_01.10_JE 160 Workbasket accrual LI 10.11 - in progress 2" xfId="25771"/>
    <cellStyle name="s_Bal Sheets_JE 160 Workbasket Accrual_updated-_CA_01.10_JE 160 Workbasket accrual LI 10.11 - in progress 2 2" xfId="21301"/>
    <cellStyle name="s_Bal Sheets_JE 160 Workbasket Accrual_updated-_CA_01.10_JE 160 Workbasket Template_LI_04.12" xfId="3802"/>
    <cellStyle name="s_Bal Sheets_JE 160 Workbasket Accrual_updated-_CA_01.10_JE 160 Workbasket Template_LI_04.12 2" xfId="25772"/>
    <cellStyle name="s_Bal Sheets_JE 160 Workbasket Accrual_updated-_CA_01.10_JE 160 Workbasket Template_LI_04.12 2 2" xfId="34794"/>
    <cellStyle name="s_Bal Sheets_JE 160 Workbasket Accrual_updated-_CA_01.10_JE 160 Workbasket Template_LI_07.12" xfId="3803"/>
    <cellStyle name="s_Bal Sheets_JE 160 Workbasket Accrual_updated-_CA_01.10_JE 160 Workbasket Template_LI_07.12 2" xfId="25773"/>
    <cellStyle name="s_Bal Sheets_JE 160 Workbasket Accrual_updated-_CA_01.10_JE 160 Workbasket Template_LI_07.12 2 2" xfId="19663"/>
    <cellStyle name="s_Bal Sheets_JE 160 Workbasket Accrual_updated-_CA_01.10_JE 175 Legal Accrual_LI 05.12" xfId="3804"/>
    <cellStyle name="s_Bal Sheets_JE 160 Workbasket Accrual_updated-_CA_01.10_JE 175 Legal Accrual_LI 05.12 2" xfId="25774"/>
    <cellStyle name="s_Bal Sheets_JE 160 Workbasket Accrual_updated-_CA_01.10_JE 175 Legal Accrual_LI 05.12 2 2" xfId="21310"/>
    <cellStyle name="s_Bal Sheets_JE 160 Workbasket Accrual_updated-_CA_01.10_JE 175 Legal Accrual_LI 08.2011" xfId="3805"/>
    <cellStyle name="s_Bal Sheets_JE 160 Workbasket Accrual_updated-_CA_01.10_JE 175 Legal Accrual_LI 08.2011 2" xfId="25775"/>
    <cellStyle name="s_Bal Sheets_JE 160 Workbasket Accrual_updated-_CA_01.10_JE 175 Legal Accrual_LI 08.2011 2 2" xfId="18430"/>
    <cellStyle name="s_Bal Sheets_JE 160 Workbasket Accrual_updated-_CA_01.10_JE 175 Legal Accrual_LI -10.2011" xfId="3806"/>
    <cellStyle name="s_Bal Sheets_JE 160 Workbasket Accrual_updated-_CA_01.10_JE 175 Legal Accrual_LI -10.2011 2" xfId="25776"/>
    <cellStyle name="s_Bal Sheets_JE 160 Workbasket Accrual_updated-_CA_01.10_JE 175 Legal Accrual_LI -10.2011 2 2" xfId="35853"/>
    <cellStyle name="s_Bal Sheets_JE 160 Workbasket Accrual_updated-_CA_01.10_JE 175 Legal Accrual_LI -11.2011" xfId="3807"/>
    <cellStyle name="s_Bal Sheets_JE 160 Workbasket Accrual_updated-_CA_01.10_JE 175 Legal Accrual_LI -11.2011 2" xfId="25777"/>
    <cellStyle name="s_Bal Sheets_JE 160 Workbasket Accrual_updated-_CA_01.10_JE 175 Legal Accrual_LI -11.2011 2 2" xfId="34956"/>
    <cellStyle name="s_Bal Sheets_JE 160 Workbasket Accrual_updated-_CA_01.10_JE 175 Legal Accrual_LI -12.2011" xfId="3808"/>
    <cellStyle name="s_Bal Sheets_JE 160 Workbasket Accrual_updated-_CA_01.10_JE 175 Legal Accrual_LI -12.2011 2" xfId="25778"/>
    <cellStyle name="s_Bal Sheets_JE 160 Workbasket Accrual_updated-_CA_01.10_JE 175 Legal Accrual_LI -12.2011 2 2" xfId="32938"/>
    <cellStyle name="s_Bal Sheets_JE 160 Workbasket Accrual_updated-_CA_01.10_JE 175_Legal Accrual_TN_08.11" xfId="3809"/>
    <cellStyle name="s_Bal Sheets_JE 160 Workbasket Accrual_updated-_CA_01.10_JE 175_Legal Accrual_TN_08.11 2" xfId="25779"/>
    <cellStyle name="s_Bal Sheets_JE 160 Workbasket Accrual_updated-_CA_01.10_JE 175_Legal Accrual_TN_08.11 2 2" xfId="36070"/>
    <cellStyle name="s_Bal Sheets_JE 160 Workbasket Accrual_updated-_CA_01.10_JE 175_Legal Accrual_TN_09.11" xfId="3810"/>
    <cellStyle name="s_Bal Sheets_JE 160 Workbasket Accrual_updated-_CA_01.10_JE 175_Legal Accrual_TN_09.11 2" xfId="25780"/>
    <cellStyle name="s_Bal Sheets_JE 160 Workbasket Accrual_updated-_CA_01.10_JE 175_Legal Accrual_TN_09.11 2 2" xfId="18152"/>
    <cellStyle name="s_Bal Sheets_JE 160 Workbasket Accrual_updated-_CA_01.10_LI-Legal Fees_Accrual Worksheet_2011-02Nov" xfId="3811"/>
    <cellStyle name="s_Bal Sheets_JE 160 Workbasket Accrual_updated-_CA_01.10_LI-Legal Fees_Accrual Worksheet_2011-02Nov 2" xfId="25781"/>
    <cellStyle name="s_Bal Sheets_JE 160 Workbasket Accrual_updated-_CA_01.10_LI-Legal Fees_Accrual Worksheet_2011-02Nov 2 2" xfId="34641"/>
    <cellStyle name="s_Bal Sheets_JE 160 Workbasket Accrual_updated-_CA_01.10_SAP JE Accrual" xfId="3812"/>
    <cellStyle name="s_Bal Sheets_JE 160 Workbasket Accrual_updated-_CA_01.10_SAP JE Accrual 2" xfId="25782"/>
    <cellStyle name="s_Bal Sheets_JE 160 Workbasket Accrual_updated-_CA_01.10_SAP JE Accrual 2 2" xfId="17883"/>
    <cellStyle name="s_Bal Sheets_JE 160 Workbasket Accrual_updated-_CA_01.10_SAP JE Template 10.06.12" xfId="3813"/>
    <cellStyle name="s_Bal Sheets_JE 160 Workbasket Accrual_updated-_CA_01.10_SAP JE Template 10.06.12 2" xfId="25783"/>
    <cellStyle name="s_Bal Sheets_JE 160 Workbasket Accrual_updated-_CA_01.10_SAP JE Template 10.06.12 2 2" xfId="33866"/>
    <cellStyle name="s_Bal Sheets_JE 175 Legal accrual_12.11" xfId="3814"/>
    <cellStyle name="s_Bal Sheets_JE 175 Legal accrual_12.11 2" xfId="25784"/>
    <cellStyle name="s_Bal Sheets_JE 175 Legal accrual_12.11 2 2" xfId="18711"/>
    <cellStyle name="s_Bal Sheets_JE 175 Legal Accrual_LI_07.12" xfId="10875"/>
    <cellStyle name="s_Bal Sheets_JE 175 Legal Accrual_LI_07.12 2" xfId="25785"/>
    <cellStyle name="s_Bal Sheets_JE 175 Legal Accrual_LI_07.12 2 2" xfId="35377"/>
    <cellStyle name="s_Bal Sheets_JE 180_MI reserve over 180 days_LI 07.12" xfId="10876"/>
    <cellStyle name="s_Bal Sheets_JE 180_MI reserve over 180 days_LI 07.12 2" xfId="25786"/>
    <cellStyle name="s_Bal Sheets_JE 180_MI reserve over 180 days_LI 07.12 2 2" xfId="18261"/>
    <cellStyle name="s_Bal Sheets_JE 200 AWCC true up_PA_06.12" xfId="3815"/>
    <cellStyle name="s_Bal Sheets_JE 200 AWCC true up_PA_06.12 2" xfId="25787"/>
    <cellStyle name="s_Bal Sheets_JE 200 AWCC true up_PA_06.12 2 2" xfId="34245"/>
    <cellStyle name="s_Bal Sheets_JE 38110902 True up interest for RAC adjustment" xfId="3816"/>
    <cellStyle name="s_Bal Sheets_JE 38110902 True up interest for RAC adjustment 2" xfId="25788"/>
    <cellStyle name="s_Bal Sheets_JE 38110902 True up interest for RAC adjustment 2 2" xfId="18621"/>
    <cellStyle name="s_Bal Sheets_JE 39081218 Antenna Rent Revenue_NY_07.12" xfId="9371"/>
    <cellStyle name="s_Bal Sheets_JE 39081218 Antenna Rent Revenue_NY_07.12 2" xfId="25789"/>
    <cellStyle name="s_Bal Sheets_JE 39081218 Antenna Rent Revenue_NY_07.12 2 2" xfId="18237"/>
    <cellStyle name="s_Bal Sheets_JE 500 INTERNAL RESERVE INTEREST Dec. 2011" xfId="3817"/>
    <cellStyle name="s_Bal Sheets_JE 500 INTERNAL RESERVE INTEREST Dec. 2011 2" xfId="9545"/>
    <cellStyle name="s_Bal Sheets_JE 500 INTERNAL RESERVE INTEREST Dec. 2011 2 2" xfId="25791"/>
    <cellStyle name="s_Bal Sheets_JE 500 INTERNAL RESERVE INTEREST Dec. 2011 2 2 2" xfId="35173"/>
    <cellStyle name="s_Bal Sheets_JE 500 INTERNAL RESERVE INTEREST Dec. 2011 3" xfId="25790"/>
    <cellStyle name="s_Bal Sheets_JE 500 INTERNAL RESERVE INTEREST Dec. 2011 3 2" xfId="34061"/>
    <cellStyle name="s_Bal Sheets_JE 500 INTERNAL RESERVE INTEREST Nov. 2011" xfId="9546"/>
    <cellStyle name="s_Bal Sheets_JE 500 INTERNAL RESERVE INTEREST Nov. 2011 2" xfId="25792"/>
    <cellStyle name="s_Bal Sheets_JE 500 INTERNAL RESERVE INTEREST Nov. 2011 2 2" xfId="17492"/>
    <cellStyle name="s_Bal Sheets_JE 725 - To record the PPV uplift - NY - 08.12" xfId="8732"/>
    <cellStyle name="s_Bal Sheets_JE 725 - To record the PPV uplift - NY - 08.12 2" xfId="25793"/>
    <cellStyle name="s_Bal Sheets_JE 725 - To record the PPV uplift - NY - 08.12 2 2" xfId="35411"/>
    <cellStyle name="s_Bal Sheets_JE 77 Rev Stabilization 02.12" xfId="3818"/>
    <cellStyle name="s_Bal Sheets_JE 77 Rev Stabilization 02.12 2" xfId="25794"/>
    <cellStyle name="s_Bal Sheets_JE 77 Rev Stabilization 02.12 2 2" xfId="21092"/>
    <cellStyle name="s_Bal Sheets_JE 77 Rev Stabilization 03.12" xfId="9999"/>
    <cellStyle name="s_Bal Sheets_JE 77 Rev Stabilization 03.12 2" xfId="25795"/>
    <cellStyle name="s_Bal Sheets_JE 77 Rev Stabilization 03.12 2 2" xfId="17743"/>
    <cellStyle name="s_Bal Sheets_JE 77 Rev Stabilization 08.11" xfId="3819"/>
    <cellStyle name="s_Bal Sheets_JE 77 Rev Stabilization 08.11 2" xfId="10000"/>
    <cellStyle name="s_Bal Sheets_JE 77 Rev Stabilization 08.11 2 2" xfId="25797"/>
    <cellStyle name="s_Bal Sheets_JE 77 Rev Stabilization 08.11 2 2 2" xfId="17524"/>
    <cellStyle name="s_Bal Sheets_JE 77 Rev Stabilization 08.11 3" xfId="25796"/>
    <cellStyle name="s_Bal Sheets_JE 77 Rev Stabilization 08.11 3 2" xfId="21143"/>
    <cellStyle name="s_Bal Sheets_JE 77 Rev Stabilization 11.11" xfId="10001"/>
    <cellStyle name="s_Bal Sheets_JE 77 Rev Stabilization 11.11 2" xfId="25798"/>
    <cellStyle name="s_Bal Sheets_JE 77 Rev Stabilization 11.11 2 2" xfId="34726"/>
    <cellStyle name="s_Bal Sheets_JE 77 Rev Stabilization 12.11" xfId="10002"/>
    <cellStyle name="s_Bal Sheets_JE 77 Rev Stabilization 12.11 2" xfId="25799"/>
    <cellStyle name="s_Bal Sheets_JE 77 Rev Stabilization 12.11 2 2" xfId="17613"/>
    <cellStyle name="s_Bal Sheets_JE 77 Rev Stabilization_NY_08.12" xfId="8733"/>
    <cellStyle name="s_Bal Sheets_JE 77 Rev Stabilization_NY_08.12 2" xfId="25800"/>
    <cellStyle name="s_Bal Sheets_JE 77 Rev Stabilization_NY_08.12 2 2" xfId="33741"/>
    <cellStyle name="s_Bal Sheets_JE 78 Property Tax Stabilization 02.12" xfId="8734"/>
    <cellStyle name="s_Bal Sheets_JE 78 Property Tax Stabilization 02.12 2" xfId="25801"/>
    <cellStyle name="s_Bal Sheets_JE 78 Property Tax Stabilization 02.12 2 2" xfId="19507"/>
    <cellStyle name="s_Bal Sheets_JE 78 Property Tax Stabilization 08.11" xfId="8735"/>
    <cellStyle name="s_Bal Sheets_JE 78 Property Tax Stabilization 08.11 2" xfId="25802"/>
    <cellStyle name="s_Bal Sheets_JE 78 Property Tax Stabilization 08.11 2 2" xfId="32469"/>
    <cellStyle name="s_Bal Sheets_JE 78 Property Tax Stabilization 11.11" xfId="8736"/>
    <cellStyle name="s_Bal Sheets_JE 78 Property Tax Stabilization 11.11 2" xfId="25803"/>
    <cellStyle name="s_Bal Sheets_JE 78 Property Tax Stabilization 11.11 2 2" xfId="19786"/>
    <cellStyle name="s_Bal Sheets_JE Template" xfId="3820"/>
    <cellStyle name="s_Bal Sheets_JE Template 2" xfId="3821"/>
    <cellStyle name="s_Bal Sheets_JE Template 2 2" xfId="25805"/>
    <cellStyle name="s_Bal Sheets_JE Template 2 2 2" xfId="17728"/>
    <cellStyle name="s_Bal Sheets_JE Template 3" xfId="3822"/>
    <cellStyle name="s_Bal Sheets_JE Template 3 2" xfId="25806"/>
    <cellStyle name="s_Bal Sheets_JE Template 3 2 2" xfId="19212"/>
    <cellStyle name="s_Bal Sheets_JE Template 4" xfId="3823"/>
    <cellStyle name="s_Bal Sheets_JE Template 4 2" xfId="25807"/>
    <cellStyle name="s_Bal Sheets_JE Template 4 2 2" xfId="18022"/>
    <cellStyle name="s_Bal Sheets_JE Template 5" xfId="3824"/>
    <cellStyle name="s_Bal Sheets_JE Template 5 2" xfId="25808"/>
    <cellStyle name="s_Bal Sheets_JE Template 5 2 2" xfId="34751"/>
    <cellStyle name="s_Bal Sheets_JE Template 6" xfId="25804"/>
    <cellStyle name="s_Bal Sheets_JE Template 6 2" xfId="18622"/>
    <cellStyle name="s_Bal Sheets_JE Template_~3251160" xfId="3825"/>
    <cellStyle name="s_Bal Sheets_JE Template_~3251160 2" xfId="25809"/>
    <cellStyle name="s_Bal Sheets_JE Template_~3251160 2 2" xfId="33108"/>
    <cellStyle name="s_Bal Sheets_JE Template_JE 160 Workbasket accrual LI 09.11" xfId="3826"/>
    <cellStyle name="s_Bal Sheets_JE Template_JE 160 Workbasket accrual LI 09.11 2" xfId="25810"/>
    <cellStyle name="s_Bal Sheets_JE Template_JE 160 Workbasket accrual LI 09.11 2 2" xfId="34106"/>
    <cellStyle name="s_Bal Sheets_JE Template_JE 160 Workbasket accrual LI 10.11 - in progress" xfId="3827"/>
    <cellStyle name="s_Bal Sheets_JE Template_JE 160 Workbasket accrual LI 10.11 - in progress 2" xfId="25811"/>
    <cellStyle name="s_Bal Sheets_JE Template_JE 160 Workbasket accrual LI 10.11 - in progress 2 2" xfId="18429"/>
    <cellStyle name="s_Bal Sheets_JE Template_JE 160 Workbasket Template_LI_04.12" xfId="3828"/>
    <cellStyle name="s_Bal Sheets_JE Template_JE 160 Workbasket Template_LI_04.12 2" xfId="25812"/>
    <cellStyle name="s_Bal Sheets_JE Template_JE 160 Workbasket Template_LI_04.12 2 2" xfId="19208"/>
    <cellStyle name="s_Bal Sheets_JE Template_JE 160 Workbasket Template_LI_07.12" xfId="3829"/>
    <cellStyle name="s_Bal Sheets_JE Template_JE 160 Workbasket Template_LI_07.12 2" xfId="25813"/>
    <cellStyle name="s_Bal Sheets_JE Template_JE 160 Workbasket Template_LI_07.12 2 2" xfId="18236"/>
    <cellStyle name="s_Bal Sheets_JE Template_JE 175 Legal Accrual_LI 05.12" xfId="3830"/>
    <cellStyle name="s_Bal Sheets_JE Template_JE 175 Legal Accrual_LI 05.12 2" xfId="25814"/>
    <cellStyle name="s_Bal Sheets_JE Template_JE 175 Legal Accrual_LI 05.12 2 2" xfId="19047"/>
    <cellStyle name="s_Bal Sheets_JE Template_JE 175 Legal Accrual_LI 08.2011" xfId="3831"/>
    <cellStyle name="s_Bal Sheets_JE Template_JE 175 Legal Accrual_LI 08.2011 2" xfId="25815"/>
    <cellStyle name="s_Bal Sheets_JE Template_JE 175 Legal Accrual_LI 08.2011 2 2" xfId="35958"/>
    <cellStyle name="s_Bal Sheets_JE Template_JE 175 Legal Accrual_LI -10.2011" xfId="3832"/>
    <cellStyle name="s_Bal Sheets_JE Template_JE 175 Legal Accrual_LI -10.2011 2" xfId="25816"/>
    <cellStyle name="s_Bal Sheets_JE Template_JE 175 Legal Accrual_LI -10.2011 2 2" xfId="18713"/>
    <cellStyle name="s_Bal Sheets_JE Template_JE 175 Legal Accrual_LI -11.2011" xfId="3833"/>
    <cellStyle name="s_Bal Sheets_JE Template_JE 175 Legal Accrual_LI -11.2011 2" xfId="25817"/>
    <cellStyle name="s_Bal Sheets_JE Template_JE 175 Legal Accrual_LI -11.2011 2 2" xfId="33865"/>
    <cellStyle name="s_Bal Sheets_JE Template_JE 175 Legal Accrual_LI -12.2011" xfId="3834"/>
    <cellStyle name="s_Bal Sheets_JE Template_JE 175 Legal Accrual_LI -12.2011 2" xfId="25818"/>
    <cellStyle name="s_Bal Sheets_JE Template_JE 175 Legal Accrual_LI -12.2011 2 2" xfId="33864"/>
    <cellStyle name="s_Bal Sheets_JE Template_JE 175_Legal Accrual_TN_08.11" xfId="3835"/>
    <cellStyle name="s_Bal Sheets_JE Template_JE 175_Legal Accrual_TN_08.11 2" xfId="25819"/>
    <cellStyle name="s_Bal Sheets_JE Template_JE 175_Legal Accrual_TN_08.11 2 2" xfId="33706"/>
    <cellStyle name="s_Bal Sheets_JE Template_JE 175_Legal Accrual_TN_09.11" xfId="3836"/>
    <cellStyle name="s_Bal Sheets_JE Template_JE 175_Legal Accrual_TN_09.11 2" xfId="25820"/>
    <cellStyle name="s_Bal Sheets_JE Template_JE 175_Legal Accrual_TN_09.11 2 2" xfId="18947"/>
    <cellStyle name="s_Bal Sheets_JE Template_LI-Legal Fees_Accrual Worksheet_2011-02Nov" xfId="3837"/>
    <cellStyle name="s_Bal Sheets_JE Template_LI-Legal Fees_Accrual Worksheet_2011-02Nov 2" xfId="25821"/>
    <cellStyle name="s_Bal Sheets_JE Template_LI-Legal Fees_Accrual Worksheet_2011-02Nov 2 2" xfId="17438"/>
    <cellStyle name="s_Bal Sheets_JE Template_SAP JE Accrual" xfId="3838"/>
    <cellStyle name="s_Bal Sheets_JE Template_SAP JE Accrual 2" xfId="25822"/>
    <cellStyle name="s_Bal Sheets_JE Template_SAP JE Accrual 2 2" xfId="35520"/>
    <cellStyle name="s_Bal Sheets_JE Template_SAP JE Template 10.06.12" xfId="3839"/>
    <cellStyle name="s_Bal Sheets_JE Template_SAP JE Template 10.06.12 2" xfId="25823"/>
    <cellStyle name="s_Bal Sheets_JE Template_SAP JE Template 10.06.12 2 2" xfId="33553"/>
    <cellStyle name="s_Bal Sheets_JE-December 2012" xfId="3840"/>
    <cellStyle name="s_Bal Sheets_JE-December 2012 2" xfId="3841"/>
    <cellStyle name="s_Bal Sheets_JE-December 2012 2 2" xfId="25825"/>
    <cellStyle name="s_Bal Sheets_JE-December 2012 2 2 2" xfId="20687"/>
    <cellStyle name="s_Bal Sheets_JE-December 2012 3" xfId="3842"/>
    <cellStyle name="s_Bal Sheets_JE-December 2012 3 2" xfId="25826"/>
    <cellStyle name="s_Bal Sheets_JE-December 2012 3 2 2" xfId="35685"/>
    <cellStyle name="s_Bal Sheets_JE-December 2012 4" xfId="3843"/>
    <cellStyle name="s_Bal Sheets_JE-December 2012 4 2" xfId="25827"/>
    <cellStyle name="s_Bal Sheets_JE-December 2012 4 2 2" xfId="35174"/>
    <cellStyle name="s_Bal Sheets_JE-December 2012 5" xfId="3844"/>
    <cellStyle name="s_Bal Sheets_JE-December 2012 5 2" xfId="25828"/>
    <cellStyle name="s_Bal Sheets_JE-December 2012 5 2 2" xfId="18975"/>
    <cellStyle name="s_Bal Sheets_JE-December 2012 6" xfId="25824"/>
    <cellStyle name="s_Bal Sheets_JE-December 2012 6 2" xfId="20725"/>
    <cellStyle name="s_Bal Sheets_JE-November 2012" xfId="3845"/>
    <cellStyle name="s_Bal Sheets_JE-November 2012 2" xfId="3846"/>
    <cellStyle name="s_Bal Sheets_JE-November 2012 2 2" xfId="25830"/>
    <cellStyle name="s_Bal Sheets_JE-November 2012 2 2 2" xfId="18745"/>
    <cellStyle name="s_Bal Sheets_JE-November 2012 3" xfId="3847"/>
    <cellStyle name="s_Bal Sheets_JE-November 2012 3 2" xfId="25831"/>
    <cellStyle name="s_Bal Sheets_JE-November 2012 3 2 2" xfId="17522"/>
    <cellStyle name="s_Bal Sheets_JE-November 2012 4" xfId="3848"/>
    <cellStyle name="s_Bal Sheets_JE-November 2012 4 2" xfId="25832"/>
    <cellStyle name="s_Bal Sheets_JE-November 2012 4 2 2" xfId="35600"/>
    <cellStyle name="s_Bal Sheets_JE-November 2012 5" xfId="3849"/>
    <cellStyle name="s_Bal Sheets_JE-November 2012 5 2" xfId="25833"/>
    <cellStyle name="s_Bal Sheets_JE-November 2012 5 2 2" xfId="19508"/>
    <cellStyle name="s_Bal Sheets_JE-November 2012 6" xfId="25829"/>
    <cellStyle name="s_Bal Sheets_JE-November 2012 6 2" xfId="35751"/>
    <cellStyle name="s_Bal Sheets_Journal Entry (2)" xfId="3850"/>
    <cellStyle name="s_Bal Sheets_Journal Entry (2) 2" xfId="25834"/>
    <cellStyle name="s_Bal Sheets_Journal Entry (2) 2 2" xfId="19935"/>
    <cellStyle name="s_Bal Sheets_JR 2001 OPEB 2012" xfId="10003"/>
    <cellStyle name="s_Bal Sheets_JR 2001 OPEB 2012 2" xfId="25835"/>
    <cellStyle name="s_Bal Sheets_JR 2001 OPEB 2012 2 2" xfId="17729"/>
    <cellStyle name="s_Bal Sheets_JR 2002 Pension Costs 2012" xfId="10004"/>
    <cellStyle name="s_Bal Sheets_JR 2002 Pension Costs 2012 2" xfId="25836"/>
    <cellStyle name="s_Bal Sheets_JR 2002 Pension Costs 2012 2 2" xfId="35496"/>
    <cellStyle name="s_Bal Sheets_LI#38 165100 Mar 2011" xfId="3851"/>
    <cellStyle name="s_Bal Sheets_LI#38 165100 Mar 2011 2" xfId="10005"/>
    <cellStyle name="s_Bal Sheets_LI#38 165100 Mar 2011 2 2" xfId="25838"/>
    <cellStyle name="s_Bal Sheets_LI#38 165100 Mar 2011 2 2 2" xfId="34795"/>
    <cellStyle name="s_Bal Sheets_LI#38 165100 Mar 2011 3" xfId="25837"/>
    <cellStyle name="s_Bal Sheets_LI#38 165100 Mar 2011 3 2" xfId="34725"/>
    <cellStyle name="s_Bal Sheets_LI#38 165100 Mar 2011_39 - JE 77 Rev Stabilization_NY_05.12" xfId="8737"/>
    <cellStyle name="s_Bal Sheets_LI#38 165100 Mar 2011_39 - JE 77 Rev Stabilization_NY_05.12 2" xfId="10006"/>
    <cellStyle name="s_Bal Sheets_LI#38 165100 Mar 2011_39 - JE 77 Rev Stabilization_NY_05.12 2 2" xfId="25840"/>
    <cellStyle name="s_Bal Sheets_LI#38 165100 Mar 2011_39 - JE 77 Rev Stabilization_NY_05.12 2 2 2" xfId="33020"/>
    <cellStyle name="s_Bal Sheets_LI#38 165100 Mar 2011_39 - JE 77 Rev Stabilization_NY_05.12 3" xfId="25839"/>
    <cellStyle name="s_Bal Sheets_LI#38 165100 Mar 2011_39 - JE 77 Rev Stabilization_NY_05.12 3 2" xfId="17219"/>
    <cellStyle name="s_Bal Sheets_LI#38 165100 Mar 2011_39 - JE 79 Rev Stabilization adj_NY_05.12" xfId="8738"/>
    <cellStyle name="s_Bal Sheets_LI#38 165100 Mar 2011_39 - JE 79 Rev Stabilization adj_NY_05.12 2" xfId="10007"/>
    <cellStyle name="s_Bal Sheets_LI#38 165100 Mar 2011_39 - JE 79 Rev Stabilization adj_NY_05.12 2 2" xfId="25842"/>
    <cellStyle name="s_Bal Sheets_LI#38 165100 Mar 2011_39 - JE 79 Rev Stabilization adj_NY_05.12 2 2 2" xfId="32563"/>
    <cellStyle name="s_Bal Sheets_LI#38 165100 Mar 2011_39 - JE 79 Rev Stabilization adj_NY_05.12 3" xfId="25841"/>
    <cellStyle name="s_Bal Sheets_LI#38 165100 Mar 2011_39 - JE 79 Rev Stabilization adj_NY_05.12 3 2" xfId="17328"/>
    <cellStyle name="s_Bal Sheets_LI#38 165100 Mar 2011_JE 38110902 True up interest for RAC adjustment" xfId="3852"/>
    <cellStyle name="s_Bal Sheets_LI#38 165100 Mar 2011_JE 38110902 True up interest for RAC adjustment 2" xfId="10008"/>
    <cellStyle name="s_Bal Sheets_LI#38 165100 Mar 2011_JE 38110902 True up interest for RAC adjustment 2 2" xfId="25844"/>
    <cellStyle name="s_Bal Sheets_LI#38 165100 Mar 2011_JE 38110902 True up interest for RAC adjustment 2 2 2" xfId="32420"/>
    <cellStyle name="s_Bal Sheets_LI#38 165100 Mar 2011_JE 38110902 True up interest for RAC adjustment 3" xfId="25843"/>
    <cellStyle name="s_Bal Sheets_LI#38 165100 Mar 2011_JE 38110902 True up interest for RAC adjustment 3 2" xfId="18731"/>
    <cellStyle name="s_Bal Sheets_LI#38 165100 Mar 2011_JE 77 Rev Stabilization 01.12" xfId="3853"/>
    <cellStyle name="s_Bal Sheets_LI#38 165100 Mar 2011_JE 77 Rev Stabilization 01.12 2" xfId="10009"/>
    <cellStyle name="s_Bal Sheets_LI#38 165100 Mar 2011_JE 77 Rev Stabilization 01.12 2 2" xfId="25846"/>
    <cellStyle name="s_Bal Sheets_LI#38 165100 Mar 2011_JE 77 Rev Stabilization 01.12 2 2 2" xfId="34642"/>
    <cellStyle name="s_Bal Sheets_LI#38 165100 Mar 2011_JE 77 Rev Stabilization 01.12 3" xfId="25845"/>
    <cellStyle name="s_Bal Sheets_LI#38 165100 Mar 2011_JE 77 Rev Stabilization 01.12 3 2" xfId="36071"/>
    <cellStyle name="s_Bal Sheets_LI#38 165100 Mar 2011_JE 77 Rev Stabilization 04.12" xfId="8739"/>
    <cellStyle name="s_Bal Sheets_LI#38 165100 Mar 2011_JE 77 Rev Stabilization 04.12 2" xfId="10010"/>
    <cellStyle name="s_Bal Sheets_LI#38 165100 Mar 2011_JE 77 Rev Stabilization 04.12 2 2" xfId="25848"/>
    <cellStyle name="s_Bal Sheets_LI#38 165100 Mar 2011_JE 77 Rev Stabilization 04.12 2 2 2" xfId="33540"/>
    <cellStyle name="s_Bal Sheets_LI#38 165100 Mar 2011_JE 77 Rev Stabilization 04.12 3" xfId="25847"/>
    <cellStyle name="s_Bal Sheets_LI#38 165100 Mar 2011_JE 77 Rev Stabilization 04.12 3 2" xfId="20868"/>
    <cellStyle name="s_Bal Sheets_LI#38 165100 Mar 2011_JE 77 Rev Stabilization_LI_07.12" xfId="8740"/>
    <cellStyle name="s_Bal Sheets_LI#38 165100 Mar 2011_JE 77 Rev Stabilization_LI_07.12 2" xfId="25849"/>
    <cellStyle name="s_Bal Sheets_LI#38 165100 Mar 2011_JE 77 Rev Stabilization_LI_07.12 2 2" xfId="17389"/>
    <cellStyle name="s_Bal Sheets_LI#38 165100 Mar 2011_JE 78 Property Tax Stabilization 01.12" xfId="3854"/>
    <cellStyle name="s_Bal Sheets_LI#38 165100 Mar 2011_JE 78 Property Tax Stabilization 01.12 2" xfId="10011"/>
    <cellStyle name="s_Bal Sheets_LI#38 165100 Mar 2011_JE 78 Property Tax Stabilization 01.12 2 2" xfId="25851"/>
    <cellStyle name="s_Bal Sheets_LI#38 165100 Mar 2011_JE 78 Property Tax Stabilization 01.12 2 2 2" xfId="18911"/>
    <cellStyle name="s_Bal Sheets_LI#38 165100 Mar 2011_JE 78 Property Tax Stabilization 01.12 3" xfId="25850"/>
    <cellStyle name="s_Bal Sheets_LI#38 165100 Mar 2011_JE 78 Property Tax Stabilization 01.12 3 2" xfId="19509"/>
    <cellStyle name="s_Bal Sheets_LI#38 165100 Mar 2011_JE 78 Property Tax Stabilization 03.12" xfId="8741"/>
    <cellStyle name="s_Bal Sheets_LI#38 165100 Mar 2011_JE 78 Property Tax Stabilization 03.12 2" xfId="25852"/>
    <cellStyle name="s_Bal Sheets_LI#38 165100 Mar 2011_JE 78 Property Tax Stabilization 03.12 2 2" xfId="35100"/>
    <cellStyle name="s_Bal Sheets_LI#38 165100 Mar 2011_JE 78 Property Tax Stabilization 04.12" xfId="8742"/>
    <cellStyle name="s_Bal Sheets_LI#38 165100 Mar 2011_JE 78 Property Tax Stabilization 04.12 2" xfId="25853"/>
    <cellStyle name="s_Bal Sheets_LI#38 165100 Mar 2011_JE 78 Property Tax Stabilization 04.12 2 2" xfId="34244"/>
    <cellStyle name="s_Bal Sheets_LI#38 165100 Mar 2011_JE 78 Property Tax Stabilization 11.11" xfId="3855"/>
    <cellStyle name="s_Bal Sheets_LI#38 165100 Mar 2011_JE 78 Property Tax Stabilization 11.11 2" xfId="10012"/>
    <cellStyle name="s_Bal Sheets_LI#38 165100 Mar 2011_JE 78 Property Tax Stabilization 11.11 2 2" xfId="25855"/>
    <cellStyle name="s_Bal Sheets_LI#38 165100 Mar 2011_JE 78 Property Tax Stabilization 11.11 2 2 2" xfId="18652"/>
    <cellStyle name="s_Bal Sheets_LI#38 165100 Mar 2011_JE 78 Property Tax Stabilization 11.11 3" xfId="25854"/>
    <cellStyle name="s_Bal Sheets_LI#38 165100 Mar 2011_JE 78 Property Tax Stabilization 11.11 3 2" xfId="33155"/>
    <cellStyle name="s_Bal Sheets_Sheet1" xfId="3856"/>
    <cellStyle name="s_Bal Sheets_Sheet1 2" xfId="25856"/>
    <cellStyle name="s_Bal Sheets_Sheet1 2 2" xfId="19552"/>
    <cellStyle name="s_Bal Sheets_UPLOAD-Template_2012-06-22" xfId="3857"/>
    <cellStyle name="s_Bal Sheets_UPLOAD-Template_2012-06-22 2" xfId="3858"/>
    <cellStyle name="s_Bal Sheets_UPLOAD-Template_2012-06-22 2 2" xfId="25858"/>
    <cellStyle name="s_Bal Sheets_UPLOAD-Template_2012-06-22 2 2 2" xfId="34645"/>
    <cellStyle name="s_Bal Sheets_UPLOAD-Template_2012-06-22 3" xfId="3859"/>
    <cellStyle name="s_Bal Sheets_UPLOAD-Template_2012-06-22 3 2" xfId="25859"/>
    <cellStyle name="s_Bal Sheets_UPLOAD-Template_2012-06-22 3 2 2" xfId="18831"/>
    <cellStyle name="s_Bal Sheets_UPLOAD-Template_2012-06-22 4" xfId="3860"/>
    <cellStyle name="s_Bal Sheets_UPLOAD-Template_2012-06-22 4 2" xfId="25860"/>
    <cellStyle name="s_Bal Sheets_UPLOAD-Template_2012-06-22 4 2 2" xfId="17412"/>
    <cellStyle name="s_Bal Sheets_UPLOAD-Template_2012-06-22 5" xfId="3861"/>
    <cellStyle name="s_Bal Sheets_UPLOAD-Template_2012-06-22 5 2" xfId="25861"/>
    <cellStyle name="s_Bal Sheets_UPLOAD-Template_2012-06-22 5 2 2" xfId="34418"/>
    <cellStyle name="s_Bal Sheets_UPLOAD-Template_2012-06-22 6" xfId="25857"/>
    <cellStyle name="s_Bal Sheets_UPLOAD-Template_2012-06-22 6 2" xfId="35175"/>
    <cellStyle name="s_Bal Sheets_UPLOAD-Template_2012-06-22_SAP JE Accrual" xfId="3862"/>
    <cellStyle name="s_Bal Sheets_UPLOAD-Template_2012-06-22_SAP JE Accrual 2" xfId="25862"/>
    <cellStyle name="s_Bal Sheets_UPLOAD-Template_2012-06-22_SAP JE Accrual 2 2" xfId="18210"/>
    <cellStyle name="s_Bal Sheets_UPLOAD-Template_2012-06-22_SAP JE Template 10.06.12" xfId="3863"/>
    <cellStyle name="s_Bal Sheets_UPLOAD-Template_2012-06-22_SAP JE Template 10.06.12 2" xfId="25863"/>
    <cellStyle name="s_Bal Sheets_UPLOAD-Template_2012-06-22_SAP JE Template 10.06.12 2 2" xfId="33434"/>
    <cellStyle name="s_CONTROL_LOG_01_2012" xfId="3864"/>
    <cellStyle name="s_CONTROL_LOG_01_2012 2" xfId="25864"/>
    <cellStyle name="s_CONTROL_LOG_01_2012 2 2" xfId="19010"/>
    <cellStyle name="s_CONTROL_LOG_02_2012" xfId="3865"/>
    <cellStyle name="s_CONTROL_LOG_02_2012 2" xfId="25865"/>
    <cellStyle name="s_CONTROL_LOG_02_2012 2 2" xfId="19248"/>
    <cellStyle name="s_CONTROL_LOG_03_2012" xfId="3866"/>
    <cellStyle name="s_CONTROL_LOG_03_2012 2" xfId="25866"/>
    <cellStyle name="s_CONTROL_LOG_03_2012 2 2" xfId="35451"/>
    <cellStyle name="s_CONTROL_LOG_04_2011" xfId="3867"/>
    <cellStyle name="s_CONTROL_LOG_04_2011 2" xfId="25867"/>
    <cellStyle name="s_CONTROL_LOG_04_2011 2 2" xfId="17779"/>
    <cellStyle name="s_CONTROL_LOG_04_2012" xfId="3868"/>
    <cellStyle name="s_CONTROL_LOG_04_2012 2" xfId="25868"/>
    <cellStyle name="s_CONTROL_LOG_04_2012 2 2" xfId="33433"/>
    <cellStyle name="s_CONTROL_LOG_05_2011" xfId="3869"/>
    <cellStyle name="s_CONTROL_LOG_05_2011 2" xfId="25869"/>
    <cellStyle name="s_CONTROL_LOG_05_2011 2 2" xfId="19281"/>
    <cellStyle name="s_CONTROL_LOG_05_2012" xfId="3870"/>
    <cellStyle name="s_CONTROL_LOG_05_2012 2" xfId="25870"/>
    <cellStyle name="s_CONTROL_LOG_05_2012 2 2" xfId="35263"/>
    <cellStyle name="s_CONTROL_LOG_06_2011" xfId="3871"/>
    <cellStyle name="s_CONTROL_LOG_06_2011 2" xfId="25871"/>
    <cellStyle name="s_CONTROL_LOG_06_2011 2 2" xfId="35723"/>
    <cellStyle name="s_CONTROL_LOG_06_2012" xfId="3872"/>
    <cellStyle name="s_CONTROL_LOG_06_2012 2" xfId="25872"/>
    <cellStyle name="s_CONTROL_LOG_06_2012 2 2" xfId="19788"/>
    <cellStyle name="s_CONTROL_LOG_07_2011" xfId="3873"/>
    <cellStyle name="s_CONTROL_LOG_07_2011 2" xfId="25873"/>
    <cellStyle name="s_CONTROL_LOG_07_2011 2 2" xfId="17573"/>
    <cellStyle name="s_CONTROL_LOG_08_2011" xfId="3874"/>
    <cellStyle name="s_CONTROL_LOG_08_2011 2" xfId="25874"/>
    <cellStyle name="s_CONTROL_LOG_08_2011 2 2" xfId="34643"/>
    <cellStyle name="s_CONTROL_LOG_09_2011" xfId="3875"/>
    <cellStyle name="s_CONTROL_LOG_09_2011 2" xfId="25875"/>
    <cellStyle name="s_CONTROL_LOG_09_2011 2 2" xfId="18720"/>
    <cellStyle name="s_CONTROL_LOG_10_2011" xfId="3876"/>
    <cellStyle name="s_CONTROL_LOG_10_2011 2" xfId="25876"/>
    <cellStyle name="s_CONTROL_LOG_10_2011 2 2" xfId="20729"/>
    <cellStyle name="s_CONTROL_LOG_11_2011" xfId="3877"/>
    <cellStyle name="s_CONTROL_LOG_11_2011 2" xfId="25877"/>
    <cellStyle name="s_CONTROL_LOG_11_2011 2 2" xfId="32288"/>
    <cellStyle name="s_CONTROL_LOG_12_2011" xfId="3878"/>
    <cellStyle name="s_CONTROL_LOG_12_2011 2" xfId="25878"/>
    <cellStyle name="s_CONTROL_LOG_12_2011 2 2" xfId="19510"/>
    <cellStyle name="s_Credit (2)" xfId="148"/>
    <cellStyle name="s_Credit (2) 2" xfId="3879"/>
    <cellStyle name="s_Credit (2) 2 2" xfId="25880"/>
    <cellStyle name="s_Credit (2) 2 2 2" xfId="35612"/>
    <cellStyle name="s_Credit (2) 3" xfId="25879"/>
    <cellStyle name="s_Credit (2) 3 2" xfId="34198"/>
    <cellStyle name="s_Credit (2)_1" xfId="149"/>
    <cellStyle name="s_Credit (2)_1 2" xfId="3880"/>
    <cellStyle name="s_Credit (2)_1 2 2" xfId="25882"/>
    <cellStyle name="s_Credit (2)_1 2 2 2" xfId="17727"/>
    <cellStyle name="s_Credit (2)_1 3" xfId="25881"/>
    <cellStyle name="s_Credit (2)_1 3 2" xfId="34644"/>
    <cellStyle name="s_Credit (2)_1_100000439" xfId="8743"/>
    <cellStyle name="s_Credit (2)_1_100000439 2" xfId="25883"/>
    <cellStyle name="s_Credit (2)_1_100000439 2 2" xfId="18499"/>
    <cellStyle name="s_Credit (2)_1_100000477 JE 77 Rev Stabilization_LI_08.12" xfId="10013"/>
    <cellStyle name="s_Credit (2)_1_100000477 JE 77 Rev Stabilization_LI_08.12 2" xfId="25884"/>
    <cellStyle name="s_Credit (2)_1_100000477 JE 77 Rev Stabilization_LI_08.12 2 2" xfId="33863"/>
    <cellStyle name="s_Credit (2)_1_165500 Prepaid Other_NY_05.12" xfId="8744"/>
    <cellStyle name="s_Credit (2)_1_165500 Prepaid Other_NY_05.12 2" xfId="25885"/>
    <cellStyle name="s_Credit (2)_1_165500 Prepaid Other_NY_05.12 2 2" xfId="20709"/>
    <cellStyle name="s_Credit (2)_1_241208 Accrued Rents_NY_05.12" xfId="9372"/>
    <cellStyle name="s_Credit (2)_1_241208 Accrued Rents_NY_05.12 2" xfId="25886"/>
    <cellStyle name="s_Credit (2)_1_241208 Accrued Rents_NY_05.12 2 2" xfId="32861"/>
    <cellStyle name="s_Credit (2)_1_256328 Accr Revenue Other_LI_11.11" xfId="3881"/>
    <cellStyle name="s_Credit (2)_1_256328 Accr Revenue Other_LI_11.11 2" xfId="25887"/>
    <cellStyle name="s_Credit (2)_1_256328 Accr Revenue Other_LI_11.11 2 2" xfId="34029"/>
    <cellStyle name="s_Credit (2)_1_256345 MTBE_NY_05.12" xfId="9373"/>
    <cellStyle name="s_Credit (2)_1_256345 MTBE_NY_05.12 2" xfId="25888"/>
    <cellStyle name="s_Credit (2)_1_256345 MTBE_NY_05.12 2 2" xfId="19384"/>
    <cellStyle name="s_Credit (2)_1_39 - JE 79 Rev Stabilization adj_NY_05.12" xfId="8745"/>
    <cellStyle name="s_Credit (2)_1_39 - JE 79 Rev Stabilization adj_NY_05.12 2" xfId="25889"/>
    <cellStyle name="s_Credit (2)_1_39 - JE 79 Rev Stabilization adj_NY_05.12 2 2" xfId="34373"/>
    <cellStyle name="s_Credit (2)_1_CONTROL_LOG_01_2012" xfId="3882"/>
    <cellStyle name="s_Credit (2)_1_CONTROL_LOG_01_2012 2" xfId="25890"/>
    <cellStyle name="s_Credit (2)_1_CONTROL_LOG_01_2012 2 2" xfId="34796"/>
    <cellStyle name="s_Credit (2)_1_CONTROL_LOG_02_2012" xfId="3883"/>
    <cellStyle name="s_Credit (2)_1_CONTROL_LOG_02_2012 2" xfId="25891"/>
    <cellStyle name="s_Credit (2)_1_CONTROL_LOG_02_2012 2 2" xfId="35176"/>
    <cellStyle name="s_Credit (2)_1_CONTROL_LOG_03_2012" xfId="3884"/>
    <cellStyle name="s_Credit (2)_1_CONTROL_LOG_03_2012 2" xfId="25892"/>
    <cellStyle name="s_Credit (2)_1_CONTROL_LOG_03_2012 2 2" xfId="35025"/>
    <cellStyle name="s_Credit (2)_1_CONTROL_LOG_04_2011" xfId="3885"/>
    <cellStyle name="s_Credit (2)_1_CONTROL_LOG_04_2011 2" xfId="25893"/>
    <cellStyle name="s_Credit (2)_1_CONTROL_LOG_04_2011 2 2" xfId="19511"/>
    <cellStyle name="s_Credit (2)_1_CONTROL_LOG_04_2012" xfId="3886"/>
    <cellStyle name="s_Credit (2)_1_CONTROL_LOG_04_2012 2" xfId="25894"/>
    <cellStyle name="s_Credit (2)_1_CONTROL_LOG_04_2012 2 2" xfId="32764"/>
    <cellStyle name="s_Credit (2)_1_CONTROL_LOG_05_2011" xfId="3887"/>
    <cellStyle name="s_Credit (2)_1_CONTROL_LOG_05_2011 2" xfId="25895"/>
    <cellStyle name="s_Credit (2)_1_CONTROL_LOG_05_2011 2 2" xfId="19789"/>
    <cellStyle name="s_Credit (2)_1_CONTROL_LOG_05_2012" xfId="3888"/>
    <cellStyle name="s_Credit (2)_1_CONTROL_LOG_05_2012 2" xfId="25896"/>
    <cellStyle name="s_Credit (2)_1_CONTROL_LOG_05_2012 2 2" xfId="17246"/>
    <cellStyle name="s_Credit (2)_1_CONTROL_LOG_06_2011" xfId="3889"/>
    <cellStyle name="s_Credit (2)_1_CONTROL_LOG_06_2011 2" xfId="25897"/>
    <cellStyle name="s_Credit (2)_1_CONTROL_LOG_06_2011 2 2" xfId="35665"/>
    <cellStyle name="s_Credit (2)_1_CONTROL_LOG_06_2012" xfId="3890"/>
    <cellStyle name="s_Credit (2)_1_CONTROL_LOG_06_2012 2" xfId="25898"/>
    <cellStyle name="s_Credit (2)_1_CONTROL_LOG_06_2012 2 2" xfId="20101"/>
    <cellStyle name="s_Credit (2)_1_CONTROL_LOG_07_2011" xfId="3891"/>
    <cellStyle name="s_Credit (2)_1_CONTROL_LOG_07_2011 2" xfId="25899"/>
    <cellStyle name="s_Credit (2)_1_CONTROL_LOG_07_2011 2 2" xfId="19121"/>
    <cellStyle name="s_Credit (2)_1_CONTROL_LOG_08_2011" xfId="3892"/>
    <cellStyle name="s_Credit (2)_1_CONTROL_LOG_08_2011 2" xfId="25900"/>
    <cellStyle name="s_Credit (2)_1_CONTROL_LOG_08_2011 2 2" xfId="19572"/>
    <cellStyle name="s_Credit (2)_1_CONTROL_LOG_09_2011" xfId="3893"/>
    <cellStyle name="s_Credit (2)_1_CONTROL_LOG_09_2011 2" xfId="25901"/>
    <cellStyle name="s_Credit (2)_1_CONTROL_LOG_09_2011 2 2" xfId="17336"/>
    <cellStyle name="s_Credit (2)_1_CONTROL_LOG_10_2011" xfId="3894"/>
    <cellStyle name="s_Credit (2)_1_CONTROL_LOG_10_2011 2" xfId="25902"/>
    <cellStyle name="s_Credit (2)_1_CONTROL_LOG_10_2011 2 2" xfId="20849"/>
    <cellStyle name="s_Credit (2)_1_CONTROL_LOG_11_2011" xfId="3895"/>
    <cellStyle name="s_Credit (2)_1_CONTROL_LOG_11_2011 2" xfId="25903"/>
    <cellStyle name="s_Credit (2)_1_CONTROL_LOG_11_2011 2 2" xfId="35722"/>
    <cellStyle name="s_Credit (2)_1_CONTROL_LOG_12_2011" xfId="3896"/>
    <cellStyle name="s_Credit (2)_1_CONTROL_LOG_12_2011 2" xfId="25904"/>
    <cellStyle name="s_Credit (2)_1_CONTROL_LOG_12_2011 2 2" xfId="18483"/>
    <cellStyle name="s_Credit (2)_1_FSTR JDE Reports 12.2011" xfId="8746"/>
    <cellStyle name="s_Credit (2)_1_FSTR JDE Reports 12.2011 2" xfId="10014"/>
    <cellStyle name="s_Credit (2)_1_FSTR JDE Reports 12.2011 2 2" xfId="25906"/>
    <cellStyle name="s_Credit (2)_1_FSTR JDE Reports 12.2011 2 2 2" xfId="19717"/>
    <cellStyle name="s_Credit (2)_1_FSTR JDE Reports 12.2011 3" xfId="25905"/>
    <cellStyle name="s_Credit (2)_1_FSTR JDE Reports 12.2011 3 2" xfId="17726"/>
    <cellStyle name="s_Credit (2)_1_JE 100_Uncoll_LI_06.12" xfId="3897"/>
    <cellStyle name="s_Credit (2)_1_JE 100_Uncoll_LI_06.12 2" xfId="25907"/>
    <cellStyle name="s_Credit (2)_1_JE 100_Uncoll_LI_06.12 2 2" xfId="17908"/>
    <cellStyle name="s_Credit (2)_1_JE 108 SERP 07.12" xfId="3898"/>
    <cellStyle name="s_Credit (2)_1_JE 108 SERP 07.12 2" xfId="3899"/>
    <cellStyle name="s_Credit (2)_1_JE 108 SERP 07.12 2 2" xfId="25909"/>
    <cellStyle name="s_Credit (2)_1_JE 108 SERP 07.12 2 2 2" xfId="35575"/>
    <cellStyle name="s_Credit (2)_1_JE 108 SERP 07.12 3" xfId="3900"/>
    <cellStyle name="s_Credit (2)_1_JE 108 SERP 07.12 3 2" xfId="25910"/>
    <cellStyle name="s_Credit (2)_1_JE 108 SERP 07.12 3 2 2" xfId="17653"/>
    <cellStyle name="s_Credit (2)_1_JE 108 SERP 07.12 4" xfId="3901"/>
    <cellStyle name="s_Credit (2)_1_JE 108 SERP 07.12 4 2" xfId="25911"/>
    <cellStyle name="s_Credit (2)_1_JE 108 SERP 07.12 4 2 2" xfId="19790"/>
    <cellStyle name="s_Credit (2)_1_JE 108 SERP 07.12 5" xfId="3902"/>
    <cellStyle name="s_Credit (2)_1_JE 108 SERP 07.12 5 2" xfId="25912"/>
    <cellStyle name="s_Credit (2)_1_JE 108 SERP 07.12 5 2 2" xfId="34457"/>
    <cellStyle name="s_Credit (2)_1_JE 108 SERP 07.12 6" xfId="25908"/>
    <cellStyle name="s_Credit (2)_1_JE 108 SERP 07.12 6 2" xfId="35765"/>
    <cellStyle name="s_Credit (2)_1_JE 109 Rate Differential 08.12" xfId="3903"/>
    <cellStyle name="s_Credit (2)_1_JE 109 Rate Differential 08.12 2" xfId="3904"/>
    <cellStyle name="s_Credit (2)_1_JE 109 Rate Differential 08.12 2 2" xfId="25914"/>
    <cellStyle name="s_Credit (2)_1_JE 109 Rate Differential 08.12 2 2 2" xfId="17493"/>
    <cellStyle name="s_Credit (2)_1_JE 109 Rate Differential 08.12 3" xfId="3905"/>
    <cellStyle name="s_Credit (2)_1_JE 109 Rate Differential 08.12 3 2" xfId="25915"/>
    <cellStyle name="s_Credit (2)_1_JE 109 Rate Differential 08.12 3 2 2" xfId="33862"/>
    <cellStyle name="s_Credit (2)_1_JE 109 Rate Differential 08.12 4" xfId="3906"/>
    <cellStyle name="s_Credit (2)_1_JE 109 Rate Differential 08.12 4 2" xfId="25916"/>
    <cellStyle name="s_Credit (2)_1_JE 109 Rate Differential 08.12 4 2 2" xfId="20696"/>
    <cellStyle name="s_Credit (2)_1_JE 109 Rate Differential 08.12 5" xfId="3907"/>
    <cellStyle name="s_Credit (2)_1_JE 109 Rate Differential 08.12 5 2" xfId="25917"/>
    <cellStyle name="s_Credit (2)_1_JE 109 Rate Differential 08.12 5 2 2" xfId="19512"/>
    <cellStyle name="s_Credit (2)_1_JE 109 Rate Differential 08.12 6" xfId="25913"/>
    <cellStyle name="s_Credit (2)_1_JE 109 Rate Differential 08.12 6 2" xfId="34112"/>
    <cellStyle name="s_Credit (2)_1_JE 111 PNC ANALYSIS FEE ACCRUAL 07.12" xfId="3908"/>
    <cellStyle name="s_Credit (2)_1_JE 111 PNC ANALYSIS FEE ACCRUAL 07.12 2" xfId="3909"/>
    <cellStyle name="s_Credit (2)_1_JE 111 PNC ANALYSIS FEE ACCRUAL 07.12 2 2" xfId="25919"/>
    <cellStyle name="s_Credit (2)_1_JE 111 PNC ANALYSIS FEE ACCRUAL 07.12 2 2 2" xfId="32897"/>
    <cellStyle name="s_Credit (2)_1_JE 111 PNC ANALYSIS FEE ACCRUAL 07.12 3" xfId="3910"/>
    <cellStyle name="s_Credit (2)_1_JE 111 PNC ANALYSIS FEE ACCRUAL 07.12 3 2" xfId="25920"/>
    <cellStyle name="s_Credit (2)_1_JE 111 PNC ANALYSIS FEE ACCRUAL 07.12 3 2 2" xfId="34797"/>
    <cellStyle name="s_Credit (2)_1_JE 111 PNC ANALYSIS FEE ACCRUAL 07.12 4" xfId="3911"/>
    <cellStyle name="s_Credit (2)_1_JE 111 PNC ANALYSIS FEE ACCRUAL 07.12 4 2" xfId="25921"/>
    <cellStyle name="s_Credit (2)_1_JE 111 PNC ANALYSIS FEE ACCRUAL 07.12 4 2 2" xfId="34917"/>
    <cellStyle name="s_Credit (2)_1_JE 111 PNC ANALYSIS FEE ACCRUAL 07.12 5" xfId="3912"/>
    <cellStyle name="s_Credit (2)_1_JE 111 PNC ANALYSIS FEE ACCRUAL 07.12 5 2" xfId="25922"/>
    <cellStyle name="s_Credit (2)_1_JE 111 PNC ANALYSIS FEE ACCRUAL 07.12 5 2 2" xfId="32739"/>
    <cellStyle name="s_Credit (2)_1_JE 111 PNC ANALYSIS FEE ACCRUAL 07.12 6" xfId="25918"/>
    <cellStyle name="s_Credit (2)_1_JE 111 PNC ANALYSIS FEE ACCRUAL 07.12 6 2" xfId="20102"/>
    <cellStyle name="s_Credit (2)_1_JE 125_AWCC Activity_NY_08.12" xfId="3913"/>
    <cellStyle name="s_Credit (2)_1_JE 125_AWCC Activity_NY_08.12 2" xfId="25923"/>
    <cellStyle name="s_Credit (2)_1_JE 125_AWCC Activity_NY_08.12 2 2" xfId="35026"/>
    <cellStyle name="s_Credit (2)_1_JE 152_TSA accrue interest_LI_07.12" xfId="3914"/>
    <cellStyle name="s_Credit (2)_1_JE 152_TSA accrue interest_LI_07.12 2" xfId="25924"/>
    <cellStyle name="s_Credit (2)_1_JE 152_TSA accrue interest_LI_07.12 2 2" xfId="17521"/>
    <cellStyle name="s_Credit (2)_1_JE 154 Interest on Village Refunds_02.12" xfId="3915"/>
    <cellStyle name="s_Credit (2)_1_JE 154 Interest on Village Refunds_02.12 2" xfId="25925"/>
    <cellStyle name="s_Credit (2)_1_JE 154 Interest on Village Refunds_02.12 2 2" xfId="19048"/>
    <cellStyle name="s_Credit (2)_1_JE 154 Interest on Village Refunds_08.11" xfId="3916"/>
    <cellStyle name="s_Credit (2)_1_JE 154 Interest on Village Refunds_08.11 2" xfId="25926"/>
    <cellStyle name="s_Credit (2)_1_JE 154 Interest on Village Refunds_08.11 2 2" xfId="34941"/>
    <cellStyle name="s_Credit (2)_1_JE 154 Interest on Village Refunds_09.11" xfId="10015"/>
    <cellStyle name="s_Credit (2)_1_JE 154 Interest on Village Refunds_09.11 2" xfId="25927"/>
    <cellStyle name="s_Credit (2)_1_JE 154 Interest on Village Refunds_09.11 2 2" xfId="32526"/>
    <cellStyle name="s_Credit (2)_1_JE 154 Interest on Village Refunds_11.11" xfId="3917"/>
    <cellStyle name="s_Credit (2)_1_JE 154 Interest on Village Refunds_11.11 2" xfId="25928"/>
    <cellStyle name="s_Credit (2)_1_JE 154 Interest on Village Refunds_11.11 2 2" xfId="19791"/>
    <cellStyle name="s_Credit (2)_1_JE 160 Workbasket accrual LI 09.11" xfId="3918"/>
    <cellStyle name="s_Credit (2)_1_JE 160 Workbasket accrual LI 09.11 2" xfId="25929"/>
    <cellStyle name="s_Credit (2)_1_JE 160 Workbasket accrual LI 09.11 2 2" xfId="17997"/>
    <cellStyle name="s_Credit (2)_1_JE 160 Workbasket accrual LI 10.11 - in progress" xfId="3919"/>
    <cellStyle name="s_Credit (2)_1_JE 160 Workbasket accrual LI 10.11 - in progress 2" xfId="25930"/>
    <cellStyle name="s_Credit (2)_1_JE 160 Workbasket accrual LI 10.11 - in progress 2 2" xfId="17440"/>
    <cellStyle name="s_Credit (2)_1_JE 160 Workbasket Accrual_updated-_CA_01.10" xfId="3920"/>
    <cellStyle name="s_Credit (2)_1_JE 160 Workbasket Accrual_updated-_CA_01.10 2" xfId="3921"/>
    <cellStyle name="s_Credit (2)_1_JE 160 Workbasket Accrual_updated-_CA_01.10 2 2" xfId="25932"/>
    <cellStyle name="s_Credit (2)_1_JE 160 Workbasket Accrual_updated-_CA_01.10 2 2 2" xfId="18283"/>
    <cellStyle name="s_Credit (2)_1_JE 160 Workbasket Accrual_updated-_CA_01.10 3" xfId="3922"/>
    <cellStyle name="s_Credit (2)_1_JE 160 Workbasket Accrual_updated-_CA_01.10 3 2" xfId="25933"/>
    <cellStyle name="s_Credit (2)_1_JE 160 Workbasket Accrual_updated-_CA_01.10 3 2 2" xfId="34648"/>
    <cellStyle name="s_Credit (2)_1_JE 160 Workbasket Accrual_updated-_CA_01.10 4" xfId="3923"/>
    <cellStyle name="s_Credit (2)_1_JE 160 Workbasket Accrual_updated-_CA_01.10 4 2" xfId="25934"/>
    <cellStyle name="s_Credit (2)_1_JE 160 Workbasket Accrual_updated-_CA_01.10 4 2 2" xfId="34755"/>
    <cellStyle name="s_Credit (2)_1_JE 160 Workbasket Accrual_updated-_CA_01.10 5" xfId="3924"/>
    <cellStyle name="s_Credit (2)_1_JE 160 Workbasket Accrual_updated-_CA_01.10 5 2" xfId="25935"/>
    <cellStyle name="s_Credit (2)_1_JE 160 Workbasket Accrual_updated-_CA_01.10 5 2 2" xfId="33504"/>
    <cellStyle name="s_Credit (2)_1_JE 160 Workbasket Accrual_updated-_CA_01.10 6" xfId="25931"/>
    <cellStyle name="s_Credit (2)_1_JE 160 Workbasket Accrual_updated-_CA_01.10 6 2" xfId="19122"/>
    <cellStyle name="s_Credit (2)_1_JE 160 Workbasket Accrual_updated-_CA_01.10_~3251160" xfId="3925"/>
    <cellStyle name="s_Credit (2)_1_JE 160 Workbasket Accrual_updated-_CA_01.10_~3251160 2" xfId="25936"/>
    <cellStyle name="s_Credit (2)_1_JE 160 Workbasket Accrual_updated-_CA_01.10_~3251160 2 2" xfId="35959"/>
    <cellStyle name="s_Credit (2)_1_JE 160 Workbasket Accrual_updated-_CA_01.10_JE 160 Workbasket accrual LI 09.11" xfId="3926"/>
    <cellStyle name="s_Credit (2)_1_JE 160 Workbasket Accrual_updated-_CA_01.10_JE 160 Workbasket accrual LI 09.11 2" xfId="25937"/>
    <cellStyle name="s_Credit (2)_1_JE 160 Workbasket Accrual_updated-_CA_01.10_JE 160 Workbasket accrual LI 09.11 2 2" xfId="17705"/>
    <cellStyle name="s_Credit (2)_1_JE 160 Workbasket Accrual_updated-_CA_01.10_JE 160 Workbasket accrual LI 10.11 - in progress" xfId="3927"/>
    <cellStyle name="s_Credit (2)_1_JE 160 Workbasket Accrual_updated-_CA_01.10_JE 160 Workbasket accrual LI 10.11 - in progress 2" xfId="25938"/>
    <cellStyle name="s_Credit (2)_1_JE 160 Workbasket Accrual_updated-_CA_01.10_JE 160 Workbasket accrual LI 10.11 - in progress 2 2" xfId="32753"/>
    <cellStyle name="s_Credit (2)_1_JE 160 Workbasket Accrual_updated-_CA_01.10_JE 160 Workbasket Template_LI_04.12" xfId="3928"/>
    <cellStyle name="s_Credit (2)_1_JE 160 Workbasket Accrual_updated-_CA_01.10_JE 160 Workbasket Template_LI_04.12 2" xfId="25939"/>
    <cellStyle name="s_Credit (2)_1_JE 160 Workbasket Accrual_updated-_CA_01.10_JE 160 Workbasket Template_LI_04.12 2 2" xfId="18367"/>
    <cellStyle name="s_Credit (2)_1_JE 160 Workbasket Accrual_updated-_CA_01.10_JE 160 Workbasket Template_LI_07.12" xfId="3929"/>
    <cellStyle name="s_Credit (2)_1_JE 160 Workbasket Accrual_updated-_CA_01.10_JE 160 Workbasket Template_LI_07.12 2" xfId="25940"/>
    <cellStyle name="s_Credit (2)_1_JE 160 Workbasket Accrual_updated-_CA_01.10_JE 160 Workbasket Template_LI_07.12 2 2" xfId="34727"/>
    <cellStyle name="s_Credit (2)_1_JE 160 Workbasket Accrual_updated-_CA_01.10_JE 175 Legal Accrual_LI 05.12" xfId="3930"/>
    <cellStyle name="s_Credit (2)_1_JE 160 Workbasket Accrual_updated-_CA_01.10_JE 175 Legal Accrual_LI 05.12 2" xfId="25941"/>
    <cellStyle name="s_Credit (2)_1_JE 160 Workbasket Accrual_updated-_CA_01.10_JE 175 Legal Accrual_LI 05.12 2 2" xfId="32516"/>
    <cellStyle name="s_Credit (2)_1_JE 160 Workbasket Accrual_updated-_CA_01.10_JE 175 Legal Accrual_LI 08.2011" xfId="3931"/>
    <cellStyle name="s_Credit (2)_1_JE 160 Workbasket Accrual_updated-_CA_01.10_JE 175 Legal Accrual_LI 08.2011 2" xfId="25942"/>
    <cellStyle name="s_Credit (2)_1_JE 160 Workbasket Accrual_updated-_CA_01.10_JE 175 Legal Accrual_LI 08.2011 2 2" xfId="17649"/>
    <cellStyle name="s_Credit (2)_1_JE 160 Workbasket Accrual_updated-_CA_01.10_JE 175 Legal Accrual_LI -10.2011" xfId="3932"/>
    <cellStyle name="s_Credit (2)_1_JE 160 Workbasket Accrual_updated-_CA_01.10_JE 175 Legal Accrual_LI -10.2011 2" xfId="25943"/>
    <cellStyle name="s_Credit (2)_1_JE 160 Workbasket Accrual_updated-_CA_01.10_JE 175 Legal Accrual_LI -10.2011 2 2" xfId="33861"/>
    <cellStyle name="s_Credit (2)_1_JE 160 Workbasket Accrual_updated-_CA_01.10_JE 175 Legal Accrual_LI -11.2011" xfId="3933"/>
    <cellStyle name="s_Credit (2)_1_JE 160 Workbasket Accrual_updated-_CA_01.10_JE 175 Legal Accrual_LI -11.2011 2" xfId="25944"/>
    <cellStyle name="s_Credit (2)_1_JE 160 Workbasket Accrual_updated-_CA_01.10_JE 175 Legal Accrual_LI -11.2011 2 2" xfId="34955"/>
    <cellStyle name="s_Credit (2)_1_JE 160 Workbasket Accrual_updated-_CA_01.10_JE 175 Legal Accrual_LI -12.2011" xfId="3934"/>
    <cellStyle name="s_Credit (2)_1_JE 160 Workbasket Accrual_updated-_CA_01.10_JE 175 Legal Accrual_LI -12.2011 2" xfId="25945"/>
    <cellStyle name="s_Credit (2)_1_JE 160 Workbasket Accrual_updated-_CA_01.10_JE 175 Legal Accrual_LI -12.2011 2 2" xfId="20857"/>
    <cellStyle name="s_Credit (2)_1_JE 160 Workbasket Accrual_updated-_CA_01.10_JE 175_Legal Accrual_TN_08.11" xfId="3935"/>
    <cellStyle name="s_Credit (2)_1_JE 160 Workbasket Accrual_updated-_CA_01.10_JE 175_Legal Accrual_TN_08.11 2" xfId="25946"/>
    <cellStyle name="s_Credit (2)_1_JE 160 Workbasket Accrual_updated-_CA_01.10_JE 175_Legal Accrual_TN_08.11 2 2" xfId="35472"/>
    <cellStyle name="s_Credit (2)_1_JE 160 Workbasket Accrual_updated-_CA_01.10_JE 175_Legal Accrual_TN_09.11" xfId="3936"/>
    <cellStyle name="s_Credit (2)_1_JE 160 Workbasket Accrual_updated-_CA_01.10_JE 175_Legal Accrual_TN_09.11 2" xfId="25947"/>
    <cellStyle name="s_Credit (2)_1_JE 160 Workbasket Accrual_updated-_CA_01.10_JE 175_Legal Accrual_TN_09.11 2 2" xfId="18900"/>
    <cellStyle name="s_Credit (2)_1_JE 160 Workbasket Accrual_updated-_CA_01.10_LI-Legal Fees_Accrual Worksheet_2011-02Nov" xfId="3937"/>
    <cellStyle name="s_Credit (2)_1_JE 160 Workbasket Accrual_updated-_CA_01.10_LI-Legal Fees_Accrual Worksheet_2011-02Nov 2" xfId="25948"/>
    <cellStyle name="s_Credit (2)_1_JE 160 Workbasket Accrual_updated-_CA_01.10_LI-Legal Fees_Accrual Worksheet_2011-02Nov 2 2" xfId="35752"/>
    <cellStyle name="s_Credit (2)_1_JE 160 Workbasket Accrual_updated-_CA_01.10_SAP JE Accrual" xfId="3938"/>
    <cellStyle name="s_Credit (2)_1_JE 160 Workbasket Accrual_updated-_CA_01.10_SAP JE Accrual 2" xfId="25949"/>
    <cellStyle name="s_Credit (2)_1_JE 160 Workbasket Accrual_updated-_CA_01.10_SAP JE Accrual 2 2" xfId="19338"/>
    <cellStyle name="s_Credit (2)_1_JE 160 Workbasket Accrual_updated-_CA_01.10_SAP JE Template 10.06.12" xfId="3939"/>
    <cellStyle name="s_Credit (2)_1_JE 160 Workbasket Accrual_updated-_CA_01.10_SAP JE Template 10.06.12 2" xfId="25950"/>
    <cellStyle name="s_Credit (2)_1_JE 160 Workbasket Accrual_updated-_CA_01.10_SAP JE Template 10.06.12 2 2" xfId="33547"/>
    <cellStyle name="s_Credit (2)_1_JE 175 Legal accrual_12.11" xfId="3940"/>
    <cellStyle name="s_Credit (2)_1_JE 175 Legal accrual_12.11 2" xfId="25951"/>
    <cellStyle name="s_Credit (2)_1_JE 175 Legal accrual_12.11 2 2" xfId="34417"/>
    <cellStyle name="s_Credit (2)_1_JE 175 Legal Accrual_LI_07.12" xfId="10877"/>
    <cellStyle name="s_Credit (2)_1_JE 175 Legal Accrual_LI_07.12 2" xfId="25952"/>
    <cellStyle name="s_Credit (2)_1_JE 175 Legal Accrual_LI_07.12 2 2" xfId="35256"/>
    <cellStyle name="s_Credit (2)_1_JE 180_MI reserve over 180 days_LI 07.12" xfId="10878"/>
    <cellStyle name="s_Credit (2)_1_JE 180_MI reserve over 180 days_LI 07.12 2" xfId="25953"/>
    <cellStyle name="s_Credit (2)_1_JE 180_MI reserve over 180 days_LI 07.12 2 2" xfId="17465"/>
    <cellStyle name="s_Credit (2)_1_JE 200 AWCC true up_PA_06.12" xfId="3941"/>
    <cellStyle name="s_Credit (2)_1_JE 200 AWCC true up_PA_06.12 2" xfId="25954"/>
    <cellStyle name="s_Credit (2)_1_JE 200 AWCC true up_PA_06.12 2 2" xfId="21277"/>
    <cellStyle name="s_Credit (2)_1_JE 38110902 True up interest for RAC adjustment" xfId="3942"/>
    <cellStyle name="s_Credit (2)_1_JE 38110902 True up interest for RAC adjustment 2" xfId="25955"/>
    <cellStyle name="s_Credit (2)_1_JE 38110902 True up interest for RAC adjustment 2 2" xfId="20719"/>
    <cellStyle name="s_Credit (2)_1_JE 39081218 Antenna Rent Revenue_NY_07.12" xfId="9374"/>
    <cellStyle name="s_Credit (2)_1_JE 39081218 Antenna Rent Revenue_NY_07.12 2" xfId="25956"/>
    <cellStyle name="s_Credit (2)_1_JE 39081218 Antenna Rent Revenue_NY_07.12 2 2" xfId="35177"/>
    <cellStyle name="s_Credit (2)_1_JE 500 INTERNAL RESERVE INTEREST Dec. 2011" xfId="3943"/>
    <cellStyle name="s_Credit (2)_1_JE 500 INTERNAL RESERVE INTEREST Dec. 2011 2" xfId="9547"/>
    <cellStyle name="s_Credit (2)_1_JE 500 INTERNAL RESERVE INTEREST Dec. 2011 2 2" xfId="25958"/>
    <cellStyle name="s_Credit (2)_1_JE 500 INTERNAL RESERVE INTEREST Dec. 2011 2 2 2" xfId="19011"/>
    <cellStyle name="s_Credit (2)_1_JE 500 INTERNAL RESERVE INTEREST Dec. 2011 3" xfId="25957"/>
    <cellStyle name="s_Credit (2)_1_JE 500 INTERNAL RESERVE INTEREST Dec. 2011 3 2" xfId="34748"/>
    <cellStyle name="s_Credit (2)_1_JE 500 INTERNAL RESERVE INTEREST Nov. 2011" xfId="9548"/>
    <cellStyle name="s_Credit (2)_1_JE 500 INTERNAL RESERVE INTEREST Nov. 2011 2" xfId="25959"/>
    <cellStyle name="s_Credit (2)_1_JE 500 INTERNAL RESERVE INTEREST Nov. 2011 2 2" xfId="19787"/>
    <cellStyle name="s_Credit (2)_1_JE 725 - To record the PPV uplift - NY - 08.12" xfId="8747"/>
    <cellStyle name="s_Credit (2)_1_JE 725 - To record the PPV uplift - NY - 08.12 2" xfId="25960"/>
    <cellStyle name="s_Credit (2)_1_JE 725 - To record the PPV uplift - NY - 08.12 2 2" xfId="35279"/>
    <cellStyle name="s_Credit (2)_1_JE 77 Rev Stabilization 02.12" xfId="3944"/>
    <cellStyle name="s_Credit (2)_1_JE 77 Rev Stabilization 02.12 2" xfId="25961"/>
    <cellStyle name="s_Credit (2)_1_JE 77 Rev Stabilization 02.12 2 2" xfId="34127"/>
    <cellStyle name="s_Credit (2)_1_JE 77 Rev Stabilization 03.12" xfId="10016"/>
    <cellStyle name="s_Credit (2)_1_JE 77 Rev Stabilization 03.12 2" xfId="25962"/>
    <cellStyle name="s_Credit (2)_1_JE 77 Rev Stabilization 03.12 2 2" xfId="20103"/>
    <cellStyle name="s_Credit (2)_1_JE 77 Rev Stabilization 08.11" xfId="3945"/>
    <cellStyle name="s_Credit (2)_1_JE 77 Rev Stabilization 08.11 2" xfId="10017"/>
    <cellStyle name="s_Credit (2)_1_JE 77 Rev Stabilization 08.11 2 2" xfId="25964"/>
    <cellStyle name="s_Credit (2)_1_JE 77 Rev Stabilization 08.11 2 2 2" xfId="34798"/>
    <cellStyle name="s_Credit (2)_1_JE 77 Rev Stabilization 08.11 3" xfId="25963"/>
    <cellStyle name="s_Credit (2)_1_JE 77 Rev Stabilization 08.11 3 2" xfId="19123"/>
    <cellStyle name="s_Credit (2)_1_JE 77 Rev Stabilization 11.11" xfId="10018"/>
    <cellStyle name="s_Credit (2)_1_JE 77 Rev Stabilization 11.11 2" xfId="25965"/>
    <cellStyle name="s_Credit (2)_1_JE 77 Rev Stabilization 11.11 2 2" xfId="19636"/>
    <cellStyle name="s_Credit (2)_1_JE 77 Rev Stabilization 12.11" xfId="10019"/>
    <cellStyle name="s_Credit (2)_1_JE 77 Rev Stabilization 12.11 2" xfId="25966"/>
    <cellStyle name="s_Credit (2)_1_JE 77 Rev Stabilization 12.11 2 2" xfId="33166"/>
    <cellStyle name="s_Credit (2)_1_JE 77 Rev Stabilization_NY_08.12" xfId="8748"/>
    <cellStyle name="s_Credit (2)_1_JE 77 Rev Stabilization_NY_08.12 2" xfId="25967"/>
    <cellStyle name="s_Credit (2)_1_JE 77 Rev Stabilization_NY_08.12 2 2" xfId="35724"/>
    <cellStyle name="s_Credit (2)_1_JE 78 Property Tax Stabilization 02.12" xfId="8749"/>
    <cellStyle name="s_Credit (2)_1_JE 78 Property Tax Stabilization 02.12 2" xfId="25968"/>
    <cellStyle name="s_Credit (2)_1_JE 78 Property Tax Stabilization 02.12 2 2" xfId="18654"/>
    <cellStyle name="s_Credit (2)_1_JE 78 Property Tax Stabilization 08.11" xfId="8750"/>
    <cellStyle name="s_Credit (2)_1_JE 78 Property Tax Stabilization 08.11 2" xfId="25969"/>
    <cellStyle name="s_Credit (2)_1_JE 78 Property Tax Stabilization 08.11 2 2" xfId="35640"/>
    <cellStyle name="s_Credit (2)_1_JE 78 Property Tax Stabilization 11.11" xfId="8751"/>
    <cellStyle name="s_Credit (2)_1_JE 78 Property Tax Stabilization 11.11 2" xfId="25970"/>
    <cellStyle name="s_Credit (2)_1_JE 78 Property Tax Stabilization 11.11 2 2" xfId="17266"/>
    <cellStyle name="s_Credit (2)_1_JE Template" xfId="3946"/>
    <cellStyle name="s_Credit (2)_1_JE Template 2" xfId="3947"/>
    <cellStyle name="s_Credit (2)_1_JE Template 2 2" xfId="25972"/>
    <cellStyle name="s_Credit (2)_1_JE Template 2 2 2" xfId="32734"/>
    <cellStyle name="s_Credit (2)_1_JE Template 3" xfId="3948"/>
    <cellStyle name="s_Credit (2)_1_JE Template 3 2" xfId="25973"/>
    <cellStyle name="s_Credit (2)_1_JE Template 3 2 2" xfId="35338"/>
    <cellStyle name="s_Credit (2)_1_JE Template 4" xfId="3949"/>
    <cellStyle name="s_Credit (2)_1_JE Template 4 2" xfId="25974"/>
    <cellStyle name="s_Credit (2)_1_JE Template 4 2 2" xfId="35553"/>
    <cellStyle name="s_Credit (2)_1_JE Template 5" xfId="3950"/>
    <cellStyle name="s_Credit (2)_1_JE Template 5 2" xfId="25975"/>
    <cellStyle name="s_Credit (2)_1_JE Template 5 2 2" xfId="19280"/>
    <cellStyle name="s_Credit (2)_1_JE Template 6" xfId="25971"/>
    <cellStyle name="s_Credit (2)_1_JE Template 6 2" xfId="18364"/>
    <cellStyle name="s_Credit (2)_1_JE Template_~3251160" xfId="3951"/>
    <cellStyle name="s_Credit (2)_1_JE Template_~3251160 2" xfId="25976"/>
    <cellStyle name="s_Credit (2)_1_JE Template_~3251160 2 2" xfId="20099"/>
    <cellStyle name="s_Credit (2)_1_JE Template_JE 160 Workbasket accrual LI 09.11" xfId="3952"/>
    <cellStyle name="s_Credit (2)_1_JE Template_JE 160 Workbasket accrual LI 09.11 2" xfId="25977"/>
    <cellStyle name="s_Credit (2)_1_JE Template_JE 160 Workbasket accrual LI 09.11 2 2" xfId="33860"/>
    <cellStyle name="s_Credit (2)_1_JE Template_JE 160 Workbasket accrual LI 10.11 - in progress" xfId="3953"/>
    <cellStyle name="s_Credit (2)_1_JE Template_JE 160 Workbasket accrual LI 10.11 - in progress 2" xfId="25978"/>
    <cellStyle name="s_Credit (2)_1_JE Template_JE 160 Workbasket accrual LI 10.11 - in progress 2 2" xfId="32289"/>
    <cellStyle name="s_Credit (2)_1_JE Template_JE 160 Workbasket Template_LI_04.12" xfId="3954"/>
    <cellStyle name="s_Credit (2)_1_JE Template_JE 160 Workbasket Template_LI_04.12 2" xfId="25979"/>
    <cellStyle name="s_Credit (2)_1_JE Template_JE 160 Workbasket Template_LI_04.12 2 2" xfId="18689"/>
    <cellStyle name="s_Credit (2)_1_JE Template_JE 160 Workbasket Template_LI_07.12" xfId="3955"/>
    <cellStyle name="s_Credit (2)_1_JE Template_JE 160 Workbasket Template_LI_07.12 2" xfId="25980"/>
    <cellStyle name="s_Credit (2)_1_JE Template_JE 160 Workbasket Template_LI_07.12 2 2" xfId="18151"/>
    <cellStyle name="s_Credit (2)_1_JE Template_JE 175 Legal Accrual_LI 05.12" xfId="3956"/>
    <cellStyle name="s_Credit (2)_1_JE Template_JE 175 Legal Accrual_LI 05.12 2" xfId="25981"/>
    <cellStyle name="s_Credit (2)_1_JE Template_JE 175 Legal Accrual_LI 05.12 2 2" xfId="18901"/>
    <cellStyle name="s_Credit (2)_1_JE Template_JE 175 Legal Accrual_LI 08.2011" xfId="3957"/>
    <cellStyle name="s_Credit (2)_1_JE Template_JE 175 Legal Accrual_LI 08.2011 2" xfId="25982"/>
    <cellStyle name="s_Credit (2)_1_JE Template_JE 175 Legal Accrual_LI 08.2011 2 2" xfId="17968"/>
    <cellStyle name="s_Credit (2)_1_JE Template_JE 175 Legal Accrual_LI -10.2011" xfId="3958"/>
    <cellStyle name="s_Credit (2)_1_JE Template_JE 175 Legal Accrual_LI -10.2011 2" xfId="25983"/>
    <cellStyle name="s_Credit (2)_1_JE Template_JE 175 Legal Accrual_LI -10.2011 2 2" xfId="20724"/>
    <cellStyle name="s_Credit (2)_1_JE Template_JE 175 Legal Accrual_LI -11.2011" xfId="3959"/>
    <cellStyle name="s_Credit (2)_1_JE Template_JE 175 Legal Accrual_LI -11.2011 2" xfId="25984"/>
    <cellStyle name="s_Credit (2)_1_JE Template_JE 175 Legal Accrual_LI -11.2011 2 2" xfId="34030"/>
    <cellStyle name="s_Credit (2)_1_JE Template_JE 175 Legal Accrual_LI -12.2011" xfId="3960"/>
    <cellStyle name="s_Credit (2)_1_JE Template_JE 175 Legal Accrual_LI -12.2011 2" xfId="25985"/>
    <cellStyle name="s_Credit (2)_1_JE Template_JE 175 Legal Accrual_LI -12.2011 2 2" xfId="35178"/>
    <cellStyle name="s_Credit (2)_1_JE Template_JE 175_Legal Accrual_TN_08.11" xfId="3961"/>
    <cellStyle name="s_Credit (2)_1_JE Template_JE 175_Legal Accrual_TN_08.11 2" xfId="25986"/>
    <cellStyle name="s_Credit (2)_1_JE Template_JE 175_Legal Accrual_TN_08.11 2 2" xfId="32639"/>
    <cellStyle name="s_Credit (2)_1_JE Template_JE 175_Legal Accrual_TN_09.11" xfId="3962"/>
    <cellStyle name="s_Credit (2)_1_JE Template_JE 175_Legal Accrual_TN_09.11 2" xfId="25987"/>
    <cellStyle name="s_Credit (2)_1_JE Template_JE 175_Legal Accrual_TN_09.11 2 2" xfId="20767"/>
    <cellStyle name="s_Credit (2)_1_JE Template_LI-Legal Fees_Accrual Worksheet_2011-02Nov" xfId="3963"/>
    <cellStyle name="s_Credit (2)_1_JE Template_LI-Legal Fees_Accrual Worksheet_2011-02Nov 2" xfId="25988"/>
    <cellStyle name="s_Credit (2)_1_JE Template_LI-Legal Fees_Accrual Worksheet_2011-02Nov 2 2" xfId="32750"/>
    <cellStyle name="s_Credit (2)_1_JE Template_SAP JE Accrual" xfId="3964"/>
    <cellStyle name="s_Credit (2)_1_JE Template_SAP JE Accrual 2" xfId="25989"/>
    <cellStyle name="s_Credit (2)_1_JE Template_SAP JE Accrual 2 2" xfId="32245"/>
    <cellStyle name="s_Credit (2)_1_JE Template_SAP JE Template 10.06.12" xfId="3965"/>
    <cellStyle name="s_Credit (2)_1_JE Template_SAP JE Template 10.06.12 2" xfId="25990"/>
    <cellStyle name="s_Credit (2)_1_JE Template_SAP JE Template 10.06.12 2 2" xfId="36030"/>
    <cellStyle name="s_Credit (2)_1_JE-December 2012" xfId="3966"/>
    <cellStyle name="s_Credit (2)_1_JE-December 2012 2" xfId="3967"/>
    <cellStyle name="s_Credit (2)_1_JE-December 2012 2 2" xfId="25992"/>
    <cellStyle name="s_Credit (2)_1_JE-December 2012 2 2 2" xfId="32527"/>
    <cellStyle name="s_Credit (2)_1_JE-December 2012 3" xfId="3968"/>
    <cellStyle name="s_Credit (2)_1_JE-December 2012 3 2" xfId="25993"/>
    <cellStyle name="s_Credit (2)_1_JE-December 2012 3 2 2" xfId="19513"/>
    <cellStyle name="s_Credit (2)_1_JE-December 2012 4" xfId="3969"/>
    <cellStyle name="s_Credit (2)_1_JE-December 2012 4 2" xfId="25994"/>
    <cellStyle name="s_Credit (2)_1_JE-December 2012 4 2 2" xfId="34028"/>
    <cellStyle name="s_Credit (2)_1_JE-December 2012 5" xfId="3970"/>
    <cellStyle name="s_Credit (2)_1_JE-December 2012 5 2" xfId="25995"/>
    <cellStyle name="s_Credit (2)_1_JE-December 2012 5 2 2" xfId="21302"/>
    <cellStyle name="s_Credit (2)_1_JE-December 2012 6" xfId="25991"/>
    <cellStyle name="s_Credit (2)_1_JE-December 2012 6 2" xfId="17852"/>
    <cellStyle name="s_Credit (2)_1_JE-November 2012" xfId="3971"/>
    <cellStyle name="s_Credit (2)_1_JE-November 2012 2" xfId="3972"/>
    <cellStyle name="s_Credit (2)_1_JE-November 2012 2 2" xfId="25997"/>
    <cellStyle name="s_Credit (2)_1_JE-November 2012 2 2 2" xfId="34647"/>
    <cellStyle name="s_Credit (2)_1_JE-November 2012 3" xfId="3973"/>
    <cellStyle name="s_Credit (2)_1_JE-November 2012 3 2" xfId="25998"/>
    <cellStyle name="s_Credit (2)_1_JE-November 2012 3 2 2" xfId="35613"/>
    <cellStyle name="s_Credit (2)_1_JE-November 2012 4" xfId="3974"/>
    <cellStyle name="s_Credit (2)_1_JE-November 2012 4 2" xfId="25999"/>
    <cellStyle name="s_Credit (2)_1_JE-November 2012 4 2 2" xfId="19792"/>
    <cellStyle name="s_Credit (2)_1_JE-November 2012 5" xfId="3975"/>
    <cellStyle name="s_Credit (2)_1_JE-November 2012 5 2" xfId="26000"/>
    <cellStyle name="s_Credit (2)_1_JE-November 2012 5 2 2" xfId="19689"/>
    <cellStyle name="s_Credit (2)_1_JE-November 2012 6" xfId="25996"/>
    <cellStyle name="s_Credit (2)_1_JE-November 2012 6 2" xfId="34550"/>
    <cellStyle name="s_Credit (2)_1_Journal Entry (2)" xfId="3976"/>
    <cellStyle name="s_Credit (2)_1_Journal Entry (2) 2" xfId="26001"/>
    <cellStyle name="s_Credit (2)_1_Journal Entry (2) 2 2" xfId="20648"/>
    <cellStyle name="s_Credit (2)_1_JR 2001 OPEB 2012" xfId="10020"/>
    <cellStyle name="s_Credit (2)_1_JR 2001 OPEB 2012 2" xfId="26002"/>
    <cellStyle name="s_Credit (2)_1_JR 2001 OPEB 2012 2 2" xfId="32564"/>
    <cellStyle name="s_Credit (2)_1_JR 2002 Pension Costs 2012" xfId="10021"/>
    <cellStyle name="s_Credit (2)_1_JR 2002 Pension Costs 2012 2" xfId="26003"/>
    <cellStyle name="s_Credit (2)_1_JR 2002 Pension Costs 2012 2 2" xfId="19475"/>
    <cellStyle name="s_Credit (2)_1_LI#38 165100 Mar 2011" xfId="3977"/>
    <cellStyle name="s_Credit (2)_1_LI#38 165100 Mar 2011 2" xfId="10022"/>
    <cellStyle name="s_Credit (2)_1_LI#38 165100 Mar 2011 2 2" xfId="26005"/>
    <cellStyle name="s_Credit (2)_1_LI#38 165100 Mar 2011 2 2 2" xfId="19352"/>
    <cellStyle name="s_Credit (2)_1_LI#38 165100 Mar 2011 3" xfId="26004"/>
    <cellStyle name="s_Credit (2)_1_LI#38 165100 Mar 2011 3 2" xfId="33329"/>
    <cellStyle name="s_Credit (2)_1_LI#38 165100 Mar 2011_39 - JE 77 Rev Stabilization_NY_05.12" xfId="8752"/>
    <cellStyle name="s_Credit (2)_1_LI#38 165100 Mar 2011_39 - JE 77 Rev Stabilization_NY_05.12 2" xfId="10023"/>
    <cellStyle name="s_Credit (2)_1_LI#38 165100 Mar 2011_39 - JE 77 Rev Stabilization_NY_05.12 2 2" xfId="26007"/>
    <cellStyle name="s_Credit (2)_1_LI#38 165100 Mar 2011_39 - JE 77 Rev Stabilization_NY_05.12 2 2 2" xfId="17354"/>
    <cellStyle name="s_Credit (2)_1_LI#38 165100 Mar 2011_39 - JE 77 Rev Stabilization_NY_05.12 3" xfId="26006"/>
    <cellStyle name="s_Credit (2)_1_LI#38 165100 Mar 2011_39 - JE 77 Rev Stabilization_NY_05.12 3 2" xfId="20766"/>
    <cellStyle name="s_Credit (2)_1_LI#38 165100 Mar 2011_39 - JE 79 Rev Stabilization adj_NY_05.12" xfId="8753"/>
    <cellStyle name="s_Credit (2)_1_LI#38 165100 Mar 2011_39 - JE 79 Rev Stabilization adj_NY_05.12 2" xfId="10024"/>
    <cellStyle name="s_Credit (2)_1_LI#38 165100 Mar 2011_39 - JE 79 Rev Stabilization adj_NY_05.12 2 2" xfId="26009"/>
    <cellStyle name="s_Credit (2)_1_LI#38 165100 Mar 2011_39 - JE 79 Rev Stabilization adj_NY_05.12 2 2 2" xfId="19686"/>
    <cellStyle name="s_Credit (2)_1_LI#38 165100 Mar 2011_39 - JE 79 Rev Stabilization adj_NY_05.12 3" xfId="26008"/>
    <cellStyle name="s_Credit (2)_1_LI#38 165100 Mar 2011_39 - JE 79 Rev Stabilization adj_NY_05.12 3 2" xfId="20656"/>
    <cellStyle name="s_Credit (2)_1_LI#38 165100 Mar 2011_JE 38110902 True up interest for RAC adjustment" xfId="3978"/>
    <cellStyle name="s_Credit (2)_1_LI#38 165100 Mar 2011_JE 38110902 True up interest for RAC adjustment 2" xfId="10025"/>
    <cellStyle name="s_Credit (2)_1_LI#38 165100 Mar 2011_JE 38110902 True up interest for RAC adjustment 2 2" xfId="26011"/>
    <cellStyle name="s_Credit (2)_1_LI#38 165100 Mar 2011_JE 38110902 True up interest for RAC adjustment 2 2 2" xfId="33859"/>
    <cellStyle name="s_Credit (2)_1_LI#38 165100 Mar 2011_JE 38110902 True up interest for RAC adjustment 3" xfId="26010"/>
    <cellStyle name="s_Credit (2)_1_LI#38 165100 Mar 2011_JE 38110902 True up interest for RAC adjustment 3 2" xfId="21572"/>
    <cellStyle name="s_Credit (2)_1_LI#38 165100 Mar 2011_JE 77 Rev Stabilization 01.12" xfId="3979"/>
    <cellStyle name="s_Credit (2)_1_LI#38 165100 Mar 2011_JE 77 Rev Stabilization 01.12 2" xfId="10026"/>
    <cellStyle name="s_Credit (2)_1_LI#38 165100 Mar 2011_JE 77 Rev Stabilization 01.12 2 2" xfId="26013"/>
    <cellStyle name="s_Credit (2)_1_LI#38 165100 Mar 2011_JE 77 Rev Stabilization 01.12 2 2 2" xfId="33156"/>
    <cellStyle name="s_Credit (2)_1_LI#38 165100 Mar 2011_JE 77 Rev Stabilization 01.12 3" xfId="26012"/>
    <cellStyle name="s_Credit (2)_1_LI#38 165100 Mar 2011_JE 77 Rev Stabilization 01.12 3 2" xfId="18044"/>
    <cellStyle name="s_Credit (2)_1_LI#38 165100 Mar 2011_JE 77 Rev Stabilization 04.12" xfId="8754"/>
    <cellStyle name="s_Credit (2)_1_LI#38 165100 Mar 2011_JE 77 Rev Stabilization 04.12 2" xfId="10027"/>
    <cellStyle name="s_Credit (2)_1_LI#38 165100 Mar 2011_JE 77 Rev Stabilization 04.12 2 2" xfId="26015"/>
    <cellStyle name="s_Credit (2)_1_LI#38 165100 Mar 2011_JE 77 Rev Stabilization 04.12 2 2 2" xfId="32802"/>
    <cellStyle name="s_Credit (2)_1_LI#38 165100 Mar 2011_JE 77 Rev Stabilization 04.12 3" xfId="26014"/>
    <cellStyle name="s_Credit (2)_1_LI#38 165100 Mar 2011_JE 77 Rev Stabilization 04.12 3 2" xfId="21467"/>
    <cellStyle name="s_Credit (2)_1_LI#38 165100 Mar 2011_JE 77 Rev Stabilization_LI_07.12" xfId="8755"/>
    <cellStyle name="s_Credit (2)_1_LI#38 165100 Mar 2011_JE 77 Rev Stabilization_LI_07.12 2" xfId="26016"/>
    <cellStyle name="s_Credit (2)_1_LI#38 165100 Mar 2011_JE 77 Rev Stabilization_LI_07.12 2 2" xfId="32290"/>
    <cellStyle name="s_Credit (2)_1_LI#38 165100 Mar 2011_JE 78 Property Tax Stabilization 01.12" xfId="3980"/>
    <cellStyle name="s_Credit (2)_1_LI#38 165100 Mar 2011_JE 78 Property Tax Stabilization 01.12 2" xfId="10028"/>
    <cellStyle name="s_Credit (2)_1_LI#38 165100 Mar 2011_JE 78 Property Tax Stabilization 01.12 2 2" xfId="26018"/>
    <cellStyle name="s_Credit (2)_1_LI#38 165100 Mar 2011_JE 78 Property Tax Stabilization 01.12 2 2 2" xfId="32714"/>
    <cellStyle name="s_Credit (2)_1_LI#38 165100 Mar 2011_JE 78 Property Tax Stabilization 01.12 3" xfId="26017"/>
    <cellStyle name="s_Credit (2)_1_LI#38 165100 Mar 2011_JE 78 Property Tax Stabilization 01.12 3 2" xfId="21231"/>
    <cellStyle name="s_Credit (2)_1_LI#38 165100 Mar 2011_JE 78 Property Tax Stabilization 03.12" xfId="8756"/>
    <cellStyle name="s_Credit (2)_1_LI#38 165100 Mar 2011_JE 78 Property Tax Stabilization 03.12 2" xfId="26019"/>
    <cellStyle name="s_Credit (2)_1_LI#38 165100 Mar 2011_JE 78 Property Tax Stabilization 03.12 2 2" xfId="22496"/>
    <cellStyle name="s_Credit (2)_1_LI#38 165100 Mar 2011_JE 78 Property Tax Stabilization 04.12" xfId="8757"/>
    <cellStyle name="s_Credit (2)_1_LI#38 165100 Mar 2011_JE 78 Property Tax Stabilization 04.12 2" xfId="26020"/>
    <cellStyle name="s_Credit (2)_1_LI#38 165100 Mar 2011_JE 78 Property Tax Stabilization 04.12 2 2" xfId="20689"/>
    <cellStyle name="s_Credit (2)_1_LI#38 165100 Mar 2011_JE 78 Property Tax Stabilization 11.11" xfId="3981"/>
    <cellStyle name="s_Credit (2)_1_LI#38 165100 Mar 2011_JE 78 Property Tax Stabilization 11.11 2" xfId="10029"/>
    <cellStyle name="s_Credit (2)_1_LI#38 165100 Mar 2011_JE 78 Property Tax Stabilization 11.11 2 2" xfId="26022"/>
    <cellStyle name="s_Credit (2)_1_LI#38 165100 Mar 2011_JE 78 Property Tax Stabilization 11.11 2 2 2" xfId="19049"/>
    <cellStyle name="s_Credit (2)_1_LI#38 165100 Mar 2011_JE 78 Property Tax Stabilization 11.11 3" xfId="26021"/>
    <cellStyle name="s_Credit (2)_1_LI#38 165100 Mar 2011_JE 78 Property Tax Stabilization 11.11 3 2" xfId="21119"/>
    <cellStyle name="s_Credit (2)_1_UPLOAD-Template_2012-06-22" xfId="3982"/>
    <cellStyle name="s_Credit (2)_1_UPLOAD-Template_2012-06-22 2" xfId="3983"/>
    <cellStyle name="s_Credit (2)_1_UPLOAD-Template_2012-06-22 2 2" xfId="26024"/>
    <cellStyle name="s_Credit (2)_1_UPLOAD-Template_2012-06-22 2 2 2" xfId="17571"/>
    <cellStyle name="s_Credit (2)_1_UPLOAD-Template_2012-06-22 3" xfId="3984"/>
    <cellStyle name="s_Credit (2)_1_UPLOAD-Template_2012-06-22 3 2" xfId="26025"/>
    <cellStyle name="s_Credit (2)_1_UPLOAD-Template_2012-06-22 3 2 2" xfId="34136"/>
    <cellStyle name="s_Credit (2)_1_UPLOAD-Template_2012-06-22 4" xfId="3985"/>
    <cellStyle name="s_Credit (2)_1_UPLOAD-Template_2012-06-22 4 2" xfId="26026"/>
    <cellStyle name="s_Credit (2)_1_UPLOAD-Template_2012-06-22 4 2 2" xfId="35871"/>
    <cellStyle name="s_Credit (2)_1_UPLOAD-Template_2012-06-22 5" xfId="3986"/>
    <cellStyle name="s_Credit (2)_1_UPLOAD-Template_2012-06-22 5 2" xfId="26027"/>
    <cellStyle name="s_Credit (2)_1_UPLOAD-Template_2012-06-22 5 2 2" xfId="35179"/>
    <cellStyle name="s_Credit (2)_1_UPLOAD-Template_2012-06-22 6" xfId="26023"/>
    <cellStyle name="s_Credit (2)_1_UPLOAD-Template_2012-06-22 6 2" xfId="34243"/>
    <cellStyle name="s_Credit (2)_1_UPLOAD-Template_2012-06-22_SAP JE Accrual" xfId="3987"/>
    <cellStyle name="s_Credit (2)_1_UPLOAD-Template_2012-06-22_SAP JE Accrual 2" xfId="26028"/>
    <cellStyle name="s_Credit (2)_1_UPLOAD-Template_2012-06-22_SAP JE Accrual 2 2" xfId="19124"/>
    <cellStyle name="s_Credit (2)_1_UPLOAD-Template_2012-06-22_SAP JE Template 10.06.12" xfId="3988"/>
    <cellStyle name="s_Credit (2)_1_UPLOAD-Template_2012-06-22_SAP JE Template 10.06.12 2" xfId="26029"/>
    <cellStyle name="s_Credit (2)_1_UPLOAD-Template_2012-06-22_SAP JE Template 10.06.12 2 2" xfId="18115"/>
    <cellStyle name="s_Credit (2)_100000439" xfId="8758"/>
    <cellStyle name="s_Credit (2)_100000439 2" xfId="26030"/>
    <cellStyle name="s_Credit (2)_100000439 2 2" xfId="34649"/>
    <cellStyle name="s_Credit (2)_100000477 JE 77 Rev Stabilization_LI_08.12" xfId="10030"/>
    <cellStyle name="s_Credit (2)_100000477 JE 77 Rev Stabilization_LI_08.12 2" xfId="26031"/>
    <cellStyle name="s_Credit (2)_100000477 JE 77 Rev Stabilization_LI_08.12 2 2" xfId="21468"/>
    <cellStyle name="s_Credit (2)_165500 Prepaid Other_NY_05.12" xfId="8759"/>
    <cellStyle name="s_Credit (2)_165500 Prepaid Other_NY_05.12 2" xfId="26032"/>
    <cellStyle name="s_Credit (2)_165500 Prepaid Other_NY_05.12 2 2" xfId="18143"/>
    <cellStyle name="s_Credit (2)_2" xfId="150"/>
    <cellStyle name="s_Credit (2)_2 2" xfId="3989"/>
    <cellStyle name="s_Credit (2)_2 2 2" xfId="26034"/>
    <cellStyle name="s_Credit (2)_2 2 2 2" xfId="19299"/>
    <cellStyle name="s_Credit (2)_2 3" xfId="26033"/>
    <cellStyle name="s_Credit (2)_2 3 2" xfId="17734"/>
    <cellStyle name="s_Credit (2)_2_100000439" xfId="8760"/>
    <cellStyle name="s_Credit (2)_2_100000439 2" xfId="26035"/>
    <cellStyle name="s_Credit (2)_2_100000439 2 2" xfId="33397"/>
    <cellStyle name="s_Credit (2)_2_100000477 JE 77 Rev Stabilization_LI_08.12" xfId="10031"/>
    <cellStyle name="s_Credit (2)_2_100000477 JE 77 Rev Stabilization_LI_08.12 2" xfId="26036"/>
    <cellStyle name="s_Credit (2)_2_100000477 JE 77 Rev Stabilization_LI_08.12 2 2" xfId="32773"/>
    <cellStyle name="s_Credit (2)_2_165500 Prepaid Other_NY_05.12" xfId="8761"/>
    <cellStyle name="s_Credit (2)_2_165500 Prepaid Other_NY_05.12 2" xfId="26037"/>
    <cellStyle name="s_Credit (2)_2_165500 Prepaid Other_NY_05.12 2 2" xfId="33390"/>
    <cellStyle name="s_Credit (2)_2_241208 Accrued Rents_NY_05.12" xfId="9375"/>
    <cellStyle name="s_Credit (2)_2_241208 Accrued Rents_NY_05.12 2" xfId="26038"/>
    <cellStyle name="s_Credit (2)_2_241208 Accrued Rents_NY_05.12 2 2" xfId="33475"/>
    <cellStyle name="s_Credit (2)_2_256328 Accr Revenue Other_LI_11.11" xfId="3990"/>
    <cellStyle name="s_Credit (2)_2_256328 Accr Revenue Other_LI_11.11 2" xfId="26039"/>
    <cellStyle name="s_Credit (2)_2_256328 Accr Revenue Other_LI_11.11 2 2" xfId="34947"/>
    <cellStyle name="s_Credit (2)_2_256345 MTBE_NY_05.12" xfId="9376"/>
    <cellStyle name="s_Credit (2)_2_256345 MTBE_NY_05.12 2" xfId="26040"/>
    <cellStyle name="s_Credit (2)_2_256345 MTBE_NY_05.12 2 2" xfId="19385"/>
    <cellStyle name="s_Credit (2)_2_39 - JE 79 Rev Stabilization adj_NY_05.12" xfId="8762"/>
    <cellStyle name="s_Credit (2)_2_39 - JE 79 Rev Stabilization adj_NY_05.12 2" xfId="26041"/>
    <cellStyle name="s_Credit (2)_2_39 - JE 79 Rev Stabilization adj_NY_05.12 2 2" xfId="20700"/>
    <cellStyle name="s_Credit (2)_2_Attachment A updated 07 11 with Co. Share 14% &amp; East Rockaway" xfId="3991"/>
    <cellStyle name="s_Credit (2)_2_Attachment A updated 07 11 with Co. Share 14% &amp; East Rockaway 2" xfId="26042"/>
    <cellStyle name="s_Credit (2)_2_Attachment A updated 07 11 with Co. Share 14% &amp; East Rockaway 2 2" xfId="34086"/>
    <cellStyle name="s_Credit (2)_2_Attachment A updated 07 11 with Co. Share 14% &amp; East Rockaway_Attachment A_Village Refunds # 2 as of 09 12 2011 updated" xfId="10032"/>
    <cellStyle name="s_Credit (2)_2_Attachment A updated 07 11 with Co. Share 14% &amp; East Rockaway_Attachment A_Village Refunds # 2 as of 09 12 2011 updated 2" xfId="26043"/>
    <cellStyle name="s_Credit (2)_2_Attachment A updated 07 11 with Co. Share 14% &amp; East Rockaway_Attachment A_Village Refunds # 2 as of 09 12 2011 updated 2 2" xfId="17838"/>
    <cellStyle name="s_Credit (2)_2_Attachment A updated with Co. Share 14% 07 25 2011" xfId="3992"/>
    <cellStyle name="s_Credit (2)_2_Attachment A updated with Co. Share 14% 07 25 2011 2" xfId="26044"/>
    <cellStyle name="s_Credit (2)_2_Attachment A updated with Co. Share 14% 07 25 2011 2 2" xfId="33858"/>
    <cellStyle name="s_Credit (2)_2_Attachment A updated with Co. Share 14% 07 25 2011_Attachment A_Village Refunds # 2 as of 09 12 2011 updated" xfId="10033"/>
    <cellStyle name="s_Credit (2)_2_Attachment A updated with Co. Share 14% 07 25 2011_Attachment A_Village Refunds # 2 as of 09 12 2011 updated 2" xfId="26045"/>
    <cellStyle name="s_Credit (2)_2_Attachment A updated with Co. Share 14% 07 25 2011_Attachment A_Village Refunds # 2 as of 09 12 2011 updated 2 2" xfId="17820"/>
    <cellStyle name="s_Credit (2)_2_Attachment A_Village Refunds # 2 as of 09 12 2011 updated" xfId="10034"/>
    <cellStyle name="s_Credit (2)_2_Attachment A_Village Refunds # 2 as of 09 12 2011 updated 2" xfId="26046"/>
    <cellStyle name="s_Credit (2)_2_Attachment A_Village Refunds # 2 as of 09 12 2011 updated 2 2" xfId="17839"/>
    <cellStyle name="s_Credit (2)_2_CONTROL_LOG_01_2012" xfId="3993"/>
    <cellStyle name="s_Credit (2)_2_CONTROL_LOG_01_2012 2" xfId="26047"/>
    <cellStyle name="s_Credit (2)_2_CONTROL_LOG_01_2012 2 2" xfId="32862"/>
    <cellStyle name="s_Credit (2)_2_CONTROL_LOG_02_2012" xfId="3994"/>
    <cellStyle name="s_Credit (2)_2_CONTROL_LOG_02_2012 2" xfId="26048"/>
    <cellStyle name="s_Credit (2)_2_CONTROL_LOG_02_2012 2 2" xfId="17744"/>
    <cellStyle name="s_Credit (2)_2_CONTROL_LOG_03_2012" xfId="3995"/>
    <cellStyle name="s_Credit (2)_2_CONTROL_LOG_03_2012 2" xfId="26049"/>
    <cellStyle name="s_Credit (2)_2_CONTROL_LOG_03_2012 2 2" xfId="17458"/>
    <cellStyle name="s_Credit (2)_2_CONTROL_LOG_04_2011" xfId="3996"/>
    <cellStyle name="s_Credit (2)_2_CONTROL_LOG_04_2011 2" xfId="26050"/>
    <cellStyle name="s_Credit (2)_2_CONTROL_LOG_04_2011 2 2" xfId="33637"/>
    <cellStyle name="s_Credit (2)_2_CONTROL_LOG_04_2012" xfId="3997"/>
    <cellStyle name="s_Credit (2)_2_CONTROL_LOG_04_2012 2" xfId="26051"/>
    <cellStyle name="s_Credit (2)_2_CONTROL_LOG_04_2012 2 2" xfId="35889"/>
    <cellStyle name="s_Credit (2)_2_CONTROL_LOG_05_2011" xfId="3998"/>
    <cellStyle name="s_Credit (2)_2_CONTROL_LOG_05_2011 2" xfId="26052"/>
    <cellStyle name="s_Credit (2)_2_CONTROL_LOG_05_2011 2 2" xfId="18355"/>
    <cellStyle name="s_Credit (2)_2_CONTROL_LOG_05_2012" xfId="3999"/>
    <cellStyle name="s_Credit (2)_2_CONTROL_LOG_05_2012 2" xfId="26053"/>
    <cellStyle name="s_Credit (2)_2_CONTROL_LOG_05_2012 2 2" xfId="33462"/>
    <cellStyle name="s_Credit (2)_2_CONTROL_LOG_06_2011" xfId="4000"/>
    <cellStyle name="s_Credit (2)_2_CONTROL_LOG_06_2011 2" xfId="26054"/>
    <cellStyle name="s_Credit (2)_2_CONTROL_LOG_06_2011 2 2" xfId="35409"/>
    <cellStyle name="s_Credit (2)_2_CONTROL_LOG_06_2012" xfId="4001"/>
    <cellStyle name="s_Credit (2)_2_CONTROL_LOG_06_2012 2" xfId="26055"/>
    <cellStyle name="s_Credit (2)_2_CONTROL_LOG_06_2012 2 2" xfId="35289"/>
    <cellStyle name="s_Credit (2)_2_CONTROL_LOG_07_2011" xfId="4002"/>
    <cellStyle name="s_Credit (2)_2_CONTROL_LOG_07_2011 2" xfId="26056"/>
    <cellStyle name="s_Credit (2)_2_CONTROL_LOG_07_2011 2 2" xfId="19342"/>
    <cellStyle name="s_Credit (2)_2_CONTROL_LOG_08_2011" xfId="4003"/>
    <cellStyle name="s_Credit (2)_2_CONTROL_LOG_08_2011 2" xfId="26057"/>
    <cellStyle name="s_Credit (2)_2_CONTROL_LOG_08_2011 2 2" xfId="17390"/>
    <cellStyle name="s_Credit (2)_2_CONTROL_LOG_09_2011" xfId="4004"/>
    <cellStyle name="s_Credit (2)_2_CONTROL_LOG_09_2011 2" xfId="26058"/>
    <cellStyle name="s_Credit (2)_2_CONTROL_LOG_09_2011 2 2" xfId="17840"/>
    <cellStyle name="s_Credit (2)_2_CONTROL_LOG_10_2011" xfId="4005"/>
    <cellStyle name="s_Credit (2)_2_CONTROL_LOG_10_2011 2" xfId="26059"/>
    <cellStyle name="s_Credit (2)_2_CONTROL_LOG_10_2011 2 2" xfId="19793"/>
    <cellStyle name="s_Credit (2)_2_CONTROL_LOG_11_2011" xfId="4006"/>
    <cellStyle name="s_Credit (2)_2_CONTROL_LOG_11_2011 2" xfId="26060"/>
    <cellStyle name="s_Credit (2)_2_CONTROL_LOG_11_2011 2 2" xfId="18688"/>
    <cellStyle name="s_Credit (2)_2_CONTROL_LOG_12_2011" xfId="4007"/>
    <cellStyle name="s_Credit (2)_2_CONTROL_LOG_12_2011 2" xfId="26061"/>
    <cellStyle name="s_Credit (2)_2_CONTROL_LOG_12_2011 2 2" xfId="33511"/>
    <cellStyle name="s_Credit (2)_2_Exhibit JNC-1 Property Tax Refunds" xfId="4008"/>
    <cellStyle name="s_Credit (2)_2_Exhibit JNC-1 Property Tax Refunds 2" xfId="26062"/>
    <cellStyle name="s_Credit (2)_2_Exhibit JNC-1 Property Tax Refunds 2 2" xfId="20755"/>
    <cellStyle name="s_Credit (2)_2_Exhibit JNC-1 Property Tax Refunds_256328 Accr Revenue Other_LI_11.11" xfId="4009"/>
    <cellStyle name="s_Credit (2)_2_Exhibit JNC-1 Property Tax Refunds_256328 Accr Revenue Other_LI_11.11 2" xfId="26063"/>
    <cellStyle name="s_Credit (2)_2_Exhibit JNC-1 Property Tax Refunds_256328 Accr Revenue Other_LI_11.11 2 2" xfId="35378"/>
    <cellStyle name="s_Credit (2)_2_Exhibit JNC-1 Property Tax Refunds_Attachment A_Village Refunds # 2 as of 09 12 2011 updated" xfId="10035"/>
    <cellStyle name="s_Credit (2)_2_Exhibit JNC-1 Property Tax Refunds_Attachment A_Village Refunds # 2 as of 09 12 2011 updated 2" xfId="26064"/>
    <cellStyle name="s_Credit (2)_2_Exhibit JNC-1 Property Tax Refunds_Attachment A_Village Refunds # 2 as of 09 12 2011 updated 2 2" xfId="34799"/>
    <cellStyle name="s_Credit (2)_2_Exhibit JNC-1 Property Tax Refunds_JE 154 Interest on Village Refunds_02.12" xfId="4010"/>
    <cellStyle name="s_Credit (2)_2_Exhibit JNC-1 Property Tax Refunds_JE 154 Interest on Village Refunds_02.12 2" xfId="26065"/>
    <cellStyle name="s_Credit (2)_2_Exhibit JNC-1 Property Tax Refunds_JE 154 Interest on Village Refunds_02.12 2 2" xfId="35180"/>
    <cellStyle name="s_Credit (2)_2_Exhibit JNC-1 Property Tax Refunds_JE 154 Interest on Village Refunds_08.11" xfId="4011"/>
    <cellStyle name="s_Credit (2)_2_Exhibit JNC-1 Property Tax Refunds_JE 154 Interest on Village Refunds_08.11 2" xfId="26066"/>
    <cellStyle name="s_Credit (2)_2_Exhibit JNC-1 Property Tax Refunds_JE 154 Interest on Village Refunds_08.11 2 2" xfId="33395"/>
    <cellStyle name="s_Credit (2)_2_Exhibit JNC-1 Property Tax Refunds_JE 154 Interest on Village Refunds_11.11" xfId="4012"/>
    <cellStyle name="s_Credit (2)_2_Exhibit JNC-1 Property Tax Refunds_JE 154 Interest on Village Refunds_11.11 2" xfId="26067"/>
    <cellStyle name="s_Credit (2)_2_Exhibit JNC-1 Property Tax Refunds_JE 154 Interest on Village Refunds_11.11 2 2" xfId="18235"/>
    <cellStyle name="s_Credit (2)_2_Finance_JKC5_August 2011" xfId="4013"/>
    <cellStyle name="s_Credit (2)_2_Finance_JKC5_August 2011 2" xfId="26068"/>
    <cellStyle name="s_Credit (2)_2_Finance_JKC5_August 2011 2 2" xfId="32483"/>
    <cellStyle name="s_Credit (2)_2_Finance_JKC5_January 2012" xfId="4014"/>
    <cellStyle name="s_Credit (2)_2_Finance_JKC5_January 2012 2" xfId="26069"/>
    <cellStyle name="s_Credit (2)_2_Finance_JKC5_January 2012 2 2" xfId="21507"/>
    <cellStyle name="s_Credit (2)_2_FSTR JDE Reports 12.2011" xfId="8763"/>
    <cellStyle name="s_Credit (2)_2_FSTR JDE Reports 12.2011 2" xfId="10036"/>
    <cellStyle name="s_Credit (2)_2_FSTR JDE Reports 12.2011 2 2" xfId="26071"/>
    <cellStyle name="s_Credit (2)_2_FSTR JDE Reports 12.2011 2 2 2" xfId="35497"/>
    <cellStyle name="s_Credit (2)_2_FSTR JDE Reports 12.2011 3" xfId="26070"/>
    <cellStyle name="s_Credit (2)_2_FSTR JDE Reports 12.2011 3 2" xfId="33234"/>
    <cellStyle name="s_Credit (2)_2_JE 100_AR_Uncoll_NY_12.12" xfId="9377"/>
    <cellStyle name="s_Credit (2)_2_JE 100_AR_Uncoll_NY_12.12 2" xfId="26072"/>
    <cellStyle name="s_Credit (2)_2_JE 100_AR_Uncoll_NY_12.12 2 2" xfId="35003"/>
    <cellStyle name="s_Credit (2)_2_JE 100_Uncoll_LI_06.12" xfId="4015"/>
    <cellStyle name="s_Credit (2)_2_JE 100_Uncoll_LI_06.12 2" xfId="26073"/>
    <cellStyle name="s_Credit (2)_2_JE 100_Uncoll_LI_06.12 2 2" xfId="32748"/>
    <cellStyle name="s_Credit (2)_2_JE 108 SERP 07.12" xfId="4016"/>
    <cellStyle name="s_Credit (2)_2_JE 108 SERP 07.12 2" xfId="4017"/>
    <cellStyle name="s_Credit (2)_2_JE 108 SERP 07.12 2 2" xfId="26075"/>
    <cellStyle name="s_Credit (2)_2_JE 108 SERP 07.12 2 2 2" xfId="19514"/>
    <cellStyle name="s_Credit (2)_2_JE 108 SERP 07.12 3" xfId="4018"/>
    <cellStyle name="s_Credit (2)_2_JE 108 SERP 07.12 3 2" xfId="26076"/>
    <cellStyle name="s_Credit (2)_2_JE 108 SERP 07.12 3 2 2" xfId="18154"/>
    <cellStyle name="s_Credit (2)_2_JE 108 SERP 07.12 4" xfId="4019"/>
    <cellStyle name="s_Credit (2)_2_JE 108 SERP 07.12 4 2" xfId="26077"/>
    <cellStyle name="s_Credit (2)_2_JE 108 SERP 07.12 4 2 2" xfId="17661"/>
    <cellStyle name="s_Credit (2)_2_JE 108 SERP 07.12 5" xfId="4020"/>
    <cellStyle name="s_Credit (2)_2_JE 108 SERP 07.12 5 2" xfId="26078"/>
    <cellStyle name="s_Credit (2)_2_JE 108 SERP 07.12 5 2 2" xfId="18841"/>
    <cellStyle name="s_Credit (2)_2_JE 108 SERP 07.12 6" xfId="26074"/>
    <cellStyle name="s_Credit (2)_2_JE 108 SERP 07.12 6 2" xfId="34197"/>
    <cellStyle name="s_Credit (2)_2_JE 109 Rate Differential 08.12" xfId="4021"/>
    <cellStyle name="s_Credit (2)_2_JE 109 Rate Differential 08.12 2" xfId="4022"/>
    <cellStyle name="s_Credit (2)_2_JE 109 Rate Differential 08.12 2 2" xfId="26080"/>
    <cellStyle name="s_Credit (2)_2_JE 109 Rate Differential 08.12 2 2 2" xfId="34583"/>
    <cellStyle name="s_Credit (2)_2_JE 109 Rate Differential 08.12 3" xfId="4023"/>
    <cellStyle name="s_Credit (2)_2_JE 109 Rate Differential 08.12 3 2" xfId="26081"/>
    <cellStyle name="s_Credit (2)_2_JE 109 Rate Differential 08.12 3 2 2" xfId="19125"/>
    <cellStyle name="s_Credit (2)_2_JE 109 Rate Differential 08.12 4" xfId="4024"/>
    <cellStyle name="s_Credit (2)_2_JE 109 Rate Differential 08.12 4 2" xfId="26082"/>
    <cellStyle name="s_Credit (2)_2_JE 109 Rate Differential 08.12 4 2 2" xfId="20104"/>
    <cellStyle name="s_Credit (2)_2_JE 109 Rate Differential 08.12 5" xfId="4025"/>
    <cellStyle name="s_Credit (2)_2_JE 109 Rate Differential 08.12 5 2" xfId="26083"/>
    <cellStyle name="s_Credit (2)_2_JE 109 Rate Differential 08.12 5 2 2" xfId="32815"/>
    <cellStyle name="s_Credit (2)_2_JE 109 Rate Differential 08.12 6" xfId="26079"/>
    <cellStyle name="s_Credit (2)_2_JE 109 Rate Differential 08.12 6 2" xfId="34650"/>
    <cellStyle name="s_Credit (2)_2_JE 111 PNC ANALYSIS FEE ACCRUAL 07.12" xfId="4026"/>
    <cellStyle name="s_Credit (2)_2_JE 111 PNC ANALYSIS FEE ACCRUAL 07.12 2" xfId="4027"/>
    <cellStyle name="s_Credit (2)_2_JE 111 PNC ANALYSIS FEE ACCRUAL 07.12 2 2" xfId="26085"/>
    <cellStyle name="s_Credit (2)_2_JE 111 PNC ANALYSIS FEE ACCRUAL 07.12 2 2 2" xfId="35725"/>
    <cellStyle name="s_Credit (2)_2_JE 111 PNC ANALYSIS FEE ACCRUAL 07.12 3" xfId="4028"/>
    <cellStyle name="s_Credit (2)_2_JE 111 PNC ANALYSIS FEE ACCRUAL 07.12 3 2" xfId="26086"/>
    <cellStyle name="s_Credit (2)_2_JE 111 PNC ANALYSIS FEE ACCRUAL 07.12 3 2 2" xfId="17930"/>
    <cellStyle name="s_Credit (2)_2_JE 111 PNC ANALYSIS FEE ACCRUAL 07.12 4" xfId="4029"/>
    <cellStyle name="s_Credit (2)_2_JE 111 PNC ANALYSIS FEE ACCRUAL 07.12 4 2" xfId="26087"/>
    <cellStyle name="s_Credit (2)_2_JE 111 PNC ANALYSIS FEE ACCRUAL 07.12 4 2 2" xfId="19249"/>
    <cellStyle name="s_Credit (2)_2_JE 111 PNC ANALYSIS FEE ACCRUAL 07.12 5" xfId="4030"/>
    <cellStyle name="s_Credit (2)_2_JE 111 PNC ANALYSIS FEE ACCRUAL 07.12 5 2" xfId="26088"/>
    <cellStyle name="s_Credit (2)_2_JE 111 PNC ANALYSIS FEE ACCRUAL 07.12 5 2 2" xfId="18953"/>
    <cellStyle name="s_Credit (2)_2_JE 111 PNC ANALYSIS FEE ACCRUAL 07.12 6" xfId="26084"/>
    <cellStyle name="s_Credit (2)_2_JE 111 PNC ANALYSIS FEE ACCRUAL 07.12 6 2" xfId="35644"/>
    <cellStyle name="s_Credit (2)_2_JE 125_AWCC Activity_NY_08.12" xfId="4031"/>
    <cellStyle name="s_Credit (2)_2_JE 125_AWCC Activity_NY_08.12 2" xfId="26089"/>
    <cellStyle name="s_Credit (2)_2_JE 125_AWCC Activity_NY_08.12 2 2" xfId="35181"/>
    <cellStyle name="s_Credit (2)_2_JE 152_TSA accrue interest_LI_07.12" xfId="4032"/>
    <cellStyle name="s_Credit (2)_2_JE 152_TSA accrue interest_LI_07.12 2" xfId="26090"/>
    <cellStyle name="s_Credit (2)_2_JE 152_TSA accrue interest_LI_07.12 2 2" xfId="17787"/>
    <cellStyle name="s_Credit (2)_2_JE 154 Interest on Village Refunds_02.12" xfId="4033"/>
    <cellStyle name="s_Credit (2)_2_JE 154 Interest on Village Refunds_02.12 2" xfId="26091"/>
    <cellStyle name="s_Credit (2)_2_JE 154 Interest on Village Refunds_02.12 2 2" xfId="18352"/>
    <cellStyle name="s_Credit (2)_2_JE 154 Interest on Village Refunds_03.11" xfId="4034"/>
    <cellStyle name="s_Credit (2)_2_JE 154 Interest on Village Refunds_03.11 2" xfId="26092"/>
    <cellStyle name="s_Credit (2)_2_JE 154 Interest on Village Refunds_03.11 2 2" xfId="17459"/>
    <cellStyle name="s_Credit (2)_2_JE 154 Interest on Village Refunds_03.11_256328 Accr Revenue Other_LI_11.11" xfId="4035"/>
    <cellStyle name="s_Credit (2)_2_JE 154 Interest on Village Refunds_03.11_256328 Accr Revenue Other_LI_11.11 2" xfId="26093"/>
    <cellStyle name="s_Credit (2)_2_JE 154 Interest on Village Refunds_03.11_256328 Accr Revenue Other_LI_11.11 2 2" xfId="32840"/>
    <cellStyle name="s_Credit (2)_2_JE 154 Interest on Village Refunds_03.11_Attachment A updated with Co. Share 14% 07 25 2011" xfId="4036"/>
    <cellStyle name="s_Credit (2)_2_JE 154 Interest on Village Refunds_03.11_Attachment A updated with Co. Share 14% 07 25 2011 2" xfId="26094"/>
    <cellStyle name="s_Credit (2)_2_JE 154 Interest on Village Refunds_03.11_Attachment A updated with Co. Share 14% 07 25 2011 2 2" xfId="32658"/>
    <cellStyle name="s_Credit (2)_2_JE 154 Interest on Village Refunds_03.11_Attachment A updated with Co. Share 14% 07 25 2011_Attachment A_Village Refunds # 2 as of 09 12 2011 updated" xfId="10037"/>
    <cellStyle name="s_Credit (2)_2_JE 154 Interest on Village Refunds_03.11_Attachment A updated with Co. Share 14% 07 25 2011_Attachment A_Village Refunds # 2 as of 09 12 2011 updated 2" xfId="26095"/>
    <cellStyle name="s_Credit (2)_2_JE 154 Interest on Village Refunds_03.11_Attachment A updated with Co. Share 14% 07 25 2011_Attachment A_Village Refunds # 2 as of 09 12 2011 updated 2 2" xfId="33545"/>
    <cellStyle name="s_Credit (2)_2_JE 154 Interest on Village Refunds_03.11_Attachment A_Village Refunds # 2 as of 09 12 2011 updated" xfId="10038"/>
    <cellStyle name="s_Credit (2)_2_JE 154 Interest on Village Refunds_03.11_Attachment A_Village Refunds # 2 as of 09 12 2011 updated 2" xfId="26096"/>
    <cellStyle name="s_Credit (2)_2_JE 154 Interest on Village Refunds_03.11_Attachment A_Village Refunds # 2 as of 09 12 2011 updated 2 2" xfId="35599"/>
    <cellStyle name="s_Credit (2)_2_JE 154 Interest on Village Refunds_03.11_JE 154 Interest on Village Refunds_02.12" xfId="4037"/>
    <cellStyle name="s_Credit (2)_2_JE 154 Interest on Village Refunds_03.11_JE 154 Interest on Village Refunds_02.12 2" xfId="26097"/>
    <cellStyle name="s_Credit (2)_2_JE 154 Interest on Village Refunds_03.11_JE 154 Interest on Village Refunds_02.12 2 2" xfId="34957"/>
    <cellStyle name="s_Credit (2)_2_JE 154 Interest on Village Refunds_03.11_JE 154 Interest on Village Refunds_08.11" xfId="4038"/>
    <cellStyle name="s_Credit (2)_2_JE 154 Interest on Village Refunds_03.11_JE 154 Interest on Village Refunds_08.11 2" xfId="26098"/>
    <cellStyle name="s_Credit (2)_2_JE 154 Interest on Village Refunds_03.11_JE 154 Interest on Village Refunds_08.11 2 2" xfId="19222"/>
    <cellStyle name="s_Credit (2)_2_JE 154 Interest on Village Refunds_03.11_JE 154 Interest on Village Refunds_11.11" xfId="4039"/>
    <cellStyle name="s_Credit (2)_2_JE 154 Interest on Village Refunds_03.11_JE 154 Interest on Village Refunds_11.11 2" xfId="26099"/>
    <cellStyle name="s_Credit (2)_2_JE 154 Interest on Village Refunds_03.11_JE 154 Interest on Village Refunds_11.11 2 2" xfId="33856"/>
    <cellStyle name="s_Credit (2)_2_JE 154 Interest on Village Refunds_08.11" xfId="4040"/>
    <cellStyle name="s_Credit (2)_2_JE 154 Interest on Village Refunds_08.11 2" xfId="26100"/>
    <cellStyle name="s_Credit (2)_2_JE 154 Interest on Village Refunds_08.11 2 2" xfId="17918"/>
    <cellStyle name="s_Credit (2)_2_JE 154 Interest on Village Refunds_09.11" xfId="10039"/>
    <cellStyle name="s_Credit (2)_2_JE 154 Interest on Village Refunds_09.11 2" xfId="26101"/>
    <cellStyle name="s_Credit (2)_2_JE 154 Interest on Village Refunds_09.11 2 2" xfId="17660"/>
    <cellStyle name="s_Credit (2)_2_JE 154 Interest on Village Refunds_11.11" xfId="4041"/>
    <cellStyle name="s_Credit (2)_2_JE 154 Interest on Village Refunds_11.11 2" xfId="26102"/>
    <cellStyle name="s_Credit (2)_2_JE 154 Interest on Village Refunds_11.11 2 2" xfId="19553"/>
    <cellStyle name="s_Credit (2)_2_JE 160 Workbasket accrual LI 09.11" xfId="4042"/>
    <cellStyle name="s_Credit (2)_2_JE 160 Workbasket accrual LI 09.11 2" xfId="26103"/>
    <cellStyle name="s_Credit (2)_2_JE 160 Workbasket accrual LI 09.11 2 2" xfId="33391"/>
    <cellStyle name="s_Credit (2)_2_JE 160 Workbasket accrual LI 10.11 - in progress" xfId="4043"/>
    <cellStyle name="s_Credit (2)_2_JE 160 Workbasket accrual LI 10.11 - in progress 2" xfId="26104"/>
    <cellStyle name="s_Credit (2)_2_JE 160 Workbasket accrual LI 10.11 - in progress 2 2" xfId="34070"/>
    <cellStyle name="s_Credit (2)_2_JE 160 Workbasket Accrual_updated-_CA_01.10" xfId="4044"/>
    <cellStyle name="s_Credit (2)_2_JE 160 Workbasket Accrual_updated-_CA_01.10 2" xfId="4045"/>
    <cellStyle name="s_Credit (2)_2_JE 160 Workbasket Accrual_updated-_CA_01.10 2 2" xfId="26106"/>
    <cellStyle name="s_Credit (2)_2_JE 160 Workbasket Accrual_updated-_CA_01.10 2 2 2" xfId="19196"/>
    <cellStyle name="s_Credit (2)_2_JE 160 Workbasket Accrual_updated-_CA_01.10 3" xfId="4046"/>
    <cellStyle name="s_Credit (2)_2_JE 160 Workbasket Accrual_updated-_CA_01.10 3 2" xfId="26107"/>
    <cellStyle name="s_Credit (2)_2_JE 160 Workbasket Accrual_updated-_CA_01.10 3 2 2" xfId="18902"/>
    <cellStyle name="s_Credit (2)_2_JE 160 Workbasket Accrual_updated-_CA_01.10 4" xfId="4047"/>
    <cellStyle name="s_Credit (2)_2_JE 160 Workbasket Accrual_updated-_CA_01.10 4 2" xfId="26108"/>
    <cellStyle name="s_Credit (2)_2_JE 160 Workbasket Accrual_updated-_CA_01.10 4 2 2" xfId="17704"/>
    <cellStyle name="s_Credit (2)_2_JE 160 Workbasket Accrual_updated-_CA_01.10 5" xfId="4048"/>
    <cellStyle name="s_Credit (2)_2_JE 160 Workbasket Accrual_updated-_CA_01.10 5 2" xfId="26109"/>
    <cellStyle name="s_Credit (2)_2_JE 160 Workbasket Accrual_updated-_CA_01.10 5 2 2" xfId="33365"/>
    <cellStyle name="s_Credit (2)_2_JE 160 Workbasket Accrual_updated-_CA_01.10 6" xfId="26105"/>
    <cellStyle name="s_Credit (2)_2_JE 160 Workbasket Accrual_updated-_CA_01.10 6 2" xfId="35576"/>
    <cellStyle name="s_Credit (2)_2_JE 160 Workbasket Accrual_updated-_CA_01.10_~3251160" xfId="4049"/>
    <cellStyle name="s_Credit (2)_2_JE 160 Workbasket Accrual_updated-_CA_01.10_~3251160 2" xfId="26110"/>
    <cellStyle name="s_Credit (2)_2_JE 160 Workbasket Accrual_updated-_CA_01.10_~3251160 2 2" xfId="18859"/>
    <cellStyle name="s_Credit (2)_2_JE 160 Workbasket Accrual_updated-_CA_01.10_JE 160 Workbasket accrual LI 09.11" xfId="4050"/>
    <cellStyle name="s_Credit (2)_2_JE 160 Workbasket Accrual_updated-_CA_01.10_JE 160 Workbasket accrual LI 09.11 2" xfId="26111"/>
    <cellStyle name="s_Credit (2)_2_JE 160 Workbasket Accrual_updated-_CA_01.10_JE 160 Workbasket accrual LI 09.11 2 2" xfId="22490"/>
    <cellStyle name="s_Credit (2)_2_JE 160 Workbasket Accrual_updated-_CA_01.10_JE 160 Workbasket accrual LI 10.11 - in progress" xfId="4051"/>
    <cellStyle name="s_Credit (2)_2_JE 160 Workbasket Accrual_updated-_CA_01.10_JE 160 Workbasket accrual LI 10.11 - in progress 2" xfId="26112"/>
    <cellStyle name="s_Credit (2)_2_JE 160 Workbasket Accrual_updated-_CA_01.10_JE 160 Workbasket accrual LI 10.11 - in progress 2 2" xfId="34756"/>
    <cellStyle name="s_Credit (2)_2_JE 160 Workbasket Accrual_updated-_CA_01.10_JE 160 Workbasket Template_LI_04.12" xfId="4052"/>
    <cellStyle name="s_Credit (2)_2_JE 160 Workbasket Accrual_updated-_CA_01.10_JE 160 Workbasket Template_LI_04.12 2" xfId="26113"/>
    <cellStyle name="s_Credit (2)_2_JE 160 Workbasket Accrual_updated-_CA_01.10_JE 160 Workbasket Template_LI_04.12 2 2" xfId="18980"/>
    <cellStyle name="s_Credit (2)_2_JE 160 Workbasket Accrual_updated-_CA_01.10_JE 160 Workbasket Template_LI_07.12" xfId="4053"/>
    <cellStyle name="s_Credit (2)_2_JE 160 Workbasket Accrual_updated-_CA_01.10_JE 160 Workbasket Template_LI_07.12 2" xfId="26114"/>
    <cellStyle name="s_Credit (2)_2_JE 160 Workbasket Accrual_updated-_CA_01.10_JE 160 Workbasket Template_LI_07.12 2 2" xfId="18007"/>
    <cellStyle name="s_Credit (2)_2_JE 160 Workbasket Accrual_updated-_CA_01.10_JE 175 Legal Accrual_LI 05.12" xfId="4054"/>
    <cellStyle name="s_Credit (2)_2_JE 160 Workbasket Accrual_updated-_CA_01.10_JE 175 Legal Accrual_LI 05.12 2" xfId="26115"/>
    <cellStyle name="s_Credit (2)_2_JE 160 Workbasket Accrual_updated-_CA_01.10_JE 175 Legal Accrual_LI 05.12 2 2" xfId="21137"/>
    <cellStyle name="s_Credit (2)_2_JE 160 Workbasket Accrual_updated-_CA_01.10_JE 175 Legal Accrual_LI 08.2011" xfId="4055"/>
    <cellStyle name="s_Credit (2)_2_JE 160 Workbasket Accrual_updated-_CA_01.10_JE 175 Legal Accrual_LI 08.2011 2" xfId="26116"/>
    <cellStyle name="s_Credit (2)_2_JE 160 Workbasket Accrual_updated-_CA_01.10_JE 175 Legal Accrual_LI 08.2011 2 2" xfId="17676"/>
    <cellStyle name="s_Credit (2)_2_JE 160 Workbasket Accrual_updated-_CA_01.10_JE 175 Legal Accrual_LI -10.2011" xfId="4056"/>
    <cellStyle name="s_Credit (2)_2_JE 160 Workbasket Accrual_updated-_CA_01.10_JE 175 Legal Accrual_LI -10.2011 2" xfId="26117"/>
    <cellStyle name="s_Credit (2)_2_JE 160 Workbasket Accrual_updated-_CA_01.10_JE 175 Legal Accrual_LI -10.2011 2 2" xfId="19126"/>
    <cellStyle name="s_Credit (2)_2_JE 160 Workbasket Accrual_updated-_CA_01.10_JE 175 Legal Accrual_LI -11.2011" xfId="4057"/>
    <cellStyle name="s_Credit (2)_2_JE 160 Workbasket Accrual_updated-_CA_01.10_JE 175 Legal Accrual_LI -11.2011 2" xfId="26118"/>
    <cellStyle name="s_Credit (2)_2_JE 160 Workbasket Accrual_updated-_CA_01.10_JE 175 Legal Accrual_LI -11.2011 2 2" xfId="19310"/>
    <cellStyle name="s_Credit (2)_2_JE 160 Workbasket Accrual_updated-_CA_01.10_JE 175 Legal Accrual_LI -12.2011" xfId="4058"/>
    <cellStyle name="s_Credit (2)_2_JE 160 Workbasket Accrual_updated-_CA_01.10_JE 175 Legal Accrual_LI -12.2011 2" xfId="26119"/>
    <cellStyle name="s_Credit (2)_2_JE 160 Workbasket Accrual_updated-_CA_01.10_JE 175 Legal Accrual_LI -12.2011 2 2" xfId="22497"/>
    <cellStyle name="s_Credit (2)_2_JE 160 Workbasket Accrual_updated-_CA_01.10_JE 175_Legal Accrual_TN_08.11" xfId="4059"/>
    <cellStyle name="s_Credit (2)_2_JE 160 Workbasket Accrual_updated-_CA_01.10_JE 175_Legal Accrual_TN_08.11 2" xfId="26120"/>
    <cellStyle name="s_Credit (2)_2_JE 160 Workbasket Accrual_updated-_CA_01.10_JE 175_Legal Accrual_TN_08.11 2 2" xfId="35668"/>
    <cellStyle name="s_Credit (2)_2_JE 160 Workbasket Accrual_updated-_CA_01.10_JE 175_Legal Accrual_TN_09.11" xfId="4060"/>
    <cellStyle name="s_Credit (2)_2_JE 160 Workbasket Accrual_updated-_CA_01.10_JE 175_Legal Accrual_TN_09.11 2" xfId="26121"/>
    <cellStyle name="s_Credit (2)_2_JE 160 Workbasket Accrual_updated-_CA_01.10_JE 175_Legal Accrual_TN_09.11 2 2" xfId="34646"/>
    <cellStyle name="s_Credit (2)_2_JE 160 Workbasket Accrual_updated-_CA_01.10_LI-Legal Fees_Accrual Worksheet_2011-02Nov" xfId="4061"/>
    <cellStyle name="s_Credit (2)_2_JE 160 Workbasket Accrual_updated-_CA_01.10_LI-Legal Fees_Accrual Worksheet_2011-02Nov 2" xfId="26122"/>
    <cellStyle name="s_Credit (2)_2_JE 160 Workbasket Accrual_updated-_CA_01.10_LI-Legal Fees_Accrual Worksheet_2011-02Nov 2 2" xfId="21581"/>
    <cellStyle name="s_Credit (2)_2_JE 160 Workbasket Accrual_updated-_CA_01.10_SAP JE Accrual" xfId="4062"/>
    <cellStyle name="s_Credit (2)_2_JE 160 Workbasket Accrual_updated-_CA_01.10_SAP JE Accrual 2" xfId="26123"/>
    <cellStyle name="s_Credit (2)_2_JE 160 Workbasket Accrual_updated-_CA_01.10_SAP JE Accrual 2 2" xfId="33962"/>
    <cellStyle name="s_Credit (2)_2_JE 160 Workbasket Accrual_updated-_CA_01.10_SAP JE Template 10.06.12" xfId="4063"/>
    <cellStyle name="s_Credit (2)_2_JE 160 Workbasket Accrual_updated-_CA_01.10_SAP JE Template 10.06.12 2" xfId="26124"/>
    <cellStyle name="s_Credit (2)_2_JE 160 Workbasket Accrual_updated-_CA_01.10_SAP JE Template 10.06.12 2 2" xfId="18532"/>
    <cellStyle name="s_Credit (2)_2_JE 175 Legal accrual_12.11" xfId="4064"/>
    <cellStyle name="s_Credit (2)_2_JE 175 Legal accrual_12.11 2" xfId="26125"/>
    <cellStyle name="s_Credit (2)_2_JE 175 Legal accrual_12.11 2 2" xfId="19473"/>
    <cellStyle name="s_Credit (2)_2_JE 175 Legal Accrual_LI_07.12" xfId="10879"/>
    <cellStyle name="s_Credit (2)_2_JE 175 Legal Accrual_LI_07.12 2" xfId="26126"/>
    <cellStyle name="s_Credit (2)_2_JE 175 Legal Accrual_LI_07.12 2 2" xfId="35182"/>
    <cellStyle name="s_Credit (2)_2_JE 180_MI reserve over 180 days_LI 07.12" xfId="10880"/>
    <cellStyle name="s_Credit (2)_2_JE 180_MI reserve over 180 days_LI 07.12 2" xfId="26127"/>
    <cellStyle name="s_Credit (2)_2_JE 180_MI reserve over 180 days_LI 07.12 2 2" xfId="32693"/>
    <cellStyle name="s_Credit (2)_2_JE 200 AWCC true up_PA_06.12" xfId="4065"/>
    <cellStyle name="s_Credit (2)_2_JE 200 AWCC true up_PA_06.12 2" xfId="26128"/>
    <cellStyle name="s_Credit (2)_2_JE 200 AWCC true up_PA_06.12 2 2" xfId="34415"/>
    <cellStyle name="s_Credit (2)_2_JE 38110902 True up interest for RAC adjustment" xfId="4066"/>
    <cellStyle name="s_Credit (2)_2_JE 38110902 True up interest for RAC adjustment 2" xfId="26129"/>
    <cellStyle name="s_Credit (2)_2_JE 38110902 True up interest for RAC adjustment 2 2" xfId="19573"/>
    <cellStyle name="s_Credit (2)_2_JE 39081218 Antenna Rent Revenue_NY_07.12" xfId="9378"/>
    <cellStyle name="s_Credit (2)_2_JE 39081218 Antenna Rent Revenue_NY_07.12 2" xfId="26130"/>
    <cellStyle name="s_Credit (2)_2_JE 39081218 Antenna Rent Revenue_NY_07.12 2 2" xfId="20106"/>
    <cellStyle name="s_Credit (2)_2_JE 500 INTERNAL RESERVE INTEREST Dec. 2011" xfId="4067"/>
    <cellStyle name="s_Credit (2)_2_JE 500 INTERNAL RESERVE INTEREST Dec. 2011 2" xfId="9549"/>
    <cellStyle name="s_Credit (2)_2_JE 500 INTERNAL RESERVE INTEREST Dec. 2011 2 2" xfId="26132"/>
    <cellStyle name="s_Credit (2)_2_JE 500 INTERNAL RESERVE INTEREST Dec. 2011 2 2 2" xfId="18620"/>
    <cellStyle name="s_Credit (2)_2_JE 500 INTERNAL RESERVE INTEREST Dec. 2011 3" xfId="26131"/>
    <cellStyle name="s_Credit (2)_2_JE 500 INTERNAL RESERVE INTEREST Dec. 2011 3 2" xfId="34958"/>
    <cellStyle name="s_Credit (2)_2_JE 500 INTERNAL RESERVE INTEREST Nov. 2011" xfId="9550"/>
    <cellStyle name="s_Credit (2)_2_JE 500 INTERNAL RESERVE INTEREST Nov. 2011 2" xfId="26133"/>
    <cellStyle name="s_Credit (2)_2_JE 500 INTERNAL RESERVE INTEREST Nov. 2011 2 2" xfId="21449"/>
    <cellStyle name="s_Credit (2)_2_JE 725 - To record the PPV uplift - NY - 08.12" xfId="8764"/>
    <cellStyle name="s_Credit (2)_2_JE 725 - To record the PPV uplift - NY - 08.12 2" xfId="26134"/>
    <cellStyle name="s_Credit (2)_2_JE 725 - To record the PPV uplift - NY - 08.12 2 2" xfId="33855"/>
    <cellStyle name="s_Credit (2)_2_JE 77 Rev Stabilization 02.12" xfId="4068"/>
    <cellStyle name="s_Credit (2)_2_JE 77 Rev Stabilization 02.12 2" xfId="26135"/>
    <cellStyle name="s_Credit (2)_2_JE 77 Rev Stabilization 02.12 2 2" xfId="32305"/>
    <cellStyle name="s_Credit (2)_2_JE 77 Rev Stabilization 03.12" xfId="10040"/>
    <cellStyle name="s_Credit (2)_2_JE 77 Rev Stabilization 03.12 2" xfId="26136"/>
    <cellStyle name="s_Credit (2)_2_JE 77 Rev Stabilization 03.12 2 2" xfId="33291"/>
    <cellStyle name="s_Credit (2)_2_JE 77 Rev Stabilization 08.11" xfId="4069"/>
    <cellStyle name="s_Credit (2)_2_JE 77 Rev Stabilization 08.11 2" xfId="10041"/>
    <cellStyle name="s_Credit (2)_2_JE 77 Rev Stabilization 08.11 2 2" xfId="26138"/>
    <cellStyle name="s_Credit (2)_2_JE 77 Rev Stabilization 08.11 2 2 2" xfId="33348"/>
    <cellStyle name="s_Credit (2)_2_JE 77 Rev Stabilization 08.11 3" xfId="26137"/>
    <cellStyle name="s_Credit (2)_2_JE 77 Rev Stabilization 08.11 3 2" xfId="18209"/>
    <cellStyle name="s_Credit (2)_2_JE 77 Rev Stabilization 11.11" xfId="10042"/>
    <cellStyle name="s_Credit (2)_2_JE 77 Rev Stabilization 11.11 2" xfId="26139"/>
    <cellStyle name="s_Credit (2)_2_JE 77 Rev Stabilization 11.11 2 2" xfId="35844"/>
    <cellStyle name="s_Credit (2)_2_JE 77 Rev Stabilization 12.11" xfId="10043"/>
    <cellStyle name="s_Credit (2)_2_JE 77 Rev Stabilization 12.11 2" xfId="26140"/>
    <cellStyle name="s_Credit (2)_2_JE 77 Rev Stabilization 12.11 2 2" xfId="17411"/>
    <cellStyle name="s_Credit (2)_2_JE 77 Rev Stabilization_NY_08.12" xfId="8765"/>
    <cellStyle name="s_Credit (2)_2_JE 77 Rev Stabilization_NY_08.12 2" xfId="26141"/>
    <cellStyle name="s_Credit (2)_2_JE 77 Rev Stabilization_NY_08.12 2 2" xfId="21558"/>
    <cellStyle name="s_Credit (2)_2_JE 78 Property Tax Stabilization 02.12" xfId="8766"/>
    <cellStyle name="s_Credit (2)_2_JE 78 Property Tax Stabilization 02.12 2" xfId="26142"/>
    <cellStyle name="s_Credit (2)_2_JE 78 Property Tax Stabilization 02.12 2 2" xfId="33857"/>
    <cellStyle name="s_Credit (2)_2_JE 78 Property Tax Stabilization 08.11" xfId="8767"/>
    <cellStyle name="s_Credit (2)_2_JE 78 Property Tax Stabilization 08.11 2" xfId="26143"/>
    <cellStyle name="s_Credit (2)_2_JE 78 Property Tax Stabilization 08.11 2 2" xfId="33431"/>
    <cellStyle name="s_Credit (2)_2_JE 78 Property Tax Stabilization 11.11" xfId="8768"/>
    <cellStyle name="s_Credit (2)_2_JE 78 Property Tax Stabilization 11.11 2" xfId="26144"/>
    <cellStyle name="s_Credit (2)_2_JE 78 Property Tax Stabilization 11.11 2 2" xfId="32388"/>
    <cellStyle name="s_Credit (2)_2_JE Template" xfId="4070"/>
    <cellStyle name="s_Credit (2)_2_JE Template 2" xfId="4071"/>
    <cellStyle name="s_Credit (2)_2_JE Template 2 2" xfId="26146"/>
    <cellStyle name="s_Credit (2)_2_JE Template 2 2 2" xfId="21051"/>
    <cellStyle name="s_Credit (2)_2_JE Template 3" xfId="4072"/>
    <cellStyle name="s_Credit (2)_2_JE Template 3 2" xfId="26147"/>
    <cellStyle name="s_Credit (2)_2_JE Template 3 2 2" xfId="34242"/>
    <cellStyle name="s_Credit (2)_2_JE Template 4" xfId="4073"/>
    <cellStyle name="s_Credit (2)_2_JE Template 4 2" xfId="26148"/>
    <cellStyle name="s_Credit (2)_2_JE Template 4 2 2" xfId="35655"/>
    <cellStyle name="s_Credit (2)_2_JE Template 5" xfId="4074"/>
    <cellStyle name="s_Credit (2)_2_JE Template 5 2" xfId="26149"/>
    <cellStyle name="s_Credit (2)_2_JE Template 5 2 2" xfId="18651"/>
    <cellStyle name="s_Credit (2)_2_JE Template 6" xfId="26145"/>
    <cellStyle name="s_Credit (2)_2_JE Template 6 2" xfId="18554"/>
    <cellStyle name="s_Credit (2)_2_JE Template_~3251160" xfId="4075"/>
    <cellStyle name="s_Credit (2)_2_JE Template_~3251160 2" xfId="26150"/>
    <cellStyle name="s_Credit (2)_2_JE Template_~3251160 2 2" xfId="33575"/>
    <cellStyle name="s_Credit (2)_2_JE Template_JE 160 Workbasket accrual LI 09.11" xfId="4076"/>
    <cellStyle name="s_Credit (2)_2_JE Template_JE 160 Workbasket accrual LI 09.11 2" xfId="26151"/>
    <cellStyle name="s_Credit (2)_2_JE Template_JE 160 Workbasket accrual LI 09.11 2 2" xfId="33461"/>
    <cellStyle name="s_Credit (2)_2_JE Template_JE 160 Workbasket accrual LI 10.11 - in progress" xfId="4077"/>
    <cellStyle name="s_Credit (2)_2_JE Template_JE 160 Workbasket accrual LI 10.11 - in progress 2" xfId="26152"/>
    <cellStyle name="s_Credit (2)_2_JE Template_JE 160 Workbasket accrual LI 10.11 - in progress 2 2" xfId="33097"/>
    <cellStyle name="s_Credit (2)_2_JE Template_JE 160 Workbasket Template_LI_04.12" xfId="4078"/>
    <cellStyle name="s_Credit (2)_2_JE Template_JE 160 Workbasket Template_LI_04.12 2" xfId="26153"/>
    <cellStyle name="s_Credit (2)_2_JE Template_JE 160 Workbasket Template_LI_04.12 2 2" xfId="35753"/>
    <cellStyle name="s_Credit (2)_2_JE Template_JE 160 Workbasket Template_LI_07.12" xfId="4079"/>
    <cellStyle name="s_Credit (2)_2_JE Template_JE 160 Workbasket Template_LI_07.12 2" xfId="26154"/>
    <cellStyle name="s_Credit (2)_2_JE Template_JE 160 Workbasket Template_LI_07.12 2 2" xfId="20107"/>
    <cellStyle name="s_Credit (2)_2_JE Template_JE 175 Legal Accrual_LI 05.12" xfId="4080"/>
    <cellStyle name="s_Credit (2)_2_JE Template_JE 175 Legal Accrual_LI 05.12 2" xfId="26155"/>
    <cellStyle name="s_Credit (2)_2_JE Template_JE 175 Legal Accrual_LI 05.12 2 2" xfId="35339"/>
    <cellStyle name="s_Credit (2)_2_JE Template_JE 175 Legal Accrual_LI 08.2011" xfId="4081"/>
    <cellStyle name="s_Credit (2)_2_JE Template_JE 175 Legal Accrual_LI 08.2011 2" xfId="26156"/>
    <cellStyle name="s_Credit (2)_2_JE Template_JE 175 Legal Accrual_LI 08.2011 2 2" xfId="35183"/>
    <cellStyle name="s_Credit (2)_2_JE Template_JE 175 Legal Accrual_LI -10.2011" xfId="4082"/>
    <cellStyle name="s_Credit (2)_2_JE Template_JE 175 Legal Accrual_LI -10.2011 2" xfId="26157"/>
    <cellStyle name="s_Credit (2)_2_JE Template_JE 175 Legal Accrual_LI -10.2011 2 2" xfId="34989"/>
    <cellStyle name="s_Credit (2)_2_JE Template_JE 175 Legal Accrual_LI -11.2011" xfId="4083"/>
    <cellStyle name="s_Credit (2)_2_JE Template_JE 175 Legal Accrual_LI -11.2011 2" xfId="26158"/>
    <cellStyle name="s_Credit (2)_2_JE Template_JE 175 Legal Accrual_LI -11.2011 2 2" xfId="17337"/>
    <cellStyle name="s_Credit (2)_2_JE Template_JE 175 Legal Accrual_LI -12.2011" xfId="4084"/>
    <cellStyle name="s_Credit (2)_2_JE Template_JE 175 Legal Accrual_LI -12.2011 2" xfId="26159"/>
    <cellStyle name="s_Credit (2)_2_JE Template_JE 175 Legal Accrual_LI -12.2011 2 2" xfId="19386"/>
    <cellStyle name="s_Credit (2)_2_JE Template_JE 175_Legal Accrual_TN_08.11" xfId="4085"/>
    <cellStyle name="s_Credit (2)_2_JE Template_JE 175_Legal Accrual_TN_08.11 2" xfId="26160"/>
    <cellStyle name="s_Credit (2)_2_JE Template_JE 175_Legal Accrual_TN_08.11 2 2" xfId="32312"/>
    <cellStyle name="s_Credit (2)_2_JE Template_JE 175_Legal Accrual_TN_09.11" xfId="4086"/>
    <cellStyle name="s_Credit (2)_2_JE Template_JE 175_Legal Accrual_TN_09.11 2" xfId="26161"/>
    <cellStyle name="s_Credit (2)_2_JE Template_JE 175_Legal Accrual_TN_09.11 2 2" xfId="21464"/>
    <cellStyle name="s_Credit (2)_2_JE Template_LI-Legal Fees_Accrual Worksheet_2011-02Nov" xfId="4087"/>
    <cellStyle name="s_Credit (2)_2_JE Template_LI-Legal Fees_Accrual Worksheet_2011-02Nov 2" xfId="26162"/>
    <cellStyle name="s_Credit (2)_2_JE Template_LI-Legal Fees_Accrual Worksheet_2011-02Nov 2 2" xfId="19554"/>
    <cellStyle name="s_Credit (2)_2_JE Template_SAP JE Accrual" xfId="4088"/>
    <cellStyle name="s_Credit (2)_2_JE Template_SAP JE Accrual 2" xfId="26163"/>
    <cellStyle name="s_Credit (2)_2_JE Template_SAP JE Accrual 2 2" xfId="18950"/>
    <cellStyle name="s_Credit (2)_2_JE Template_SAP JE Template 10.06.12" xfId="4089"/>
    <cellStyle name="s_Credit (2)_2_JE Template_SAP JE Template 10.06.12 2" xfId="26164"/>
    <cellStyle name="s_Credit (2)_2_JE Template_SAP JE Template 10.06.12 2 2" xfId="19127"/>
    <cellStyle name="s_Credit (2)_2_JE-December 2012" xfId="4090"/>
    <cellStyle name="s_Credit (2)_2_JE-December 2012 2" xfId="4091"/>
    <cellStyle name="s_Credit (2)_2_JE-December 2012 2 2" xfId="26166"/>
    <cellStyle name="s_Credit (2)_2_JE-December 2012 2 2 2" xfId="19419"/>
    <cellStyle name="s_Credit (2)_2_JE-December 2012 3" xfId="4092"/>
    <cellStyle name="s_Credit (2)_2_JE-December 2012 3 2" xfId="26167"/>
    <cellStyle name="s_Credit (2)_2_JE-December 2012 3 2 2" xfId="32389"/>
    <cellStyle name="s_Credit (2)_2_JE-December 2012 4" xfId="4093"/>
    <cellStyle name="s_Credit (2)_2_JE-December 2012 4 2" xfId="26168"/>
    <cellStyle name="s_Credit (2)_2_JE-December 2012 4 2 2" xfId="34416"/>
    <cellStyle name="s_Credit (2)_2_JE-December 2012 5" xfId="4094"/>
    <cellStyle name="s_Credit (2)_2_JE-December 2012 5 2" xfId="26169"/>
    <cellStyle name="s_Credit (2)_2_JE-December 2012 5 2 2" xfId="32419"/>
    <cellStyle name="s_Credit (2)_2_JE-December 2012 6" xfId="26165"/>
    <cellStyle name="s_Credit (2)_2_JE-December 2012 6 2" xfId="32468"/>
    <cellStyle name="s_Credit (2)_2_JE-November 2012" xfId="4095"/>
    <cellStyle name="s_Credit (2)_2_JE-November 2012 2" xfId="4096"/>
    <cellStyle name="s_Credit (2)_2_JE-November 2012 2 2" xfId="26171"/>
    <cellStyle name="s_Credit (2)_2_JE-November 2012 2 2 2" xfId="33854"/>
    <cellStyle name="s_Credit (2)_2_JE-November 2012 3" xfId="4097"/>
    <cellStyle name="s_Credit (2)_2_JE-November 2012 3 2" xfId="26172"/>
    <cellStyle name="s_Credit (2)_2_JE-November 2012 3 2 2" xfId="19671"/>
    <cellStyle name="s_Credit (2)_2_JE-November 2012 4" xfId="4098"/>
    <cellStyle name="s_Credit (2)_2_JE-November 2012 4 2" xfId="26173"/>
    <cellStyle name="s_Credit (2)_2_JE-November 2012 4 2 2" xfId="33565"/>
    <cellStyle name="s_Credit (2)_2_JE-November 2012 5" xfId="4099"/>
    <cellStyle name="s_Credit (2)_2_JE-November 2012 5 2" xfId="26174"/>
    <cellStyle name="s_Credit (2)_2_JE-November 2012 5 2 2" xfId="32411"/>
    <cellStyle name="s_Credit (2)_2_JE-November 2012 6" xfId="26170"/>
    <cellStyle name="s_Credit (2)_2_JE-November 2012 6 2" xfId="17834"/>
    <cellStyle name="s_Credit (2)_2_Journal Entry (2)" xfId="4100"/>
    <cellStyle name="s_Credit (2)_2_Journal Entry (2) 2" xfId="26175"/>
    <cellStyle name="s_Credit (2)_2_Journal Entry (2) 2 2" xfId="19459"/>
    <cellStyle name="s_Credit (2)_2_JR 2001 OPEB 2012" xfId="10044"/>
    <cellStyle name="s_Credit (2)_2_JR 2001 OPEB 2012 2" xfId="26176"/>
    <cellStyle name="s_Credit (2)_2_JR 2001 OPEB 2012 2 2" xfId="34604"/>
    <cellStyle name="s_Credit (2)_2_JR 2002 Pension Costs 2012" xfId="10045"/>
    <cellStyle name="s_Credit (2)_2_JR 2002 Pension Costs 2012 2" xfId="26177"/>
    <cellStyle name="s_Credit (2)_2_JR 2002 Pension Costs 2012 2 2" xfId="20765"/>
    <cellStyle name="s_Credit (2)_2_LI#38 165100 Mar 2011" xfId="4101"/>
    <cellStyle name="s_Credit (2)_2_LI#38 165100 Mar 2011 2" xfId="10046"/>
    <cellStyle name="s_Credit (2)_2_LI#38 165100 Mar 2011 2 2" xfId="26179"/>
    <cellStyle name="s_Credit (2)_2_LI#38 165100 Mar 2011 2 2 2" xfId="20105"/>
    <cellStyle name="s_Credit (2)_2_LI#38 165100 Mar 2011 3" xfId="26178"/>
    <cellStyle name="s_Credit (2)_2_LI#38 165100 Mar 2011 3 2" xfId="32495"/>
    <cellStyle name="s_Credit (2)_2_LI#38 165100 Mar 2011_39 - JE 77 Rev Stabilization_NY_05.12" xfId="8769"/>
    <cellStyle name="s_Credit (2)_2_LI#38 165100 Mar 2011_39 - JE 77 Rev Stabilization_NY_05.12 2" xfId="10047"/>
    <cellStyle name="s_Credit (2)_2_LI#38 165100 Mar 2011_39 - JE 77 Rev Stabilization_NY_05.12 2 2" xfId="26181"/>
    <cellStyle name="s_Credit (2)_2_LI#38 165100 Mar 2011_39 - JE 77 Rev Stabilization_NY_05.12 2 2 2" xfId="34800"/>
    <cellStyle name="s_Credit (2)_2_LI#38 165100 Mar 2011_39 - JE 77 Rev Stabilization_NY_05.12 3" xfId="26180"/>
    <cellStyle name="s_Credit (2)_2_LI#38 165100 Mar 2011_39 - JE 77 Rev Stabilization_NY_05.12 3 2" xfId="32557"/>
    <cellStyle name="s_Credit (2)_2_LI#38 165100 Mar 2011_39 - JE 79 Rev Stabilization adj_NY_05.12" xfId="8770"/>
    <cellStyle name="s_Credit (2)_2_LI#38 165100 Mar 2011_39 - JE 79 Rev Stabilization adj_NY_05.12 2" xfId="10048"/>
    <cellStyle name="s_Credit (2)_2_LI#38 165100 Mar 2011_39 - JE 79 Rev Stabilization adj_NY_05.12 2 2" xfId="26183"/>
    <cellStyle name="s_Credit (2)_2_LI#38 165100 Mar 2011_39 - JE 79 Rev Stabilization adj_NY_05.12 2 2 2" xfId="34480"/>
    <cellStyle name="s_Credit (2)_2_LI#38 165100 Mar 2011_39 - JE 79 Rev Stabilization adj_NY_05.12 3" xfId="26182"/>
    <cellStyle name="s_Credit (2)_2_LI#38 165100 Mar 2011_39 - JE 79 Rev Stabilization adj_NY_05.12 3 2" xfId="21376"/>
    <cellStyle name="s_Credit (2)_2_LI#38 165100 Mar 2011_JE 38110902 True up interest for RAC adjustment" xfId="4102"/>
    <cellStyle name="s_Credit (2)_2_LI#38 165100 Mar 2011_JE 38110902 True up interest for RAC adjustment 2" xfId="10049"/>
    <cellStyle name="s_Credit (2)_2_LI#38 165100 Mar 2011_JE 38110902 True up interest for RAC adjustment 2 2" xfId="26185"/>
    <cellStyle name="s_Credit (2)_2_LI#38 165100 Mar 2011_JE 38110902 True up interest for RAC adjustment 2 2 2" xfId="32617"/>
    <cellStyle name="s_Credit (2)_2_LI#38 165100 Mar 2011_JE 38110902 True up interest for RAC adjustment 3" xfId="26184"/>
    <cellStyle name="s_Credit (2)_2_LI#38 165100 Mar 2011_JE 38110902 True up interest for RAC adjustment 3 2" xfId="33535"/>
    <cellStyle name="s_Credit (2)_2_LI#38 165100 Mar 2011_JE 77 Rev Stabilization 01.12" xfId="4103"/>
    <cellStyle name="s_Credit (2)_2_LI#38 165100 Mar 2011_JE 77 Rev Stabilization 01.12 2" xfId="10050"/>
    <cellStyle name="s_Credit (2)_2_LI#38 165100 Mar 2011_JE 77 Rev Stabilization 01.12 2 2" xfId="26187"/>
    <cellStyle name="s_Credit (2)_2_LI#38 165100 Mar 2011_JE 77 Rev Stabilization 01.12 2 2 2" xfId="32978"/>
    <cellStyle name="s_Credit (2)_2_LI#38 165100 Mar 2011_JE 77 Rev Stabilization 01.12 3" xfId="26186"/>
    <cellStyle name="s_Credit (2)_2_LI#38 165100 Mar 2011_JE 77 Rev Stabilization 01.12 3 2" xfId="32322"/>
    <cellStyle name="s_Credit (2)_2_LI#38 165100 Mar 2011_JE 77 Rev Stabilization 04.12" xfId="8771"/>
    <cellStyle name="s_Credit (2)_2_LI#38 165100 Mar 2011_JE 77 Rev Stabilization 04.12 2" xfId="10051"/>
    <cellStyle name="s_Credit (2)_2_LI#38 165100 Mar 2011_JE 77 Rev Stabilization 04.12 2 2" xfId="26189"/>
    <cellStyle name="s_Credit (2)_2_LI#38 165100 Mar 2011_JE 77 Rev Stabilization 04.12 2 2 2" xfId="32939"/>
    <cellStyle name="s_Credit (2)_2_LI#38 165100 Mar 2011_JE 77 Rev Stabilization 04.12 3" xfId="26188"/>
    <cellStyle name="s_Credit (2)_2_LI#38 165100 Mar 2011_JE 77 Rev Stabilization 04.12 3 2" xfId="17287"/>
    <cellStyle name="s_Credit (2)_2_LI#38 165100 Mar 2011_JE 77 Rev Stabilization_LI_07.12" xfId="8772"/>
    <cellStyle name="s_Credit (2)_2_LI#38 165100 Mar 2011_JE 77 Rev Stabilization_LI_07.12 2" xfId="26190"/>
    <cellStyle name="s_Credit (2)_2_LI#38 165100 Mar 2011_JE 77 Rev Stabilization_LI_07.12 2 2" xfId="19128"/>
    <cellStyle name="s_Credit (2)_2_LI#38 165100 Mar 2011_JE 78 Property Tax Stabilization 01.12" xfId="4104"/>
    <cellStyle name="s_Credit (2)_2_LI#38 165100 Mar 2011_JE 78 Property Tax Stabilization 01.12 2" xfId="10052"/>
    <cellStyle name="s_Credit (2)_2_LI#38 165100 Mar 2011_JE 78 Property Tax Stabilization 01.12 2 2" xfId="26192"/>
    <cellStyle name="s_Credit (2)_2_LI#38 165100 Mar 2011_JE 78 Property Tax Stabilization 01.12 2 2 2" xfId="33636"/>
    <cellStyle name="s_Credit (2)_2_LI#38 165100 Mar 2011_JE 78 Property Tax Stabilization 01.12 3" xfId="26191"/>
    <cellStyle name="s_Credit (2)_2_LI#38 165100 Mar 2011_JE 78 Property Tax Stabilization 01.12 3 2" xfId="17937"/>
    <cellStyle name="s_Credit (2)_2_LI#38 165100 Mar 2011_JE 78 Property Tax Stabilization 03.12" xfId="8773"/>
    <cellStyle name="s_Credit (2)_2_LI#38 165100 Mar 2011_JE 78 Property Tax Stabilization 03.12 2" xfId="26193"/>
    <cellStyle name="s_Credit (2)_2_LI#38 165100 Mar 2011_JE 78 Property Tax Stabilization 03.12 2 2" xfId="17861"/>
    <cellStyle name="s_Credit (2)_2_LI#38 165100 Mar 2011_JE 78 Property Tax Stabilization 04.12" xfId="8774"/>
    <cellStyle name="s_Credit (2)_2_LI#38 165100 Mar 2011_JE 78 Property Tax Stabilization 04.12 2" xfId="26194"/>
    <cellStyle name="s_Credit (2)_2_LI#38 165100 Mar 2011_JE 78 Property Tax Stabilization 04.12 2 2" xfId="18142"/>
    <cellStyle name="s_Credit (2)_2_LI#38 165100 Mar 2011_JE 78 Property Tax Stabilization 11.11" xfId="4105"/>
    <cellStyle name="s_Credit (2)_2_LI#38 165100 Mar 2011_JE 78 Property Tax Stabilization 11.11 2" xfId="10053"/>
    <cellStyle name="s_Credit (2)_2_LI#38 165100 Mar 2011_JE 78 Property Tax Stabilization 11.11 2 2" xfId="26196"/>
    <cellStyle name="s_Credit (2)_2_LI#38 165100 Mar 2011_JE 78 Property Tax Stabilization 11.11 2 2 2" xfId="35054"/>
    <cellStyle name="s_Credit (2)_2_LI#38 165100 Mar 2011_JE 78 Property Tax Stabilization 11.11 3" xfId="26195"/>
    <cellStyle name="s_Credit (2)_2_LI#38 165100 Mar 2011_JE 78 Property Tax Stabilization 11.11 3 2" xfId="33294"/>
    <cellStyle name="s_Credit (2)_2_Sheet1" xfId="4106"/>
    <cellStyle name="s_Credit (2)_2_Sheet1 2" xfId="26197"/>
    <cellStyle name="s_Credit (2)_2_Sheet1 2 2" xfId="21450"/>
    <cellStyle name="s_Credit (2)_2_UPLOAD-Template_2012-06-22" xfId="4107"/>
    <cellStyle name="s_Credit (2)_2_UPLOAD-Template_2012-06-22 2" xfId="4108"/>
    <cellStyle name="s_Credit (2)_2_UPLOAD-Template_2012-06-22 2 2" xfId="26199"/>
    <cellStyle name="s_Credit (2)_2_UPLOAD-Template_2012-06-22 2 2 2" xfId="21177"/>
    <cellStyle name="s_Credit (2)_2_UPLOAD-Template_2012-06-22 3" xfId="4109"/>
    <cellStyle name="s_Credit (2)_2_UPLOAD-Template_2012-06-22 3 2" xfId="26200"/>
    <cellStyle name="s_Credit (2)_2_UPLOAD-Template_2012-06-22 3 2 2" xfId="35456"/>
    <cellStyle name="s_Credit (2)_2_UPLOAD-Template_2012-06-22 4" xfId="4110"/>
    <cellStyle name="s_Credit (2)_2_UPLOAD-Template_2012-06-22 4 2" xfId="26201"/>
    <cellStyle name="s_Credit (2)_2_UPLOAD-Template_2012-06-22 4 2 2" xfId="33853"/>
    <cellStyle name="s_Credit (2)_2_UPLOAD-Template_2012-06-22 5" xfId="4111"/>
    <cellStyle name="s_Credit (2)_2_UPLOAD-Template_2012-06-22 5 2" xfId="26202"/>
    <cellStyle name="s_Credit (2)_2_UPLOAD-Template_2012-06-22 5 2 2" xfId="34056"/>
    <cellStyle name="s_Credit (2)_2_UPLOAD-Template_2012-06-22 6" xfId="26198"/>
    <cellStyle name="s_Credit (2)_2_UPLOAD-Template_2012-06-22 6 2" xfId="34549"/>
    <cellStyle name="s_Credit (2)_2_UPLOAD-Template_2012-06-22_SAP JE Accrual" xfId="4112"/>
    <cellStyle name="s_Credit (2)_2_UPLOAD-Template_2012-06-22_SAP JE Accrual 2" xfId="26203"/>
    <cellStyle name="s_Credit (2)_2_UPLOAD-Template_2012-06-22_SAP JE Accrual 2 2" xfId="35184"/>
    <cellStyle name="s_Credit (2)_2_UPLOAD-Template_2012-06-22_SAP JE Template 10.06.12" xfId="4113"/>
    <cellStyle name="s_Credit (2)_2_UPLOAD-Template_2012-06-22_SAP JE Template 10.06.12 2" xfId="26204"/>
    <cellStyle name="s_Credit (2)_2_UPLOAD-Template_2012-06-22_SAP JE Template 10.06.12 2 2" xfId="33357"/>
    <cellStyle name="s_Credit (2)_241208 Accrued Rents_NY_05.12" xfId="9379"/>
    <cellStyle name="s_Credit (2)_241208 Accrued Rents_NY_05.12 2" xfId="26205"/>
    <cellStyle name="s_Credit (2)_241208 Accrued Rents_NY_05.12 2 2" xfId="34651"/>
    <cellStyle name="s_Credit (2)_256328 Accr Revenue Other_LI_11.11" xfId="4114"/>
    <cellStyle name="s_Credit (2)_256328 Accr Revenue Other_LI_11.11 2" xfId="26206"/>
    <cellStyle name="s_Credit (2)_256328 Accr Revenue Other_LI_11.11 2 2" xfId="35480"/>
    <cellStyle name="s_Credit (2)_256345 MTBE_NY_05.12" xfId="9380"/>
    <cellStyle name="s_Credit (2)_256345 MTBE_NY_05.12 2" xfId="26207"/>
    <cellStyle name="s_Credit (2)_256345 MTBE_NY_05.12 2 2" xfId="32533"/>
    <cellStyle name="s_Credit (2)_39 - JE 79 Rev Stabilization adj_NY_05.12" xfId="8775"/>
    <cellStyle name="s_Credit (2)_39 - JE 79 Rev Stabilization adj_NY_05.12 2" xfId="26208"/>
    <cellStyle name="s_Credit (2)_39 - JE 79 Rev Stabilization adj_NY_05.12 2 2" xfId="21280"/>
    <cellStyle name="s_Credit (2)_Attachment A updated 07 11 with Co. Share 14% &amp; East Rockaway" xfId="4115"/>
    <cellStyle name="s_Credit (2)_Attachment A updated 07 11 with Co. Share 14% &amp; East Rockaway 2" xfId="26209"/>
    <cellStyle name="s_Credit (2)_Attachment A updated 07 11 with Co. Share 14% &amp; East Rockaway 2 2" xfId="35836"/>
    <cellStyle name="s_Credit (2)_Attachment A updated 07 11 with Co. Share 14% &amp; East Rockaway_Attachment A_Village Refunds # 2 as of 09 12 2011 updated" xfId="10054"/>
    <cellStyle name="s_Credit (2)_Attachment A updated 07 11 with Co. Share 14% &amp; East Rockaway_Attachment A_Village Refunds # 2 as of 09 12 2011 updated 2" xfId="26210"/>
    <cellStyle name="s_Credit (2)_Attachment A updated 07 11 with Co. Share 14% &amp; East Rockaway_Attachment A_Village Refunds # 2 as of 09 12 2011 updated 2 2" xfId="19441"/>
    <cellStyle name="s_Credit (2)_Attachment A updated with Co. Share 14% 07 25 2011" xfId="4116"/>
    <cellStyle name="s_Credit (2)_Attachment A updated with Co. Share 14% 07 25 2011 2" xfId="26211"/>
    <cellStyle name="s_Credit (2)_Attachment A updated with Co. Share 14% 07 25 2011 2 2" xfId="19129"/>
    <cellStyle name="s_Credit (2)_Attachment A updated with Co. Share 14% 07 25 2011_Attachment A_Village Refunds # 2 as of 09 12 2011 updated" xfId="10055"/>
    <cellStyle name="s_Credit (2)_Attachment A updated with Co. Share 14% 07 25 2011_Attachment A_Village Refunds # 2 as of 09 12 2011 updated 2" xfId="26212"/>
    <cellStyle name="s_Credit (2)_Attachment A updated with Co. Share 14% 07 25 2011_Attachment A_Village Refunds # 2 as of 09 12 2011 updated 2 2" xfId="34282"/>
    <cellStyle name="s_Credit (2)_Attachment A_Village Refunds # 2 as of 09 12 2011 updated" xfId="10056"/>
    <cellStyle name="s_Credit (2)_Attachment A_Village Refunds # 2 as of 09 12 2011 updated 2" xfId="26213"/>
    <cellStyle name="s_Credit (2)_Attachment A_Village Refunds # 2 as of 09 12 2011 updated 2 2" xfId="33638"/>
    <cellStyle name="s_Credit (2)_CONTROL_LOG_01_2012" xfId="4117"/>
    <cellStyle name="s_Credit (2)_CONTROL_LOG_01_2012 2" xfId="26214"/>
    <cellStyle name="s_Credit (2)_CONTROL_LOG_01_2012 2 2" xfId="33961"/>
    <cellStyle name="s_Credit (2)_CONTROL_LOG_02_2012" xfId="4118"/>
    <cellStyle name="s_Credit (2)_CONTROL_LOG_02_2012 2" xfId="26215"/>
    <cellStyle name="s_Credit (2)_CONTROL_LOG_02_2012 2 2" xfId="32496"/>
    <cellStyle name="s_Credit (2)_CONTROL_LOG_03_2012" xfId="4119"/>
    <cellStyle name="s_Credit (2)_CONTROL_LOG_03_2012 2" xfId="26216"/>
    <cellStyle name="s_Credit (2)_CONTROL_LOG_03_2012 2 2" xfId="33538"/>
    <cellStyle name="s_Credit (2)_CONTROL_LOG_04_2011" xfId="4120"/>
    <cellStyle name="s_Credit (2)_CONTROL_LOG_04_2011 2" xfId="26217"/>
    <cellStyle name="s_Credit (2)_CONTROL_LOG_04_2011 2 2" xfId="33341"/>
    <cellStyle name="s_Credit (2)_CONTROL_LOG_04_2012" xfId="4121"/>
    <cellStyle name="s_Credit (2)_CONTROL_LOG_04_2012 2" xfId="26218"/>
    <cellStyle name="s_Credit (2)_CONTROL_LOG_04_2012 2 2" xfId="34371"/>
    <cellStyle name="s_Credit (2)_CONTROL_LOG_05_2011" xfId="4122"/>
    <cellStyle name="s_Credit (2)_CONTROL_LOG_05_2011 2" xfId="26219"/>
    <cellStyle name="s_Credit (2)_CONTROL_LOG_05_2011 2 2" xfId="19387"/>
    <cellStyle name="s_Credit (2)_CONTROL_LOG_05_2012" xfId="4123"/>
    <cellStyle name="s_Credit (2)_CONTROL_LOG_05_2012 2" xfId="26220"/>
    <cellStyle name="s_Credit (2)_CONTROL_LOG_05_2012 2 2" xfId="33304"/>
    <cellStyle name="s_Credit (2)_CONTROL_LOG_06_2011" xfId="4124"/>
    <cellStyle name="s_Credit (2)_CONTROL_LOG_06_2011 2" xfId="26221"/>
    <cellStyle name="s_Credit (2)_CONTROL_LOG_06_2011 2 2" xfId="21377"/>
    <cellStyle name="s_Credit (2)_CONTROL_LOG_06_2012" xfId="4125"/>
    <cellStyle name="s_Credit (2)_CONTROL_LOG_06_2012 2" xfId="26222"/>
    <cellStyle name="s_Credit (2)_CONTROL_LOG_06_2012 2 2" xfId="17501"/>
    <cellStyle name="s_Credit (2)_CONTROL_LOG_07_2011" xfId="4126"/>
    <cellStyle name="s_Credit (2)_CONTROL_LOG_07_2011 2" xfId="26223"/>
    <cellStyle name="s_Credit (2)_CONTROL_LOG_07_2011 2 2" xfId="33149"/>
    <cellStyle name="s_Credit (2)_CONTROL_LOG_08_2011" xfId="4127"/>
    <cellStyle name="s_Credit (2)_CONTROL_LOG_08_2011 2" xfId="26224"/>
    <cellStyle name="s_Credit (2)_CONTROL_LOG_08_2011 2 2" xfId="32710"/>
    <cellStyle name="s_Credit (2)_CONTROL_LOG_09_2011" xfId="4128"/>
    <cellStyle name="s_Credit (2)_CONTROL_LOG_09_2011 2" xfId="26225"/>
    <cellStyle name="s_Credit (2)_CONTROL_LOG_09_2011 2 2" xfId="21230"/>
    <cellStyle name="s_Credit (2)_CONTROL_LOG_10_2011" xfId="4129"/>
    <cellStyle name="s_Credit (2)_CONTROL_LOG_10_2011 2" xfId="26226"/>
    <cellStyle name="s_Credit (2)_CONTROL_LOG_10_2011 2 2" xfId="35766"/>
    <cellStyle name="s_Credit (2)_CONTROL_LOG_11_2011" xfId="4130"/>
    <cellStyle name="s_Credit (2)_CONTROL_LOG_11_2011 2" xfId="26227"/>
    <cellStyle name="s_Credit (2)_CONTROL_LOG_11_2011 2 2" xfId="19383"/>
    <cellStyle name="s_Credit (2)_CONTROL_LOG_12_2011" xfId="4131"/>
    <cellStyle name="s_Credit (2)_CONTROL_LOG_12_2011 2" xfId="26228"/>
    <cellStyle name="s_Credit (2)_CONTROL_LOG_12_2011 2 2" xfId="33852"/>
    <cellStyle name="s_Credit (2)_Exhibit JNC-1 Property Tax Refunds" xfId="4132"/>
    <cellStyle name="s_Credit (2)_Exhibit JNC-1 Property Tax Refunds 2" xfId="26229"/>
    <cellStyle name="s_Credit (2)_Exhibit JNC-1 Property Tax Refunds 2 2" xfId="33343"/>
    <cellStyle name="s_Credit (2)_Exhibit JNC-1 Property Tax Refunds_256328 Accr Revenue Other_LI_11.11" xfId="4133"/>
    <cellStyle name="s_Credit (2)_Exhibit JNC-1 Property Tax Refunds_256328 Accr Revenue Other_LI_11.11 2" xfId="26230"/>
    <cellStyle name="s_Credit (2)_Exhibit JNC-1 Property Tax Refunds_256328 Accr Revenue Other_LI_11.11 2 2" xfId="33597"/>
    <cellStyle name="s_Credit (2)_Exhibit JNC-1 Property Tax Refunds_Attachment A_Village Refunds # 2 as of 09 12 2011 updated" xfId="10057"/>
    <cellStyle name="s_Credit (2)_Exhibit JNC-1 Property Tax Refunds_Attachment A_Village Refunds # 2 as of 09 12 2011 updated 2" xfId="26231"/>
    <cellStyle name="s_Credit (2)_Exhibit JNC-1 Property Tax Refunds_Attachment A_Village Refunds # 2 as of 09 12 2011 updated 2 2" xfId="35027"/>
    <cellStyle name="s_Credit (2)_Exhibit JNC-1 Property Tax Refunds_JE 154 Interest on Village Refunds_02.12" xfId="4134"/>
    <cellStyle name="s_Credit (2)_Exhibit JNC-1 Property Tax Refunds_JE 154 Interest on Village Refunds_02.12 2" xfId="26232"/>
    <cellStyle name="s_Credit (2)_Exhibit JNC-1 Property Tax Refunds_JE 154 Interest on Village Refunds_02.12 2 2" xfId="35185"/>
    <cellStyle name="s_Credit (2)_Exhibit JNC-1 Property Tax Refunds_JE 154 Interest on Village Refunds_08.11" xfId="4135"/>
    <cellStyle name="s_Credit (2)_Exhibit JNC-1 Property Tax Refunds_JE 154 Interest on Village Refunds_08.11 2" xfId="26233"/>
    <cellStyle name="s_Credit (2)_Exhibit JNC-1 Property Tax Refunds_JE 154 Interest on Village Refunds_08.11 2 2" xfId="17494"/>
    <cellStyle name="s_Credit (2)_Exhibit JNC-1 Property Tax Refunds_JE 154 Interest on Village Refunds_11.11" xfId="4136"/>
    <cellStyle name="s_Credit (2)_Exhibit JNC-1 Property Tax Refunds_JE 154 Interest on Village Refunds_11.11 2" xfId="26234"/>
    <cellStyle name="s_Credit (2)_Exhibit JNC-1 Property Tax Refunds_JE 154 Interest on Village Refunds_11.11 2 2" xfId="18234"/>
    <cellStyle name="s_Credit (2)_Finance_JKC5_August 2011" xfId="4137"/>
    <cellStyle name="s_Credit (2)_Finance_JKC5_August 2011 2" xfId="26235"/>
    <cellStyle name="s_Credit (2)_Finance_JKC5_August 2011 2 2" xfId="34027"/>
    <cellStyle name="s_Credit (2)_Finance_JKC5_January 2012" xfId="4138"/>
    <cellStyle name="s_Credit (2)_Finance_JKC5_January 2012 2" xfId="26236"/>
    <cellStyle name="s_Credit (2)_Finance_JKC5_January 2012 2 2" xfId="32482"/>
    <cellStyle name="s_Credit (2)_FSTR JDE Reports 12.2011" xfId="8776"/>
    <cellStyle name="s_Credit (2)_FSTR JDE Reports 12.2011 2" xfId="10058"/>
    <cellStyle name="s_Credit (2)_FSTR JDE Reports 12.2011 2 2" xfId="26238"/>
    <cellStyle name="s_Credit (2)_FSTR JDE Reports 12.2011 2 2 2" xfId="34757"/>
    <cellStyle name="s_Credit (2)_FSTR JDE Reports 12.2011 3" xfId="26237"/>
    <cellStyle name="s_Credit (2)_FSTR JDE Reports 12.2011 3 2" xfId="32542"/>
    <cellStyle name="s_Credit (2)_JE 100_AR_Uncoll_NY_12.12" xfId="9381"/>
    <cellStyle name="s_Credit (2)_JE 100_AR_Uncoll_NY_12.12 2" xfId="26239"/>
    <cellStyle name="s_Credit (2)_JE 100_AR_Uncoll_NY_12.12 2 2" xfId="35726"/>
    <cellStyle name="s_Credit (2)_JE 100_Uncoll_LI_06.12" xfId="4139"/>
    <cellStyle name="s_Credit (2)_JE 100_Uncoll_LI_06.12 2" xfId="26240"/>
    <cellStyle name="s_Credit (2)_JE 100_Uncoll_LI_06.12 2 2" xfId="35762"/>
    <cellStyle name="s_Credit (2)_JE 108 SERP 07.12" xfId="4140"/>
    <cellStyle name="s_Credit (2)_JE 108 SERP 07.12 2" xfId="4141"/>
    <cellStyle name="s_Credit (2)_JE 108 SERP 07.12 2 2" xfId="26242"/>
    <cellStyle name="s_Credit (2)_JE 108 SERP 07.12 2 2 2" xfId="20723"/>
    <cellStyle name="s_Credit (2)_JE 108 SERP 07.12 3" xfId="4142"/>
    <cellStyle name="s_Credit (2)_JE 108 SERP 07.12 3 2" xfId="26243"/>
    <cellStyle name="s_Credit (2)_JE 108 SERP 07.12 3 2 2" xfId="19130"/>
    <cellStyle name="s_Credit (2)_JE 108 SERP 07.12 4" xfId="4143"/>
    <cellStyle name="s_Credit (2)_JE 108 SERP 07.12 4 2" xfId="26244"/>
    <cellStyle name="s_Credit (2)_JE 108 SERP 07.12 4 2 2" xfId="19936"/>
    <cellStyle name="s_Credit (2)_JE 108 SERP 07.12 5" xfId="4144"/>
    <cellStyle name="s_Credit (2)_JE 108 SERP 07.12 5 2" xfId="26245"/>
    <cellStyle name="s_Credit (2)_JE 108 SERP 07.12 5 2 2" xfId="34652"/>
    <cellStyle name="s_Credit (2)_JE 108 SERP 07.12 6" xfId="26241"/>
    <cellStyle name="s_Credit (2)_JE 108 SERP 07.12 6 2" xfId="32565"/>
    <cellStyle name="s_Credit (2)_JE 109 Rate Differential 08.12" xfId="4145"/>
    <cellStyle name="s_Credit (2)_JE 109 Rate Differential 08.12 2" xfId="4146"/>
    <cellStyle name="s_Credit (2)_JE 109 Rate Differential 08.12 2 2" xfId="26247"/>
    <cellStyle name="s_Credit (2)_JE 109 Rate Differential 08.12 2 2 2" xfId="18343"/>
    <cellStyle name="s_Credit (2)_JE 109 Rate Differential 08.12 3" xfId="4147"/>
    <cellStyle name="s_Credit (2)_JE 109 Rate Differential 08.12 3 2" xfId="26248"/>
    <cellStyle name="s_Credit (2)_JE 109 Rate Differential 08.12 3 2 2" xfId="33430"/>
    <cellStyle name="s_Credit (2)_JE 109 Rate Differential 08.12 4" xfId="4148"/>
    <cellStyle name="s_Credit (2)_JE 109 Rate Differential 08.12 4 2" xfId="26249"/>
    <cellStyle name="s_Credit (2)_JE 109 Rate Differential 08.12 4 2 2" xfId="35498"/>
    <cellStyle name="s_Credit (2)_JE 109 Rate Differential 08.12 5" xfId="4149"/>
    <cellStyle name="s_Credit (2)_JE 109 Rate Differential 08.12 5 2" xfId="26250"/>
    <cellStyle name="s_Credit (2)_JE 109 Rate Differential 08.12 5 2 2" xfId="35949"/>
    <cellStyle name="s_Credit (2)_JE 109 Rate Differential 08.12 6" xfId="26246"/>
    <cellStyle name="s_Credit (2)_JE 109 Rate Differential 08.12 6 2" xfId="20324"/>
    <cellStyle name="s_Credit (2)_JE 111 PNC ANALYSIS FEE ACCRUAL 07.12" xfId="4150"/>
    <cellStyle name="s_Credit (2)_JE 111 PNC ANALYSIS FEE ACCRUAL 07.12 2" xfId="4151"/>
    <cellStyle name="s_Credit (2)_JE 111 PNC ANALYSIS FEE ACCRUAL 07.12 2 2" xfId="26252"/>
    <cellStyle name="s_Credit (2)_JE 111 PNC ANALYSIS FEE ACCRUAL 07.12 2 2 2" xfId="20721"/>
    <cellStyle name="s_Credit (2)_JE 111 PNC ANALYSIS FEE ACCRUAL 07.12 3" xfId="4152"/>
    <cellStyle name="s_Credit (2)_JE 111 PNC ANALYSIS FEE ACCRUAL 07.12 3 2" xfId="26253"/>
    <cellStyle name="s_Credit (2)_JE 111 PNC ANALYSIS FEE ACCRUAL 07.12 3 2 2" xfId="35340"/>
    <cellStyle name="s_Credit (2)_JE 111 PNC ANALYSIS FEE ACCRUAL 07.12 4" xfId="4153"/>
    <cellStyle name="s_Credit (2)_JE 111 PNC ANALYSIS FEE ACCRUAL 07.12 4 2" xfId="26254"/>
    <cellStyle name="s_Credit (2)_JE 111 PNC ANALYSIS FEE ACCRUAL 07.12 4 2 2" xfId="34568"/>
    <cellStyle name="s_Credit (2)_JE 111 PNC ANALYSIS FEE ACCRUAL 07.12 5" xfId="4154"/>
    <cellStyle name="s_Credit (2)_JE 111 PNC ANALYSIS FEE ACCRUAL 07.12 5 2" xfId="26255"/>
    <cellStyle name="s_Credit (2)_JE 111 PNC ANALYSIS FEE ACCRUAL 07.12 5 2 2" xfId="19794"/>
    <cellStyle name="s_Credit (2)_JE 111 PNC ANALYSIS FEE ACCRUAL 07.12 6" xfId="26251"/>
    <cellStyle name="s_Credit (2)_JE 111 PNC ANALYSIS FEE ACCRUAL 07.12 6 2" xfId="18650"/>
    <cellStyle name="s_Credit (2)_JE 125_AWCC Activity_NY_08.12" xfId="4155"/>
    <cellStyle name="s_Credit (2)_JE 125_AWCC Activity_NY_08.12 2" xfId="26256"/>
    <cellStyle name="s_Credit (2)_JE 125_AWCC Activity_NY_08.12 2 2" xfId="18802"/>
    <cellStyle name="s_Credit (2)_JE 152_TSA accrue interest_LI_07.12" xfId="4156"/>
    <cellStyle name="s_Credit (2)_JE 152_TSA accrue interest_LI_07.12 2" xfId="26257"/>
    <cellStyle name="s_Credit (2)_JE 152_TSA accrue interest_LI_07.12 2 2" xfId="33132"/>
    <cellStyle name="s_Credit (2)_JE 154 Interest on Village Refunds_02.12" xfId="4157"/>
    <cellStyle name="s_Credit (2)_JE 154 Interest on Village Refunds_02.12 2" xfId="26258"/>
    <cellStyle name="s_Credit (2)_JE 154 Interest on Village Refunds_02.12 2 2" xfId="20993"/>
    <cellStyle name="s_Credit (2)_JE 154 Interest on Village Refunds_03.11" xfId="4158"/>
    <cellStyle name="s_Credit (2)_JE 154 Interest on Village Refunds_03.11 2" xfId="26259"/>
    <cellStyle name="s_Credit (2)_JE 154 Interest on Village Refunds_03.11 2 2" xfId="33851"/>
    <cellStyle name="s_Credit (2)_JE 154 Interest on Village Refunds_03.11_256328 Accr Revenue Other_LI_11.11" xfId="4159"/>
    <cellStyle name="s_Credit (2)_JE 154 Interest on Village Refunds_03.11_256328 Accr Revenue Other_LI_11.11 2" xfId="26260"/>
    <cellStyle name="s_Credit (2)_JE 154 Interest on Village Refunds_03.11_256328 Accr Revenue Other_LI_11.11 2 2" xfId="34381"/>
    <cellStyle name="s_Credit (2)_JE 154 Interest on Village Refunds_03.11_Attachment A updated with Co. Share 14% 07 25 2011" xfId="4160"/>
    <cellStyle name="s_Credit (2)_JE 154 Interest on Village Refunds_03.11_Attachment A updated with Co. Share 14% 07 25 2011 2" xfId="26261"/>
    <cellStyle name="s_Credit (2)_JE 154 Interest on Village Refunds_03.11_Attachment A updated with Co. Share 14% 07 25 2011 2 2" xfId="35186"/>
    <cellStyle name="s_Credit (2)_JE 154 Interest on Village Refunds_03.11_Attachment A updated with Co. Share 14% 07 25 2011_Attachment A_Village Refunds # 2 as of 09 12 2011 updated" xfId="10059"/>
    <cellStyle name="s_Credit (2)_JE 154 Interest on Village Refunds_03.11_Attachment A updated with Co. Share 14% 07 25 2011_Attachment A_Village Refunds # 2 as of 09 12 2011 updated 2" xfId="26262"/>
    <cellStyle name="s_Credit (2)_JE 154 Interest on Village Refunds_03.11_Attachment A updated with Co. Share 14% 07 25 2011_Attachment A_Village Refunds # 2 as of 09 12 2011 updated 2 2" xfId="19515"/>
    <cellStyle name="s_Credit (2)_JE 154 Interest on Village Refunds_03.11_Attachment A_Village Refunds # 2 as of 09 12 2011 updated" xfId="10060"/>
    <cellStyle name="s_Credit (2)_JE 154 Interest on Village Refunds_03.11_Attachment A_Village Refunds # 2 as of 09 12 2011 updated 2" xfId="26263"/>
    <cellStyle name="s_Credit (2)_JE 154 Interest on Village Refunds_03.11_Attachment A_Village Refunds # 2 as of 09 12 2011 updated 2 2" xfId="20873"/>
    <cellStyle name="s_Credit (2)_JE 154 Interest on Village Refunds_03.11_JE 154 Interest on Village Refunds_02.12" xfId="4161"/>
    <cellStyle name="s_Credit (2)_JE 154 Interest on Village Refunds_03.11_JE 154 Interest on Village Refunds_02.12 2" xfId="26264"/>
    <cellStyle name="s_Credit (2)_JE 154 Interest on Village Refunds_03.11_JE 154 Interest on Village Refunds_02.12 2 2" xfId="35101"/>
    <cellStyle name="s_Credit (2)_JE 154 Interest on Village Refunds_03.11_JE 154 Interest on Village Refunds_08.11" xfId="4162"/>
    <cellStyle name="s_Credit (2)_JE 154 Interest on Village Refunds_03.11_JE 154 Interest on Village Refunds_08.11 2" xfId="26265"/>
    <cellStyle name="s_Credit (2)_JE 154 Interest on Village Refunds_03.11_JE 154 Interest on Village Refunds_08.11 2 2" xfId="17765"/>
    <cellStyle name="s_Credit (2)_JE 154 Interest on Village Refunds_03.11_JE 154 Interest on Village Refunds_11.11" xfId="4163"/>
    <cellStyle name="s_Credit (2)_JE 154 Interest on Village Refunds_03.11_JE 154 Interest on Village Refunds_11.11 2" xfId="26266"/>
    <cellStyle name="s_Credit (2)_JE 154 Interest on Village Refunds_03.11_JE 154 Interest on Village Refunds_11.11 2 2" xfId="33004"/>
    <cellStyle name="s_Credit (2)_JE 154 Interest on Village Refunds_08.11" xfId="4164"/>
    <cellStyle name="s_Credit (2)_JE 154 Interest on Village Refunds_08.11 2" xfId="26267"/>
    <cellStyle name="s_Credit (2)_JE 154 Interest on Village Refunds_08.11 2 2" xfId="19388"/>
    <cellStyle name="s_Credit (2)_JE 154 Interest on Village Refunds_09.11" xfId="10061"/>
    <cellStyle name="s_Credit (2)_JE 154 Interest on Village Refunds_09.11 2" xfId="26268"/>
    <cellStyle name="s_Credit (2)_JE 154 Interest on Village Refunds_09.11 2 2" xfId="19013"/>
    <cellStyle name="s_Credit (2)_JE 154 Interest on Village Refunds_11.11" xfId="4165"/>
    <cellStyle name="s_Credit (2)_JE 154 Interest on Village Refunds_11.11 2" xfId="26269"/>
    <cellStyle name="s_Credit (2)_JE 154 Interest on Village Refunds_11.11 2 2" xfId="32449"/>
    <cellStyle name="s_Credit (2)_JE 160 Workbasket accrual LI 09.11" xfId="4166"/>
    <cellStyle name="s_Credit (2)_JE 160 Workbasket accrual LI 09.11 2" xfId="26270"/>
    <cellStyle name="s_Credit (2)_JE 160 Workbasket accrual LI 09.11 2 2" xfId="34196"/>
    <cellStyle name="s_Credit (2)_JE 160 Workbasket accrual LI 10.11 - in progress" xfId="4167"/>
    <cellStyle name="s_Credit (2)_JE 160 Workbasket accrual LI 10.11 - in progress 2" xfId="26271"/>
    <cellStyle name="s_Credit (2)_JE 160 Workbasket accrual LI 10.11 - in progress 2 2" xfId="32821"/>
    <cellStyle name="s_Credit (2)_JE 160 Workbasket Accrual_updated-_CA_01.10" xfId="4168"/>
    <cellStyle name="s_Credit (2)_JE 160 Workbasket Accrual_updated-_CA_01.10 2" xfId="4169"/>
    <cellStyle name="s_Credit (2)_JE 160 Workbasket Accrual_updated-_CA_01.10 2 2" xfId="26273"/>
    <cellStyle name="s_Credit (2)_JE 160 Workbasket Accrual_updated-_CA_01.10 2 2 2" xfId="19204"/>
    <cellStyle name="s_Credit (2)_JE 160 Workbasket Accrual_updated-_CA_01.10 3" xfId="4170"/>
    <cellStyle name="s_Credit (2)_JE 160 Workbasket Accrual_updated-_CA_01.10 3 2" xfId="26274"/>
    <cellStyle name="s_Credit (2)_JE 160 Workbasket Accrual_updated-_CA_01.10 3 2 2" xfId="19538"/>
    <cellStyle name="s_Credit (2)_JE 160 Workbasket Accrual_updated-_CA_01.10 4" xfId="4171"/>
    <cellStyle name="s_Credit (2)_JE 160 Workbasket Accrual_updated-_CA_01.10 4 2" xfId="26275"/>
    <cellStyle name="s_Credit (2)_JE 160 Workbasket Accrual_updated-_CA_01.10 4 2 2" xfId="33635"/>
    <cellStyle name="s_Credit (2)_JE 160 Workbasket Accrual_updated-_CA_01.10 5" xfId="4172"/>
    <cellStyle name="s_Credit (2)_JE 160 Workbasket Accrual_updated-_CA_01.10 5 2" xfId="26276"/>
    <cellStyle name="s_Credit (2)_JE 160 Workbasket Accrual_updated-_CA_01.10 5 2 2" xfId="18619"/>
    <cellStyle name="s_Credit (2)_JE 160 Workbasket Accrual_updated-_CA_01.10 6" xfId="26272"/>
    <cellStyle name="s_Credit (2)_JE 160 Workbasket Accrual_updated-_CA_01.10 6 2" xfId="19259"/>
    <cellStyle name="s_Credit (2)_JE 160 Workbasket Accrual_updated-_CA_01.10_~3251160" xfId="4173"/>
    <cellStyle name="s_Credit (2)_JE 160 Workbasket Accrual_updated-_CA_01.10_~3251160 2" xfId="26277"/>
    <cellStyle name="s_Credit (2)_JE 160 Workbasket Accrual_updated-_CA_01.10_~3251160 2 2" xfId="18342"/>
    <cellStyle name="s_Credit (2)_JE 160 Workbasket Accrual_updated-_CA_01.10_JE 160 Workbasket accrual LI 09.11" xfId="4174"/>
    <cellStyle name="s_Credit (2)_JE 160 Workbasket Accrual_updated-_CA_01.10_JE 160 Workbasket accrual LI 09.11 2" xfId="26278"/>
    <cellStyle name="s_Credit (2)_JE 160 Workbasket Accrual_updated-_CA_01.10_JE 160 Workbasket accrual LI 09.11 2 2" xfId="21426"/>
    <cellStyle name="s_Credit (2)_JE 160 Workbasket Accrual_updated-_CA_01.10_JE 160 Workbasket accrual LI 10.11 - in progress" xfId="4175"/>
    <cellStyle name="s_Credit (2)_JE 160 Workbasket Accrual_updated-_CA_01.10_JE 160 Workbasket accrual LI 10.11 - in progress 2" xfId="26279"/>
    <cellStyle name="s_Credit (2)_JE 160 Workbasket Accrual_updated-_CA_01.10_JE 160 Workbasket accrual LI 10.11 - in progress 2 2" xfId="19131"/>
    <cellStyle name="s_Credit (2)_JE 160 Workbasket Accrual_updated-_CA_01.10_JE 160 Workbasket Template_LI_04.12" xfId="4176"/>
    <cellStyle name="s_Credit (2)_JE 160 Workbasket Accrual_updated-_CA_01.10_JE 160 Workbasket Template_LI_04.12 2" xfId="26280"/>
    <cellStyle name="s_Credit (2)_JE 160 Workbasket Accrual_updated-_CA_01.10_JE 160 Workbasket Template_LI_04.12 2 2" xfId="20908"/>
    <cellStyle name="s_Credit (2)_JE 160 Workbasket Accrual_updated-_CA_01.10_JE 160 Workbasket Template_LI_07.12" xfId="4177"/>
    <cellStyle name="s_Credit (2)_JE 160 Workbasket Accrual_updated-_CA_01.10_JE 160 Workbasket Template_LI_07.12 2" xfId="26281"/>
    <cellStyle name="s_Credit (2)_JE 160 Workbasket Accrual_updated-_CA_01.10_JE 160 Workbasket Template_LI_07.12 2 2" xfId="17421"/>
    <cellStyle name="s_Credit (2)_JE 160 Workbasket Accrual_updated-_CA_01.10_JE 175 Legal Accrual_LI 05.12" xfId="4178"/>
    <cellStyle name="s_Credit (2)_JE 160 Workbasket Accrual_updated-_CA_01.10_JE 175 Legal Accrual_LI 05.12 2" xfId="26282"/>
    <cellStyle name="s_Credit (2)_JE 160 Workbasket Accrual_updated-_CA_01.10_JE 175 Legal Accrual_LI 05.12 2 2" xfId="17245"/>
    <cellStyle name="s_Credit (2)_JE 160 Workbasket Accrual_updated-_CA_01.10_JE 175 Legal Accrual_LI 08.2011" xfId="4179"/>
    <cellStyle name="s_Credit (2)_JE 160 Workbasket Accrual_updated-_CA_01.10_JE 175 Legal Accrual_LI 08.2011 2" xfId="26283"/>
    <cellStyle name="s_Credit (2)_JE 160 Workbasket Accrual_updated-_CA_01.10_JE 175 Legal Accrual_LI 08.2011 2 2" xfId="35840"/>
    <cellStyle name="s_Credit (2)_JE 160 Workbasket Accrual_updated-_CA_01.10_JE 175 Legal Accrual_LI -10.2011" xfId="4180"/>
    <cellStyle name="s_Credit (2)_JE 160 Workbasket Accrual_updated-_CA_01.10_JE 175 Legal Accrual_LI -10.2011 2" xfId="26284"/>
    <cellStyle name="s_Credit (2)_JE 160 Workbasket Accrual_updated-_CA_01.10_JE 175 Legal Accrual_LI -10.2011 2 2" xfId="18842"/>
    <cellStyle name="s_Credit (2)_JE 160 Workbasket Accrual_updated-_CA_01.10_JE 175 Legal Accrual_LI -11.2011" xfId="4181"/>
    <cellStyle name="s_Credit (2)_JE 160 Workbasket Accrual_updated-_CA_01.10_JE 175 Legal Accrual_LI -11.2011 2" xfId="26285"/>
    <cellStyle name="s_Credit (2)_JE 160 Workbasket Accrual_updated-_CA_01.10_JE 175 Legal Accrual_LI -11.2011 2 2" xfId="32856"/>
    <cellStyle name="s_Credit (2)_JE 160 Workbasket Accrual_updated-_CA_01.10_JE 175 Legal Accrual_LI -12.2011" xfId="4182"/>
    <cellStyle name="s_Credit (2)_JE 160 Workbasket Accrual_updated-_CA_01.10_JE 175 Legal Accrual_LI -12.2011 2" xfId="26286"/>
    <cellStyle name="s_Credit (2)_JE 160 Workbasket Accrual_updated-_CA_01.10_JE 175 Legal Accrual_LI -12.2011 2 2" xfId="35809"/>
    <cellStyle name="s_Credit (2)_JE 160 Workbasket Accrual_updated-_CA_01.10_JE 175_Legal Accrual_TN_08.11" xfId="4183"/>
    <cellStyle name="s_Credit (2)_JE 160 Workbasket Accrual_updated-_CA_01.10_JE 175_Legal Accrual_TN_08.11 2" xfId="26287"/>
    <cellStyle name="s_Credit (2)_JE 160 Workbasket Accrual_updated-_CA_01.10_JE 175_Legal Accrual_TN_08.11 2 2" xfId="17243"/>
    <cellStyle name="s_Credit (2)_JE 160 Workbasket Accrual_updated-_CA_01.10_JE 175_Legal Accrual_TN_09.11" xfId="4184"/>
    <cellStyle name="s_Credit (2)_JE 160 Workbasket Accrual_updated-_CA_01.10_JE 175_Legal Accrual_TN_09.11 2" xfId="26288"/>
    <cellStyle name="s_Credit (2)_JE 160 Workbasket Accrual_updated-_CA_01.10_JE 175_Legal Accrual_TN_09.11 2 2" xfId="34308"/>
    <cellStyle name="s_Credit (2)_JE 160 Workbasket Accrual_updated-_CA_01.10_LI-Legal Fees_Accrual Worksheet_2011-02Nov" xfId="4185"/>
    <cellStyle name="s_Credit (2)_JE 160 Workbasket Accrual_updated-_CA_01.10_LI-Legal Fees_Accrual Worksheet_2011-02Nov 2" xfId="26289"/>
    <cellStyle name="s_Credit (2)_JE 160 Workbasket Accrual_updated-_CA_01.10_LI-Legal Fees_Accrual Worksheet_2011-02Nov 2 2" xfId="18981"/>
    <cellStyle name="s_Credit (2)_JE 160 Workbasket Accrual_updated-_CA_01.10_SAP JE Accrual" xfId="4186"/>
    <cellStyle name="s_Credit (2)_JE 160 Workbasket Accrual_updated-_CA_01.10_SAP JE Accrual 2" xfId="26290"/>
    <cellStyle name="s_Credit (2)_JE 160 Workbasket Accrual_updated-_CA_01.10_SAP JE Accrual 2 2" xfId="19050"/>
    <cellStyle name="s_Credit (2)_JE 160 Workbasket Accrual_updated-_CA_01.10_SAP JE Template 10.06.12" xfId="4187"/>
    <cellStyle name="s_Credit (2)_JE 160 Workbasket Accrual_updated-_CA_01.10_SAP JE Template 10.06.12 2" xfId="26291"/>
    <cellStyle name="s_Credit (2)_JE 160 Workbasket Accrual_updated-_CA_01.10_SAP JE Template 10.06.12 2 2" xfId="33850"/>
    <cellStyle name="s_Credit (2)_JE 175 Legal accrual_12.11" xfId="4188"/>
    <cellStyle name="s_Credit (2)_JE 175 Legal accrual_12.11 2" xfId="26292"/>
    <cellStyle name="s_Credit (2)_JE 175 Legal accrual_12.11 2 2" xfId="19718"/>
    <cellStyle name="s_Credit (2)_JE 175 Legal Accrual_LI_07.12" xfId="10881"/>
    <cellStyle name="s_Credit (2)_JE 175 Legal Accrual_LI_07.12 2" xfId="26293"/>
    <cellStyle name="s_Credit (2)_JE 175 Legal Accrual_LI_07.12 2 2" xfId="34959"/>
    <cellStyle name="s_Credit (2)_JE 180_MI reserve over 180 days_LI 07.12" xfId="10882"/>
    <cellStyle name="s_Credit (2)_JE 180_MI reserve over 180 days_LI 07.12 2" xfId="26294"/>
    <cellStyle name="s_Credit (2)_JE 180_MI reserve over 180 days_LI 07.12 2 2" xfId="17502"/>
    <cellStyle name="s_Credit (2)_JE 200 AWCC true up_PA_06.12" xfId="4189"/>
    <cellStyle name="s_Credit (2)_JE 200 AWCC true up_PA_06.12 2" xfId="26295"/>
    <cellStyle name="s_Credit (2)_JE 200 AWCC true up_PA_06.12 2 2" xfId="35187"/>
    <cellStyle name="s_Credit (2)_JE 38110902 True up interest for RAC adjustment" xfId="4190"/>
    <cellStyle name="s_Credit (2)_JE 38110902 True up interest for RAC adjustment 2" xfId="26296"/>
    <cellStyle name="s_Credit (2)_JE 38110902 True up interest for RAC adjustment 2 2" xfId="19312"/>
    <cellStyle name="s_Credit (2)_JE 39081218 Antenna Rent Revenue_NY_07.12" xfId="9382"/>
    <cellStyle name="s_Credit (2)_JE 39081218 Antenna Rent Revenue_NY_07.12 2" xfId="26297"/>
    <cellStyle name="s_Credit (2)_JE 39081218 Antenna Rent Revenue_NY_07.12 2 2" xfId="35539"/>
    <cellStyle name="s_Credit (2)_JE 500 INTERNAL RESERVE INTEREST Dec. 2011" xfId="4191"/>
    <cellStyle name="s_Credit (2)_JE 500 INTERNAL RESERVE INTEREST Dec. 2011 2" xfId="9551"/>
    <cellStyle name="s_Credit (2)_JE 500 INTERNAL RESERVE INTEREST Dec. 2011 2 2" xfId="26299"/>
    <cellStyle name="s_Credit (2)_JE 500 INTERNAL RESERVE INTEREST Dec. 2011 2 2 2" xfId="19389"/>
    <cellStyle name="s_Credit (2)_JE 500 INTERNAL RESERVE INTEREST Dec. 2011 3" xfId="26298"/>
    <cellStyle name="s_Credit (2)_JE 500 INTERNAL RESERVE INTEREST Dec. 2011 3 2" xfId="18870"/>
    <cellStyle name="s_Credit (2)_JE 500 INTERNAL RESERVE INTEREST Nov. 2011" xfId="9552"/>
    <cellStyle name="s_Credit (2)_JE 500 INTERNAL RESERVE INTEREST Nov. 2011 2" xfId="26300"/>
    <cellStyle name="s_Credit (2)_JE 500 INTERNAL RESERVE INTEREST Nov. 2011 2 2" xfId="17926"/>
    <cellStyle name="s_Credit (2)_JE 725 - To record the PPV uplift - NY - 08.12" xfId="8777"/>
    <cellStyle name="s_Credit (2)_JE 725 - To record the PPV uplift - NY - 08.12 2" xfId="26301"/>
    <cellStyle name="s_Credit (2)_JE 725 - To record the PPV uplift - NY - 08.12 2 2" xfId="17769"/>
    <cellStyle name="s_Credit (2)_JE 77 Rev Stabilization 02.12" xfId="4192"/>
    <cellStyle name="s_Credit (2)_JE 77 Rev Stabilization 02.12 2" xfId="26302"/>
    <cellStyle name="s_Credit (2)_JE 77 Rev Stabilization 02.12 2 2" xfId="32323"/>
    <cellStyle name="s_Credit (2)_JE 77 Rev Stabilization 03.12" xfId="10062"/>
    <cellStyle name="s_Credit (2)_JE 77 Rev Stabilization 03.12 2" xfId="26303"/>
    <cellStyle name="s_Credit (2)_JE 77 Rev Stabilization 03.12 2 2" xfId="32406"/>
    <cellStyle name="s_Credit (2)_JE 77 Rev Stabilization 08.11" xfId="4193"/>
    <cellStyle name="s_Credit (2)_JE 77 Rev Stabilization 08.11 2" xfId="10063"/>
    <cellStyle name="s_Credit (2)_JE 77 Rev Stabilization 08.11 2 2" xfId="26305"/>
    <cellStyle name="s_Credit (2)_JE 77 Rev Stabilization 08.11 2 2 2" xfId="33157"/>
    <cellStyle name="s_Credit (2)_JE 77 Rev Stabilization 08.11 3" xfId="26304"/>
    <cellStyle name="s_Credit (2)_JE 77 Rev Stabilization 08.11 3 2" xfId="17785"/>
    <cellStyle name="s_Credit (2)_JE 77 Rev Stabilization 11.11" xfId="10064"/>
    <cellStyle name="s_Credit (2)_JE 77 Rev Stabilization 11.11 2" xfId="26306"/>
    <cellStyle name="s_Credit (2)_JE 77 Rev Stabilization 11.11 2 2" xfId="17808"/>
    <cellStyle name="s_Credit (2)_JE 77 Rev Stabilization 12.11" xfId="10065"/>
    <cellStyle name="s_Credit (2)_JE 77 Rev Stabilization 12.11 2" xfId="26307"/>
    <cellStyle name="s_Credit (2)_JE 77 Rev Stabilization 12.11 2 2" xfId="19132"/>
    <cellStyle name="s_Credit (2)_JE 77 Rev Stabilization_NY_08.12" xfId="8778"/>
    <cellStyle name="s_Credit (2)_JE 77 Rev Stabilization_NY_08.12 2" xfId="26308"/>
    <cellStyle name="s_Credit (2)_JE 77 Rev Stabilization_NY_08.12 2 2" xfId="17583"/>
    <cellStyle name="s_Credit (2)_JE 78 Property Tax Stabilization 02.12" xfId="8779"/>
    <cellStyle name="s_Credit (2)_JE 78 Property Tax Stabilization 02.12 2" xfId="26309"/>
    <cellStyle name="s_Credit (2)_JE 78 Property Tax Stabilization 02.12 2 2" xfId="33072"/>
    <cellStyle name="s_Credit (2)_JE 78 Property Tax Stabilization 08.11" xfId="8780"/>
    <cellStyle name="s_Credit (2)_JE 78 Property Tax Stabilization 08.11 2" xfId="26310"/>
    <cellStyle name="s_Credit (2)_JE 78 Property Tax Stabilization 08.11 2 2" xfId="19654"/>
    <cellStyle name="s_Credit (2)_JE 78 Property Tax Stabilization 11.11" xfId="8781"/>
    <cellStyle name="s_Credit (2)_JE 78 Property Tax Stabilization 11.11 2" xfId="26311"/>
    <cellStyle name="s_Credit (2)_JE 78 Property Tax Stabilization 11.11 2 2" xfId="18482"/>
    <cellStyle name="s_Credit (2)_JE Template" xfId="4194"/>
    <cellStyle name="s_Credit (2)_JE Template 2" xfId="4195"/>
    <cellStyle name="s_Credit (2)_JE Template 2 2" xfId="26313"/>
    <cellStyle name="s_Credit (2)_JE Template 2 2 2" xfId="35055"/>
    <cellStyle name="s_Credit (2)_JE Template 3" xfId="4196"/>
    <cellStyle name="s_Credit (2)_JE Template 3 2" xfId="26314"/>
    <cellStyle name="s_Credit (2)_JE Template 3 2 2" xfId="34918"/>
    <cellStyle name="s_Credit (2)_JE Template 4" xfId="4197"/>
    <cellStyle name="s_Credit (2)_JE Template 4 2" xfId="26315"/>
    <cellStyle name="s_Credit (2)_JE Template 4 2 2" xfId="33705"/>
    <cellStyle name="s_Credit (2)_JE Template 5" xfId="4198"/>
    <cellStyle name="s_Credit (2)_JE Template 5 2" xfId="26316"/>
    <cellStyle name="s_Credit (2)_JE Template 5 2 2" xfId="34801"/>
    <cellStyle name="s_Credit (2)_JE Template 6" xfId="26312"/>
    <cellStyle name="s_Credit (2)_JE Template 6 2" xfId="33300"/>
    <cellStyle name="s_Credit (2)_JE Template_~3251160" xfId="4199"/>
    <cellStyle name="s_Credit (2)_JE Template_~3251160 2" xfId="26317"/>
    <cellStyle name="s_Credit (2)_JE Template_~3251160 2 2" xfId="20764"/>
    <cellStyle name="s_Credit (2)_JE Template_JE 160 Workbasket accrual LI 09.11" xfId="4200"/>
    <cellStyle name="s_Credit (2)_JE Template_JE 160 Workbasket accrual LI 09.11 2" xfId="26318"/>
    <cellStyle name="s_Credit (2)_JE Template_JE 160 Workbasket accrual LI 09.11 2 2" xfId="34481"/>
    <cellStyle name="s_Credit (2)_JE Template_JE 160 Workbasket accrual LI 10.11 - in progress" xfId="4201"/>
    <cellStyle name="s_Credit (2)_JE Template_JE 160 Workbasket accrual LI 10.11 - in progress 2" xfId="26319"/>
    <cellStyle name="s_Credit (2)_JE Template_JE 160 Workbasket accrual LI 10.11 - in progress 2 2" xfId="19390"/>
    <cellStyle name="s_Credit (2)_JE Template_JE 160 Workbasket Template_LI_04.12" xfId="4202"/>
    <cellStyle name="s_Credit (2)_JE Template_JE 160 Workbasket Template_LI_04.12 2" xfId="26320"/>
    <cellStyle name="s_Credit (2)_JE Template_JE 160 Workbasket Template_LI_04.12 2 2" xfId="17947"/>
    <cellStyle name="s_Credit (2)_JE Template_JE 160 Workbasket Template_LI_07.12" xfId="4203"/>
    <cellStyle name="s_Credit (2)_JE Template_JE 160 Workbasket Template_LI_07.12 2" xfId="26321"/>
    <cellStyle name="s_Credit (2)_JE Template_JE 160 Workbasket Template_LI_07.12 2 2" xfId="17961"/>
    <cellStyle name="s_Credit (2)_JE Template_JE 175 Legal Accrual_LI 05.12" xfId="4204"/>
    <cellStyle name="s_Credit (2)_JE Template_JE 175 Legal Accrual_LI 05.12 2" xfId="26322"/>
    <cellStyle name="s_Credit (2)_JE Template_JE 175 Legal Accrual_LI 05.12 2 2" xfId="19354"/>
    <cellStyle name="s_Credit (2)_JE Template_JE 175 Legal Accrual_LI 08.2011" xfId="4205"/>
    <cellStyle name="s_Credit (2)_JE Template_JE 175 Legal Accrual_LI 08.2011 2" xfId="26323"/>
    <cellStyle name="s_Credit (2)_JE Template_JE 175 Legal Accrual_LI 08.2011 2 2" xfId="35188"/>
    <cellStyle name="s_Credit (2)_JE Template_JE 175 Legal Accrual_LI -10.2011" xfId="4206"/>
    <cellStyle name="s_Credit (2)_JE Template_JE 175 Legal Accrual_LI -10.2011 2" xfId="26324"/>
    <cellStyle name="s_Credit (2)_JE Template_JE 175 Legal Accrual_LI -10.2011 2 2" xfId="32987"/>
    <cellStyle name="s_Credit (2)_JE Template_JE 175 Legal Accrual_LI -11.2011" xfId="4207"/>
    <cellStyle name="s_Credit (2)_JE Template_JE 175 Legal Accrual_LI -11.2011 2" xfId="26325"/>
    <cellStyle name="s_Credit (2)_JE Template_JE 175 Legal Accrual_LI -11.2011 2 2" xfId="18233"/>
    <cellStyle name="s_Credit (2)_JE Template_JE 175 Legal Accrual_LI -12.2011" xfId="4208"/>
    <cellStyle name="s_Credit (2)_JE Template_JE 175 Legal Accrual_LI -12.2011 2" xfId="26326"/>
    <cellStyle name="s_Credit (2)_JE Template_JE 175 Legal Accrual_LI -12.2011 2 2" xfId="33104"/>
    <cellStyle name="s_Credit (2)_JE Template_JE 175_Legal Accrual_TN_08.11" xfId="4209"/>
    <cellStyle name="s_Credit (2)_JE Template_JE 175_Legal Accrual_TN_08.11 2" xfId="26327"/>
    <cellStyle name="s_Credit (2)_JE Template_JE 175_Legal Accrual_TN_08.11 2 2" xfId="21451"/>
    <cellStyle name="s_Credit (2)_JE Template_JE 175_Legal Accrual_TN_09.11" xfId="4210"/>
    <cellStyle name="s_Credit (2)_JE Template_JE 175_Legal Accrual_TN_09.11 2" xfId="26328"/>
    <cellStyle name="s_Credit (2)_JE Template_JE 175_Legal Accrual_TN_09.11 2 2" xfId="35911"/>
    <cellStyle name="s_Credit (2)_JE Template_LI-Legal Fees_Accrual Worksheet_2011-02Nov" xfId="4211"/>
    <cellStyle name="s_Credit (2)_JE Template_LI-Legal Fees_Accrual Worksheet_2011-02Nov 2" xfId="26329"/>
    <cellStyle name="s_Credit (2)_JE Template_LI-Legal Fees_Accrual Worksheet_2011-02Nov 2 2" xfId="33570"/>
    <cellStyle name="s_Credit (2)_JE Template_SAP JE Accrual" xfId="4212"/>
    <cellStyle name="s_Credit (2)_JE Template_SAP JE Accrual 2" xfId="26330"/>
    <cellStyle name="s_Credit (2)_JE Template_SAP JE Accrual 2 2" xfId="19690"/>
    <cellStyle name="s_Credit (2)_JE Template_SAP JE Template 10.06.12" xfId="4213"/>
    <cellStyle name="s_Credit (2)_JE Template_SAP JE Template 10.06.12 2" xfId="26331"/>
    <cellStyle name="s_Credit (2)_JE Template_SAP JE Template 10.06.12 2 2" xfId="33848"/>
    <cellStyle name="s_Credit (2)_JE-December 2012" xfId="4214"/>
    <cellStyle name="s_Credit (2)_JE-December 2012 2" xfId="4215"/>
    <cellStyle name="s_Credit (2)_JE-December 2012 2 2" xfId="26333"/>
    <cellStyle name="s_Credit (2)_JE-December 2012 2 2 2" xfId="21378"/>
    <cellStyle name="s_Credit (2)_JE-December 2012 3" xfId="4216"/>
    <cellStyle name="s_Credit (2)_JE-December 2012 3 2" xfId="26334"/>
    <cellStyle name="s_Credit (2)_JE-December 2012 3 2 2" xfId="34212"/>
    <cellStyle name="s_Credit (2)_JE-December 2012 4" xfId="4217"/>
    <cellStyle name="s_Credit (2)_JE-December 2012 4 2" xfId="26335"/>
    <cellStyle name="s_Credit (2)_JE-December 2012 4 2 2" xfId="33849"/>
    <cellStyle name="s_Credit (2)_JE-December 2012 5" xfId="4218"/>
    <cellStyle name="s_Credit (2)_JE-December 2012 5 2" xfId="26336"/>
    <cellStyle name="s_Credit (2)_JE-December 2012 5 2 2" xfId="34729"/>
    <cellStyle name="s_Credit (2)_JE-December 2012 6" xfId="26332"/>
    <cellStyle name="s_Credit (2)_JE-December 2012 6 2" xfId="18481"/>
    <cellStyle name="s_Credit (2)_JE-November 2012" xfId="4219"/>
    <cellStyle name="s_Credit (2)_JE-November 2012 2" xfId="4220"/>
    <cellStyle name="s_Credit (2)_JE-November 2012 2 2" xfId="26338"/>
    <cellStyle name="s_Credit (2)_JE-November 2012 2 2 2" xfId="35686"/>
    <cellStyle name="s_Credit (2)_JE-November 2012 3" xfId="4221"/>
    <cellStyle name="s_Credit (2)_JE-November 2012 3 2" xfId="26339"/>
    <cellStyle name="s_Credit (2)_JE-November 2012 3 2 2" xfId="35727"/>
    <cellStyle name="s_Credit (2)_JE-November 2012 4" xfId="4222"/>
    <cellStyle name="s_Credit (2)_JE-November 2012 4 2" xfId="26340"/>
    <cellStyle name="s_Credit (2)_JE-November 2012 4 2 2" xfId="32498"/>
    <cellStyle name="s_Credit (2)_JE-November 2012 5" xfId="4223"/>
    <cellStyle name="s_Credit (2)_JE-November 2012 5 2" xfId="26341"/>
    <cellStyle name="s_Credit (2)_JE-November 2012 5 2 2" xfId="33596"/>
    <cellStyle name="s_Credit (2)_JE-November 2012 6" xfId="26337"/>
    <cellStyle name="s_Credit (2)_JE-November 2012 6 2" xfId="34653"/>
    <cellStyle name="s_Credit (2)_Journal Entry (2)" xfId="4224"/>
    <cellStyle name="s_Credit (2)_Journal Entry (2) 2" xfId="26342"/>
    <cellStyle name="s_Credit (2)_Journal Entry (2) 2 2" xfId="19311"/>
    <cellStyle name="s_Credit (2)_JR 2001 OPEB 2012" xfId="10066"/>
    <cellStyle name="s_Credit (2)_JR 2001 OPEB 2012 2" xfId="26343"/>
    <cellStyle name="s_Credit (2)_JR 2001 OPEB 2012 2 2" xfId="18341"/>
    <cellStyle name="s_Credit (2)_JR 2002 Pension Costs 2012" xfId="10067"/>
    <cellStyle name="s_Credit (2)_JR 2002 Pension Costs 2012 2" xfId="26344"/>
    <cellStyle name="s_Credit (2)_JR 2002 Pension Costs 2012 2 2" xfId="18997"/>
    <cellStyle name="s_Credit (2)_LI#38 165100 Mar 2011" xfId="4225"/>
    <cellStyle name="s_Credit (2)_LI#38 165100 Mar 2011 2" xfId="10068"/>
    <cellStyle name="s_Credit (2)_LI#38 165100 Mar 2011 2 2" xfId="26346"/>
    <cellStyle name="s_Credit (2)_LI#38 165100 Mar 2011 2 2 2" xfId="33062"/>
    <cellStyle name="s_Credit (2)_LI#38 165100 Mar 2011 3" xfId="26345"/>
    <cellStyle name="s_Credit (2)_LI#38 165100 Mar 2011 3 2" xfId="19251"/>
    <cellStyle name="s_Credit (2)_LI#38 165100 Mar 2011_39 - JE 77 Rev Stabilization_NY_05.12" xfId="8782"/>
    <cellStyle name="s_Credit (2)_LI#38 165100 Mar 2011_39 - JE 77 Rev Stabilization_NY_05.12 2" xfId="10069"/>
    <cellStyle name="s_Credit (2)_LI#38 165100 Mar 2011_39 - JE 77 Rev Stabilization_NY_05.12 2 2" xfId="26348"/>
    <cellStyle name="s_Credit (2)_LI#38 165100 Mar 2011_39 - JE 77 Rev Stabilization_NY_05.12 2 2 2" xfId="34026"/>
    <cellStyle name="s_Credit (2)_LI#38 165100 Mar 2011_39 - JE 77 Rev Stabilization_NY_05.12 3" xfId="26347"/>
    <cellStyle name="s_Credit (2)_LI#38 165100 Mar 2011_39 - JE 77 Rev Stabilization_NY_05.12 3 2" xfId="36072"/>
    <cellStyle name="s_Credit (2)_LI#38 165100 Mar 2011_39 - JE 79 Rev Stabilization adj_NY_05.12" xfId="8783"/>
    <cellStyle name="s_Credit (2)_LI#38 165100 Mar 2011_39 - JE 79 Rev Stabilization adj_NY_05.12 2" xfId="10070"/>
    <cellStyle name="s_Credit (2)_LI#38 165100 Mar 2011_39 - JE 79 Rev Stabilization adj_NY_05.12 2 2" xfId="26350"/>
    <cellStyle name="s_Credit (2)_LI#38 165100 Mar 2011_39 - JE 79 Rev Stabilization adj_NY_05.12 2 2 2" xfId="18190"/>
    <cellStyle name="s_Credit (2)_LI#38 165100 Mar 2011_39 - JE 79 Rev Stabilization adj_NY_05.12 3" xfId="26349"/>
    <cellStyle name="s_Credit (2)_LI#38 165100 Mar 2011_39 - JE 79 Rev Stabilization adj_NY_05.12 3 2" xfId="21229"/>
    <cellStyle name="s_Credit (2)_LI#38 165100 Mar 2011_JE 38110902 True up interest for RAC adjustment" xfId="4226"/>
    <cellStyle name="s_Credit (2)_LI#38 165100 Mar 2011_JE 38110902 True up interest for RAC adjustment 2" xfId="10071"/>
    <cellStyle name="s_Credit (2)_LI#38 165100 Mar 2011_JE 38110902 True up interest for RAC adjustment 2 2" xfId="26352"/>
    <cellStyle name="s_Credit (2)_LI#38 165100 Mar 2011_JE 38110902 True up interest for RAC adjustment 2 2 2" xfId="19133"/>
    <cellStyle name="s_Credit (2)_LI#38 165100 Mar 2011_JE 38110902 True up interest for RAC adjustment 3" xfId="26351"/>
    <cellStyle name="s_Credit (2)_LI#38 165100 Mar 2011_JE 38110902 True up interest for RAC adjustment 3 2" xfId="17963"/>
    <cellStyle name="s_Credit (2)_LI#38 165100 Mar 2011_JE 77 Rev Stabilization 01.12" xfId="4227"/>
    <cellStyle name="s_Credit (2)_LI#38 165100 Mar 2011_JE 77 Rev Stabilization 01.12 2" xfId="10072"/>
    <cellStyle name="s_Credit (2)_LI#38 165100 Mar 2011_JE 77 Rev Stabilization 01.12 2 2" xfId="26354"/>
    <cellStyle name="s_Credit (2)_LI#38 165100 Mar 2011_JE 77 Rev Stabilization 01.12 2 2 2" xfId="32863"/>
    <cellStyle name="s_Credit (2)_LI#38 165100 Mar 2011_JE 77 Rev Stabilization 01.12 3" xfId="26353"/>
    <cellStyle name="s_Credit (2)_LI#38 165100 Mar 2011_JE 77 Rev Stabilization 01.12 3 2" xfId="19440"/>
    <cellStyle name="s_Credit (2)_LI#38 165100 Mar 2011_JE 77 Rev Stabilization 04.12" xfId="8784"/>
    <cellStyle name="s_Credit (2)_LI#38 165100 Mar 2011_JE 77 Rev Stabilization 04.12 2" xfId="10073"/>
    <cellStyle name="s_Credit (2)_LI#38 165100 Mar 2011_JE 77 Rev Stabilization 04.12 2 2" xfId="26356"/>
    <cellStyle name="s_Credit (2)_LI#38 165100 Mar 2011_JE 77 Rev Stabilization 04.12 2 2 2" xfId="18903"/>
    <cellStyle name="s_Credit (2)_LI#38 165100 Mar 2011_JE 77 Rev Stabilization 04.12 3" xfId="26355"/>
    <cellStyle name="s_Credit (2)_LI#38 165100 Mar 2011_JE 77 Rev Stabilization 04.12 3 2" xfId="32725"/>
    <cellStyle name="s_Credit (2)_LI#38 165100 Mar 2011_JE 77 Rev Stabilization_LI_07.12" xfId="8785"/>
    <cellStyle name="s_Credit (2)_LI#38 165100 Mar 2011_JE 77 Rev Stabilization_LI_07.12 2" xfId="26357"/>
    <cellStyle name="s_Credit (2)_LI#38 165100 Mar 2011_JE 77 Rev Stabilization_LI_07.12 2 2" xfId="35264"/>
    <cellStyle name="s_Credit (2)_LI#38 165100 Mar 2011_JE 78 Property Tax Stabilization 01.12" xfId="4228"/>
    <cellStyle name="s_Credit (2)_LI#38 165100 Mar 2011_JE 78 Property Tax Stabilization 01.12 2" xfId="10074"/>
    <cellStyle name="s_Credit (2)_LI#38 165100 Mar 2011_JE 78 Property Tax Stabilization 01.12 2 2" xfId="26359"/>
    <cellStyle name="s_Credit (2)_LI#38 165100 Mar 2011_JE 78 Property Tax Stabilization 01.12 2 2 2" xfId="33453"/>
    <cellStyle name="s_Credit (2)_LI#38 165100 Mar 2011_JE 78 Property Tax Stabilization 01.12 3" xfId="26358"/>
    <cellStyle name="s_Credit (2)_LI#38 165100 Mar 2011_JE 78 Property Tax Stabilization 01.12 3 2" xfId="20698"/>
    <cellStyle name="s_Credit (2)_LI#38 165100 Mar 2011_JE 78 Property Tax Stabilization 03.12" xfId="8786"/>
    <cellStyle name="s_Credit (2)_LI#38 165100 Mar 2011_JE 78 Property Tax Stabilization 03.12 2" xfId="26360"/>
    <cellStyle name="s_Credit (2)_LI#38 165100 Mar 2011_JE 78 Property Tax Stabilization 03.12 2 2" xfId="17533"/>
    <cellStyle name="s_Credit (2)_LI#38 165100 Mar 2011_JE 78 Property Tax Stabilization 04.12" xfId="8787"/>
    <cellStyle name="s_Credit (2)_LI#38 165100 Mar 2011_JE 78 Property Tax Stabilization 04.12 2" xfId="26361"/>
    <cellStyle name="s_Credit (2)_LI#38 165100 Mar 2011_JE 78 Property Tax Stabilization 04.12 2 2" xfId="33704"/>
    <cellStyle name="s_Credit (2)_LI#38 165100 Mar 2011_JE 78 Property Tax Stabilization 11.11" xfId="4229"/>
    <cellStyle name="s_Credit (2)_LI#38 165100 Mar 2011_JE 78 Property Tax Stabilization 11.11 2" xfId="10075"/>
    <cellStyle name="s_Credit (2)_LI#38 165100 Mar 2011_JE 78 Property Tax Stabilization 11.11 2 2" xfId="26363"/>
    <cellStyle name="s_Credit (2)_LI#38 165100 Mar 2011_JE 78 Property Tax Stabilization 11.11 2 2 2" xfId="33046"/>
    <cellStyle name="s_Credit (2)_LI#38 165100 Mar 2011_JE 78 Property Tax Stabilization 11.11 3" xfId="26362"/>
    <cellStyle name="s_Credit (2)_LI#38 165100 Mar 2011_JE 78 Property Tax Stabilization 11.11 3 2" xfId="18719"/>
    <cellStyle name="s_Credit (2)_Sheet1" xfId="4230"/>
    <cellStyle name="s_Credit (2)_Sheet1 2" xfId="26364"/>
    <cellStyle name="s_Credit (2)_Sheet1 2 2" xfId="32244"/>
    <cellStyle name="s_Credit (2)_UPLOAD-Template_2012-06-22" xfId="4231"/>
    <cellStyle name="s_Credit (2)_UPLOAD-Template_2012-06-22 2" xfId="4232"/>
    <cellStyle name="s_Credit (2)_UPLOAD-Template_2012-06-22 2 2" xfId="26366"/>
    <cellStyle name="s_Credit (2)_UPLOAD-Template_2012-06-22 2 2 2" xfId="35341"/>
    <cellStyle name="s_Credit (2)_UPLOAD-Template_2012-06-22 3" xfId="4233"/>
    <cellStyle name="s_Credit (2)_UPLOAD-Template_2012-06-22 3 2" xfId="26367"/>
    <cellStyle name="s_Credit (2)_UPLOAD-Template_2012-06-22 3 2 2" xfId="35532"/>
    <cellStyle name="s_Credit (2)_UPLOAD-Template_2012-06-22 4" xfId="4234"/>
    <cellStyle name="s_Credit (2)_UPLOAD-Template_2012-06-22 4 2" xfId="26368"/>
    <cellStyle name="s_Credit (2)_UPLOAD-Template_2012-06-22 4 2 2" xfId="21117"/>
    <cellStyle name="s_Credit (2)_UPLOAD-Template_2012-06-22 5" xfId="4235"/>
    <cellStyle name="s_Credit (2)_UPLOAD-Template_2012-06-22 5 2" xfId="26369"/>
    <cellStyle name="s_Credit (2)_UPLOAD-Template_2012-06-22 5 2 2" xfId="19330"/>
    <cellStyle name="s_Credit (2)_UPLOAD-Template_2012-06-22 6" xfId="26365"/>
    <cellStyle name="s_Credit (2)_UPLOAD-Template_2012-06-22 6 2" xfId="34148"/>
    <cellStyle name="s_Credit (2)_UPLOAD-Template_2012-06-22_SAP JE Accrual" xfId="4236"/>
    <cellStyle name="s_Credit (2)_UPLOAD-Template_2012-06-22_SAP JE Accrual 2" xfId="26370"/>
    <cellStyle name="s_Credit (2)_UPLOAD-Template_2012-06-22_SAP JE Accrual 2 2" xfId="33045"/>
    <cellStyle name="s_Credit (2)_UPLOAD-Template_2012-06-22_SAP JE Template 10.06.12" xfId="4237"/>
    <cellStyle name="s_Credit (2)_UPLOAD-Template_2012-06-22_SAP JE Template 10.06.12 2" xfId="26371"/>
    <cellStyle name="s_Credit (2)_UPLOAD-Template_2012-06-22_SAP JE Template 10.06.12 2 2" xfId="36011"/>
    <cellStyle name="s_Earnings" xfId="151"/>
    <cellStyle name="s_Earnings (2)" xfId="152"/>
    <cellStyle name="s_Earnings (2) 2" xfId="4238"/>
    <cellStyle name="s_Earnings (2) 2 2" xfId="26374"/>
    <cellStyle name="s_Earnings (2) 2 2 2" xfId="20860"/>
    <cellStyle name="s_Earnings (2) 3" xfId="26373"/>
    <cellStyle name="s_Earnings (2) 3 2" xfId="19051"/>
    <cellStyle name="s_Earnings (2)_1" xfId="153"/>
    <cellStyle name="s_Earnings (2)_1 2" xfId="4239"/>
    <cellStyle name="s_Earnings (2)_1 2 2" xfId="26376"/>
    <cellStyle name="s_Earnings (2)_1 2 2 2" xfId="35190"/>
    <cellStyle name="s_Earnings (2)_1 3" xfId="26375"/>
    <cellStyle name="s_Earnings (2)_1 3 2" xfId="19014"/>
    <cellStyle name="s_Earnings (2)_1_100000439" xfId="8788"/>
    <cellStyle name="s_Earnings (2)_1_100000439 2" xfId="26377"/>
    <cellStyle name="s_Earnings (2)_1_100000439 2 2" xfId="34498"/>
    <cellStyle name="s_Earnings (2)_1_100000477 JE 77 Rev Stabilization_LI_08.12" xfId="10076"/>
    <cellStyle name="s_Earnings (2)_1_100000477 JE 77 Rev Stabilization_LI_08.12 2" xfId="26378"/>
    <cellStyle name="s_Earnings (2)_1_100000477 JE 77 Rev Stabilization_LI_08.12 2 2" xfId="17981"/>
    <cellStyle name="s_Earnings (2)_1_165500 Prepaid Other_NY_05.12" xfId="8789"/>
    <cellStyle name="s_Earnings (2)_1_165500 Prepaid Other_NY_05.12 2" xfId="26379"/>
    <cellStyle name="s_Earnings (2)_1_165500 Prepaid Other_NY_05.12 2 2" xfId="34960"/>
    <cellStyle name="s_Earnings (2)_1_241208 Accrued Rents_NY_05.12" xfId="9383"/>
    <cellStyle name="s_Earnings (2)_1_241208 Accrued Rents_NY_05.12 2" xfId="26380"/>
    <cellStyle name="s_Earnings (2)_1_241208 Accrued Rents_NY_05.12 2 2" xfId="33316"/>
    <cellStyle name="s_Earnings (2)_1_256328 Accr Revenue Other_LI_11.11" xfId="4240"/>
    <cellStyle name="s_Earnings (2)_1_256328 Accr Revenue Other_LI_11.11 2" xfId="26381"/>
    <cellStyle name="s_Earnings (2)_1_256328 Accr Revenue Other_LI_11.11 2 2" xfId="19134"/>
    <cellStyle name="s_Earnings (2)_1_256345 MTBE_NY_05.12" xfId="9384"/>
    <cellStyle name="s_Earnings (2)_1_256345 MTBE_NY_05.12 2" xfId="26382"/>
    <cellStyle name="s_Earnings (2)_1_256345 MTBE_NY_05.12 2 2" xfId="18078"/>
    <cellStyle name="s_Earnings (2)_1_39 - JE 79 Rev Stabilization adj_NY_05.12" xfId="8790"/>
    <cellStyle name="s_Earnings (2)_1_39 - JE 79 Rev Stabilization adj_NY_05.12 2" xfId="26383"/>
    <cellStyle name="s_Earnings (2)_1_39 - JE 79 Rev Stabilization adj_NY_05.12 2 2" xfId="34654"/>
    <cellStyle name="s_Earnings (2)_1_Attachment A updated 07 11 with Co. Share 14% &amp; East Rockaway" xfId="4241"/>
    <cellStyle name="s_Earnings (2)_1_Attachment A updated 07 11 with Co. Share 14% &amp; East Rockaway 2" xfId="26384"/>
    <cellStyle name="s_Earnings (2)_1_Attachment A updated 07 11 with Co. Share 14% &amp; East Rockaway 2 2" xfId="21557"/>
    <cellStyle name="s_Earnings (2)_1_Attachment A updated 07 11 with Co. Share 14% &amp; East Rockaway_Attachment A_Village Refunds # 2 as of 09 12 2011 updated" xfId="10077"/>
    <cellStyle name="s_Earnings (2)_1_Attachment A updated 07 11 with Co. Share 14% &amp; East Rockaway_Attachment A_Village Refunds # 2 as of 09 12 2011 updated 2" xfId="26385"/>
    <cellStyle name="s_Earnings (2)_1_Attachment A updated 07 11 with Co. Share 14% &amp; East Rockaway_Attachment A_Village Refunds # 2 as of 09 12 2011 updated 2 2" xfId="34392"/>
    <cellStyle name="s_Earnings (2)_1_Attachment A updated with Co. Share 14% 07 25 2011" xfId="4242"/>
    <cellStyle name="s_Earnings (2)_1_Attachment A updated with Co. Share 14% 07 25 2011 2" xfId="26386"/>
    <cellStyle name="s_Earnings (2)_1_Attachment A updated with Co. Share 14% 07 25 2011 2 2" xfId="20983"/>
    <cellStyle name="s_Earnings (2)_1_Attachment A updated with Co. Share 14% 07 25 2011_Attachment A_Village Refunds # 2 as of 09 12 2011 updated" xfId="10078"/>
    <cellStyle name="s_Earnings (2)_1_Attachment A updated with Co. Share 14% 07 25 2011_Attachment A_Village Refunds # 2 as of 09 12 2011 updated 2" xfId="26387"/>
    <cellStyle name="s_Earnings (2)_1_Attachment A updated with Co. Share 14% 07 25 2011_Attachment A_Village Refunds # 2 as of 09 12 2011 updated 2 2" xfId="33505"/>
    <cellStyle name="s_Earnings (2)_1_Attachment A_Village Refunds # 2 as of 09 12 2011 updated" xfId="10079"/>
    <cellStyle name="s_Earnings (2)_1_Attachment A_Village Refunds # 2 as of 09 12 2011 updated 2" xfId="26388"/>
    <cellStyle name="s_Earnings (2)_1_Attachment A_Village Refunds # 2 as of 09 12 2011 updated 2 2" xfId="21266"/>
    <cellStyle name="s_Earnings (2)_1_CONTROL_LOG_01_2012" xfId="4243"/>
    <cellStyle name="s_Earnings (2)_1_CONTROL_LOG_01_2012 2" xfId="26389"/>
    <cellStyle name="s_Earnings (2)_1_CONTROL_LOG_01_2012 2 2" xfId="35379"/>
    <cellStyle name="s_Earnings (2)_1_CONTROL_LOG_02_2012" xfId="4244"/>
    <cellStyle name="s_Earnings (2)_1_CONTROL_LOG_02_2012 2" xfId="26390"/>
    <cellStyle name="s_Earnings (2)_1_CONTROL_LOG_02_2012 2 2" xfId="19313"/>
    <cellStyle name="s_Earnings (2)_1_CONTROL_LOG_03_2012" xfId="4245"/>
    <cellStyle name="s_Earnings (2)_1_CONTROL_LOG_03_2012 2" xfId="26391"/>
    <cellStyle name="s_Earnings (2)_1_CONTROL_LOG_03_2012 2 2" xfId="33634"/>
    <cellStyle name="s_Earnings (2)_1_CONTROL_LOG_04_2011" xfId="4246"/>
    <cellStyle name="s_Earnings (2)_1_CONTROL_LOG_04_2011 2" xfId="26392"/>
    <cellStyle name="s_Earnings (2)_1_CONTROL_LOG_04_2011 2 2" xfId="18276"/>
    <cellStyle name="s_Earnings (2)_1_CONTROL_LOG_04_2012" xfId="4247"/>
    <cellStyle name="s_Earnings (2)_1_CONTROL_LOG_04_2012 2" xfId="26393"/>
    <cellStyle name="s_Earnings (2)_1_CONTROL_LOG_04_2012 2 2" xfId="34241"/>
    <cellStyle name="s_Earnings (2)_1_CONTROL_LOG_05_2011" xfId="4248"/>
    <cellStyle name="s_Earnings (2)_1_CONTROL_LOG_05_2011 2" xfId="26394"/>
    <cellStyle name="s_Earnings (2)_1_CONTROL_LOG_05_2011 2 2" xfId="17439"/>
    <cellStyle name="s_Earnings (2)_1_CONTROL_LOG_05_2012" xfId="4249"/>
    <cellStyle name="s_Earnings (2)_1_CONTROL_LOG_05_2012 2" xfId="26395"/>
    <cellStyle name="s_Earnings (2)_1_CONTROL_LOG_05_2012 2 2" xfId="33137"/>
    <cellStyle name="s_Earnings (2)_1_CONTROL_LOG_06_2011" xfId="4250"/>
    <cellStyle name="s_Earnings (2)_1_CONTROL_LOG_06_2011 2" xfId="26396"/>
    <cellStyle name="s_Earnings (2)_1_CONTROL_LOG_06_2011 2 2" xfId="21311"/>
    <cellStyle name="s_Earnings (2)_1_CONTROL_LOG_06_2012" xfId="4251"/>
    <cellStyle name="s_Earnings (2)_1_CONTROL_LOG_06_2012 2" xfId="26397"/>
    <cellStyle name="s_Earnings (2)_1_CONTROL_LOG_06_2012 2 2" xfId="33847"/>
    <cellStyle name="s_Earnings (2)_1_CONTROL_LOG_07_2011" xfId="4252"/>
    <cellStyle name="s_Earnings (2)_1_CONTROL_LOG_07_2011 2" xfId="26398"/>
    <cellStyle name="s_Earnings (2)_1_CONTROL_LOG_07_2011 2 2" xfId="21392"/>
    <cellStyle name="s_Earnings (2)_1_CONTROL_LOG_08_2011" xfId="4253"/>
    <cellStyle name="s_Earnings (2)_1_CONTROL_LOG_08_2011 2" xfId="26399"/>
    <cellStyle name="s_Earnings (2)_1_CONTROL_LOG_08_2011 2 2" xfId="35577"/>
    <cellStyle name="s_Earnings (2)_1_CONTROL_LOG_09_2011" xfId="4254"/>
    <cellStyle name="s_Earnings (2)_1_CONTROL_LOG_09_2011 2" xfId="26400"/>
    <cellStyle name="s_Earnings (2)_1_CONTROL_LOG_09_2011 2 2" xfId="32666"/>
    <cellStyle name="s_Earnings (2)_1_CONTROL_LOG_10_2011" xfId="4255"/>
    <cellStyle name="s_Earnings (2)_1_CONTROL_LOG_10_2011 2" xfId="26401"/>
    <cellStyle name="s_Earnings (2)_1_CONTROL_LOG_10_2011 2 2" xfId="18823"/>
    <cellStyle name="s_Earnings (2)_1_CONTROL_LOG_11_2011" xfId="4256"/>
    <cellStyle name="s_Earnings (2)_1_CONTROL_LOG_11_2011 2" xfId="26402"/>
    <cellStyle name="s_Earnings (2)_1_CONTROL_LOG_11_2011 2 2" xfId="21469"/>
    <cellStyle name="s_Earnings (2)_1_CONTROL_LOG_12_2011" xfId="4257"/>
    <cellStyle name="s_Earnings (2)_1_CONTROL_LOG_12_2011 2" xfId="26403"/>
    <cellStyle name="s_Earnings (2)_1_CONTROL_LOG_12_2011 2 2" xfId="18687"/>
    <cellStyle name="s_Earnings (2)_1_Exhibit JNC-1 Property Tax Refunds" xfId="4258"/>
    <cellStyle name="s_Earnings (2)_1_Exhibit JNC-1 Property Tax Refunds 2" xfId="26404"/>
    <cellStyle name="s_Earnings (2)_1_Exhibit JNC-1 Property Tax Refunds 2 2" xfId="17638"/>
    <cellStyle name="s_Earnings (2)_1_Exhibit JNC-1 Property Tax Refunds_256328 Accr Revenue Other_LI_11.11" xfId="4259"/>
    <cellStyle name="s_Earnings (2)_1_Exhibit JNC-1 Property Tax Refunds_256328 Accr Revenue Other_LI_11.11 2" xfId="26405"/>
    <cellStyle name="s_Earnings (2)_1_Exhibit JNC-1 Property Tax Refunds_256328 Accr Revenue Other_LI_11.11 2 2" xfId="20916"/>
    <cellStyle name="s_Earnings (2)_1_Exhibit JNC-1 Property Tax Refunds_Attachment A_Village Refunds # 2 as of 09 12 2011 updated" xfId="10080"/>
    <cellStyle name="s_Earnings (2)_1_Exhibit JNC-1 Property Tax Refunds_Attachment A_Village Refunds # 2 as of 09 12 2011 updated 2" xfId="26406"/>
    <cellStyle name="s_Earnings (2)_1_Exhibit JNC-1 Property Tax Refunds_Attachment A_Village Refunds # 2 as of 09 12 2011 updated 2 2" xfId="21440"/>
    <cellStyle name="s_Earnings (2)_1_Exhibit JNC-1 Property Tax Refunds_JE 154 Interest on Village Refunds_02.12" xfId="4260"/>
    <cellStyle name="s_Earnings (2)_1_Exhibit JNC-1 Property Tax Refunds_JE 154 Interest on Village Refunds_02.12 2" xfId="26407"/>
    <cellStyle name="s_Earnings (2)_1_Exhibit JNC-1 Property Tax Refunds_JE 154 Interest on Village Refunds_02.12 2 2" xfId="35189"/>
    <cellStyle name="s_Earnings (2)_1_Exhibit JNC-1 Property Tax Refunds_JE 154 Interest on Village Refunds_08.11" xfId="4261"/>
    <cellStyle name="s_Earnings (2)_1_Exhibit JNC-1 Property Tax Refunds_JE 154 Interest on Village Refunds_08.11 2" xfId="26408"/>
    <cellStyle name="s_Earnings (2)_1_Exhibit JNC-1 Property Tax Refunds_JE 154 Interest on Village Refunds_08.11 2 2" xfId="35481"/>
    <cellStyle name="s_Earnings (2)_1_Exhibit JNC-1 Property Tax Refunds_JE 154 Interest on Village Refunds_11.11" xfId="4262"/>
    <cellStyle name="s_Earnings (2)_1_Exhibit JNC-1 Property Tax Refunds_JE 154 Interest on Village Refunds_11.11 2" xfId="26409"/>
    <cellStyle name="s_Earnings (2)_1_Exhibit JNC-1 Property Tax Refunds_JE 154 Interest on Village Refunds_11.11 2 2" xfId="33394"/>
    <cellStyle name="s_Earnings (2)_1_Finance_JKC5_August 2011" xfId="4263"/>
    <cellStyle name="s_Earnings (2)_1_Finance_JKC5_August 2011 2" xfId="26410"/>
    <cellStyle name="s_Earnings (2)_1_Finance_JKC5_August 2011 2 2" xfId="32744"/>
    <cellStyle name="s_Earnings (2)_1_Finance_JKC5_January 2012" xfId="4264"/>
    <cellStyle name="s_Earnings (2)_1_Finance_JKC5_January 2012 2" xfId="26411"/>
    <cellStyle name="s_Earnings (2)_1_Finance_JKC5_January 2012 2 2" xfId="35337"/>
    <cellStyle name="s_Earnings (2)_1_FSTR JDE Reports 12.2011" xfId="8791"/>
    <cellStyle name="s_Earnings (2)_1_FSTR JDE Reports 12.2011 2" xfId="10081"/>
    <cellStyle name="s_Earnings (2)_1_FSTR JDE Reports 12.2011 2 2" xfId="26413"/>
    <cellStyle name="s_Earnings (2)_1_FSTR JDE Reports 12.2011 2 2 2" xfId="32407"/>
    <cellStyle name="s_Earnings (2)_1_FSTR JDE Reports 12.2011 3" xfId="26412"/>
    <cellStyle name="s_Earnings (2)_1_FSTR JDE Reports 12.2011 3 2" xfId="35960"/>
    <cellStyle name="s_Earnings (2)_1_JE 100_AR_Uncoll_NY_12.12" xfId="9385"/>
    <cellStyle name="s_Earnings (2)_1_JE 100_AR_Uncoll_NY_12.12 2" xfId="26414"/>
    <cellStyle name="s_Earnings (2)_1_JE 100_AR_Uncoll_NY_12.12 2 2" xfId="33739"/>
    <cellStyle name="s_Earnings (2)_1_JE 100_Uncoll_LI_06.12" xfId="4265"/>
    <cellStyle name="s_Earnings (2)_1_JE 100_Uncoll_LI_06.12 2" xfId="26415"/>
    <cellStyle name="s_Earnings (2)_1_JE 100_Uncoll_LI_06.12 2 2" xfId="32845"/>
    <cellStyle name="s_Earnings (2)_1_JE 108 SERP 07.12" xfId="4266"/>
    <cellStyle name="s_Earnings (2)_1_JE 108 SERP 07.12 2" xfId="4267"/>
    <cellStyle name="s_Earnings (2)_1_JE 108 SERP 07.12 2 2" xfId="26417"/>
    <cellStyle name="s_Earnings (2)_1_JE 108 SERP 07.12 2 2 2" xfId="32776"/>
    <cellStyle name="s_Earnings (2)_1_JE 108 SERP 07.12 3" xfId="4268"/>
    <cellStyle name="s_Earnings (2)_1_JE 108 SERP 07.12 3 2" xfId="26418"/>
    <cellStyle name="s_Earnings (2)_1_JE 108 SERP 07.12 3 2 2" xfId="32678"/>
    <cellStyle name="s_Earnings (2)_1_JE 108 SERP 07.12 4" xfId="4269"/>
    <cellStyle name="s_Earnings (2)_1_JE 108 SERP 07.12 4 2" xfId="26419"/>
    <cellStyle name="s_Earnings (2)_1_JE 108 SERP 07.12 4 2 2" xfId="21379"/>
    <cellStyle name="s_Earnings (2)_1_JE 108 SERP 07.12 5" xfId="4270"/>
    <cellStyle name="s_Earnings (2)_1_JE 108 SERP 07.12 5 2" xfId="26420"/>
    <cellStyle name="s_Earnings (2)_1_JE 108 SERP 07.12 5 2 2" xfId="19343"/>
    <cellStyle name="s_Earnings (2)_1_JE 108 SERP 07.12 6" xfId="26416"/>
    <cellStyle name="s_Earnings (2)_1_JE 108 SERP 07.12 6 2" xfId="18515"/>
    <cellStyle name="s_Earnings (2)_1_JE 109 Rate Differential 08.12" xfId="4271"/>
    <cellStyle name="s_Earnings (2)_1_JE 109 Rate Differential 08.12 2" xfId="4272"/>
    <cellStyle name="s_Earnings (2)_1_JE 109 Rate Differential 08.12 2 2" xfId="26422"/>
    <cellStyle name="s_Earnings (2)_1_JE 109 Rate Differential 08.12 2 2 2" xfId="17996"/>
    <cellStyle name="s_Earnings (2)_1_JE 109 Rate Differential 08.12 3" xfId="4273"/>
    <cellStyle name="s_Earnings (2)_1_JE 109 Rate Differential 08.12 3 2" xfId="26423"/>
    <cellStyle name="s_Earnings (2)_1_JE 109 Rate Differential 08.12 3 2 2" xfId="34655"/>
    <cellStyle name="s_Earnings (2)_1_JE 109 Rate Differential 08.12 4" xfId="4274"/>
    <cellStyle name="s_Earnings (2)_1_JE 109 Rate Differential 08.12 4 2" xfId="26424"/>
    <cellStyle name="s_Earnings (2)_1_JE 109 Rate Differential 08.12 4 2 2" xfId="33258"/>
    <cellStyle name="s_Earnings (2)_1_JE 109 Rate Differential 08.12 5" xfId="4275"/>
    <cellStyle name="s_Earnings (2)_1_JE 109 Rate Differential 08.12 5 2" xfId="26425"/>
    <cellStyle name="s_Earnings (2)_1_JE 109 Rate Differential 08.12 5 2 2" xfId="33846"/>
    <cellStyle name="s_Earnings (2)_1_JE 109 Rate Differential 08.12 6" xfId="26421"/>
    <cellStyle name="s_Earnings (2)_1_JE 109 Rate Differential 08.12 6 2" xfId="36073"/>
    <cellStyle name="s_Earnings (2)_1_JE 111 PNC ANALYSIS FEE ACCRUAL 07.12" xfId="4276"/>
    <cellStyle name="s_Earnings (2)_1_JE 111 PNC ANALYSIS FEE ACCRUAL 07.12 2" xfId="4277"/>
    <cellStyle name="s_Earnings (2)_1_JE 111 PNC ANALYSIS FEE ACCRUAL 07.12 2 2" xfId="26427"/>
    <cellStyle name="s_Earnings (2)_1_JE 111 PNC ANALYSIS FEE ACCRUAL 07.12 2 2 2" xfId="19135"/>
    <cellStyle name="s_Earnings (2)_1_JE 111 PNC ANALYSIS FEE ACCRUAL 07.12 3" xfId="4278"/>
    <cellStyle name="s_Earnings (2)_1_JE 111 PNC ANALYSIS FEE ACCRUAL 07.12 3 2" xfId="26428"/>
    <cellStyle name="s_Earnings (2)_1_JE 111 PNC ANALYSIS FEE ACCRUAL 07.12 3 2 2" xfId="33703"/>
    <cellStyle name="s_Earnings (2)_1_JE 111 PNC ANALYSIS FEE ACCRUAL 07.12 4" xfId="4279"/>
    <cellStyle name="s_Earnings (2)_1_JE 111 PNC ANALYSIS FEE ACCRUAL 07.12 4 2" xfId="26429"/>
    <cellStyle name="s_Earnings (2)_1_JE 111 PNC ANALYSIS FEE ACCRUAL 07.12 4 2 2" xfId="33101"/>
    <cellStyle name="s_Earnings (2)_1_JE 111 PNC ANALYSIS FEE ACCRUAL 07.12 5" xfId="4280"/>
    <cellStyle name="s_Earnings (2)_1_JE 111 PNC ANALYSIS FEE ACCRUAL 07.12 5 2" xfId="26430"/>
    <cellStyle name="s_Earnings (2)_1_JE 111 PNC ANALYSIS FEE ACCRUAL 07.12 5 2 2" xfId="35265"/>
    <cellStyle name="s_Earnings (2)_1_JE 111 PNC ANALYSIS FEE ACCRUAL 07.12 6" xfId="26426"/>
    <cellStyle name="s_Earnings (2)_1_JE 111 PNC ANALYSIS FEE ACCRUAL 07.12 6 2" xfId="35004"/>
    <cellStyle name="s_Earnings (2)_1_JE 125_AWCC Activity_NY_08.12" xfId="4281"/>
    <cellStyle name="s_Earnings (2)_1_JE 125_AWCC Activity_NY_08.12 2" xfId="26431"/>
    <cellStyle name="s_Earnings (2)_1_JE 125_AWCC Activity_NY_08.12 2 2" xfId="19252"/>
    <cellStyle name="s_Earnings (2)_1_JE 152_TSA accrue interest_LI_07.12" xfId="4282"/>
    <cellStyle name="s_Earnings (2)_1_JE 152_TSA accrue interest_LI_07.12 2" xfId="26432"/>
    <cellStyle name="s_Earnings (2)_1_JE 152_TSA accrue interest_LI_07.12 2 2" xfId="34076"/>
    <cellStyle name="s_Earnings (2)_1_JE 154 Interest on Village Refunds_02.12" xfId="4283"/>
    <cellStyle name="s_Earnings (2)_1_JE 154 Interest on Village Refunds_02.12 2" xfId="26433"/>
    <cellStyle name="s_Earnings (2)_1_JE 154 Interest on Village Refunds_02.12 2 2" xfId="17532"/>
    <cellStyle name="s_Earnings (2)_1_JE 154 Interest on Village Refunds_03.11" xfId="4284"/>
    <cellStyle name="s_Earnings (2)_1_JE 154 Interest on Village Refunds_03.11 2" xfId="26434"/>
    <cellStyle name="s_Earnings (2)_1_JE 154 Interest on Village Refunds_03.11 2 2" xfId="33432"/>
    <cellStyle name="s_Earnings (2)_1_JE 154 Interest on Village Refunds_03.11_256328 Accr Revenue Other_LI_11.11" xfId="4285"/>
    <cellStyle name="s_Earnings (2)_1_JE 154 Interest on Village Refunds_03.11_256328 Accr Revenue Other_LI_11.11 2" xfId="26435"/>
    <cellStyle name="s_Earnings (2)_1_JE 154 Interest on Village Refunds_03.11_256328 Accr Revenue Other_LI_11.11 2 2" xfId="17960"/>
    <cellStyle name="s_Earnings (2)_1_JE 154 Interest on Village Refunds_03.11_Attachment A updated with Co. Share 14% 07 25 2011" xfId="4286"/>
    <cellStyle name="s_Earnings (2)_1_JE 154 Interest on Village Refunds_03.11_Attachment A updated with Co. Share 14% 07 25 2011 2" xfId="26436"/>
    <cellStyle name="s_Earnings (2)_1_JE 154 Interest on Village Refunds_03.11_Attachment A updated with Co. Share 14% 07 25 2011 2 2" xfId="18649"/>
    <cellStyle name="s_Earnings (2)_1_JE 154 Interest on Village Refunds_03.11_Attachment A updated with Co. Share 14% 07 25 2011_Attachment A_Village Refunds # 2 as of 09 12 2011 updated" xfId="10082"/>
    <cellStyle name="s_Earnings (2)_1_JE 154 Interest on Village Refunds_03.11_Attachment A updated with Co. Share 14% 07 25 2011_Attachment A_Village Refunds # 2 as of 09 12 2011 updated 2" xfId="26437"/>
    <cellStyle name="s_Earnings (2)_1_JE 154 Interest on Village Refunds_03.11_Attachment A updated with Co. Share 14% 07 25 2011_Attachment A_Village Refunds # 2 as of 09 12 2011 updated 2 2" xfId="34413"/>
    <cellStyle name="s_Earnings (2)_1_JE 154 Interest on Village Refunds_03.11_Attachment A_Village Refunds # 2 as of 09 12 2011 updated" xfId="10083"/>
    <cellStyle name="s_Earnings (2)_1_JE 154 Interest on Village Refunds_03.11_Attachment A_Village Refunds # 2 as of 09 12 2011 updated 2" xfId="26438"/>
    <cellStyle name="s_Earnings (2)_1_JE 154 Interest on Village Refunds_03.11_Attachment A_Village Refunds # 2 as of 09 12 2011 updated 2 2" xfId="17466"/>
    <cellStyle name="s_Earnings (2)_1_JE 154 Interest on Village Refunds_03.11_JE 154 Interest on Village Refunds_02.12" xfId="4287"/>
    <cellStyle name="s_Earnings (2)_1_JE 154 Interest on Village Refunds_03.11_JE 154 Interest on Village Refunds_02.12 2" xfId="26439"/>
    <cellStyle name="s_Earnings (2)_1_JE 154 Interest on Village Refunds_03.11_JE 154 Interest on Village Refunds_02.12 2 2" xfId="32986"/>
    <cellStyle name="s_Earnings (2)_1_JE 154 Interest on Village Refunds_03.11_JE 154 Interest on Village Refunds_08.11" xfId="4288"/>
    <cellStyle name="s_Earnings (2)_1_JE 154 Interest on Village Refunds_03.11_JE 154 Interest on Village Refunds_08.11 2" xfId="26440"/>
    <cellStyle name="s_Earnings (2)_1_JE 154 Interest on Village Refunds_03.11_JE 154 Interest on Village Refunds_08.11 2 2" xfId="35754"/>
    <cellStyle name="s_Earnings (2)_1_JE 154 Interest on Village Refunds_03.11_JE 154 Interest on Village Refunds_11.11" xfId="4289"/>
    <cellStyle name="s_Earnings (2)_1_JE 154 Interest on Village Refunds_03.11_JE 154 Interest on Village Refunds_11.11 2" xfId="26441"/>
    <cellStyle name="s_Earnings (2)_1_JE 154 Interest on Village Refunds_03.11_JE 154 Interest on Village Refunds_11.11 2 2" xfId="19136"/>
    <cellStyle name="s_Earnings (2)_1_JE 154 Interest on Village Refunds_08.11" xfId="4290"/>
    <cellStyle name="s_Earnings (2)_1_JE 154 Interest on Village Refunds_08.11 2" xfId="26442"/>
    <cellStyle name="s_Earnings (2)_1_JE 154 Interest on Village Refunds_08.11 2 2" xfId="17355"/>
    <cellStyle name="s_Earnings (2)_1_JE 154 Interest on Village Refunds_09.11" xfId="10084"/>
    <cellStyle name="s_Earnings (2)_1_JE 154 Interest on Village Refunds_09.11 2" xfId="26443"/>
    <cellStyle name="s_Earnings (2)_1_JE 154 Interest on Village Refunds_09.11 2 2" xfId="21228"/>
    <cellStyle name="s_Earnings (2)_1_JE 154 Interest on Village Refunds_11.11" xfId="4291"/>
    <cellStyle name="s_Earnings (2)_1_JE 154 Interest on Village Refunds_11.11 2" xfId="26444"/>
    <cellStyle name="s_Earnings (2)_1_JE 154 Interest on Village Refunds_11.11 2 2" xfId="21050"/>
    <cellStyle name="s_Earnings (2)_1_JE 160 Workbasket accrual LI 09.11" xfId="4292"/>
    <cellStyle name="s_Earnings (2)_1_JE 160 Workbasket accrual LI 09.11 2" xfId="26445"/>
    <cellStyle name="s_Earnings (2)_1_JE 160 Workbasket accrual LI 09.11 2 2" xfId="21452"/>
    <cellStyle name="s_Earnings (2)_1_JE 160 Workbasket accrual LI 10.11 - in progress" xfId="4293"/>
    <cellStyle name="s_Earnings (2)_1_JE 160 Workbasket accrual LI 10.11 - in progress 2" xfId="26446"/>
    <cellStyle name="s_Earnings (2)_1_JE 160 Workbasket accrual LI 10.11 - in progress 2 2" xfId="35280"/>
    <cellStyle name="s_Earnings (2)_1_JE 160 Workbasket Accrual_updated-_CA_01.10" xfId="4294"/>
    <cellStyle name="s_Earnings (2)_1_JE 160 Workbasket Accrual_updated-_CA_01.10 2" xfId="4295"/>
    <cellStyle name="s_Earnings (2)_1_JE 160 Workbasket Accrual_updated-_CA_01.10 2 2" xfId="26448"/>
    <cellStyle name="s_Earnings (2)_1_JE 160 Workbasket Accrual_updated-_CA_01.10 2 2 2" xfId="34548"/>
    <cellStyle name="s_Earnings (2)_1_JE 160 Workbasket Accrual_updated-_CA_01.10 3" xfId="4296"/>
    <cellStyle name="s_Earnings (2)_1_JE 160 Workbasket Accrual_updated-_CA_01.10 3 2" xfId="26449"/>
    <cellStyle name="s_Earnings (2)_1_JE 160 Workbasket Accrual_updated-_CA_01.10 3 2 2" xfId="18122"/>
    <cellStyle name="s_Earnings (2)_1_JE 160 Workbasket Accrual_updated-_CA_01.10 4" xfId="4297"/>
    <cellStyle name="s_Earnings (2)_1_JE 160 Workbasket Accrual_updated-_CA_01.10 4 2" xfId="26450"/>
    <cellStyle name="s_Earnings (2)_1_JE 160 Workbasket Accrual_updated-_CA_01.10 4 2 2" xfId="32722"/>
    <cellStyle name="s_Earnings (2)_1_JE 160 Workbasket Accrual_updated-_CA_01.10 5" xfId="4298"/>
    <cellStyle name="s_Earnings (2)_1_JE 160 Workbasket Accrual_updated-_CA_01.10 5 2" xfId="26451"/>
    <cellStyle name="s_Earnings (2)_1_JE 160 Workbasket Accrual_updated-_CA_01.10 5 2 2" xfId="35191"/>
    <cellStyle name="s_Earnings (2)_1_JE 160 Workbasket Accrual_updated-_CA_01.10 6" xfId="26447"/>
    <cellStyle name="s_Earnings (2)_1_JE 160 Workbasket Accrual_updated-_CA_01.10 6 2" xfId="17348"/>
    <cellStyle name="s_Earnings (2)_1_JE 160 Workbasket Accrual_updated-_CA_01.10_~3251160" xfId="4299"/>
    <cellStyle name="s_Earnings (2)_1_JE 160 Workbasket Accrual_updated-_CA_01.10_~3251160 2" xfId="26452"/>
    <cellStyle name="s_Earnings (2)_1_JE 160 Workbasket Accrual_updated-_CA_01.10_~3251160 2 2" xfId="18282"/>
    <cellStyle name="s_Earnings (2)_1_JE 160 Workbasket Accrual_updated-_CA_01.10_JE 160 Workbasket accrual LI 09.11" xfId="4300"/>
    <cellStyle name="s_Earnings (2)_1_JE 160 Workbasket Accrual_updated-_CA_01.10_JE 160 Workbasket accrual LI 09.11 2" xfId="26453"/>
    <cellStyle name="s_Earnings (2)_1_JE 160 Workbasket Accrual_updated-_CA_01.10_JE 160 Workbasket accrual LI 09.11 2 2" xfId="34656"/>
    <cellStyle name="s_Earnings (2)_1_JE 160 Workbasket Accrual_updated-_CA_01.10_JE 160 Workbasket accrual LI 10.11 - in progress" xfId="4301"/>
    <cellStyle name="s_Earnings (2)_1_JE 160 Workbasket Accrual_updated-_CA_01.10_JE 160 Workbasket accrual LI 10.11 - in progress 2" xfId="26454"/>
    <cellStyle name="s_Earnings (2)_1_JE 160 Workbasket Accrual_updated-_CA_01.10_JE 160 Workbasket accrual LI 10.11 - in progress 2 2" xfId="32575"/>
    <cellStyle name="s_Earnings (2)_1_JE 160 Workbasket Accrual_updated-_CA_01.10_JE 160 Workbasket Template_LI_04.12" xfId="4302"/>
    <cellStyle name="s_Earnings (2)_1_JE 160 Workbasket Accrual_updated-_CA_01.10_JE 160 Workbasket Template_LI_04.12 2" xfId="26455"/>
    <cellStyle name="s_Earnings (2)_1_JE 160 Workbasket Accrual_updated-_CA_01.10_JE 160 Workbasket Template_LI_04.12 2 2" xfId="35729"/>
    <cellStyle name="s_Earnings (2)_1_JE 160 Workbasket Accrual_updated-_CA_01.10_JE 160 Workbasket Template_LI_07.12" xfId="4303"/>
    <cellStyle name="s_Earnings (2)_1_JE 160 Workbasket Accrual_updated-_CA_01.10_JE 160 Workbasket Template_LI_07.12 2" xfId="26456"/>
    <cellStyle name="s_Earnings (2)_1_JE 160 Workbasket Accrual_updated-_CA_01.10_JE 160 Workbasket Template_LI_07.12 2 2" xfId="19555"/>
    <cellStyle name="s_Earnings (2)_1_JE 160 Workbasket Accrual_updated-_CA_01.10_JE 175 Legal Accrual_LI 05.12" xfId="4304"/>
    <cellStyle name="s_Earnings (2)_1_JE 160 Workbasket Accrual_updated-_CA_01.10_JE 175 Legal Accrual_LI 05.12 2" xfId="26457"/>
    <cellStyle name="s_Earnings (2)_1_JE 160 Workbasket Accrual_updated-_CA_01.10_JE 175 Legal Accrual_LI 05.12 2 2" xfId="33845"/>
    <cellStyle name="s_Earnings (2)_1_JE 160 Workbasket Accrual_updated-_CA_01.10_JE 175 Legal Accrual_LI 08.2011" xfId="4305"/>
    <cellStyle name="s_Earnings (2)_1_JE 160 Workbasket Accrual_updated-_CA_01.10_JE 175 Legal Accrual_LI 08.2011 2" xfId="26458"/>
    <cellStyle name="s_Earnings (2)_1_JE 160 Workbasket Accrual_updated-_CA_01.10_JE 175 Legal Accrual_LI 08.2011 2 2" xfId="35511"/>
    <cellStyle name="s_Earnings (2)_1_JE 160 Workbasket Accrual_updated-_CA_01.10_JE 175 Legal Accrual_LI -10.2011" xfId="4306"/>
    <cellStyle name="s_Earnings (2)_1_JE 160 Workbasket Accrual_updated-_CA_01.10_JE 175 Legal Accrual_LI -10.2011 2" xfId="26459"/>
    <cellStyle name="s_Earnings (2)_1_JE 160 Workbasket Accrual_updated-_CA_01.10_JE 175 Legal Accrual_LI -10.2011 2 2" xfId="33057"/>
    <cellStyle name="s_Earnings (2)_1_JE 160 Workbasket Accrual_updated-_CA_01.10_JE 175 Legal Accrual_LI -11.2011" xfId="4307"/>
    <cellStyle name="s_Earnings (2)_1_JE 160 Workbasket Accrual_updated-_CA_01.10_JE 175 Legal Accrual_LI -11.2011 2" xfId="26460"/>
    <cellStyle name="s_Earnings (2)_1_JE 160 Workbasket Accrual_updated-_CA_01.10_JE 175 Legal Accrual_LI -11.2011 2 2" xfId="18935"/>
    <cellStyle name="s_Earnings (2)_1_JE 160 Workbasket Accrual_updated-_CA_01.10_JE 175 Legal Accrual_LI -12.2011" xfId="4308"/>
    <cellStyle name="s_Earnings (2)_1_JE 160 Workbasket Accrual_updated-_CA_01.10_JE 175 Legal Accrual_LI -12.2011 2" xfId="26461"/>
    <cellStyle name="s_Earnings (2)_1_JE 160 Workbasket Accrual_updated-_CA_01.10_JE 175 Legal Accrual_LI -12.2011 2 2" xfId="33506"/>
    <cellStyle name="s_Earnings (2)_1_JE 160 Workbasket Accrual_updated-_CA_01.10_JE 175_Legal Accrual_TN_08.11" xfId="4309"/>
    <cellStyle name="s_Earnings (2)_1_JE 160 Workbasket Accrual_updated-_CA_01.10_JE 175_Legal Accrual_TN_08.11 2" xfId="26462"/>
    <cellStyle name="s_Earnings (2)_1_JE 160 Workbasket Accrual_updated-_CA_01.10_JE 175_Legal Accrual_TN_08.11 2 2" xfId="18686"/>
    <cellStyle name="s_Earnings (2)_1_JE 160 Workbasket Accrual_updated-_CA_01.10_JE 175_Legal Accrual_TN_09.11" xfId="4310"/>
    <cellStyle name="s_Earnings (2)_1_JE 160 Workbasket Accrual_updated-_CA_01.10_JE 175_Legal Accrual_TN_09.11 2" xfId="26463"/>
    <cellStyle name="s_Earnings (2)_1_JE 160 Workbasket Accrual_updated-_CA_01.10_JE 175_Legal Accrual_TN_09.11 2 2" xfId="35006"/>
    <cellStyle name="s_Earnings (2)_1_JE 160 Workbasket Accrual_updated-_CA_01.10_LI-Legal Fees_Accrual Worksheet_2011-02Nov" xfId="4311"/>
    <cellStyle name="s_Earnings (2)_1_JE 160 Workbasket Accrual_updated-_CA_01.10_LI-Legal Fees_Accrual Worksheet_2011-02Nov 2" xfId="26464"/>
    <cellStyle name="s_Earnings (2)_1_JE 160 Workbasket Accrual_updated-_CA_01.10_LI-Legal Fees_Accrual Worksheet_2011-02Nov 2 2" xfId="21142"/>
    <cellStyle name="s_Earnings (2)_1_JE 160 Workbasket Accrual_updated-_CA_01.10_SAP JE Accrual" xfId="4312"/>
    <cellStyle name="s_Earnings (2)_1_JE 160 Workbasket Accrual_updated-_CA_01.10_SAP JE Accrual 2" xfId="26465"/>
    <cellStyle name="s_Earnings (2)_1_JE 160 Workbasket Accrual_updated-_CA_01.10_SAP JE Accrual 2 2" xfId="21352"/>
    <cellStyle name="s_Earnings (2)_1_JE 160 Workbasket Accrual_updated-_CA_01.10_SAP JE Template 10.06.12" xfId="4313"/>
    <cellStyle name="s_Earnings (2)_1_JE 160 Workbasket Accrual_updated-_CA_01.10_SAP JE Template 10.06.12 2" xfId="26466"/>
    <cellStyle name="s_Earnings (2)_1_JE 160 Workbasket Accrual_updated-_CA_01.10_SAP JE Template 10.06.12 2 2" xfId="20108"/>
    <cellStyle name="s_Earnings (2)_1_JE 175 Legal accrual_12.11" xfId="4314"/>
    <cellStyle name="s_Earnings (2)_1_JE 175 Legal accrual_12.11 2" xfId="26467"/>
    <cellStyle name="s_Earnings (2)_1_JE 175 Legal accrual_12.11 2 2" xfId="35880"/>
    <cellStyle name="s_Earnings (2)_1_JE 175 Legal Accrual_LI_07.12" xfId="10883"/>
    <cellStyle name="s_Earnings (2)_1_JE 175 Legal Accrual_LI_07.12 2" xfId="26468"/>
    <cellStyle name="s_Earnings (2)_1_JE 175 Legal Accrual_LI_07.12 2 2" xfId="34370"/>
    <cellStyle name="s_Earnings (2)_1_JE 180_MI reserve over 180 days_LI 07.12" xfId="10884"/>
    <cellStyle name="s_Earnings (2)_1_JE 180_MI reserve over 180 days_LI 07.12 2" xfId="26469"/>
    <cellStyle name="s_Earnings (2)_1_JE 180_MI reserve over 180 days_LI 07.12 2 2" xfId="23342"/>
    <cellStyle name="s_Earnings (2)_1_JE 200 AWCC true up_PA_06.12" xfId="4315"/>
    <cellStyle name="s_Earnings (2)_1_JE 200 AWCC true up_PA_06.12 2" xfId="26470"/>
    <cellStyle name="s_Earnings (2)_1_JE 200 AWCC true up_PA_06.12 2 2" xfId="35972"/>
    <cellStyle name="s_Earnings (2)_1_JE 38110902 True up interest for RAC adjustment" xfId="4316"/>
    <cellStyle name="s_Earnings (2)_1_JE 38110902 True up interest for RAC adjustment 2" xfId="26471"/>
    <cellStyle name="s_Earnings (2)_1_JE 38110902 True up interest for RAC adjustment 2 2" xfId="19314"/>
    <cellStyle name="s_Earnings (2)_1_JE 39081218 Antenna Rent Revenue_NY_07.12" xfId="9386"/>
    <cellStyle name="s_Earnings (2)_1_JE 39081218 Antenna Rent Revenue_NY_07.12 2" xfId="26472"/>
    <cellStyle name="s_Earnings (2)_1_JE 39081218 Antenna Rent Revenue_NY_07.12 2 2" xfId="34240"/>
    <cellStyle name="s_Earnings (2)_1_JE 500 INTERNAL RESERVE INTEREST Dec. 2011" xfId="4317"/>
    <cellStyle name="s_Earnings (2)_1_JE 500 INTERNAL RESERVE INTEREST Dec. 2011 2" xfId="9553"/>
    <cellStyle name="s_Earnings (2)_1_JE 500 INTERNAL RESERVE INTEREST Dec. 2011 2 2" xfId="26474"/>
    <cellStyle name="s_Earnings (2)_1_JE 500 INTERNAL RESERVE INTEREST Dec. 2011 2 2 2" xfId="34657"/>
    <cellStyle name="s_Earnings (2)_1_JE 500 INTERNAL RESERVE INTEREST Dec. 2011 3" xfId="26473"/>
    <cellStyle name="s_Earnings (2)_1_JE 500 INTERNAL RESERVE INTEREST Dec. 2011 3 2" xfId="18514"/>
    <cellStyle name="s_Earnings (2)_1_JE 500 INTERNAL RESERVE INTEREST Nov. 2011" xfId="9554"/>
    <cellStyle name="s_Earnings (2)_1_JE 500 INTERNAL RESERVE INTEREST Nov. 2011 2" xfId="26475"/>
    <cellStyle name="s_Earnings (2)_1_JE 500 INTERNAL RESERVE INTEREST Nov. 2011 2 2" xfId="21238"/>
    <cellStyle name="s_Earnings (2)_1_JE 725 - To record the PPV uplift - NY - 08.12" xfId="8792"/>
    <cellStyle name="s_Earnings (2)_1_JE 725 - To record the PPV uplift - NY - 08.12 2" xfId="26476"/>
    <cellStyle name="s_Earnings (2)_1_JE 725 - To record the PPV uplift - NY - 08.12 2 2" xfId="19137"/>
    <cellStyle name="s_Earnings (2)_1_JE 77 Rev Stabilization 02.12" xfId="4318"/>
    <cellStyle name="s_Earnings (2)_1_JE 77 Rev Stabilization 02.12 2" xfId="26477"/>
    <cellStyle name="s_Earnings (2)_1_JE 77 Rev Stabilization 02.12 2 2" xfId="32640"/>
    <cellStyle name="s_Earnings (2)_1_JE 77 Rev Stabilization 03.12" xfId="10085"/>
    <cellStyle name="s_Earnings (2)_1_JE 77 Rev Stabilization 03.12 2" xfId="26478"/>
    <cellStyle name="s_Earnings (2)_1_JE 77 Rev Stabilization 03.12 2 2" xfId="32963"/>
    <cellStyle name="s_Earnings (2)_1_JE 77 Rev Stabilization 08.11" xfId="4319"/>
    <cellStyle name="s_Earnings (2)_1_JE 77 Rev Stabilization 08.11 2" xfId="10086"/>
    <cellStyle name="s_Earnings (2)_1_JE 77 Rev Stabilization 08.11 2 2" xfId="26480"/>
    <cellStyle name="s_Earnings (2)_1_JE 77 Rev Stabilization 08.11 2 2 2" xfId="19677"/>
    <cellStyle name="s_Earnings (2)_1_JE 77 Rev Stabilization 08.11 3" xfId="26479"/>
    <cellStyle name="s_Earnings (2)_1_JE 77 Rev Stabilization 08.11 3 2" xfId="34414"/>
    <cellStyle name="s_Earnings (2)_1_JE 77 Rev Stabilization 11.11" xfId="10087"/>
    <cellStyle name="s_Earnings (2)_1_JE 77 Rev Stabilization 11.11 2" xfId="26481"/>
    <cellStyle name="s_Earnings (2)_1_JE 77 Rev Stabilization 11.11 2 2" xfId="33474"/>
    <cellStyle name="s_Earnings (2)_1_JE 77 Rev Stabilization 12.11" xfId="10088"/>
    <cellStyle name="s_Earnings (2)_1_JE 77 Rev Stabilization 12.11 2" xfId="26482"/>
    <cellStyle name="s_Earnings (2)_1_JE 77 Rev Stabilization 12.11 2 2" xfId="21227"/>
    <cellStyle name="s_Earnings (2)_1_JE 77 Rev Stabilization_NY_08.12" xfId="8793"/>
    <cellStyle name="s_Earnings (2)_1_JE 77 Rev Stabilization_NY_08.12 2" xfId="26483"/>
    <cellStyle name="s_Earnings (2)_1_JE 77 Rev Stabilization_NY_08.12 2 2" xfId="18006"/>
    <cellStyle name="s_Earnings (2)_1_JE 78 Property Tax Stabilization 02.12" xfId="8794"/>
    <cellStyle name="s_Earnings (2)_1_JE 78 Property Tax Stabilization 02.12 2" xfId="26484"/>
    <cellStyle name="s_Earnings (2)_1_JE 78 Property Tax Stabilization 02.12 2 2" xfId="20999"/>
    <cellStyle name="s_Earnings (2)_1_JE 78 Property Tax Stabilization 08.11" xfId="8795"/>
    <cellStyle name="s_Earnings (2)_1_JE 78 Property Tax Stabilization 08.11 2" xfId="26485"/>
    <cellStyle name="s_Earnings (2)_1_JE 78 Property Tax Stabilization 08.11 2 2" xfId="20917"/>
    <cellStyle name="s_Earnings (2)_1_JE 78 Property Tax Stabilization 11.11" xfId="8796"/>
    <cellStyle name="s_Earnings (2)_1_JE 78 Property Tax Stabilization 11.11 2" xfId="26486"/>
    <cellStyle name="s_Earnings (2)_1_JE 78 Property Tax Stabilization 11.11 2 2" xfId="35400"/>
    <cellStyle name="s_Earnings (2)_1_JE Template" xfId="4320"/>
    <cellStyle name="s_Earnings (2)_1_JE Template 2" xfId="4321"/>
    <cellStyle name="s_Earnings (2)_1_JE Template 2 2" xfId="26488"/>
    <cellStyle name="s_Earnings (2)_1_JE Template 2 2 2" xfId="34758"/>
    <cellStyle name="s_Earnings (2)_1_JE Template 3" xfId="4322"/>
    <cellStyle name="s_Earnings (2)_1_JE Template 3 2" xfId="26489"/>
    <cellStyle name="s_Earnings (2)_1_JE Template 3 2 2" xfId="32683"/>
    <cellStyle name="s_Earnings (2)_1_JE Template 4" xfId="4323"/>
    <cellStyle name="s_Earnings (2)_1_JE Template 4 2" xfId="26490"/>
    <cellStyle name="s_Earnings (2)_1_JE Template 4 2 2" xfId="35895"/>
    <cellStyle name="s_Earnings (2)_1_JE Template 5" xfId="4324"/>
    <cellStyle name="s_Earnings (2)_1_JE Template 5 2" xfId="26491"/>
    <cellStyle name="s_Earnings (2)_1_JE Template 5 2 2" xfId="34730"/>
    <cellStyle name="s_Earnings (2)_1_JE Template 6" xfId="26487"/>
    <cellStyle name="s_Earnings (2)_1_JE Template 6 2" xfId="34658"/>
    <cellStyle name="s_Earnings (2)_1_JE Template_~3251160" xfId="4325"/>
    <cellStyle name="s_Earnings (2)_1_JE Template_~3251160 2" xfId="26492"/>
    <cellStyle name="s_Earnings (2)_1_JE Template_~3251160 2 2" xfId="34195"/>
    <cellStyle name="s_Earnings (2)_1_JE Template_JE 160 Workbasket accrual LI 09.11" xfId="4326"/>
    <cellStyle name="s_Earnings (2)_1_JE Template_JE 160 Workbasket accrual LI 09.11 2" xfId="26493"/>
    <cellStyle name="s_Earnings (2)_1_JE Template_JE 160 Workbasket accrual LI 09.11 2 2" xfId="35728"/>
    <cellStyle name="s_Earnings (2)_1_JE Template_JE 160 Workbasket accrual LI 10.11 - in progress" xfId="4327"/>
    <cellStyle name="s_Earnings (2)_1_JE Template_JE 160 Workbasket accrual LI 10.11 - in progress 2" xfId="26494"/>
    <cellStyle name="s_Earnings (2)_1_JE Template_JE 160 Workbasket accrual LI 10.11 - in progress 2 2" xfId="33610"/>
    <cellStyle name="s_Earnings (2)_1_JE Template_JE 160 Workbasket Template_LI_04.12" xfId="4328"/>
    <cellStyle name="s_Earnings (2)_1_JE Template_JE 160 Workbasket Template_LI_04.12 2" xfId="26495"/>
    <cellStyle name="s_Earnings (2)_1_JE Template_JE 160 Workbasket Template_LI_04.12 2 2" xfId="19138"/>
    <cellStyle name="s_Earnings (2)_1_JE Template_JE 160 Workbasket Template_LI_07.12" xfId="4329"/>
    <cellStyle name="s_Earnings (2)_1_JE Template_JE 160 Workbasket Template_LI_07.12 2" xfId="26496"/>
    <cellStyle name="s_Earnings (2)_1_JE Template_JE 160 Workbasket Template_LI_07.12 2 2" xfId="20763"/>
    <cellStyle name="s_Earnings (2)_1_JE Template_JE 175 Legal Accrual_LI 05.12" xfId="4330"/>
    <cellStyle name="s_Earnings (2)_1_JE Template_JE 175 Legal Accrual_LI 05.12 2" xfId="26497"/>
    <cellStyle name="s_Earnings (2)_1_JE Template_JE 175 Legal Accrual_LI 05.12 2 2" xfId="21465"/>
    <cellStyle name="s_Earnings (2)_1_JE Template_JE 175 Legal Accrual_LI 08.2011" xfId="4331"/>
    <cellStyle name="s_Earnings (2)_1_JE Template_JE 175 Legal Accrual_LI 08.2011 2" xfId="26498"/>
    <cellStyle name="s_Earnings (2)_1_JE Template_JE 175 Legal Accrual_LI 08.2011 2 2" xfId="32392"/>
    <cellStyle name="s_Earnings (2)_1_JE Template_JE 175 Legal Accrual_LI -10.2011" xfId="4332"/>
    <cellStyle name="s_Earnings (2)_1_JE Template_JE 175 Legal Accrual_LI -10.2011 2" xfId="26499"/>
    <cellStyle name="s_Earnings (2)_1_JE Template_JE 175 Legal Accrual_LI -10.2011 2 2" xfId="35848"/>
    <cellStyle name="s_Earnings (2)_1_JE Template_JE 175 Legal Accrual_LI -11.2011" xfId="4333"/>
    <cellStyle name="s_Earnings (2)_1_JE Template_JE 175 Legal Accrual_LI -11.2011 2" xfId="26500"/>
    <cellStyle name="s_Earnings (2)_1_JE Template_JE 175 Legal Accrual_LI -11.2011 2 2" xfId="21103"/>
    <cellStyle name="s_Earnings (2)_1_JE Template_JE 175 Legal Accrual_LI -12.2011" xfId="4334"/>
    <cellStyle name="s_Earnings (2)_1_JE Template_JE 175 Legal Accrual_LI -12.2011 2" xfId="26501"/>
    <cellStyle name="s_Earnings (2)_1_JE Template_JE 175 Legal Accrual_LI -12.2011 2 2" xfId="19541"/>
    <cellStyle name="s_Earnings (2)_1_JE Template_JE 175_Legal Accrual_TN_08.11" xfId="4335"/>
    <cellStyle name="s_Earnings (2)_1_JE Template_JE 175_Legal Accrual_TN_08.11 2" xfId="26502"/>
    <cellStyle name="s_Earnings (2)_1_JE Template_JE 175_Legal Accrual_TN_08.11 2 2" xfId="18726"/>
    <cellStyle name="s_Earnings (2)_1_JE Template_JE 175_Legal Accrual_TN_09.11" xfId="4336"/>
    <cellStyle name="s_Earnings (2)_1_JE Template_JE 175_Legal Accrual_TN_09.11 2" xfId="26503"/>
    <cellStyle name="s_Earnings (2)_1_JE Template_JE 175_Legal Accrual_TN_09.11 2 2" xfId="21226"/>
    <cellStyle name="s_Earnings (2)_1_JE Template_LI-Legal Fees_Accrual Worksheet_2011-02Nov" xfId="4337"/>
    <cellStyle name="s_Earnings (2)_1_JE Template_LI-Legal Fees_Accrual Worksheet_2011-02Nov 2" xfId="26504"/>
    <cellStyle name="s_Earnings (2)_1_JE Template_LI-Legal Fees_Accrual Worksheet_2011-02Nov 2 2" xfId="36074"/>
    <cellStyle name="s_Earnings (2)_1_JE Template_SAP JE Accrual" xfId="4338"/>
    <cellStyle name="s_Earnings (2)_1_JE Template_SAP JE Accrual 2" xfId="26505"/>
    <cellStyle name="s_Earnings (2)_1_JE Template_SAP JE Accrual 2 2" xfId="35755"/>
    <cellStyle name="s_Earnings (2)_1_JE Template_SAP JE Template 10.06.12" xfId="4339"/>
    <cellStyle name="s_Earnings (2)_1_JE Template_SAP JE Template 10.06.12 2" xfId="26506"/>
    <cellStyle name="s_Earnings (2)_1_JE Template_SAP JE Template 10.06.12 2 2" xfId="34486"/>
    <cellStyle name="s_Earnings (2)_1_JE-December 2012" xfId="4340"/>
    <cellStyle name="s_Earnings (2)_1_JE-December 2012 2" xfId="4341"/>
    <cellStyle name="s_Earnings (2)_1_JE-December 2012 2 2" xfId="26508"/>
    <cellStyle name="s_Earnings (2)_1_JE-December 2012 2 2 2" xfId="33844"/>
    <cellStyle name="s_Earnings (2)_1_JE-December 2012 3" xfId="4342"/>
    <cellStyle name="s_Earnings (2)_1_JE-December 2012 3 2" xfId="26509"/>
    <cellStyle name="s_Earnings (2)_1_JE-December 2012 3 2 2" xfId="18648"/>
    <cellStyle name="s_Earnings (2)_1_JE-December 2012 4" xfId="4343"/>
    <cellStyle name="s_Earnings (2)_1_JE-December 2012 4 2" xfId="26510"/>
    <cellStyle name="s_Earnings (2)_1_JE-December 2012 4 2 2" xfId="32811"/>
    <cellStyle name="s_Earnings (2)_1_JE-December 2012 5" xfId="4344"/>
    <cellStyle name="s_Earnings (2)_1_JE-December 2012 5 2" xfId="26511"/>
    <cellStyle name="s_Earnings (2)_1_JE-December 2012 5 2 2" xfId="17520"/>
    <cellStyle name="s_Earnings (2)_1_JE-December 2012 6" xfId="26507"/>
    <cellStyle name="s_Earnings (2)_1_JE-December 2012 6 2" xfId="34659"/>
    <cellStyle name="s_Earnings (2)_1_JE-November 2012" xfId="4345"/>
    <cellStyle name="s_Earnings (2)_1_JE-November 2012 2" xfId="4346"/>
    <cellStyle name="s_Earnings (2)_1_JE-November 2012 2 2" xfId="26513"/>
    <cellStyle name="s_Earnings (2)_1_JE-November 2012 2 2 2" xfId="20933"/>
    <cellStyle name="s_Earnings (2)_1_JE-November 2012 3" xfId="4347"/>
    <cellStyle name="s_Earnings (2)_1_JE-November 2012 3 2" xfId="26514"/>
    <cellStyle name="s_Earnings (2)_1_JE-November 2012 3 2 2" xfId="18641"/>
    <cellStyle name="s_Earnings (2)_1_JE-November 2012 4" xfId="4348"/>
    <cellStyle name="s_Earnings (2)_1_JE-November 2012 4 2" xfId="26515"/>
    <cellStyle name="s_Earnings (2)_1_JE-November 2012 4 2 2" xfId="19250"/>
    <cellStyle name="s_Earnings (2)_1_JE-November 2012 5" xfId="4349"/>
    <cellStyle name="s_Earnings (2)_1_JE-November 2012 5 2" xfId="26516"/>
    <cellStyle name="s_Earnings (2)_1_JE-November 2012 5 2 2" xfId="21556"/>
    <cellStyle name="s_Earnings (2)_1_JE-November 2012 6" xfId="26512"/>
    <cellStyle name="s_Earnings (2)_1_JE-November 2012 6 2" xfId="18904"/>
    <cellStyle name="s_Earnings (2)_1_Journal Entry (2)" xfId="4350"/>
    <cellStyle name="s_Earnings (2)_1_Journal Entry (2) 2" xfId="26517"/>
    <cellStyle name="s_Earnings (2)_1_Journal Entry (2) 2 2" xfId="17892"/>
    <cellStyle name="s_Earnings (2)_1_JR 2001 OPEB 2012" xfId="10089"/>
    <cellStyle name="s_Earnings (2)_1_JR 2001 OPEB 2012 2" xfId="26518"/>
    <cellStyle name="s_Earnings (2)_1_JR 2001 OPEB 2012 2 2" xfId="35997"/>
    <cellStyle name="s_Earnings (2)_1_JR 2002 Pension Costs 2012" xfId="10090"/>
    <cellStyle name="s_Earnings (2)_1_JR 2002 Pension Costs 2012 2" xfId="26519"/>
    <cellStyle name="s_Earnings (2)_1_JR 2002 Pension Costs 2012 2 2" xfId="32243"/>
    <cellStyle name="s_Earnings (2)_1_LI#38 165100 Mar 2011" xfId="4351"/>
    <cellStyle name="s_Earnings (2)_1_LI#38 165100 Mar 2011 2" xfId="10091"/>
    <cellStyle name="s_Earnings (2)_1_LI#38 165100 Mar 2011 2 2" xfId="26521"/>
    <cellStyle name="s_Earnings (2)_1_LI#38 165100 Mar 2011 2 2 2" xfId="32546"/>
    <cellStyle name="s_Earnings (2)_1_LI#38 165100 Mar 2011 3" xfId="26520"/>
    <cellStyle name="s_Earnings (2)_1_LI#38 165100 Mar 2011 3 2" xfId="32412"/>
    <cellStyle name="s_Earnings (2)_1_LI#38 165100 Mar 2011_39 - JE 77 Rev Stabilization_NY_05.12" xfId="8797"/>
    <cellStyle name="s_Earnings (2)_1_LI#38 165100 Mar 2011_39 - JE 77 Rev Stabilization_NY_05.12 2" xfId="10092"/>
    <cellStyle name="s_Earnings (2)_1_LI#38 165100 Mar 2011_39 - JE 77 Rev Stabilization_NY_05.12 2 2" xfId="26523"/>
    <cellStyle name="s_Earnings (2)_1_LI#38 165100 Mar 2011_39 - JE 77 Rev Stabilization_NY_05.12 2 2 2" xfId="33843"/>
    <cellStyle name="s_Earnings (2)_1_LI#38 165100 Mar 2011_39 - JE 77 Rev Stabilization_NY_05.12 3" xfId="26522"/>
    <cellStyle name="s_Earnings (2)_1_LI#38 165100 Mar 2011_39 - JE 77 Rev Stabilization_NY_05.12 3 2" xfId="34731"/>
    <cellStyle name="s_Earnings (2)_1_LI#38 165100 Mar 2011_39 - JE 79 Rev Stabilization adj_NY_05.12" xfId="8798"/>
    <cellStyle name="s_Earnings (2)_1_LI#38 165100 Mar 2011_39 - JE 79 Rev Stabilization adj_NY_05.12 2" xfId="10093"/>
    <cellStyle name="s_Earnings (2)_1_LI#38 165100 Mar 2011_39 - JE 79 Rev Stabilization adj_NY_05.12 2 2" xfId="26525"/>
    <cellStyle name="s_Earnings (2)_1_LI#38 165100 Mar 2011_39 - JE 79 Rev Stabilization adj_NY_05.12 2 2 2" xfId="20762"/>
    <cellStyle name="s_Earnings (2)_1_LI#38 165100 Mar 2011_39 - JE 79 Rev Stabilization adj_NY_05.12 3" xfId="26524"/>
    <cellStyle name="s_Earnings (2)_1_LI#38 165100 Mar 2011_39 - JE 79 Rev Stabilization adj_NY_05.12 3 2" xfId="20113"/>
    <cellStyle name="s_Earnings (2)_1_LI#38 165100 Mar 2011_JE 38110902 True up interest for RAC adjustment" xfId="4352"/>
    <cellStyle name="s_Earnings (2)_1_LI#38 165100 Mar 2011_JE 38110902 True up interest for RAC adjustment 2" xfId="10094"/>
    <cellStyle name="s_Earnings (2)_1_LI#38 165100 Mar 2011_JE 38110902 True up interest for RAC adjustment 2 2" xfId="26527"/>
    <cellStyle name="s_Earnings (2)_1_LI#38 165100 Mar 2011_JE 38110902 True up interest for RAC adjustment 2 2 2" xfId="19333"/>
    <cellStyle name="s_Earnings (2)_1_LI#38 165100 Mar 2011_JE 38110902 True up interest for RAC adjustment 3" xfId="26526"/>
    <cellStyle name="s_Earnings (2)_1_LI#38 165100 Mar 2011_JE 38110902 True up interest for RAC adjustment 3 2" xfId="21380"/>
    <cellStyle name="s_Earnings (2)_1_LI#38 165100 Mar 2011_JE 77 Rev Stabilization 01.12" xfId="4353"/>
    <cellStyle name="s_Earnings (2)_1_LI#38 165100 Mar 2011_JE 77 Rev Stabilization 01.12 2" xfId="10095"/>
    <cellStyle name="s_Earnings (2)_1_LI#38 165100 Mar 2011_JE 77 Rev Stabilization 01.12 2 2" xfId="26529"/>
    <cellStyle name="s_Earnings (2)_1_LI#38 165100 Mar 2011_JE 77 Rev Stabilization 01.12 2 2 2" xfId="21246"/>
    <cellStyle name="s_Earnings (2)_1_LI#38 165100 Mar 2011_JE 77 Rev Stabilization 01.12 3" xfId="26528"/>
    <cellStyle name="s_Earnings (2)_1_LI#38 165100 Mar 2011_JE 77 Rev Stabilization 01.12 3 2" xfId="21453"/>
    <cellStyle name="s_Earnings (2)_1_LI#38 165100 Mar 2011_JE 77 Rev Stabilization 04.12" xfId="8799"/>
    <cellStyle name="s_Earnings (2)_1_LI#38 165100 Mar 2011_JE 77 Rev Stabilization 04.12 2" xfId="10096"/>
    <cellStyle name="s_Earnings (2)_1_LI#38 165100 Mar 2011_JE 77 Rev Stabilization 04.12 2 2" xfId="26531"/>
    <cellStyle name="s_Earnings (2)_1_LI#38 165100 Mar 2011_JE 77 Rev Stabilization 04.12 2 2 2" xfId="35614"/>
    <cellStyle name="s_Earnings (2)_1_LI#38 165100 Mar 2011_JE 77 Rev Stabilization 04.12 3" xfId="26530"/>
    <cellStyle name="s_Earnings (2)_1_LI#38 165100 Mar 2011_JE 77 Rev Stabilization 04.12 3 2" xfId="20319"/>
    <cellStyle name="s_Earnings (2)_1_LI#38 165100 Mar 2011_JE 77 Rev Stabilization_LI_07.12" xfId="8800"/>
    <cellStyle name="s_Earnings (2)_1_LI#38 165100 Mar 2011_JE 77 Rev Stabilization_LI_07.12 2" xfId="26532"/>
    <cellStyle name="s_Earnings (2)_1_LI#38 165100 Mar 2011_JE 77 Rev Stabilization_LI_07.12 2 2" xfId="33037"/>
    <cellStyle name="s_Earnings (2)_1_LI#38 165100 Mar 2011_JE 78 Property Tax Stabilization 01.12" xfId="4354"/>
    <cellStyle name="s_Earnings (2)_1_LI#38 165100 Mar 2011_JE 78 Property Tax Stabilization 01.12 2" xfId="10097"/>
    <cellStyle name="s_Earnings (2)_1_LI#38 165100 Mar 2011_JE 78 Property Tax Stabilization 01.12 2 2" xfId="26534"/>
    <cellStyle name="s_Earnings (2)_1_LI#38 165100 Mar 2011_JE 78 Property Tax Stabilization 01.12 2 2 2" xfId="34321"/>
    <cellStyle name="s_Earnings (2)_1_LI#38 165100 Mar 2011_JE 78 Property Tax Stabilization 01.12 3" xfId="26533"/>
    <cellStyle name="s_Earnings (2)_1_LI#38 165100 Mar 2011_JE 78 Property Tax Stabilization 01.12 3 2" xfId="17951"/>
    <cellStyle name="s_Earnings (2)_1_LI#38 165100 Mar 2011_JE 78 Property Tax Stabilization 03.12" xfId="8801"/>
    <cellStyle name="s_Earnings (2)_1_LI#38 165100 Mar 2011_JE 78 Property Tax Stabilization 03.12 2" xfId="26535"/>
    <cellStyle name="s_Earnings (2)_1_LI#38 165100 Mar 2011_JE 78 Property Tax Stabilization 03.12 2 2" xfId="19139"/>
    <cellStyle name="s_Earnings (2)_1_LI#38 165100 Mar 2011_JE 78 Property Tax Stabilization 04.12" xfId="8802"/>
    <cellStyle name="s_Earnings (2)_1_LI#38 165100 Mar 2011_JE 78 Property Tax Stabilization 04.12 2" xfId="26536"/>
    <cellStyle name="s_Earnings (2)_1_LI#38 165100 Mar 2011_JE 78 Property Tax Stabilization 04.12 2 2" xfId="33264"/>
    <cellStyle name="s_Earnings (2)_1_LI#38 165100 Mar 2011_JE 78 Property Tax Stabilization 11.11" xfId="4355"/>
    <cellStyle name="s_Earnings (2)_1_LI#38 165100 Mar 2011_JE 78 Property Tax Stabilization 11.11 2" xfId="10098"/>
    <cellStyle name="s_Earnings (2)_1_LI#38 165100 Mar 2011_JE 78 Property Tax Stabilization 11.11 2 2" xfId="26538"/>
    <cellStyle name="s_Earnings (2)_1_LI#38 165100 Mar 2011_JE 78 Property Tax Stabilization 11.11 2 2 2" xfId="34660"/>
    <cellStyle name="s_Earnings (2)_1_LI#38 165100 Mar 2011_JE 78 Property Tax Stabilization 11.11 3" xfId="26537"/>
    <cellStyle name="s_Earnings (2)_1_LI#38 165100 Mar 2011_JE 78 Property Tax Stabilization 11.11 3 2" xfId="21281"/>
    <cellStyle name="s_Earnings (2)_1_Sheet1" xfId="4356"/>
    <cellStyle name="s_Earnings (2)_1_Sheet1 2" xfId="26539"/>
    <cellStyle name="s_Earnings (2)_1_Sheet1 2 2" xfId="34123"/>
    <cellStyle name="s_Earnings (2)_1_UPLOAD-Template_2012-06-22" xfId="4357"/>
    <cellStyle name="s_Earnings (2)_1_UPLOAD-Template_2012-06-22 2" xfId="4358"/>
    <cellStyle name="s_Earnings (2)_1_UPLOAD-Template_2012-06-22 2 2" xfId="26541"/>
    <cellStyle name="s_Earnings (2)_1_UPLOAD-Template_2012-06-22 2 2 2" xfId="17631"/>
    <cellStyle name="s_Earnings (2)_1_UPLOAD-Template_2012-06-22 3" xfId="4359"/>
    <cellStyle name="s_Earnings (2)_1_UPLOAD-Template_2012-06-22 3 2" xfId="26542"/>
    <cellStyle name="s_Earnings (2)_1_UPLOAD-Template_2012-06-22 3 2 2" xfId="32805"/>
    <cellStyle name="s_Earnings (2)_1_UPLOAD-Template_2012-06-22 4" xfId="4360"/>
    <cellStyle name="s_Earnings (2)_1_UPLOAD-Template_2012-06-22 4 2" xfId="26543"/>
    <cellStyle name="s_Earnings (2)_1_UPLOAD-Template_2012-06-22 4 2 2" xfId="17460"/>
    <cellStyle name="s_Earnings (2)_1_UPLOAD-Template_2012-06-22 5" xfId="4361"/>
    <cellStyle name="s_Earnings (2)_1_UPLOAD-Template_2012-06-22 5 2" xfId="26544"/>
    <cellStyle name="s_Earnings (2)_1_UPLOAD-Template_2012-06-22 5 2 2" xfId="33235"/>
    <cellStyle name="s_Earnings (2)_1_UPLOAD-Template_2012-06-22 6" xfId="26540"/>
    <cellStyle name="s_Earnings (2)_1_UPLOAD-Template_2012-06-22 6 2" xfId="32408"/>
    <cellStyle name="s_Earnings (2)_1_UPLOAD-Template_2012-06-22_SAP JE Accrual" xfId="4362"/>
    <cellStyle name="s_Earnings (2)_1_UPLOAD-Template_2012-06-22_SAP JE Accrual 2" xfId="26545"/>
    <cellStyle name="s_Earnings (2)_1_UPLOAD-Template_2012-06-22_SAP JE Accrual 2 2" xfId="18232"/>
    <cellStyle name="s_Earnings (2)_1_UPLOAD-Template_2012-06-22_SAP JE Template 10.06.12" xfId="4363"/>
    <cellStyle name="s_Earnings (2)_1_UPLOAD-Template_2012-06-22_SAP JE Template 10.06.12 2" xfId="26546"/>
    <cellStyle name="s_Earnings (2)_1_UPLOAD-Template_2012-06-22_SAP JE Template 10.06.12 2 2" xfId="34803"/>
    <cellStyle name="s_Earnings (2)_100000439" xfId="8803"/>
    <cellStyle name="s_Earnings (2)_100000439 2" xfId="26547"/>
    <cellStyle name="s_Earnings (2)_100000439 2 2" xfId="21519"/>
    <cellStyle name="s_Earnings (2)_100000477 JE 77 Rev Stabilization_LI_08.12" xfId="10099"/>
    <cellStyle name="s_Earnings (2)_100000477 JE 77 Rev Stabilization_LI_08.12 2" xfId="26548"/>
    <cellStyle name="s_Earnings (2)_100000477 JE 77 Rev Stabilization_LI_08.12 2 2" xfId="32255"/>
    <cellStyle name="s_Earnings (2)_165500 Prepaid Other_NY_05.12" xfId="8804"/>
    <cellStyle name="s_Earnings (2)_165500 Prepaid Other_NY_05.12 2" xfId="26549"/>
    <cellStyle name="s_Earnings (2)_165500 Prepaid Other_NY_05.12 2 2" xfId="35841"/>
    <cellStyle name="s_Earnings (2)_241208 Accrued Rents_NY_05.12" xfId="9387"/>
    <cellStyle name="s_Earnings (2)_241208 Accrued Rents_NY_05.12 2" xfId="26550"/>
    <cellStyle name="s_Earnings (2)_241208 Accrued Rents_NY_05.12 2 2" xfId="20804"/>
    <cellStyle name="s_Earnings (2)_256328 Accr Revenue Other_LI_11.11" xfId="4364"/>
    <cellStyle name="s_Earnings (2)_256328 Accr Revenue Other_LI_11.11 2" xfId="26551"/>
    <cellStyle name="s_Earnings (2)_256328 Accr Revenue Other_LI_11.11 2 2" xfId="35192"/>
    <cellStyle name="s_Earnings (2)_256345 MTBE_NY_05.12" xfId="9388"/>
    <cellStyle name="s_Earnings (2)_256345 MTBE_NY_05.12 2" xfId="26552"/>
    <cellStyle name="s_Earnings (2)_256345 MTBE_NY_05.12 2 2" xfId="34547"/>
    <cellStyle name="s_Earnings (2)_39 - JE 79 Rev Stabilization adj_NY_05.12" xfId="8805"/>
    <cellStyle name="s_Earnings (2)_39 - JE 79 Rev Stabilization adj_NY_05.12 2" xfId="26553"/>
    <cellStyle name="s_Earnings (2)_39 - JE 79 Rev Stabilization adj_NY_05.12 2 2" xfId="20861"/>
    <cellStyle name="s_Earnings (2)_Attachment A updated 07 11 with Co. Share 14% &amp; East Rockaway" xfId="4365"/>
    <cellStyle name="s_Earnings (2)_Attachment A updated 07 11 with Co. Share 14% &amp; East Rockaway 2" xfId="26554"/>
    <cellStyle name="s_Earnings (2)_Attachment A updated 07 11 with Co. Share 14% &amp; East Rockaway 2 2" xfId="18618"/>
    <cellStyle name="s_Earnings (2)_Attachment A updated 07 11 with Co. Share 14% &amp; East Rockaway_Attachment A_Village Refunds # 2 as of 09 12 2011 updated" xfId="10100"/>
    <cellStyle name="s_Earnings (2)_Attachment A updated 07 11 with Co. Share 14% &amp; East Rockaway_Attachment A_Village Refunds # 2 as of 09 12 2011 updated 2" xfId="26555"/>
    <cellStyle name="s_Earnings (2)_Attachment A updated 07 11 with Co. Share 14% &amp; East Rockaway_Attachment A_Village Refunds # 2 as of 09 12 2011 updated 2 2" xfId="34239"/>
    <cellStyle name="s_Earnings (2)_Attachment A updated with Co. Share 14% 07 25 2011" xfId="4366"/>
    <cellStyle name="s_Earnings (2)_Attachment A updated with Co. Share 14% 07 25 2011 2" xfId="26556"/>
    <cellStyle name="s_Earnings (2)_Attachment A updated with Co. Share 14% 07 25 2011 2 2" xfId="17555"/>
    <cellStyle name="s_Earnings (2)_Attachment A updated with Co. Share 14% 07 25 2011_Attachment A_Village Refunds # 2 as of 09 12 2011 updated" xfId="10101"/>
    <cellStyle name="s_Earnings (2)_Attachment A updated with Co. Share 14% 07 25 2011_Attachment A_Village Refunds # 2 as of 09 12 2011 updated 2" xfId="26557"/>
    <cellStyle name="s_Earnings (2)_Attachment A updated with Co. Share 14% 07 25 2011_Attachment A_Village Refunds # 2 as of 09 12 2011 updated 2 2" xfId="18970"/>
    <cellStyle name="s_Earnings (2)_Attachment A_Village Refunds # 2 as of 09 12 2011 updated" xfId="10102"/>
    <cellStyle name="s_Earnings (2)_Attachment A_Village Refunds # 2 as of 09 12 2011 updated 2" xfId="26558"/>
    <cellStyle name="s_Earnings (2)_Attachment A_Village Refunds # 2 as of 09 12 2011 updated 2 2" xfId="20658"/>
    <cellStyle name="s_Earnings (2)_CONTROL_LOG_01_2012" xfId="4367"/>
    <cellStyle name="s_Earnings (2)_CONTROL_LOG_01_2012 2" xfId="26559"/>
    <cellStyle name="s_Earnings (2)_CONTROL_LOG_01_2012 2 2" xfId="33842"/>
    <cellStyle name="s_Earnings (2)_CONTROL_LOG_02_2012" xfId="4368"/>
    <cellStyle name="s_Earnings (2)_CONTROL_LOG_02_2012 2" xfId="26560"/>
    <cellStyle name="s_Earnings (2)_CONTROL_LOG_02_2012 2 2" xfId="17495"/>
    <cellStyle name="s_Earnings (2)_CONTROL_LOG_03_2012" xfId="4369"/>
    <cellStyle name="s_Earnings (2)_CONTROL_LOG_03_2012 2" xfId="26561"/>
    <cellStyle name="s_Earnings (2)_CONTROL_LOG_03_2012 2 2" xfId="34661"/>
    <cellStyle name="s_Earnings (2)_CONTROL_LOG_04_2011" xfId="4370"/>
    <cellStyle name="s_Earnings (2)_CONTROL_LOG_04_2011 2" xfId="26562"/>
    <cellStyle name="s_Earnings (2)_CONTROL_LOG_04_2011 2 2" xfId="18494"/>
    <cellStyle name="s_Earnings (2)_CONTROL_LOG_04_2012" xfId="4371"/>
    <cellStyle name="s_Earnings (2)_CONTROL_LOG_04_2012 2" xfId="26563"/>
    <cellStyle name="s_Earnings (2)_CONTROL_LOG_04_2012 2 2" xfId="18824"/>
    <cellStyle name="s_Earnings (2)_CONTROL_LOG_05_2011" xfId="4372"/>
    <cellStyle name="s_Earnings (2)_CONTROL_LOG_05_2011 2" xfId="26564"/>
    <cellStyle name="s_Earnings (2)_CONTROL_LOG_05_2011 2 2" xfId="20114"/>
    <cellStyle name="s_Earnings (2)_CONTROL_LOG_05_2012" xfId="4373"/>
    <cellStyle name="s_Earnings (2)_CONTROL_LOG_05_2012 2" xfId="26565"/>
    <cellStyle name="s_Earnings (2)_CONTROL_LOG_05_2012 2 2" xfId="17471"/>
    <cellStyle name="s_Earnings (2)_CONTROL_LOG_06_2011" xfId="4374"/>
    <cellStyle name="s_Earnings (2)_CONTROL_LOG_06_2011 2" xfId="26566"/>
    <cellStyle name="s_Earnings (2)_CONTROL_LOG_06_2011 2 2" xfId="33024"/>
    <cellStyle name="s_Earnings (2)_CONTROL_LOG_06_2012" xfId="4375"/>
    <cellStyle name="s_Earnings (2)_CONTROL_LOG_06_2012 2" xfId="26567"/>
    <cellStyle name="s_Earnings (2)_CONTROL_LOG_06_2012 2 2" xfId="19795"/>
    <cellStyle name="s_Earnings (2)_CONTROL_LOG_07_2011" xfId="4376"/>
    <cellStyle name="s_Earnings (2)_CONTROL_LOG_07_2011 2" xfId="26568"/>
    <cellStyle name="s_Earnings (2)_CONTROL_LOG_07_2011 2 2" xfId="17876"/>
    <cellStyle name="s_Earnings (2)_CONTROL_LOG_08_2011" xfId="4377"/>
    <cellStyle name="s_Earnings (2)_CONTROL_LOG_08_2011 2" xfId="26569"/>
    <cellStyle name="s_Earnings (2)_CONTROL_LOG_08_2011 2 2" xfId="18045"/>
    <cellStyle name="s_Earnings (2)_CONTROL_LOG_09_2011" xfId="4378"/>
    <cellStyle name="s_Earnings (2)_CONTROL_LOG_09_2011 2" xfId="26570"/>
    <cellStyle name="s_Earnings (2)_CONTROL_LOG_09_2011 2 2" xfId="32395"/>
    <cellStyle name="s_Earnings (2)_CONTROL_LOG_10_2011" xfId="4379"/>
    <cellStyle name="s_Earnings (2)_CONTROL_LOG_10_2011 2" xfId="26571"/>
    <cellStyle name="s_Earnings (2)_CONTROL_LOG_10_2011 2 2" xfId="19140"/>
    <cellStyle name="s_Earnings (2)_CONTROL_LOG_11_2011" xfId="4380"/>
    <cellStyle name="s_Earnings (2)_CONTROL_LOG_11_2011 2" xfId="26572"/>
    <cellStyle name="s_Earnings (2)_CONTROL_LOG_11_2011 2 2" xfId="32700"/>
    <cellStyle name="s_Earnings (2)_CONTROL_LOG_12_2011" xfId="4381"/>
    <cellStyle name="s_Earnings (2)_CONTROL_LOG_12_2011 2" xfId="26573"/>
    <cellStyle name="s_Earnings (2)_CONTROL_LOG_12_2011 2 2" xfId="32440"/>
    <cellStyle name="s_Earnings (2)_Exhibit JNC-1 Property Tax Refunds" xfId="4382"/>
    <cellStyle name="s_Earnings (2)_Exhibit JNC-1 Property Tax Refunds 2" xfId="26574"/>
    <cellStyle name="s_Earnings (2)_Exhibit JNC-1 Property Tax Refunds 2 2" xfId="34802"/>
    <cellStyle name="s_Earnings (2)_Exhibit JNC-1 Property Tax Refunds_256328 Accr Revenue Other_LI_11.11" xfId="4383"/>
    <cellStyle name="s_Earnings (2)_Exhibit JNC-1 Property Tax Refunds_256328 Accr Revenue Other_LI_11.11 2" xfId="26575"/>
    <cellStyle name="s_Earnings (2)_Exhibit JNC-1 Property Tax Refunds_256328 Accr Revenue Other_LI_11.11 2 2" xfId="35564"/>
    <cellStyle name="s_Earnings (2)_Exhibit JNC-1 Property Tax Refunds_Attachment A_Village Refunds # 2 as of 09 12 2011 updated" xfId="10103"/>
    <cellStyle name="s_Earnings (2)_Exhibit JNC-1 Property Tax Refunds_Attachment A_Village Refunds # 2 as of 09 12 2011 updated 2" xfId="26576"/>
    <cellStyle name="s_Earnings (2)_Exhibit JNC-1 Property Tax Refunds_Attachment A_Village Refunds # 2 as of 09 12 2011 updated 2 2" xfId="33111"/>
    <cellStyle name="s_Earnings (2)_Exhibit JNC-1 Property Tax Refunds_JE 154 Interest on Village Refunds_02.12" xfId="4384"/>
    <cellStyle name="s_Earnings (2)_Exhibit JNC-1 Property Tax Refunds_JE 154 Interest on Village Refunds_02.12 2" xfId="26577"/>
    <cellStyle name="s_Earnings (2)_Exhibit JNC-1 Property Tax Refunds_JE 154 Interest on Village Refunds_02.12 2 2" xfId="34497"/>
    <cellStyle name="s_Earnings (2)_Exhibit JNC-1 Property Tax Refunds_JE 154 Interest on Village Refunds_08.11" xfId="4385"/>
    <cellStyle name="s_Earnings (2)_Exhibit JNC-1 Property Tax Refunds_JE 154 Interest on Village Refunds_08.11 2" xfId="26578"/>
    <cellStyle name="s_Earnings (2)_Exhibit JNC-1 Property Tax Refunds_JE 154 Interest on Village Refunds_08.11 2 2" xfId="33633"/>
    <cellStyle name="s_Earnings (2)_Exhibit JNC-1 Property Tax Refunds_JE 154 Interest on Village Refunds_11.11" xfId="4386"/>
    <cellStyle name="s_Earnings (2)_Exhibit JNC-1 Property Tax Refunds_JE 154 Interest on Village Refunds_11.11 2" xfId="26579"/>
    <cellStyle name="s_Earnings (2)_Exhibit JNC-1 Property Tax Refunds_JE 154 Interest on Village Refunds_11.11 2 2" xfId="21427"/>
    <cellStyle name="s_Earnings (2)_Finance_JKC5_August 2011" xfId="4387"/>
    <cellStyle name="s_Earnings (2)_Finance_JKC5_August 2011 2" xfId="26580"/>
    <cellStyle name="s_Earnings (2)_Finance_JKC5_August 2011 2 2" xfId="18338"/>
    <cellStyle name="s_Earnings (2)_Finance_JKC5_January 2012" xfId="4388"/>
    <cellStyle name="s_Earnings (2)_Finance_JKC5_January 2012 2" xfId="26581"/>
    <cellStyle name="s_Earnings (2)_Finance_JKC5_January 2012 2 2" xfId="35103"/>
    <cellStyle name="s_Earnings (2)_FSTR JDE Reports 12.2011" xfId="8806"/>
    <cellStyle name="s_Earnings (2)_FSTR JDE Reports 12.2011 2" xfId="10104"/>
    <cellStyle name="s_Earnings (2)_FSTR JDE Reports 12.2011 2 2" xfId="26583"/>
    <cellStyle name="s_Earnings (2)_FSTR JDE Reports 12.2011 2 2 2" xfId="17290"/>
    <cellStyle name="s_Earnings (2)_FSTR JDE Reports 12.2011 3" xfId="26582"/>
    <cellStyle name="s_Earnings (2)_FSTR JDE Reports 12.2011 3 2" xfId="21287"/>
    <cellStyle name="s_Earnings (2)_JE 100_AR_Uncoll_NY_12.12" xfId="9389"/>
    <cellStyle name="s_Earnings (2)_JE 100_AR_Uncoll_NY_12.12 2" xfId="26584"/>
    <cellStyle name="s_Earnings (2)_JE 100_AR_Uncoll_NY_12.12 2 2" xfId="34369"/>
    <cellStyle name="s_Earnings (2)_JE 100_Uncoll_LI_06.12" xfId="4389"/>
    <cellStyle name="s_Earnings (2)_JE 100_Uncoll_LI_06.12 2" xfId="26585"/>
    <cellStyle name="s_Earnings (2)_JE 100_Uncoll_LI_06.12 2 2" xfId="19282"/>
    <cellStyle name="s_Earnings (2)_JE 108 SERP 07.12" xfId="4390"/>
    <cellStyle name="s_Earnings (2)_JE 108 SERP 07.12 2" xfId="4391"/>
    <cellStyle name="s_Earnings (2)_JE 108 SERP 07.12 2 2" xfId="26587"/>
    <cellStyle name="s_Earnings (2)_JE 108 SERP 07.12 2 2 2" xfId="19660"/>
    <cellStyle name="s_Earnings (2)_JE 108 SERP 07.12 3" xfId="4392"/>
    <cellStyle name="s_Earnings (2)_JE 108 SERP 07.12 3 2" xfId="26588"/>
    <cellStyle name="s_Earnings (2)_JE 108 SERP 07.12 3 2 2" xfId="33406"/>
    <cellStyle name="s_Earnings (2)_JE 108 SERP 07.12 4" xfId="4393"/>
    <cellStyle name="s_Earnings (2)_JE 108 SERP 07.12 4 2" xfId="26589"/>
    <cellStyle name="s_Earnings (2)_JE 108 SERP 07.12 4 2 2" xfId="32520"/>
    <cellStyle name="s_Earnings (2)_JE 108 SERP 07.12 5" xfId="4394"/>
    <cellStyle name="s_Earnings (2)_JE 108 SERP 07.12 5 2" xfId="26590"/>
    <cellStyle name="s_Earnings (2)_JE 108 SERP 07.12 5 2 2" xfId="34759"/>
    <cellStyle name="s_Earnings (2)_JE 108 SERP 07.12 6" xfId="26586"/>
    <cellStyle name="s_Earnings (2)_JE 108 SERP 07.12 6 2" xfId="19556"/>
    <cellStyle name="s_Earnings (2)_JE 109 Rate Differential 08.12" xfId="4395"/>
    <cellStyle name="s_Earnings (2)_JE 109 Rate Differential 08.12 2" xfId="4396"/>
    <cellStyle name="s_Earnings (2)_JE 109 Rate Differential 08.12 2 2" xfId="26592"/>
    <cellStyle name="s_Earnings (2)_JE 109 Rate Differential 08.12 2 2 2" xfId="20958"/>
    <cellStyle name="s_Earnings (2)_JE 109 Rate Differential 08.12 3" xfId="4397"/>
    <cellStyle name="s_Earnings (2)_JE 109 Rate Differential 08.12 3 2" xfId="26593"/>
    <cellStyle name="s_Earnings (2)_JE 109 Rate Differential 08.12 3 2 2" xfId="18538"/>
    <cellStyle name="s_Earnings (2)_JE 109 Rate Differential 08.12 4" xfId="4398"/>
    <cellStyle name="s_Earnings (2)_JE 109 Rate Differential 08.12 4 2" xfId="26594"/>
    <cellStyle name="s_Earnings (2)_JE 109 Rate Differential 08.12 4 2 2" xfId="20934"/>
    <cellStyle name="s_Earnings (2)_JE 109 Rate Differential 08.12 5" xfId="4399"/>
    <cellStyle name="s_Earnings (2)_JE 109 Rate Differential 08.12 5 2" xfId="26595"/>
    <cellStyle name="s_Earnings (2)_JE 109 Rate Differential 08.12 5 2 2" xfId="19141"/>
    <cellStyle name="s_Earnings (2)_JE 109 Rate Differential 08.12 6" xfId="26591"/>
    <cellStyle name="s_Earnings (2)_JE 109 Rate Differential 08.12 6 2" xfId="35930"/>
    <cellStyle name="s_Earnings (2)_JE 111 PNC ANALYSIS FEE ACCRUAL 07.12" xfId="4400"/>
    <cellStyle name="s_Earnings (2)_JE 111 PNC ANALYSIS FEE ACCRUAL 07.12 2" xfId="4401"/>
    <cellStyle name="s_Earnings (2)_JE 111 PNC ANALYSIS FEE ACCRUAL 07.12 2 2" xfId="26597"/>
    <cellStyle name="s_Earnings (2)_JE 111 PNC ANALYSIS FEE ACCRUAL 07.12 2 2 2" xfId="17227"/>
    <cellStyle name="s_Earnings (2)_JE 111 PNC ANALYSIS FEE ACCRUAL 07.12 3" xfId="4402"/>
    <cellStyle name="s_Earnings (2)_JE 111 PNC ANALYSIS FEE ACCRUAL 07.12 3 2" xfId="26598"/>
    <cellStyle name="s_Earnings (2)_JE 111 PNC ANALYSIS FEE ACCRUAL 07.12 3 2 2" xfId="34916"/>
    <cellStyle name="s_Earnings (2)_JE 111 PNC ANALYSIS FEE ACCRUAL 07.12 4" xfId="4403"/>
    <cellStyle name="s_Earnings (2)_JE 111 PNC ANALYSIS FEE ACCRUAL 07.12 4 2" xfId="26599"/>
    <cellStyle name="s_Earnings (2)_JE 111 PNC ANALYSIS FEE ACCRUAL 07.12 4 2 2" xfId="35756"/>
    <cellStyle name="s_Earnings (2)_JE 111 PNC ANALYSIS FEE ACCRUAL 07.12 5" xfId="4404"/>
    <cellStyle name="s_Earnings (2)_JE 111 PNC ANALYSIS FEE ACCRUAL 07.12 5 2" xfId="26600"/>
    <cellStyle name="s_Earnings (2)_JE 111 PNC ANALYSIS FEE ACCRUAL 07.12 5 2 2" xfId="17556"/>
    <cellStyle name="s_Earnings (2)_JE 111 PNC ANALYSIS FEE ACCRUAL 07.12 6" xfId="26596"/>
    <cellStyle name="s_Earnings (2)_JE 111 PNC ANALYSIS FEE ACCRUAL 07.12 6 2" xfId="21393"/>
    <cellStyle name="s_Earnings (2)_JE 125_AWCC Activity_NY_08.12" xfId="4405"/>
    <cellStyle name="s_Earnings (2)_JE 125_AWCC Activity_NY_08.12 2" xfId="26601"/>
    <cellStyle name="s_Earnings (2)_JE 125_AWCC Activity_NY_08.12 2 2" xfId="21176"/>
    <cellStyle name="s_Earnings (2)_JE 152_TSA accrue interest_LI_07.12" xfId="4406"/>
    <cellStyle name="s_Earnings (2)_JE 152_TSA accrue interest_LI_07.12 2" xfId="26602"/>
    <cellStyle name="s_Earnings (2)_JE 152_TSA accrue interest_LI_07.12 2 2" xfId="18647"/>
    <cellStyle name="s_Earnings (2)_JE 154 Interest on Village Refunds_02.12" xfId="4407"/>
    <cellStyle name="s_Earnings (2)_JE 154 Interest on Village Refunds_02.12 2" xfId="26603"/>
    <cellStyle name="s_Earnings (2)_JE 154 Interest on Village Refunds_02.12 2 2" xfId="33841"/>
    <cellStyle name="s_Earnings (2)_JE 154 Interest on Village Refunds_03.11" xfId="4408"/>
    <cellStyle name="s_Earnings (2)_JE 154 Interest on Village Refunds_03.11 2" xfId="26604"/>
    <cellStyle name="s_Earnings (2)_JE 154 Interest on Village Refunds_03.11 2 2" xfId="32252"/>
    <cellStyle name="s_Earnings (2)_JE 154 Interest on Village Refunds_03.11_256328 Accr Revenue Other_LI_11.11" xfId="4409"/>
    <cellStyle name="s_Earnings (2)_JE 154 Interest on Village Refunds_03.11_256328 Accr Revenue Other_LI_11.11 2" xfId="26605"/>
    <cellStyle name="s_Earnings (2)_JE 154 Interest on Village Refunds_03.11_256328 Accr Revenue Other_LI_11.11 2 2" xfId="21037"/>
    <cellStyle name="s_Earnings (2)_JE 154 Interest on Village Refunds_03.11_Attachment A updated with Co. Share 14% 07 25 2011" xfId="4410"/>
    <cellStyle name="s_Earnings (2)_JE 154 Interest on Village Refunds_03.11_Attachment A updated with Co. Share 14% 07 25 2011 2" xfId="26606"/>
    <cellStyle name="s_Earnings (2)_JE 154 Interest on Village Refunds_03.11_Attachment A updated with Co. Share 14% 07 25 2011 2 2" xfId="35602"/>
    <cellStyle name="s_Earnings (2)_JE 154 Interest on Village Refunds_03.11_Attachment A updated with Co. Share 14% 07 25 2011_Attachment A_Village Refunds # 2 as of 09 12 2011 updated" xfId="10105"/>
    <cellStyle name="s_Earnings (2)_JE 154 Interest on Village Refunds_03.11_Attachment A updated with Co. Share 14% 07 25 2011_Attachment A_Village Refunds # 2 as of 09 12 2011 updated 2" xfId="26607"/>
    <cellStyle name="s_Earnings (2)_JE 154 Interest on Village Refunds_03.11_Attachment A updated with Co. Share 14% 07 25 2011_Attachment A_Village Refunds # 2 as of 09 12 2011 updated 2 2" xfId="35499"/>
    <cellStyle name="s_Earnings (2)_JE 154 Interest on Village Refunds_03.11_Attachment A_Village Refunds # 2 as of 09 12 2011 updated" xfId="10106"/>
    <cellStyle name="s_Earnings (2)_JE 154 Interest on Village Refunds_03.11_Attachment A_Village Refunds # 2 as of 09 12 2011 updated 2" xfId="26608"/>
    <cellStyle name="s_Earnings (2)_JE 154 Interest on Village Refunds_03.11_Attachment A_Village Refunds # 2 as of 09 12 2011 updated 2 2" xfId="33410"/>
    <cellStyle name="s_Earnings (2)_JE 154 Interest on Village Refunds_03.11_JE 154 Interest on Village Refunds_02.12" xfId="4411"/>
    <cellStyle name="s_Earnings (2)_JE 154 Interest on Village Refunds_03.11_JE 154 Interest on Village Refunds_02.12 2" xfId="26609"/>
    <cellStyle name="s_Earnings (2)_JE 154 Interest on Village Refunds_03.11_JE 154 Interest on Village Refunds_02.12 2 2" xfId="34961"/>
    <cellStyle name="s_Earnings (2)_JE 154 Interest on Village Refunds_03.11_JE 154 Interest on Village Refunds_08.11" xfId="4412"/>
    <cellStyle name="s_Earnings (2)_JE 154 Interest on Village Refunds_03.11_JE 154 Interest on Village Refunds_08.11 2" xfId="26610"/>
    <cellStyle name="s_Earnings (2)_JE 154 Interest on Village Refunds_03.11_JE 154 Interest on Village Refunds_08.11 2 2" xfId="21225"/>
    <cellStyle name="s_Earnings (2)_JE 154 Interest on Village Refunds_03.11_JE 154 Interest on Village Refunds_11.11" xfId="4413"/>
    <cellStyle name="s_Earnings (2)_JE 154 Interest on Village Refunds_03.11_JE 154 Interest on Village Refunds_11.11 2" xfId="26611"/>
    <cellStyle name="s_Earnings (2)_JE 154 Interest on Village Refunds_03.11_JE 154 Interest on Village Refunds_11.11 2 2" xfId="18000"/>
    <cellStyle name="s_Earnings (2)_JE 154 Interest on Village Refunds_08.11" xfId="4414"/>
    <cellStyle name="s_Earnings (2)_JE 154 Interest on Village Refunds_08.11 2" xfId="26612"/>
    <cellStyle name="s_Earnings (2)_JE 154 Interest on Village Refunds_08.11 2 2" xfId="33959"/>
    <cellStyle name="s_Earnings (2)_JE 154 Interest on Village Refunds_09.11" xfId="10107"/>
    <cellStyle name="s_Earnings (2)_JE 154 Interest on Village Refunds_09.11 2" xfId="26613"/>
    <cellStyle name="s_Earnings (2)_JE 154 Interest on Village Refunds_09.11 2 2" xfId="19391"/>
    <cellStyle name="s_Earnings (2)_JE 154 Interest on Village Refunds_11.11" xfId="4415"/>
    <cellStyle name="s_Earnings (2)_JE 154 Interest on Village Refunds_11.11 2" xfId="26614"/>
    <cellStyle name="s_Earnings (2)_JE 154 Interest on Village Refunds_11.11 2 2" xfId="34500"/>
    <cellStyle name="s_Earnings (2)_JE 160 Workbasket accrual LI 09.11" xfId="4416"/>
    <cellStyle name="s_Earnings (2)_JE 160 Workbasket accrual LI 09.11 2" xfId="26615"/>
    <cellStyle name="s_Earnings (2)_JE 160 Workbasket accrual LI 09.11 2 2" xfId="21139"/>
    <cellStyle name="s_Earnings (2)_JE 160 Workbasket accrual LI 10.11 - in progress" xfId="4417"/>
    <cellStyle name="s_Earnings (2)_JE 160 Workbasket accrual LI 10.11 - in progress 2" xfId="26616"/>
    <cellStyle name="s_Earnings (2)_JE 160 Workbasket accrual LI 10.11 - in progress 2 2" xfId="35056"/>
    <cellStyle name="s_Earnings (2)_JE 160 Workbasket Accrual_updated-_CA_01.10" xfId="4418"/>
    <cellStyle name="s_Earnings (2)_JE 160 Workbasket Accrual_updated-_CA_01.10 2" xfId="4419"/>
    <cellStyle name="s_Earnings (2)_JE 160 Workbasket Accrual_updated-_CA_01.10 2 2" xfId="26618"/>
    <cellStyle name="s_Earnings (2)_JE 160 Workbasket Accrual_updated-_CA_01.10 2 2 2" xfId="34147"/>
    <cellStyle name="s_Earnings (2)_JE 160 Workbasket Accrual_updated-_CA_01.10 3" xfId="4420"/>
    <cellStyle name="s_Earnings (2)_JE 160 Workbasket Accrual_updated-_CA_01.10 3 2" xfId="26619"/>
    <cellStyle name="s_Earnings (2)_JE 160 Workbasket Accrual_updated-_CA_01.10 3 2 2" xfId="32740"/>
    <cellStyle name="s_Earnings (2)_JE 160 Workbasket Accrual_updated-_CA_01.10 4" xfId="4421"/>
    <cellStyle name="s_Earnings (2)_JE 160 Workbasket Accrual_updated-_CA_01.10 4 2" xfId="26620"/>
    <cellStyle name="s_Earnings (2)_JE 160 Workbasket Accrual_updated-_CA_01.10 4 2 2" xfId="32836"/>
    <cellStyle name="s_Earnings (2)_JE 160 Workbasket Accrual_updated-_CA_01.10 5" xfId="4422"/>
    <cellStyle name="s_Earnings (2)_JE 160 Workbasket Accrual_updated-_CA_01.10 5 2" xfId="26621"/>
    <cellStyle name="s_Earnings (2)_JE 160 Workbasket Accrual_updated-_CA_01.10 5 2 2" xfId="32835"/>
    <cellStyle name="s_Earnings (2)_JE 160 Workbasket Accrual_updated-_CA_01.10 6" xfId="26617"/>
    <cellStyle name="s_Earnings (2)_JE 160 Workbasket Accrual_updated-_CA_01.10 6 2" xfId="21196"/>
    <cellStyle name="s_Earnings (2)_JE 160 Workbasket Accrual_updated-_CA_01.10_~3251160" xfId="4423"/>
    <cellStyle name="s_Earnings (2)_JE 160 Workbasket Accrual_updated-_CA_01.10_~3251160 2" xfId="26622"/>
    <cellStyle name="s_Earnings (2)_JE 160 Workbasket Accrual_updated-_CA_01.10_~3251160 2 2" xfId="32279"/>
    <cellStyle name="s_Earnings (2)_JE 160 Workbasket Accrual_updated-_CA_01.10_JE 160 Workbasket accrual LI 09.11" xfId="4424"/>
    <cellStyle name="s_Earnings (2)_JE 160 Workbasket Accrual_updated-_CA_01.10_JE 160 Workbasket accrual LI 09.11 2" xfId="26623"/>
    <cellStyle name="s_Earnings (2)_JE 160 Workbasket Accrual_updated-_CA_01.10_JE 160 Workbasket accrual LI 09.11 2 2" xfId="33840"/>
    <cellStyle name="s_Earnings (2)_JE 160 Workbasket Accrual_updated-_CA_01.10_JE 160 Workbasket accrual LI 10.11 - in progress" xfId="4425"/>
    <cellStyle name="s_Earnings (2)_JE 160 Workbasket Accrual_updated-_CA_01.10_JE 160 Workbasket accrual LI 10.11 - in progress 2" xfId="26624"/>
    <cellStyle name="s_Earnings (2)_JE 160 Workbasket Accrual_updated-_CA_01.10_JE 160 Workbasket accrual LI 10.11 - in progress 2 2" xfId="18617"/>
    <cellStyle name="s_Earnings (2)_JE 160 Workbasket Accrual_updated-_CA_01.10_JE 160 Workbasket Template_LI_04.12" xfId="4426"/>
    <cellStyle name="s_Earnings (2)_JE 160 Workbasket Accrual_updated-_CA_01.10_JE 160 Workbasket Template_LI_04.12 2" xfId="26625"/>
    <cellStyle name="s_Earnings (2)_JE 160 Workbasket Accrual_updated-_CA_01.10_JE 160 Workbasket Template_LI_04.12 2 2" xfId="18155"/>
    <cellStyle name="s_Earnings (2)_JE 160 Workbasket Accrual_updated-_CA_01.10_JE 160 Workbasket Template_LI_07.12" xfId="4427"/>
    <cellStyle name="s_Earnings (2)_JE 160 Workbasket Accrual_updated-_CA_01.10_JE 160 Workbasket Template_LI_07.12 2" xfId="26626"/>
    <cellStyle name="s_Earnings (2)_JE 160 Workbasket Accrual_updated-_CA_01.10_JE 160 Workbasket Template_LI_07.12 2 2" xfId="32794"/>
    <cellStyle name="s_Earnings (2)_JE 160 Workbasket Accrual_updated-_CA_01.10_JE 175 Legal Accrual_LI 05.12" xfId="4428"/>
    <cellStyle name="s_Earnings (2)_JE 160 Workbasket Accrual_updated-_CA_01.10_JE 175 Legal Accrual_LI 05.12 2" xfId="26627"/>
    <cellStyle name="s_Earnings (2)_JE 160 Workbasket Accrual_updated-_CA_01.10_JE 175 Legal Accrual_LI 05.12 2 2" xfId="33006"/>
    <cellStyle name="s_Earnings (2)_JE 160 Workbasket Accrual_updated-_CA_01.10_JE 175 Legal Accrual_LI 08.2011" xfId="4429"/>
    <cellStyle name="s_Earnings (2)_JE 160 Workbasket Accrual_updated-_CA_01.10_JE 175 Legal Accrual_LI 08.2011 2" xfId="26628"/>
    <cellStyle name="s_Earnings (2)_JE 160 Workbasket Accrual_updated-_CA_01.10_JE 175 Legal Accrual_LI 08.2011 2 2" xfId="32691"/>
    <cellStyle name="s_Earnings (2)_JE 160 Workbasket Accrual_updated-_CA_01.10_JE 175 Legal Accrual_LI -10.2011" xfId="4430"/>
    <cellStyle name="s_Earnings (2)_JE 160 Workbasket Accrual_updated-_CA_01.10_JE 175 Legal Accrual_LI -10.2011 2" xfId="26629"/>
    <cellStyle name="s_Earnings (2)_JE 160 Workbasket Accrual_updated-_CA_01.10_JE 175 Legal Accrual_LI -10.2011 2 2" xfId="36020"/>
    <cellStyle name="s_Earnings (2)_JE 160 Workbasket Accrual_updated-_CA_01.10_JE 175 Legal Accrual_LI -11.2011" xfId="4431"/>
    <cellStyle name="s_Earnings (2)_JE 160 Workbasket Accrual_updated-_CA_01.10_JE 175 Legal Accrual_LI -11.2011 2" xfId="26630"/>
    <cellStyle name="s_Earnings (2)_JE 160 Workbasket Accrual_updated-_CA_01.10_JE 175 Legal Accrual_LI -11.2011 2 2" xfId="19355"/>
    <cellStyle name="s_Earnings (2)_JE 160 Workbasket Accrual_updated-_CA_01.10_JE 175 Legal Accrual_LI -12.2011" xfId="4432"/>
    <cellStyle name="s_Earnings (2)_JE 160 Workbasket Accrual_updated-_CA_01.10_JE 175 Legal Accrual_LI -12.2011 2" xfId="26631"/>
    <cellStyle name="s_Earnings (2)_JE 160 Workbasket Accrual_updated-_CA_01.10_JE 175 Legal Accrual_LI -12.2011 2 2" xfId="35730"/>
    <cellStyle name="s_Earnings (2)_JE 160 Workbasket Accrual_updated-_CA_01.10_JE 175_Legal Accrual_TN_08.11" xfId="4433"/>
    <cellStyle name="s_Earnings (2)_JE 160 Workbasket Accrual_updated-_CA_01.10_JE 175_Legal Accrual_TN_08.11 2" xfId="26632"/>
    <cellStyle name="s_Earnings (2)_JE 160 Workbasket Accrual_updated-_CA_01.10_JE 175_Legal Accrual_TN_08.11 2 2" xfId="17335"/>
    <cellStyle name="s_Earnings (2)_JE 160 Workbasket Accrual_updated-_CA_01.10_JE 175_Legal Accrual_TN_09.11" xfId="4434"/>
    <cellStyle name="s_Earnings (2)_JE 160 Workbasket Accrual_updated-_CA_01.10_JE 175_Legal Accrual_TN_09.11 2" xfId="26633"/>
    <cellStyle name="s_Earnings (2)_JE 160 Workbasket Accrual_updated-_CA_01.10_JE 175_Legal Accrual_TN_09.11 2 2" xfId="34125"/>
    <cellStyle name="s_Earnings (2)_JE 160 Workbasket Accrual_updated-_CA_01.10_LI-Legal Fees_Accrual Worksheet_2011-02Nov" xfId="4435"/>
    <cellStyle name="s_Earnings (2)_JE 160 Workbasket Accrual_updated-_CA_01.10_LI-Legal Fees_Accrual Worksheet_2011-02Nov 2" xfId="26634"/>
    <cellStyle name="s_Earnings (2)_JE 160 Workbasket Accrual_updated-_CA_01.10_LI-Legal Fees_Accrual Worksheet_2011-02Nov 2 2" xfId="17608"/>
    <cellStyle name="s_Earnings (2)_JE 160 Workbasket Accrual_updated-_CA_01.10_SAP JE Accrual" xfId="4436"/>
    <cellStyle name="s_Earnings (2)_JE 160 Workbasket Accrual_updated-_CA_01.10_SAP JE Accrual 2" xfId="26635"/>
    <cellStyle name="s_Earnings (2)_JE 160 Workbasket Accrual_updated-_CA_01.10_SAP JE Accrual 2 2" xfId="17391"/>
    <cellStyle name="s_Earnings (2)_JE 160 Workbasket Accrual_updated-_CA_01.10_SAP JE Template 10.06.12" xfId="4437"/>
    <cellStyle name="s_Earnings (2)_JE 160 Workbasket Accrual_updated-_CA_01.10_SAP JE Template 10.06.12 2" xfId="26636"/>
    <cellStyle name="s_Earnings (2)_JE 160 Workbasket Accrual_updated-_CA_01.10_SAP JE Template 10.06.12 2 2" xfId="20115"/>
    <cellStyle name="s_Earnings (2)_JE 175 Legal accrual_12.11" xfId="4438"/>
    <cellStyle name="s_Earnings (2)_JE 175 Legal accrual_12.11 2" xfId="26637"/>
    <cellStyle name="s_Earnings (2)_JE 175 Legal accrual_12.11 2 2" xfId="21348"/>
    <cellStyle name="s_Earnings (2)_JE 175 Legal Accrual_LI_07.12" xfId="10885"/>
    <cellStyle name="s_Earnings (2)_JE 175 Legal Accrual_LI_07.12 2" xfId="26638"/>
    <cellStyle name="s_Earnings (2)_JE 175 Legal Accrual_LI_07.12 2 2" xfId="33102"/>
    <cellStyle name="s_Earnings (2)_JE 180_MI reserve over 180 days_LI 07.12" xfId="10886"/>
    <cellStyle name="s_Earnings (2)_JE 180_MI reserve over 180 days_LI 07.12 2" xfId="26639"/>
    <cellStyle name="s_Earnings (2)_JE 180_MI reserve over 180 days_LI 07.12 2 2" xfId="19392"/>
    <cellStyle name="s_Earnings (2)_JE 200 AWCC true up_PA_06.12" xfId="4439"/>
    <cellStyle name="s_Earnings (2)_JE 200 AWCC true up_PA_06.12 2" xfId="26640"/>
    <cellStyle name="s_Earnings (2)_JE 200 AWCC true up_PA_06.12 2 2" xfId="32770"/>
    <cellStyle name="s_Earnings (2)_JE 38110902 True up interest for RAC adjustment" xfId="4440"/>
    <cellStyle name="s_Earnings (2)_JE 38110902 True up interest for RAC adjustment 2" xfId="26641"/>
    <cellStyle name="s_Earnings (2)_JE 38110902 True up interest for RAC adjustment 2 2" xfId="17519"/>
    <cellStyle name="s_Earnings (2)_JE 39081218 Antenna Rent Revenue_NY_07.12" xfId="9390"/>
    <cellStyle name="s_Earnings (2)_JE 39081218 Antenna Rent Revenue_NY_07.12 2" xfId="26642"/>
    <cellStyle name="s_Earnings (2)_JE 39081218 Antenna Rent Revenue_NY_07.12 2 2" xfId="18059"/>
    <cellStyle name="s_Earnings (2)_JE 500 INTERNAL RESERVE INTEREST Dec. 2011" xfId="4441"/>
    <cellStyle name="s_Earnings (2)_JE 500 INTERNAL RESERVE INTEREST Dec. 2011 2" xfId="9555"/>
    <cellStyle name="s_Earnings (2)_JE 500 INTERNAL RESERVE INTEREST Dec. 2011 2 2" xfId="26644"/>
    <cellStyle name="s_Earnings (2)_JE 500 INTERNAL RESERVE INTEREST Dec. 2011 2 2 2" xfId="20978"/>
    <cellStyle name="s_Earnings (2)_JE 500 INTERNAL RESERVE INTEREST Dec. 2011 3" xfId="26643"/>
    <cellStyle name="s_Earnings (2)_JE 500 INTERNAL RESERVE INTEREST Dec. 2011 3 2" xfId="35342"/>
    <cellStyle name="s_Earnings (2)_JE 500 INTERNAL RESERVE INTEREST Nov. 2011" xfId="9556"/>
    <cellStyle name="s_Earnings (2)_JE 500 INTERNAL RESERVE INTEREST Nov. 2011 2" xfId="26645"/>
    <cellStyle name="s_Earnings (2)_JE 500 INTERNAL RESERVE INTEREST Nov. 2011 2 2" xfId="17851"/>
    <cellStyle name="s_Earnings (2)_JE 725 - To record the PPV uplift - NY - 08.12" xfId="8807"/>
    <cellStyle name="s_Earnings (2)_JE 725 - To record the PPV uplift - NY - 08.12 2" xfId="26646"/>
    <cellStyle name="s_Earnings (2)_JE 725 - To record the PPV uplift - NY - 08.12 2 2" xfId="33283"/>
    <cellStyle name="s_Earnings (2)_JE 77 Rev Stabilization 02.12" xfId="4442"/>
    <cellStyle name="s_Earnings (2)_JE 77 Rev Stabilization 02.12 2" xfId="26647"/>
    <cellStyle name="s_Earnings (2)_JE 77 Rev Stabilization 02.12 2 2" xfId="35412"/>
    <cellStyle name="s_Earnings (2)_JE 77 Rev Stabilization 03.12" xfId="10108"/>
    <cellStyle name="s_Earnings (2)_JE 77 Rev Stabilization 03.12 2" xfId="26648"/>
    <cellStyle name="s_Earnings (2)_JE 77 Rev Stabilization 03.12 2 2" xfId="20808"/>
    <cellStyle name="s_Earnings (2)_JE 77 Rev Stabilization 08.11" xfId="4443"/>
    <cellStyle name="s_Earnings (2)_JE 77 Rev Stabilization 08.11 2" xfId="10109"/>
    <cellStyle name="s_Earnings (2)_JE 77 Rev Stabilization 08.11 2 2" xfId="26650"/>
    <cellStyle name="s_Earnings (2)_JE 77 Rev Stabilization 08.11 2 2 2" xfId="35615"/>
    <cellStyle name="s_Earnings (2)_JE 77 Rev Stabilization 08.11 3" xfId="26649"/>
    <cellStyle name="s_Earnings (2)_JE 77 Rev Stabilization 08.11 3 2" xfId="33839"/>
    <cellStyle name="s_Earnings (2)_JE 77 Rev Stabilization 11.11" xfId="10110"/>
    <cellStyle name="s_Earnings (2)_JE 77 Rev Stabilization 11.11 2" xfId="26651"/>
    <cellStyle name="s_Earnings (2)_JE 77 Rev Stabilization 11.11 2 2" xfId="19516"/>
    <cellStyle name="s_Earnings (2)_JE 77 Rev Stabilization 12.11" xfId="10111"/>
    <cellStyle name="s_Earnings (2)_JE 77 Rev Stabilization 12.11 2" xfId="26652"/>
    <cellStyle name="s_Earnings (2)_JE 77 Rev Stabilization 12.11 2 2" xfId="20646"/>
    <cellStyle name="s_Earnings (2)_JE 77 Rev Stabilization_NY_08.12" xfId="8808"/>
    <cellStyle name="s_Earnings (2)_JE 77 Rev Stabilization_NY_08.12 2" xfId="26653"/>
    <cellStyle name="s_Earnings (2)_JE 77 Rev Stabilization_NY_08.12 2 2" xfId="20427"/>
    <cellStyle name="s_Earnings (2)_JE 78 Property Tax Stabilization 02.12" xfId="8809"/>
    <cellStyle name="s_Earnings (2)_JE 78 Property Tax Stabilization 02.12 2" xfId="26654"/>
    <cellStyle name="s_Earnings (2)_JE 78 Property Tax Stabilization 02.12 2 2" xfId="21111"/>
    <cellStyle name="s_Earnings (2)_JE 78 Property Tax Stabilization 08.11" xfId="8810"/>
    <cellStyle name="s_Earnings (2)_JE 78 Property Tax Stabilization 08.11 2" xfId="26655"/>
    <cellStyle name="s_Earnings (2)_JE 78 Property Tax Stabilization 08.11 2 2" xfId="33550"/>
    <cellStyle name="s_Earnings (2)_JE 78 Property Tax Stabilization 11.11" xfId="8811"/>
    <cellStyle name="s_Earnings (2)_JE 78 Property Tax Stabilization 11.11 2" xfId="26656"/>
    <cellStyle name="s_Earnings (2)_JE 78 Property Tax Stabilization 11.11 2 2" xfId="17766"/>
    <cellStyle name="s_Earnings (2)_JE Template" xfId="4444"/>
    <cellStyle name="s_Earnings (2)_JE Template 2" xfId="4445"/>
    <cellStyle name="s_Earnings (2)_JE Template 2 2" xfId="26658"/>
    <cellStyle name="s_Earnings (2)_JE Template 2 2 2" xfId="35826"/>
    <cellStyle name="s_Earnings (2)_JE Template 3" xfId="4446"/>
    <cellStyle name="s_Earnings (2)_JE Template 3 2" xfId="26659"/>
    <cellStyle name="s_Earnings (2)_JE Template 3 2 2" xfId="34935"/>
    <cellStyle name="s_Earnings (2)_JE Template 4" xfId="4447"/>
    <cellStyle name="s_Earnings (2)_JE Template 4 2" xfId="26660"/>
    <cellStyle name="s_Earnings (2)_JE Template 4 2 2" xfId="32968"/>
    <cellStyle name="s_Earnings (2)_JE Template 5" xfId="4448"/>
    <cellStyle name="s_Earnings (2)_JE Template 5 2" xfId="26661"/>
    <cellStyle name="s_Earnings (2)_JE Template 5 2 2" xfId="34320"/>
    <cellStyle name="s_Earnings (2)_JE Template 6" xfId="26657"/>
    <cellStyle name="s_Earnings (2)_JE Template 6 2" xfId="20825"/>
    <cellStyle name="s_Earnings (2)_JE Template_~3251160" xfId="4449"/>
    <cellStyle name="s_Earnings (2)_JE Template_~3251160 2" xfId="26662"/>
    <cellStyle name="s_Earnings (2)_JE Template_~3251160 2 2" xfId="33595"/>
    <cellStyle name="s_Earnings (2)_JE Template_JE 160 Workbasket accrual LI 09.11" xfId="4450"/>
    <cellStyle name="s_Earnings (2)_JE Template_JE 160 Workbasket accrual LI 09.11 2" xfId="26663"/>
    <cellStyle name="s_Earnings (2)_JE Template_JE 160 Workbasket accrual LI 09.11 2 2" xfId="19574"/>
    <cellStyle name="s_Earnings (2)_JE Template_JE 160 Workbasket accrual LI 10.11 - in progress" xfId="4451"/>
    <cellStyle name="s_Earnings (2)_JE Template_JE 160 Workbasket accrual LI 10.11 - in progress 2" xfId="26664"/>
    <cellStyle name="s_Earnings (2)_JE Template_JE 160 Workbasket accrual LI 10.11 - in progress 2 2" xfId="20120"/>
    <cellStyle name="s_Earnings (2)_JE Template_JE 160 Workbasket Template_LI_04.12" xfId="4452"/>
    <cellStyle name="s_Earnings (2)_JE Template_JE 160 Workbasket Template_LI_04.12 2" xfId="26665"/>
    <cellStyle name="s_Earnings (2)_JE Template_JE 160 Workbasket Template_LI_04.12 2 2" xfId="18231"/>
    <cellStyle name="s_Earnings (2)_JE Template_JE 160 Workbasket Template_LI_07.12" xfId="4453"/>
    <cellStyle name="s_Earnings (2)_JE Template_JE 160 Workbasket Template_LI_07.12 2" xfId="26666"/>
    <cellStyle name="s_Earnings (2)_JE Template_JE 160 Workbasket Template_LI_07.12 2 2" xfId="18513"/>
    <cellStyle name="s_Earnings (2)_JE Template_JE 175 Legal Accrual_LI 05.12" xfId="4454"/>
    <cellStyle name="s_Earnings (2)_JE Template_JE 175 Legal Accrual_LI 05.12 2" xfId="26667"/>
    <cellStyle name="s_Earnings (2)_JE Template_JE 175 Legal Accrual_LI 05.12 2 2" xfId="32423"/>
    <cellStyle name="s_Earnings (2)_JE Template_JE 175 Legal Accrual_LI 08.2011" xfId="4455"/>
    <cellStyle name="s_Earnings (2)_JE Template_JE 175 Legal Accrual_LI 08.2011 2" xfId="26668"/>
    <cellStyle name="s_Earnings (2)_JE Template_JE 175 Legal Accrual_LI 08.2011 2 2" xfId="32940"/>
    <cellStyle name="s_Earnings (2)_JE Template_JE 175 Legal Accrual_LI -10.2011" xfId="4456"/>
    <cellStyle name="s_Earnings (2)_JE Template_JE 175 Legal Accrual_LI -10.2011 2" xfId="26669"/>
    <cellStyle name="s_Earnings (2)_JE Template_JE 175 Legal Accrual_LI -10.2011 2 2" xfId="32844"/>
    <cellStyle name="s_Earnings (2)_JE Template_JE 175 Legal Accrual_LI -11.2011" xfId="4457"/>
    <cellStyle name="s_Earnings (2)_JE Template_JE 175 Legal Accrual_LI -11.2011 2" xfId="26670"/>
    <cellStyle name="s_Earnings (2)_JE Template_JE 175 Legal Accrual_LI -11.2011 2 2" xfId="18615"/>
    <cellStyle name="s_Earnings (2)_JE Template_JE 175 Legal Accrual_LI -12.2011" xfId="4458"/>
    <cellStyle name="s_Earnings (2)_JE Template_JE 175 Legal Accrual_LI -12.2011 2" xfId="26671"/>
    <cellStyle name="s_Earnings (2)_JE Template_JE 175 Legal Accrual_LI -12.2011 2 2" xfId="21081"/>
    <cellStyle name="s_Earnings (2)_JE Template_JE 175_Legal Accrual_TN_08.11" xfId="4459"/>
    <cellStyle name="s_Earnings (2)_JE Template_JE 175_Legal Accrual_TN_08.11 2" xfId="26672"/>
    <cellStyle name="s_Earnings (2)_JE Template_JE 175_Legal Accrual_TN_08.11 2 2" xfId="20935"/>
    <cellStyle name="s_Earnings (2)_JE Template_JE 175_Legal Accrual_TN_09.11" xfId="4460"/>
    <cellStyle name="s_Earnings (2)_JE Template_JE 175_Legal Accrual_TN_09.11 2" xfId="26673"/>
    <cellStyle name="s_Earnings (2)_JE Template_JE 175_Legal Accrual_TN_09.11 2 2" xfId="34662"/>
    <cellStyle name="s_Earnings (2)_JE Template_LI-Legal Fees_Accrual Worksheet_2011-02Nov" xfId="4461"/>
    <cellStyle name="s_Earnings (2)_JE Template_LI-Legal Fees_Accrual Worksheet_2011-02Nov 2" xfId="26674"/>
    <cellStyle name="s_Earnings (2)_JE Template_LI-Legal Fees_Accrual Worksheet_2011-02Nov 2 2" xfId="21239"/>
    <cellStyle name="s_Earnings (2)_JE Template_SAP JE Accrual" xfId="4462"/>
    <cellStyle name="s_Earnings (2)_JE Template_SAP JE Accrual 2" xfId="26675"/>
    <cellStyle name="s_Earnings (2)_JE Template_SAP JE Accrual 2 2" xfId="19429"/>
    <cellStyle name="s_Earnings (2)_JE Template_SAP JE Template 10.06.12" xfId="4463"/>
    <cellStyle name="s_Earnings (2)_JE Template_SAP JE Template 10.06.12 2" xfId="26676"/>
    <cellStyle name="s_Earnings (2)_JE Template_SAP JE Template 10.06.12 2 2" xfId="17467"/>
    <cellStyle name="s_Earnings (2)_JE-December 2012" xfId="4464"/>
    <cellStyle name="s_Earnings (2)_JE-December 2012 2" xfId="4465"/>
    <cellStyle name="s_Earnings (2)_JE-December 2012 2 2" xfId="26678"/>
    <cellStyle name="s_Earnings (2)_JE-December 2012 2 2 2" xfId="34194"/>
    <cellStyle name="s_Earnings (2)_JE-December 2012 3" xfId="4466"/>
    <cellStyle name="s_Earnings (2)_JE-December 2012 3 2" xfId="26679"/>
    <cellStyle name="s_Earnings (2)_JE-December 2012 3 2 2" xfId="18905"/>
    <cellStyle name="s_Earnings (2)_JE-December 2012 4" xfId="4467"/>
    <cellStyle name="s_Earnings (2)_JE-December 2012 4 2" xfId="26680"/>
    <cellStyle name="s_Earnings (2)_JE-December 2012 4 2 2" xfId="17824"/>
    <cellStyle name="s_Earnings (2)_JE-December 2012 5" xfId="4468"/>
    <cellStyle name="s_Earnings (2)_JE-December 2012 5 2" xfId="26681"/>
    <cellStyle name="s_Earnings (2)_JE-December 2012 5 2 2" xfId="34135"/>
    <cellStyle name="s_Earnings (2)_JE-December 2012 6" xfId="26677"/>
    <cellStyle name="s_Earnings (2)_JE-December 2012 6 2" xfId="32566"/>
    <cellStyle name="s_Earnings (2)_JE-November 2012" xfId="4469"/>
    <cellStyle name="s_Earnings (2)_JE-November 2012 2" xfId="4470"/>
    <cellStyle name="s_Earnings (2)_JE-November 2012 2 2" xfId="26683"/>
    <cellStyle name="s_Earnings (2)_JE-November 2012 2 2 2" xfId="33838"/>
    <cellStyle name="s_Earnings (2)_JE-November 2012 3" xfId="4471"/>
    <cellStyle name="s_Earnings (2)_JE-November 2012 3 2" xfId="26684"/>
    <cellStyle name="s_Earnings (2)_JE-November 2012 3 2 2" xfId="18732"/>
    <cellStyle name="s_Earnings (2)_JE-November 2012 4" xfId="4472"/>
    <cellStyle name="s_Earnings (2)_JE-November 2012 4 2" xfId="26685"/>
    <cellStyle name="s_Earnings (2)_JE-November 2012 4 2 2" xfId="33158"/>
    <cellStyle name="s_Earnings (2)_JE-November 2012 5" xfId="4473"/>
    <cellStyle name="s_Earnings (2)_JE-November 2012 5 2" xfId="26686"/>
    <cellStyle name="s_Earnings (2)_JE-November 2012 5 2 2" xfId="18843"/>
    <cellStyle name="s_Earnings (2)_JE-November 2012 6" xfId="26682"/>
    <cellStyle name="s_Earnings (2)_JE-November 2012 6 2" xfId="33169"/>
    <cellStyle name="s_Earnings (2)_Journal Entry (2)" xfId="4474"/>
    <cellStyle name="s_Earnings (2)_Journal Entry (2) 2" xfId="26687"/>
    <cellStyle name="s_Earnings (2)_Journal Entry (2) 2 2" xfId="35521"/>
    <cellStyle name="s_Earnings (2)_JR 2001 OPEB 2012" xfId="10112"/>
    <cellStyle name="s_Earnings (2)_JR 2001 OPEB 2012 2" xfId="26688"/>
    <cellStyle name="s_Earnings (2)_JR 2001 OPEB 2012 2 2" xfId="18616"/>
    <cellStyle name="s_Earnings (2)_JR 2002 Pension Costs 2012" xfId="10113"/>
    <cellStyle name="s_Earnings (2)_JR 2002 Pension Costs 2012 2" xfId="26689"/>
    <cellStyle name="s_Earnings (2)_JR 2002 Pension Costs 2012 2 2" xfId="20639"/>
    <cellStyle name="s_Earnings (2)_LI#38 165100 Mar 2011" xfId="4475"/>
    <cellStyle name="s_Earnings (2)_LI#38 165100 Mar 2011 2" xfId="10114"/>
    <cellStyle name="s_Earnings (2)_LI#38 165100 Mar 2011 2 2" xfId="26691"/>
    <cellStyle name="s_Earnings (2)_LI#38 165100 Mar 2011 2 2 2" xfId="35827"/>
    <cellStyle name="s_Earnings (2)_LI#38 165100 Mar 2011 3" xfId="26690"/>
    <cellStyle name="s_Earnings (2)_LI#38 165100 Mar 2011 3 2" xfId="18996"/>
    <cellStyle name="s_Earnings (2)_LI#38 165100 Mar 2011_39 - JE 77 Rev Stabilization_NY_05.12" xfId="8812"/>
    <cellStyle name="s_Earnings (2)_LI#38 165100 Mar 2011_39 - JE 77 Rev Stabilization_NY_05.12 2" xfId="10115"/>
    <cellStyle name="s_Earnings (2)_LI#38 165100 Mar 2011_39 - JE 77 Rev Stabilization_NY_05.12 2 2" xfId="26693"/>
    <cellStyle name="s_Earnings (2)_LI#38 165100 Mar 2011_39 - JE 77 Rev Stabilization_NY_05.12 2 2 2" xfId="19517"/>
    <cellStyle name="s_Earnings (2)_LI#38 165100 Mar 2011_39 - JE 77 Rev Stabilization_NY_05.12 3" xfId="26692"/>
    <cellStyle name="s_Earnings (2)_LI#38 165100 Mar 2011_39 - JE 77 Rev Stabilization_NY_05.12 3 2" xfId="18480"/>
    <cellStyle name="s_Earnings (2)_LI#38 165100 Mar 2011_39 - JE 79 Rev Stabilization adj_NY_05.12" xfId="8813"/>
    <cellStyle name="s_Earnings (2)_LI#38 165100 Mar 2011_39 - JE 79 Rev Stabilization adj_NY_05.12 2" xfId="10116"/>
    <cellStyle name="s_Earnings (2)_LI#38 165100 Mar 2011_39 - JE 79 Rev Stabilization adj_NY_05.12 2 2" xfId="26695"/>
    <cellStyle name="s_Earnings (2)_LI#38 165100 Mar 2011_39 - JE 79 Rev Stabilization adj_NY_05.12 2 2 2" xfId="34411"/>
    <cellStyle name="s_Earnings (2)_LI#38 165100 Mar 2011_39 - JE 79 Rev Stabilization adj_NY_05.12 3" xfId="26694"/>
    <cellStyle name="s_Earnings (2)_LI#38 165100 Mar 2011_39 - JE 79 Rev Stabilization adj_NY_05.12 3 2" xfId="35554"/>
    <cellStyle name="s_Earnings (2)_LI#38 165100 Mar 2011_JE 38110902 True up interest for RAC adjustment" xfId="4476"/>
    <cellStyle name="s_Earnings (2)_LI#38 165100 Mar 2011_JE 38110902 True up interest for RAC adjustment 2" xfId="10117"/>
    <cellStyle name="s_Earnings (2)_LI#38 165100 Mar 2011_JE 38110902 True up interest for RAC adjustment 2 2" xfId="26697"/>
    <cellStyle name="s_Earnings (2)_LI#38 165100 Mar 2011_JE 38110902 True up interest for RAC adjustment 2 2 2" xfId="19253"/>
    <cellStyle name="s_Earnings (2)_LI#38 165100 Mar 2011_JE 38110902 True up interest for RAC adjustment 3" xfId="26696"/>
    <cellStyle name="s_Earnings (2)_LI#38 165100 Mar 2011_JE 38110902 True up interest for RAC adjustment 3 2" xfId="20121"/>
    <cellStyle name="s_Earnings (2)_LI#38 165100 Mar 2011_JE 77 Rev Stabilization 01.12" xfId="4477"/>
    <cellStyle name="s_Earnings (2)_LI#38 165100 Mar 2011_JE 77 Rev Stabilization 01.12 2" xfId="10118"/>
    <cellStyle name="s_Earnings (2)_LI#38 165100 Mar 2011_JE 77 Rev Stabilization 01.12 2 2" xfId="26699"/>
    <cellStyle name="s_Earnings (2)_LI#38 165100 Mar 2011_JE 77 Rev Stabilization 01.12 2 2 2" xfId="21171"/>
    <cellStyle name="s_Earnings (2)_LI#38 165100 Mar 2011_JE 77 Rev Stabilization 01.12 3" xfId="26698"/>
    <cellStyle name="s_Earnings (2)_LI#38 165100 Mar 2011_JE 77 Rev Stabilization 01.12 3 2" xfId="18685"/>
    <cellStyle name="s_Earnings (2)_LI#38 165100 Mar 2011_JE 77 Rev Stabilization 04.12" xfId="8814"/>
    <cellStyle name="s_Earnings (2)_LI#38 165100 Mar 2011_JE 77 Rev Stabilization 04.12 2" xfId="10119"/>
    <cellStyle name="s_Earnings (2)_LI#38 165100 Mar 2011_JE 77 Rev Stabilization 04.12 2 2" xfId="26701"/>
    <cellStyle name="s_Earnings (2)_LI#38 165100 Mar 2011_JE 77 Rev Stabilization 04.12 2 2 2" xfId="18879"/>
    <cellStyle name="s_Earnings (2)_LI#38 165100 Mar 2011_JE 77 Rev Stabilization 04.12 3" xfId="26700"/>
    <cellStyle name="s_Earnings (2)_LI#38 165100 Mar 2011_JE 77 Rev Stabilization 04.12 3 2" xfId="19142"/>
    <cellStyle name="s_Earnings (2)_LI#38 165100 Mar 2011_JE 77 Rev Stabilization_LI_07.12" xfId="8815"/>
    <cellStyle name="s_Earnings (2)_LI#38 165100 Mar 2011_JE 77 Rev Stabilization_LI_07.12 2" xfId="26702"/>
    <cellStyle name="s_Earnings (2)_LI#38 165100 Mar 2011_JE 77 Rev Stabilization_LI_07.12 2 2" xfId="35837"/>
    <cellStyle name="s_Earnings (2)_LI#38 165100 Mar 2011_JE 78 Property Tax Stabilization 01.12" xfId="4478"/>
    <cellStyle name="s_Earnings (2)_LI#38 165100 Mar 2011_JE 78 Property Tax Stabilization 01.12 2" xfId="10120"/>
    <cellStyle name="s_Earnings (2)_LI#38 165100 Mar 2011_JE 78 Property Tax Stabilization 01.12 2 2" xfId="26704"/>
    <cellStyle name="s_Earnings (2)_LI#38 165100 Mar 2011_JE 78 Property Tax Stabilization 01.12 2 2 2" xfId="21454"/>
    <cellStyle name="s_Earnings (2)_LI#38 165100 Mar 2011_JE 78 Property Tax Stabilization 01.12 3" xfId="26703"/>
    <cellStyle name="s_Earnings (2)_LI#38 165100 Mar 2011_JE 78 Property Tax Stabilization 01.12 3 2" xfId="19752"/>
    <cellStyle name="s_Earnings (2)_LI#38 165100 Mar 2011_JE 78 Property Tax Stabilization 03.12" xfId="8816"/>
    <cellStyle name="s_Earnings (2)_LI#38 165100 Mar 2011_JE 78 Property Tax Stabilization 03.12 2" xfId="26705"/>
    <cellStyle name="s_Earnings (2)_LI#38 165100 Mar 2011_JE 78 Property Tax Stabilization 03.12 2 2" xfId="34025"/>
    <cellStyle name="s_Earnings (2)_LI#38 165100 Mar 2011_JE 78 Property Tax Stabilization 04.12" xfId="8817"/>
    <cellStyle name="s_Earnings (2)_LI#38 165100 Mar 2011_JE 78 Property Tax Stabilization 04.12 2" xfId="26706"/>
    <cellStyle name="s_Earnings (2)_LI#38 165100 Mar 2011_JE 78 Property Tax Stabilization 04.12 2 2" xfId="35767"/>
    <cellStyle name="s_Earnings (2)_LI#38 165100 Mar 2011_JE 78 Property Tax Stabilization 11.11" xfId="4479"/>
    <cellStyle name="s_Earnings (2)_LI#38 165100 Mar 2011_JE 78 Property Tax Stabilization 11.11 2" xfId="10121"/>
    <cellStyle name="s_Earnings (2)_LI#38 165100 Mar 2011_JE 78 Property Tax Stabilization 11.11 2 2" xfId="26708"/>
    <cellStyle name="s_Earnings (2)_LI#38 165100 Mar 2011_JE 78 Property Tax Stabilization 11.11 2 2 2" xfId="35193"/>
    <cellStyle name="s_Earnings (2)_LI#38 165100 Mar 2011_JE 78 Property Tax Stabilization 11.11 3" xfId="26707"/>
    <cellStyle name="s_Earnings (2)_LI#38 165100 Mar 2011_JE 78 Property Tax Stabilization 11.11 3 2" xfId="32339"/>
    <cellStyle name="s_Earnings (2)_Sheet1" xfId="4480"/>
    <cellStyle name="s_Earnings (2)_Sheet1 2" xfId="26709"/>
    <cellStyle name="s_Earnings (2)_Sheet1 2 2" xfId="34804"/>
    <cellStyle name="s_Earnings (2)_UPLOAD-Template_2012-06-22" xfId="4481"/>
    <cellStyle name="s_Earnings (2)_UPLOAD-Template_2012-06-22 2" xfId="4482"/>
    <cellStyle name="s_Earnings (2)_UPLOAD-Template_2012-06-22 2 2" xfId="26711"/>
    <cellStyle name="s_Earnings (2)_UPLOAD-Template_2012-06-22 2 2 2" xfId="20732"/>
    <cellStyle name="s_Earnings (2)_UPLOAD-Template_2012-06-22 3" xfId="4483"/>
    <cellStyle name="s_Earnings (2)_UPLOAD-Template_2012-06-22 3 2" xfId="26712"/>
    <cellStyle name="s_Earnings (2)_UPLOAD-Template_2012-06-22 3 2 2" xfId="32523"/>
    <cellStyle name="s_Earnings (2)_UPLOAD-Template_2012-06-22 4" xfId="4484"/>
    <cellStyle name="s_Earnings (2)_UPLOAD-Template_2012-06-22 4 2" xfId="26713"/>
    <cellStyle name="s_Earnings (2)_UPLOAD-Template_2012-06-22 4 2 2" xfId="19052"/>
    <cellStyle name="s_Earnings (2)_UPLOAD-Template_2012-06-22 5" xfId="4485"/>
    <cellStyle name="s_Earnings (2)_UPLOAD-Template_2012-06-22 5 2" xfId="26714"/>
    <cellStyle name="s_Earnings (2)_UPLOAD-Template_2012-06-22 5 2 2" xfId="32864"/>
    <cellStyle name="s_Earnings (2)_UPLOAD-Template_2012-06-22 6" xfId="26710"/>
    <cellStyle name="s_Earnings (2)_UPLOAD-Template_2012-06-22 6 2" xfId="35957"/>
    <cellStyle name="s_Earnings (2)_UPLOAD-Template_2012-06-22_SAP JE Accrual" xfId="4486"/>
    <cellStyle name="s_Earnings (2)_UPLOAD-Template_2012-06-22_SAP JE Accrual 2" xfId="26715"/>
    <cellStyle name="s_Earnings (2)_UPLOAD-Template_2012-06-22_SAP JE Accrual 2 2" xfId="19015"/>
    <cellStyle name="s_Earnings (2)_UPLOAD-Template_2012-06-22_SAP JE Template 10.06.12" xfId="4487"/>
    <cellStyle name="s_Earnings (2)_UPLOAD-Template_2012-06-22_SAP JE Template 10.06.12 2" xfId="26716"/>
    <cellStyle name="s_Earnings (2)_UPLOAD-Template_2012-06-22_SAP JE Template 10.06.12 2 2" xfId="34546"/>
    <cellStyle name="s_Earnings 2" xfId="4488"/>
    <cellStyle name="s_Earnings 2 2" xfId="26717"/>
    <cellStyle name="s_Earnings 2 2 2" xfId="32409"/>
    <cellStyle name="s_Earnings 3" xfId="26372"/>
    <cellStyle name="s_Earnings 3 2" xfId="17872"/>
    <cellStyle name="s_Earnings 4" xfId="35515"/>
    <cellStyle name="s_Earnings_1" xfId="154"/>
    <cellStyle name="s_Earnings_1 2" xfId="4489"/>
    <cellStyle name="s_Earnings_1 2 2" xfId="26719"/>
    <cellStyle name="s_Earnings_1 2 2 2" xfId="20974"/>
    <cellStyle name="s_Earnings_1 3" xfId="26718"/>
    <cellStyle name="s_Earnings_1 3 2" xfId="21382"/>
    <cellStyle name="s_Earnings_1_100000439" xfId="8818"/>
    <cellStyle name="s_Earnings_1_100000439 2" xfId="26720"/>
    <cellStyle name="s_Earnings_1_100000439 2 2" xfId="35440"/>
    <cellStyle name="s_Earnings_1_100000477 JE 77 Rev Stabilization_LI_08.12" xfId="10122"/>
    <cellStyle name="s_Earnings_1_100000477 JE 77 Rev Stabilization_LI_08.12 2" xfId="26721"/>
    <cellStyle name="s_Earnings_1_100000477 JE 77 Rev Stabilization_LI_08.12 2 2" xfId="34456"/>
    <cellStyle name="s_Earnings_1_165500 Prepaid Other_NY_05.12" xfId="8819"/>
    <cellStyle name="s_Earnings_1_165500 Prepaid Other_NY_05.12 2" xfId="26722"/>
    <cellStyle name="s_Earnings_1_165500 Prepaid Other_NY_05.12 2 2" xfId="34085"/>
    <cellStyle name="s_Earnings_1_241208 Accrued Rents_NY_05.12" xfId="9391"/>
    <cellStyle name="s_Earnings_1_241208 Accrued Rents_NY_05.12 2" xfId="26723"/>
    <cellStyle name="s_Earnings_1_241208 Accrued Rents_NY_05.12 2 2" xfId="33210"/>
    <cellStyle name="s_Earnings_1_256328 Accr Revenue Other_LI_11.11" xfId="4490"/>
    <cellStyle name="s_Earnings_1_256328 Accr Revenue Other_LI_11.11 2" xfId="26724"/>
    <cellStyle name="s_Earnings_1_256328 Accr Revenue Other_LI_11.11 2 2" xfId="32702"/>
    <cellStyle name="s_Earnings_1_256345 MTBE_NY_05.12" xfId="9392"/>
    <cellStyle name="s_Earnings_1_256345 MTBE_NY_05.12 2" xfId="26725"/>
    <cellStyle name="s_Earnings_1_256345 MTBE_NY_05.12 2 2" xfId="18149"/>
    <cellStyle name="s_Earnings_1_39 - JE 79 Rev Stabilization adj_NY_05.12" xfId="8820"/>
    <cellStyle name="s_Earnings_1_39 - JE 79 Rev Stabilization adj_NY_05.12 2" xfId="26726"/>
    <cellStyle name="s_Earnings_1_39 - JE 79 Rev Stabilization adj_NY_05.12 2 2" xfId="20668"/>
    <cellStyle name="s_Earnings_1_Attachment A updated 07 11 with Co. Share 14% &amp; East Rockaway" xfId="4491"/>
    <cellStyle name="s_Earnings_1_Attachment A updated 07 11 with Co. Share 14% &amp; East Rockaway 2" xfId="26727"/>
    <cellStyle name="s_Earnings_1_Attachment A updated 07 11 with Co. Share 14% &amp; East Rockaway 2 2" xfId="33632"/>
    <cellStyle name="s_Earnings_1_Attachment A updated 07 11 with Co. Share 14% &amp; East Rockaway_Attachment A_Village Refunds # 2 as of 09 12 2011 updated" xfId="10123"/>
    <cellStyle name="s_Earnings_1_Attachment A updated 07 11 with Co. Share 14% &amp; East Rockaway_Attachment A_Village Refunds # 2 as of 09 12 2011 updated 2" xfId="26728"/>
    <cellStyle name="s_Earnings_1_Attachment A updated 07 11 with Co. Share 14% &amp; East Rockaway_Attachment A_Village Refunds # 2 as of 09 12 2011 updated 2 2" xfId="21212"/>
    <cellStyle name="s_Earnings_1_Attachment A updated with Co. Share 14% 07 25 2011" xfId="4492"/>
    <cellStyle name="s_Earnings_1_Attachment A updated with Co. Share 14% 07 25 2011 2" xfId="26729"/>
    <cellStyle name="s_Earnings_1_Attachment A updated with Co. Share 14% 07 25 2011 2 2" xfId="35194"/>
    <cellStyle name="s_Earnings_1_Attachment A updated with Co. Share 14% 07 25 2011_Attachment A_Village Refunds # 2 as of 09 12 2011 updated" xfId="10124"/>
    <cellStyle name="s_Earnings_1_Attachment A updated with Co. Share 14% 07 25 2011_Attachment A_Village Refunds # 2 as of 09 12 2011 updated 2" xfId="26730"/>
    <cellStyle name="s_Earnings_1_Attachment A updated with Co. Share 14% 07 25 2011_Attachment A_Village Refunds # 2 as of 09 12 2011 updated 2 2" xfId="19548"/>
    <cellStyle name="s_Earnings_1_Attachment A_Village Refunds # 2 as of 09 12 2011 updated" xfId="10125"/>
    <cellStyle name="s_Earnings_1_Attachment A_Village Refunds # 2 as of 09 12 2011 updated 2" xfId="26731"/>
    <cellStyle name="s_Earnings_1_Attachment A_Village Refunds # 2 as of 09 12 2011 updated 2 2" xfId="32803"/>
    <cellStyle name="s_Earnings_1_CONTROL_LOG_01_2012" xfId="4493"/>
    <cellStyle name="s_Earnings_1_CONTROL_LOG_01_2012 2" xfId="26732"/>
    <cellStyle name="s_Earnings_1_CONTROL_LOG_01_2012 2 2" xfId="33569"/>
    <cellStyle name="s_Earnings_1_CONTROL_LOG_02_2012" xfId="4494"/>
    <cellStyle name="s_Earnings_1_CONTROL_LOG_02_2012 2" xfId="26733"/>
    <cellStyle name="s_Earnings_1_CONTROL_LOG_02_2012 2 2" xfId="34732"/>
    <cellStyle name="s_Earnings_1_CONTROL_LOG_03_2012" xfId="4495"/>
    <cellStyle name="s_Earnings_1_CONTROL_LOG_03_2012 2" xfId="26734"/>
    <cellStyle name="s_Earnings_1_CONTROL_LOG_03_2012 2 2" xfId="33749"/>
    <cellStyle name="s_Earnings_1_CONTROL_LOG_04_2011" xfId="4496"/>
    <cellStyle name="s_Earnings_1_CONTROL_LOG_04_2011 2" xfId="26735"/>
    <cellStyle name="s_Earnings_1_CONTROL_LOG_04_2011 2 2" xfId="35578"/>
    <cellStyle name="s_Earnings_1_CONTROL_LOG_04_2012" xfId="4497"/>
    <cellStyle name="s_Earnings_1_CONTROL_LOG_04_2012 2" xfId="26736"/>
    <cellStyle name="s_Earnings_1_CONTROL_LOG_04_2012 2 2" xfId="32785"/>
    <cellStyle name="s_Earnings_1_CONTROL_LOG_05_2011" xfId="4498"/>
    <cellStyle name="s_Earnings_1_CONTROL_LOG_05_2011 2" xfId="26737"/>
    <cellStyle name="s_Earnings_1_CONTROL_LOG_05_2011 2 2" xfId="33836"/>
    <cellStyle name="s_Earnings_1_CONTROL_LOG_05_2012" xfId="4499"/>
    <cellStyle name="s_Earnings_1_CONTROL_LOG_05_2012 2" xfId="26738"/>
    <cellStyle name="s_Earnings_1_CONTROL_LOG_05_2012 2 2" xfId="35104"/>
    <cellStyle name="s_Earnings_1_CONTROL_LOG_06_2011" xfId="4500"/>
    <cellStyle name="s_Earnings_1_CONTROL_LOG_06_2011 2" xfId="26739"/>
    <cellStyle name="s_Earnings_1_CONTROL_LOG_06_2011 2 2" xfId="17392"/>
    <cellStyle name="s_Earnings_1_CONTROL_LOG_06_2012" xfId="4501"/>
    <cellStyle name="s_Earnings_1_CONTROL_LOG_06_2012 2" xfId="26740"/>
    <cellStyle name="s_Earnings_1_CONTROL_LOG_06_2012 2 2" xfId="19719"/>
    <cellStyle name="s_Earnings_1_CONTROL_LOG_07_2011" xfId="4502"/>
    <cellStyle name="s_Earnings_1_CONTROL_LOG_07_2011 2" xfId="26741"/>
    <cellStyle name="s_Earnings_1_CONTROL_LOG_07_2011 2 2" xfId="34133"/>
    <cellStyle name="s_Earnings_1_CONTROL_LOG_08_2011" xfId="4503"/>
    <cellStyle name="s_Earnings_1_CONTROL_LOG_08_2011 2" xfId="26742"/>
    <cellStyle name="s_Earnings_1_CONTROL_LOG_08_2011 2 2" xfId="34368"/>
    <cellStyle name="s_Earnings_1_CONTROL_LOG_09_2011" xfId="4504"/>
    <cellStyle name="s_Earnings_1_CONTROL_LOG_09_2011 2" xfId="26743"/>
    <cellStyle name="s_Earnings_1_CONTROL_LOG_09_2011 2 2" xfId="34663"/>
    <cellStyle name="s_Earnings_1_CONTROL_LOG_10_2011" xfId="4505"/>
    <cellStyle name="s_Earnings_1_CONTROL_LOG_10_2011 2" xfId="26744"/>
    <cellStyle name="s_Earnings_1_CONTROL_LOG_10_2011 2 2" xfId="35616"/>
    <cellStyle name="s_Earnings_1_CONTROL_LOG_11_2011" xfId="4506"/>
    <cellStyle name="s_Earnings_1_CONTROL_LOG_11_2011 2" xfId="26745"/>
    <cellStyle name="s_Earnings_1_CONTROL_LOG_11_2011 2 2" xfId="22538"/>
    <cellStyle name="s_Earnings_1_CONTROL_LOG_12_2011" xfId="4507"/>
    <cellStyle name="s_Earnings_1_CONTROL_LOG_12_2011 2" xfId="26746"/>
    <cellStyle name="s_Earnings_1_CONTROL_LOG_12_2011 2 2" xfId="34216"/>
    <cellStyle name="s_Earnings_1_Exhibit JNC-1 Property Tax Refunds" xfId="4508"/>
    <cellStyle name="s_Earnings_1_Exhibit JNC-1 Property Tax Refunds 2" xfId="26747"/>
    <cellStyle name="s_Earnings_1_Exhibit JNC-1 Property Tax Refunds 2 2" xfId="32751"/>
    <cellStyle name="s_Earnings_1_Exhibit JNC-1 Property Tax Refunds_256328 Accr Revenue Other_LI_11.11" xfId="4509"/>
    <cellStyle name="s_Earnings_1_Exhibit JNC-1 Property Tax Refunds_256328 Accr Revenue Other_LI_11.11 2" xfId="26748"/>
    <cellStyle name="s_Earnings_1_Exhibit JNC-1 Property Tax Refunds_256328 Accr Revenue Other_LI_11.11 2 2" xfId="20894"/>
    <cellStyle name="s_Earnings_1_Exhibit JNC-1 Property Tax Refunds_Attachment A_Village Refunds # 2 as of 09 12 2011 updated" xfId="10126"/>
    <cellStyle name="s_Earnings_1_Exhibit JNC-1 Property Tax Refunds_Attachment A_Village Refunds # 2 as of 09 12 2011 updated 2" xfId="26749"/>
    <cellStyle name="s_Earnings_1_Exhibit JNC-1 Property Tax Refunds_Attachment A_Village Refunds # 2 as of 09 12 2011 updated 2 2" xfId="34412"/>
    <cellStyle name="s_Earnings_1_Exhibit JNC-1 Property Tax Refunds_JE 154 Interest on Village Refunds_02.12" xfId="4510"/>
    <cellStyle name="s_Earnings_1_Exhibit JNC-1 Property Tax Refunds_JE 154 Interest on Village Refunds_02.12 2" xfId="26750"/>
    <cellStyle name="s_Earnings_1_Exhibit JNC-1 Property Tax Refunds_JE 154 Interest on Village Refunds_02.12 2 2" xfId="35987"/>
    <cellStyle name="s_Earnings_1_Exhibit JNC-1 Property Tax Refunds_JE 154 Interest on Village Refunds_08.11" xfId="4511"/>
    <cellStyle name="s_Earnings_1_Exhibit JNC-1 Property Tax Refunds_JE 154 Interest on Village Refunds_08.11 2" xfId="26751"/>
    <cellStyle name="s_Earnings_1_Exhibit JNC-1 Property Tax Refunds_JE 154 Interest on Village Refunds_08.11 2 2" xfId="20862"/>
    <cellStyle name="s_Earnings_1_Exhibit JNC-1 Property Tax Refunds_JE 154 Interest on Village Refunds_11.11" xfId="4512"/>
    <cellStyle name="s_Earnings_1_Exhibit JNC-1 Property Tax Refunds_JE 154 Interest on Village Refunds_11.11 2" xfId="26752"/>
    <cellStyle name="s_Earnings_1_Exhibit JNC-1 Property Tax Refunds_JE 154 Interest on Village Refunds_11.11 2 2" xfId="32324"/>
    <cellStyle name="s_Earnings_1_Finance_JKC5_August 2011" xfId="4513"/>
    <cellStyle name="s_Earnings_1_Finance_JKC5_August 2011 2" xfId="26753"/>
    <cellStyle name="s_Earnings_1_Finance_JKC5_August 2011 2 2" xfId="19143"/>
    <cellStyle name="s_Earnings_1_Finance_JKC5_January 2012" xfId="4514"/>
    <cellStyle name="s_Earnings_1_Finance_JKC5_January 2012 2" xfId="26754"/>
    <cellStyle name="s_Earnings_1_Finance_JKC5_January 2012 2 2" xfId="21588"/>
    <cellStyle name="s_Earnings_1_FSTR JDE Reports 12.2011" xfId="8821"/>
    <cellStyle name="s_Earnings_1_FSTR JDE Reports 12.2011 2" xfId="10127"/>
    <cellStyle name="s_Earnings_1_FSTR JDE Reports 12.2011 2 2" xfId="26756"/>
    <cellStyle name="s_Earnings_1_FSTR JDE Reports 12.2011 2 2 2" xfId="34805"/>
    <cellStyle name="s_Earnings_1_FSTR JDE Reports 12.2011 3" xfId="26755"/>
    <cellStyle name="s_Earnings_1_FSTR JDE Reports 12.2011 3 2" xfId="18976"/>
    <cellStyle name="s_Earnings_1_JE 100_AR_Uncoll_NY_12.12" xfId="9393"/>
    <cellStyle name="s_Earnings_1_JE 100_AR_Uncoll_NY_12.12 2" xfId="26757"/>
    <cellStyle name="s_Earnings_1_JE 100_AR_Uncoll_NY_12.12 2 2" xfId="19796"/>
    <cellStyle name="s_Earnings_1_JE 100_Uncoll_LI_06.12" xfId="4515"/>
    <cellStyle name="s_Earnings_1_JE 100_Uncoll_LI_06.12 2" xfId="26758"/>
    <cellStyle name="s_Earnings_1_JE 100_Uncoll_LI_06.12 2 2" xfId="34306"/>
    <cellStyle name="s_Earnings_1_JE 108 SERP 07.12" xfId="4516"/>
    <cellStyle name="s_Earnings_1_JE 108 SERP 07.12 2" xfId="4517"/>
    <cellStyle name="s_Earnings_1_JE 108 SERP 07.12 2 2" xfId="26760"/>
    <cellStyle name="s_Earnings_1_JE 108 SERP 07.12 2 2 2" xfId="33958"/>
    <cellStyle name="s_Earnings_1_JE 108 SERP 07.12 3" xfId="4518"/>
    <cellStyle name="s_Earnings_1_JE 108 SERP 07.12 3 2" xfId="26761"/>
    <cellStyle name="s_Earnings_1_JE 108 SERP 07.12 3 2 2" xfId="21600"/>
    <cellStyle name="s_Earnings_1_JE 108 SERP 07.12 4" xfId="4519"/>
    <cellStyle name="s_Earnings_1_JE 108 SERP 07.12 4 2" xfId="26762"/>
    <cellStyle name="s_Earnings_1_JE 108 SERP 07.12 4 2 2" xfId="19356"/>
    <cellStyle name="s_Earnings_1_JE 108 SERP 07.12 5" xfId="4520"/>
    <cellStyle name="s_Earnings_1_JE 108 SERP 07.12 5 2" xfId="26763"/>
    <cellStyle name="s_Earnings_1_JE 108 SERP 07.12 5 2 2" xfId="32340"/>
    <cellStyle name="s_Earnings_1_JE 108 SERP 07.12 6" xfId="26759"/>
    <cellStyle name="s_Earnings_1_JE 108 SERP 07.12 6 2" xfId="34238"/>
    <cellStyle name="s_Earnings_1_JE 109 Rate Differential 08.12" xfId="4521"/>
    <cellStyle name="s_Earnings_1_JE 109 Rate Differential 08.12 2" xfId="4522"/>
    <cellStyle name="s_Earnings_1_JE 109 Rate Differential 08.12 2 2" xfId="26765"/>
    <cellStyle name="s_Earnings_1_JE 109 Rate Differential 08.12 2 2 2" xfId="19664"/>
    <cellStyle name="s_Earnings_1_JE 109 Rate Differential 08.12 3" xfId="4523"/>
    <cellStyle name="s_Earnings_1_JE 109 Rate Differential 08.12 3 2" xfId="26766"/>
    <cellStyle name="s_Earnings_1_JE 109 Rate Differential 08.12 3 2 2" xfId="19575"/>
    <cellStyle name="s_Earnings_1_JE 109 Rate Differential 08.12 4" xfId="4524"/>
    <cellStyle name="s_Earnings_1_JE 109 Rate Differential 08.12 4 2" xfId="26767"/>
    <cellStyle name="s_Earnings_1_JE 109 Rate Differential 08.12 4 2 2" xfId="35731"/>
    <cellStyle name="s_Earnings_1_JE 109 Rate Differential 08.12 5" xfId="4525"/>
    <cellStyle name="s_Earnings_1_JE 109 Rate Differential 08.12 5 2" xfId="26768"/>
    <cellStyle name="s_Earnings_1_JE 109 Rate Differential 08.12 5 2 2" xfId="32402"/>
    <cellStyle name="s_Earnings_1_JE 109 Rate Differential 08.12 6" xfId="26764"/>
    <cellStyle name="s_Earnings_1_JE 109 Rate Differential 08.12 6 2" xfId="17995"/>
    <cellStyle name="s_Earnings_1_JE 111 PNC ANALYSIS FEE ACCRUAL 07.12" xfId="4526"/>
    <cellStyle name="s_Earnings_1_JE 111 PNC ANALYSIS FEE ACCRUAL 07.12 2" xfId="4527"/>
    <cellStyle name="s_Earnings_1_JE 111 PNC ANALYSIS FEE ACCRUAL 07.12 2 2" xfId="26770"/>
    <cellStyle name="s_Earnings_1_JE 111 PNC ANALYSIS FEE ACCRUAL 07.12 2 2 2" xfId="19753"/>
    <cellStyle name="s_Earnings_1_JE 111 PNC ANALYSIS FEE ACCRUAL 07.12 3" xfId="4528"/>
    <cellStyle name="s_Earnings_1_JE 111 PNC ANALYSIS FEE ACCRUAL 07.12 3 2" xfId="26771"/>
    <cellStyle name="s_Earnings_1_JE 111 PNC ANALYSIS FEE ACCRUAL 07.12 3 2 2" xfId="33835"/>
    <cellStyle name="s_Earnings_1_JE 111 PNC ANALYSIS FEE ACCRUAL 07.12 4" xfId="4529"/>
    <cellStyle name="s_Earnings_1_JE 111 PNC ANALYSIS FEE ACCRUAL 07.12 4 2" xfId="26772"/>
    <cellStyle name="s_Earnings_1_JE 111 PNC ANALYSIS FEE ACCRUAL 07.12 4 2 2" xfId="35058"/>
    <cellStyle name="s_Earnings_1_JE 111 PNC ANALYSIS FEE ACCRUAL 07.12 5" xfId="4530"/>
    <cellStyle name="s_Earnings_1_JE 111 PNC ANALYSIS FEE ACCRUAL 07.12 5 2" xfId="26773"/>
    <cellStyle name="s_Earnings_1_JE 111 PNC ANALYSIS FEE ACCRUAL 07.12 5 2 2" xfId="21224"/>
    <cellStyle name="s_Earnings_1_JE 111 PNC ANALYSIS FEE ACCRUAL 07.12 6" xfId="26769"/>
    <cellStyle name="s_Earnings_1_JE 111 PNC ANALYSIS FEE ACCRUAL 07.12 6 2" xfId="20741"/>
    <cellStyle name="s_Earnings_1_JE 125_AWCC Activity_NY_08.12" xfId="4531"/>
    <cellStyle name="s_Earnings_1_JE 125_AWCC Activity_NY_08.12 2" xfId="26774"/>
    <cellStyle name="s_Earnings_1_JE 125_AWCC Activity_NY_08.12 2 2" xfId="21240"/>
    <cellStyle name="s_Earnings_1_JE 152_TSA accrue interest_LI_07.12" xfId="4532"/>
    <cellStyle name="s_Earnings_1_JE 152_TSA accrue interest_LI_07.12 2" xfId="26775"/>
    <cellStyle name="s_Earnings_1_JE 152_TSA accrue interest_LI_07.12 2 2" xfId="18531"/>
    <cellStyle name="s_Earnings_1_JE 154 Interest on Village Refunds_02.12" xfId="4533"/>
    <cellStyle name="s_Earnings_1_JE 154 Interest on Village Refunds_02.12 2" xfId="26776"/>
    <cellStyle name="s_Earnings_1_JE 154 Interest on Village Refunds_02.12 2 2" xfId="32396"/>
    <cellStyle name="s_Earnings_1_JE 154 Interest on Village Refunds_03.11" xfId="4534"/>
    <cellStyle name="s_Earnings_1_JE 154 Interest on Village Refunds_03.11 2" xfId="26777"/>
    <cellStyle name="s_Earnings_1_JE 154 Interest on Village Refunds_03.11 2 2" xfId="33837"/>
    <cellStyle name="s_Earnings_1_JE 154 Interest on Village Refunds_03.11_256328 Accr Revenue Other_LI_11.11" xfId="4535"/>
    <cellStyle name="s_Earnings_1_JE 154 Interest on Village Refunds_03.11_256328 Accr Revenue Other_LI_11.11 2" xfId="26778"/>
    <cellStyle name="s_Earnings_1_JE 154 Interest on Village Refunds_03.11_256328 Accr Revenue Other_LI_11.11 2 2" xfId="32251"/>
    <cellStyle name="s_Earnings_1_JE 154 Interest on Village Refunds_03.11_Attachment A updated with Co. Share 14% 07 25 2011" xfId="4536"/>
    <cellStyle name="s_Earnings_1_JE 154 Interest on Village Refunds_03.11_Attachment A updated with Co. Share 14% 07 25 2011 2" xfId="26779"/>
    <cellStyle name="s_Earnings_1_JE 154 Interest on Village Refunds_03.11_Attachment A updated with Co. Share 14% 07 25 2011 2 2" xfId="33392"/>
    <cellStyle name="s_Earnings_1_JE 154 Interest on Village Refunds_03.11_Attachment A updated with Co. Share 14% 07 25 2011_Attachment A_Village Refunds # 2 as of 09 12 2011 updated" xfId="10128"/>
    <cellStyle name="s_Earnings_1_JE 154 Interest on Village Refunds_03.11_Attachment A updated with Co. Share 14% 07 25 2011_Attachment A_Village Refunds # 2 as of 09 12 2011 updated 2" xfId="26780"/>
    <cellStyle name="s_Earnings_1_JE 154 Interest on Village Refunds_03.11_Attachment A updated with Co. Share 14% 07 25 2011_Attachment A_Village Refunds # 2 as of 09 12 2011 updated 2 2" xfId="33960"/>
    <cellStyle name="s_Earnings_1_JE 154 Interest on Village Refunds_03.11_Attachment A_Village Refunds # 2 as of 09 12 2011 updated" xfId="10129"/>
    <cellStyle name="s_Earnings_1_JE 154 Interest on Village Refunds_03.11_Attachment A_Village Refunds # 2 as of 09 12 2011 updated 2" xfId="26781"/>
    <cellStyle name="s_Earnings_1_JE 154 Interest on Village Refunds_03.11_Attachment A_Village Refunds # 2 as of 09 12 2011 updated 2 2" xfId="19637"/>
    <cellStyle name="s_Earnings_1_JE 154 Interest on Village Refunds_03.11_JE 154 Interest on Village Refunds_02.12" xfId="4537"/>
    <cellStyle name="s_Earnings_1_JE 154 Interest on Village Refunds_03.11_JE 154 Interest on Village Refunds_02.12 2" xfId="26782"/>
    <cellStyle name="s_Earnings_1_JE 154 Interest on Village Refunds_03.11_JE 154 Interest on Village Refunds_02.12 2 2" xfId="32752"/>
    <cellStyle name="s_Earnings_1_JE 154 Interest on Village Refunds_03.11_JE 154 Interest on Village Refunds_08.11" xfId="4538"/>
    <cellStyle name="s_Earnings_1_JE 154 Interest on Village Refunds_03.11_JE 154 Interest on Village Refunds_08.11 2" xfId="26783"/>
    <cellStyle name="s_Earnings_1_JE 154 Interest on Village Refunds_03.11_JE 154 Interest on Village Refunds_08.11 2 2" xfId="19339"/>
    <cellStyle name="s_Earnings_1_JE 154 Interest on Village Refunds_03.11_JE 154 Interest on Village Refunds_11.11" xfId="4539"/>
    <cellStyle name="s_Earnings_1_JE 154 Interest on Village Refunds_03.11_JE 154 Interest on Village Refunds_11.11 2" xfId="26784"/>
    <cellStyle name="s_Earnings_1_JE 154 Interest on Village Refunds_03.11_JE 154 Interest on Village Refunds_11.11 2 2" xfId="18832"/>
    <cellStyle name="s_Earnings_1_JE 154 Interest on Village Refunds_08.11" xfId="4540"/>
    <cellStyle name="s_Earnings_1_JE 154 Interest on Village Refunds_08.11 2" xfId="26785"/>
    <cellStyle name="s_Earnings_1_JE 154 Interest on Village Refunds_08.11 2 2" xfId="35196"/>
    <cellStyle name="s_Earnings_1_JE 154 Interest on Village Refunds_09.11" xfId="10130"/>
    <cellStyle name="s_Earnings_1_JE 154 Interest on Village Refunds_09.11 2" xfId="26786"/>
    <cellStyle name="s_Earnings_1_JE 154 Interest on Village Refunds_09.11 2 2" xfId="35482"/>
    <cellStyle name="s_Earnings_1_JE 154 Interest on Village Refunds_11.11" xfId="4541"/>
    <cellStyle name="s_Earnings_1_JE 154 Interest on Village Refunds_11.11 2" xfId="26787"/>
    <cellStyle name="s_Earnings_1_JE 154 Interest on Village Refunds_11.11 2 2" xfId="18906"/>
    <cellStyle name="s_Earnings_1_JE 160 Workbasket accrual LI 09.11" xfId="4542"/>
    <cellStyle name="s_Earnings_1_JE 160 Workbasket accrual LI 09.11 2" xfId="26788"/>
    <cellStyle name="s_Earnings_1_JE 160 Workbasket accrual LI 09.11 2 2" xfId="34728"/>
    <cellStyle name="s_Earnings_1_JE 160 Workbasket accrual LI 10.11 - in progress" xfId="4543"/>
    <cellStyle name="s_Earnings_1_JE 160 Workbasket accrual LI 10.11 - in progress 2" xfId="26789"/>
    <cellStyle name="s_Earnings_1_JE 160 Workbasket accrual LI 10.11 - in progress 2 2" xfId="32783"/>
    <cellStyle name="s_Earnings_1_JE 160 Workbasket Accrual_updated-_CA_01.10" xfId="4544"/>
    <cellStyle name="s_Earnings_1_JE 160 Workbasket Accrual_updated-_CA_01.10 2" xfId="4545"/>
    <cellStyle name="s_Earnings_1_JE 160 Workbasket Accrual_updated-_CA_01.10 2 2" xfId="26791"/>
    <cellStyle name="s_Earnings_1_JE 160 Workbasket Accrual_updated-_CA_01.10 2 2 2" xfId="35654"/>
    <cellStyle name="s_Earnings_1_JE 160 Workbasket Accrual_updated-_CA_01.10 3" xfId="4546"/>
    <cellStyle name="s_Earnings_1_JE 160 Workbasket Accrual_updated-_CA_01.10 3 2" xfId="26792"/>
    <cellStyle name="s_Earnings_1_JE 160 Workbasket Accrual_updated-_CA_01.10 3 2 2" xfId="19557"/>
    <cellStyle name="s_Earnings_1_JE 160 Workbasket Accrual_updated-_CA_01.10 4" xfId="4547"/>
    <cellStyle name="s_Earnings_1_JE 160 Workbasket Accrual_updated-_CA_01.10 4 2" xfId="26793"/>
    <cellStyle name="s_Earnings_1_JE 160 Workbasket Accrual_updated-_CA_01.10 4 2 2" xfId="17780"/>
    <cellStyle name="s_Earnings_1_JE 160 Workbasket Accrual_updated-_CA_01.10 5" xfId="4548"/>
    <cellStyle name="s_Earnings_1_JE 160 Workbasket Accrual_updated-_CA_01.10 5 2" xfId="26794"/>
    <cellStyle name="s_Earnings_1_JE 160 Workbasket Accrual_updated-_CA_01.10 5 2 2" xfId="19193"/>
    <cellStyle name="s_Earnings_1_JE 160 Workbasket Accrual_updated-_CA_01.10 6" xfId="26790"/>
    <cellStyle name="s_Earnings_1_JE 160 Workbasket Accrual_updated-_CA_01.10 6 2" xfId="34193"/>
    <cellStyle name="s_Earnings_1_JE 160 Workbasket Accrual_updated-_CA_01.10_~3251160" xfId="4549"/>
    <cellStyle name="s_Earnings_1_JE 160 Workbasket Accrual_updated-_CA_01.10_~3251160 2" xfId="26795"/>
    <cellStyle name="s_Earnings_1_JE 160 Workbasket Accrual_updated-_CA_01.10_~3251160 2 2" xfId="32242"/>
    <cellStyle name="s_Earnings_1_JE 160 Workbasket Accrual_updated-_CA_01.10_JE 160 Workbasket accrual LI 09.11" xfId="4550"/>
    <cellStyle name="s_Earnings_1_JE 160 Workbasket Accrual_updated-_CA_01.10_JE 160 Workbasket accrual LI 09.11 2" xfId="26796"/>
    <cellStyle name="s_Earnings_1_JE 160 Workbasket Accrual_updated-_CA_01.10_JE 160 Workbasket accrual LI 09.11 2 2" xfId="34806"/>
    <cellStyle name="s_Earnings_1_JE 160 Workbasket Accrual_updated-_CA_01.10_JE 160 Workbasket accrual LI 10.11 - in progress" xfId="4551"/>
    <cellStyle name="s_Earnings_1_JE 160 Workbasket Accrual_updated-_CA_01.10_JE 160 Workbasket accrual LI 10.11 - in progress 2" xfId="26797"/>
    <cellStyle name="s_Earnings_1_JE 160 Workbasket Accrual_updated-_CA_01.10_JE 160 Workbasket accrual LI 10.11 - in progress 2 2" xfId="33472"/>
    <cellStyle name="s_Earnings_1_JE 160 Workbasket Accrual_updated-_CA_01.10_JE 160 Workbasket Template_LI_04.12" xfId="4552"/>
    <cellStyle name="s_Earnings_1_JE 160 Workbasket Accrual_updated-_CA_01.10_JE 160 Workbasket Template_LI_04.12 2" xfId="26798"/>
    <cellStyle name="s_Earnings_1_JE 160 Workbasket Accrual_updated-_CA_01.10_JE 160 Workbasket Template_LI_04.12 2 2" xfId="18835"/>
    <cellStyle name="s_Earnings_1_JE 160 Workbasket Accrual_updated-_CA_01.10_JE 160 Workbasket Template_LI_07.12" xfId="4553"/>
    <cellStyle name="s_Earnings_1_JE 160 Workbasket Accrual_updated-_CA_01.10_JE 160 Workbasket Template_LI_07.12 2" xfId="26799"/>
    <cellStyle name="s_Earnings_1_JE 160 Workbasket Accrual_updated-_CA_01.10_JE 160 Workbasket Template_LI_07.12 2 2" xfId="20740"/>
    <cellStyle name="s_Earnings_1_JE 160 Workbasket Accrual_updated-_CA_01.10_JE 175 Legal Accrual_LI 05.12" xfId="4554"/>
    <cellStyle name="s_Earnings_1_JE 160 Workbasket Accrual_updated-_CA_01.10_JE 175 Legal Accrual_LI 05.12 2" xfId="26800"/>
    <cellStyle name="s_Earnings_1_JE 160 Workbasket Accrual_updated-_CA_01.10_JE 175 Legal Accrual_LI 05.12 2 2" xfId="32443"/>
    <cellStyle name="s_Earnings_1_JE 160 Workbasket Accrual_updated-_CA_01.10_JE 175 Legal Accrual_LI 08.2011" xfId="4555"/>
    <cellStyle name="s_Earnings_1_JE 160 Workbasket Accrual_updated-_CA_01.10_JE 175 Legal Accrual_LI 08.2011 2" xfId="26801"/>
    <cellStyle name="s_Earnings_1_JE 160 Workbasket Accrual_updated-_CA_01.10_JE 175 Legal Accrual_LI 08.2011 2 2" xfId="35195"/>
    <cellStyle name="s_Earnings_1_JE 160 Workbasket Accrual_updated-_CA_01.10_JE 175 Legal Accrual_LI -10.2011" xfId="4556"/>
    <cellStyle name="s_Earnings_1_JE 160 Workbasket Accrual_updated-_CA_01.10_JE 175 Legal Accrual_LI -10.2011 2" xfId="26802"/>
    <cellStyle name="s_Earnings_1_JE 160 Workbasket Accrual_updated-_CA_01.10_JE 175 Legal Accrual_LI -10.2011 2 2" xfId="33429"/>
    <cellStyle name="s_Earnings_1_JE 160 Workbasket Accrual_updated-_CA_01.10_JE 175 Legal Accrual_LI -11.2011" xfId="4557"/>
    <cellStyle name="s_Earnings_1_JE 160 Workbasket Accrual_updated-_CA_01.10_JE 175 Legal Accrual_LI -11.2011 2" xfId="26803"/>
    <cellStyle name="s_Earnings_1_JE 160 Workbasket Accrual_updated-_CA_01.10_JE 175 Legal Accrual_LI -11.2011 2 2" xfId="33524"/>
    <cellStyle name="s_Earnings_1_JE 160 Workbasket Accrual_updated-_CA_01.10_JE 175 Legal Accrual_LI -12.2011" xfId="4558"/>
    <cellStyle name="s_Earnings_1_JE 160 Workbasket Accrual_updated-_CA_01.10_JE 175 Legal Accrual_LI -12.2011 2" xfId="26804"/>
    <cellStyle name="s_Earnings_1_JE 160 Workbasket Accrual_updated-_CA_01.10_JE 175 Legal Accrual_LI -12.2011 2 2" xfId="35797"/>
    <cellStyle name="s_Earnings_1_JE 160 Workbasket Accrual_updated-_CA_01.10_JE 175_Legal Accrual_TN_08.11" xfId="4559"/>
    <cellStyle name="s_Earnings_1_JE 160 Workbasket Accrual_updated-_CA_01.10_JE 175_Legal Accrual_TN_08.11 2" xfId="26805"/>
    <cellStyle name="s_Earnings_1_JE 160 Workbasket Accrual_updated-_CA_01.10_JE 175_Legal Accrual_TN_08.11 2 2" xfId="34963"/>
    <cellStyle name="s_Earnings_1_JE 160 Workbasket Accrual_updated-_CA_01.10_JE 175_Legal Accrual_TN_09.11" xfId="4560"/>
    <cellStyle name="s_Earnings_1_JE 160 Workbasket Accrual_updated-_CA_01.10_JE 175_Legal Accrual_TN_09.11 2" xfId="26806"/>
    <cellStyle name="s_Earnings_1_JE 160 Workbasket Accrual_updated-_CA_01.10_JE 175_Legal Accrual_TN_09.11 2 2" xfId="34084"/>
    <cellStyle name="s_Earnings_1_JE 160 Workbasket Accrual_updated-_CA_01.10_LI-Legal Fees_Accrual Worksheet_2011-02Nov" xfId="4561"/>
    <cellStyle name="s_Earnings_1_JE 160 Workbasket Accrual_updated-_CA_01.10_LI-Legal Fees_Accrual Worksheet_2011-02Nov 2" xfId="26807"/>
    <cellStyle name="s_Earnings_1_JE 160 Workbasket Accrual_updated-_CA_01.10_LI-Legal Fees_Accrual Worksheet_2011-02Nov 2 2" xfId="21428"/>
    <cellStyle name="s_Earnings_1_JE 160 Workbasket Accrual_updated-_CA_01.10_SAP JE Accrual" xfId="4562"/>
    <cellStyle name="s_Earnings_1_JE 160 Workbasket Accrual_updated-_CA_01.10_SAP JE Accrual 2" xfId="26808"/>
    <cellStyle name="s_Earnings_1_JE 160 Workbasket Accrual_updated-_CA_01.10_SAP JE Accrual 2 2" xfId="19095"/>
    <cellStyle name="s_Earnings_1_JE 160 Workbasket Accrual_updated-_CA_01.10_SAP JE Template 10.06.12" xfId="4563"/>
    <cellStyle name="s_Earnings_1_JE 160 Workbasket Accrual_updated-_CA_01.10_SAP JE Template 10.06.12 2" xfId="26809"/>
    <cellStyle name="s_Earnings_1_JE 160 Workbasket Accrual_updated-_CA_01.10_SAP JE Template 10.06.12 2 2" xfId="33834"/>
    <cellStyle name="s_Earnings_1_JE 175 Legal accrual_12.11" xfId="4564"/>
    <cellStyle name="s_Earnings_1_JE 175 Legal accrual_12.11 2" xfId="26810"/>
    <cellStyle name="s_Earnings_1_JE 175 Legal accrual_12.11 2 2" xfId="34760"/>
    <cellStyle name="s_Earnings_1_JE 175 Legal Accrual_LI_07.12" xfId="10887"/>
    <cellStyle name="s_Earnings_1_JE 175 Legal Accrual_LI_07.12 2" xfId="26811"/>
    <cellStyle name="s_Earnings_1_JE 175 Legal Accrual_LI_07.12 2 2" xfId="21090"/>
    <cellStyle name="s_Earnings_1_JE 180_MI reserve over 180 days_LI 07.12" xfId="10888"/>
    <cellStyle name="s_Earnings_1_JE 180_MI reserve over 180 days_LI 07.12 2" xfId="26812"/>
    <cellStyle name="s_Earnings_1_JE 180_MI reserve over 180 days_LI 07.12 2 2" xfId="33312"/>
    <cellStyle name="s_Earnings_1_JE 200 AWCC true up_PA_06.12" xfId="4565"/>
    <cellStyle name="s_Earnings_1_JE 200 AWCC true up_PA_06.12 2" xfId="26813"/>
    <cellStyle name="s_Earnings_1_JE 200 AWCC true up_PA_06.12 2 2" xfId="20844"/>
    <cellStyle name="s_Earnings_1_JE 38110902 True up interest for RAC adjustment" xfId="4566"/>
    <cellStyle name="s_Earnings_1_JE 38110902 True up interest for RAC adjustment 2" xfId="26814"/>
    <cellStyle name="s_Earnings_1_JE 38110902 True up interest for RAC adjustment 2 2" xfId="21441"/>
    <cellStyle name="s_Earnings_1_JE 39081218 Antenna Rent Revenue_NY_07.12" xfId="9394"/>
    <cellStyle name="s_Earnings_1_JE 39081218 Antenna Rent Revenue_NY_07.12 2" xfId="26815"/>
    <cellStyle name="s_Earnings_1_JE 39081218 Antenna Rent Revenue_NY_07.12 2 2" xfId="21148"/>
    <cellStyle name="s_Earnings_1_JE 500 INTERNAL RESERVE INTEREST Dec. 2011" xfId="4567"/>
    <cellStyle name="s_Earnings_1_JE 500 INTERNAL RESERVE INTEREST Dec. 2011 2" xfId="9557"/>
    <cellStyle name="s_Earnings_1_JE 500 INTERNAL RESERVE INTEREST Dec. 2011 2 2" xfId="26817"/>
    <cellStyle name="s_Earnings_1_JE 500 INTERNAL RESERVE INTEREST Dec. 2011 2 2 2" xfId="32341"/>
    <cellStyle name="s_Earnings_1_JE 500 INTERNAL RESERVE INTEREST Dec. 2011 3" xfId="26816"/>
    <cellStyle name="s_Earnings_1_JE 500 INTERNAL RESERVE INTEREST Dec. 2011 3 2" xfId="33720"/>
    <cellStyle name="s_Earnings_1_JE 500 INTERNAL RESERVE INTEREST Nov. 2011" xfId="9558"/>
    <cellStyle name="s_Earnings_1_JE 500 INTERNAL RESERVE INTEREST Nov. 2011 2" xfId="26818"/>
    <cellStyle name="s_Earnings_1_JE 500 INTERNAL RESERVE INTEREST Nov. 2011 2 2" xfId="35529"/>
    <cellStyle name="s_Earnings_1_JE 725 - To record the PPV uplift - NY - 08.12" xfId="8822"/>
    <cellStyle name="s_Earnings_1_JE 725 - To record the PPV uplift - NY - 08.12 2" xfId="26819"/>
    <cellStyle name="s_Earnings_1_JE 725 - To record the PPV uplift - NY - 08.12 2 2" xfId="33098"/>
    <cellStyle name="s_Earnings_1_JE 77 Rev Stabilization 02.12" xfId="4568"/>
    <cellStyle name="s_Earnings_1_JE 77 Rev Stabilization 02.12 2" xfId="26820"/>
    <cellStyle name="s_Earnings_1_JE 77 Rev Stabilization 02.12 2 2" xfId="34990"/>
    <cellStyle name="s_Earnings_1_JE 77 Rev Stabilization 03.12" xfId="10131"/>
    <cellStyle name="s_Earnings_1_JE 77 Rev Stabilization 03.12 2" xfId="26821"/>
    <cellStyle name="s_Earnings_1_JE 77 Rev Stabilization 03.12 2 2" xfId="33077"/>
    <cellStyle name="s_Earnings_1_JE 77 Rev Stabilization 08.11" xfId="4569"/>
    <cellStyle name="s_Earnings_1_JE 77 Rev Stabilization 08.11 2" xfId="10132"/>
    <cellStyle name="s_Earnings_1_JE 77 Rev Stabilization 08.11 2 2" xfId="26823"/>
    <cellStyle name="s_Earnings_1_JE 77 Rev Stabilization 08.11 2 2 2" xfId="34134"/>
    <cellStyle name="s_Earnings_1_JE 77 Rev Stabilization 08.11 3" xfId="26822"/>
    <cellStyle name="s_Earnings_1_JE 77 Rev Stabilization 08.11 3 2" xfId="18174"/>
    <cellStyle name="s_Earnings_1_JE 77 Rev Stabilization 11.11" xfId="10133"/>
    <cellStyle name="s_Earnings_1_JE 77 Rev Stabilization 11.11 2" xfId="26824"/>
    <cellStyle name="s_Earnings_1_JE 77 Rev Stabilization 11.11 2 2" xfId="34237"/>
    <cellStyle name="s_Earnings_1_JE 77 Rev Stabilization 12.11" xfId="10134"/>
    <cellStyle name="s_Earnings_1_JE 77 Rev Stabilization 12.11 2" xfId="26825"/>
    <cellStyle name="s_Earnings_1_JE 77 Rev Stabilization 12.11 2 2" xfId="34024"/>
    <cellStyle name="s_Earnings_1_JE 77 Rev Stabilization_NY_08.12" xfId="8823"/>
    <cellStyle name="s_Earnings_1_JE 77 Rev Stabilization_NY_08.12 2" xfId="26826"/>
    <cellStyle name="s_Earnings_1_JE 77 Rev Stabilization_NY_08.12 2 2" xfId="32999"/>
    <cellStyle name="s_Earnings_1_JE 78 Property Tax Stabilization 02.12" xfId="8824"/>
    <cellStyle name="s_Earnings_1_JE 78 Property Tax Stabilization 02.12 2" xfId="26827"/>
    <cellStyle name="s_Earnings_1_JE 78 Property Tax Stabilization 02.12 2 2" xfId="35541"/>
    <cellStyle name="s_Earnings_1_JE 78 Property Tax Stabilization 08.11" xfId="8825"/>
    <cellStyle name="s_Earnings_1_JE 78 Property Tax Stabilization 08.11 2" xfId="26828"/>
    <cellStyle name="s_Earnings_1_JE 78 Property Tax Stabilization 08.11 2 2" xfId="18275"/>
    <cellStyle name="s_Earnings_1_JE 78 Property Tax Stabilization 11.11" xfId="8826"/>
    <cellStyle name="s_Earnings_1_JE 78 Property Tax Stabilization 11.11 2" xfId="26829"/>
    <cellStyle name="s_Earnings_1_JE 78 Property Tax Stabilization 11.11 2 2" xfId="17745"/>
    <cellStyle name="s_Earnings_1_JE Template" xfId="4570"/>
    <cellStyle name="s_Earnings_1_JE Template 2" xfId="4571"/>
    <cellStyle name="s_Earnings_1_JE Template 2 2" xfId="26831"/>
    <cellStyle name="s_Earnings_1_JE Template 2 2 2" xfId="17614"/>
    <cellStyle name="s_Earnings_1_JE Template 3" xfId="4572"/>
    <cellStyle name="s_Earnings_1_JE Template 3 2" xfId="26832"/>
    <cellStyle name="s_Earnings_1_JE Template 3 2 2" xfId="34055"/>
    <cellStyle name="s_Earnings_1_JE Template 4" xfId="4573"/>
    <cellStyle name="s_Earnings_1_JE Template 4 2" xfId="26833"/>
    <cellStyle name="s_Earnings_1_JE Template 4 2 2" xfId="21340"/>
    <cellStyle name="s_Earnings_1_JE Template 5" xfId="4574"/>
    <cellStyle name="s_Earnings_1_JE Template 5 2" xfId="26834"/>
    <cellStyle name="s_Earnings_1_JE Template 5 2 2" xfId="20718"/>
    <cellStyle name="s_Earnings_1_JE Template 6" xfId="26830"/>
    <cellStyle name="s_Earnings_1_JE Template 6 2" xfId="19576"/>
    <cellStyle name="s_Earnings_1_JE Template_~3251160" xfId="4575"/>
    <cellStyle name="s_Earnings_1_JE Template_~3251160 2" xfId="26835"/>
    <cellStyle name="s_Earnings_1_JE Template_~3251160 2 2" xfId="22486"/>
    <cellStyle name="s_Earnings_1_JE Template_JE 160 Workbasket accrual LI 09.11" xfId="4576"/>
    <cellStyle name="s_Earnings_1_JE Template_JE 160 Workbasket accrual LI 09.11 2" xfId="26836"/>
    <cellStyle name="s_Earnings_1_JE Template_JE 160 Workbasket accrual LI 09.11 2 2" xfId="35197"/>
    <cellStyle name="s_Earnings_1_JE Template_JE 160 Workbasket accrual LI 10.11 - in progress" xfId="4577"/>
    <cellStyle name="s_Earnings_1_JE Template_JE 160 Workbasket accrual LI 10.11 - in progress 2" xfId="26837"/>
    <cellStyle name="s_Earnings_1_JE Template_JE 160 Workbasket accrual LI 10.11 - in progress 2 2" xfId="18037"/>
    <cellStyle name="s_Earnings_1_JE Template_JE 160 Workbasket Template_LI_04.12" xfId="4578"/>
    <cellStyle name="s_Earnings_1_JE Template_JE 160 Workbasket Template_LI_04.12 2" xfId="26838"/>
    <cellStyle name="s_Earnings_1_JE Template_JE 160 Workbasket Template_LI_04.12 2 2" xfId="33373"/>
    <cellStyle name="s_Earnings_1_JE Template_JE 160 Workbasket Template_LI_07.12" xfId="4579"/>
    <cellStyle name="s_Earnings_1_JE Template_JE 160 Workbasket Template_LI_07.12 2" xfId="26839"/>
    <cellStyle name="s_Earnings_1_JE Template_JE 160 Workbasket Template_LI_07.12 2 2" xfId="35285"/>
    <cellStyle name="s_Earnings_1_JE Template_JE 175 Legal Accrual_LI 05.12" xfId="4580"/>
    <cellStyle name="s_Earnings_1_JE Template_JE 175 Legal Accrual_LI 05.12 2" xfId="26840"/>
    <cellStyle name="s_Earnings_1_JE Template_JE 175 Legal Accrual_LI 05.12 2 2" xfId="33452"/>
    <cellStyle name="s_Earnings_1_JE Template_JE 175 Legal Accrual_LI 08.2011" xfId="4581"/>
    <cellStyle name="s_Earnings_1_JE Template_JE 175 Legal Accrual_LI 08.2011 2" xfId="26841"/>
    <cellStyle name="s_Earnings_1_JE Template_JE 175 Legal Accrual_LI 08.2011 2 2" xfId="18614"/>
    <cellStyle name="s_Earnings_1_JE Template_JE 175 Legal Accrual_LI -10.2011" xfId="4582"/>
    <cellStyle name="s_Earnings_1_JE Template_JE 175 Legal Accrual_LI -10.2011 2" xfId="26842"/>
    <cellStyle name="s_Earnings_1_JE Template_JE 175 Legal Accrual_LI -10.2011 2 2" xfId="20281"/>
    <cellStyle name="s_Earnings_1_JE Template_JE 175 Legal Accrual_LI -11.2011" xfId="4583"/>
    <cellStyle name="s_Earnings_1_JE Template_JE 175 Legal Accrual_LI -11.2011 2" xfId="26843"/>
    <cellStyle name="s_Earnings_1_JE Template_JE 175 Legal Accrual_LI -11.2011 2 2" xfId="34664"/>
    <cellStyle name="s_Earnings_1_JE Template_JE 175 Legal Accrual_LI -12.2011" xfId="4584"/>
    <cellStyle name="s_Earnings_1_JE Template_JE 175 Legal Accrual_LI -12.2011 2" xfId="26844"/>
    <cellStyle name="s_Earnings_1_JE Template_JE 175 Legal Accrual_LI -12.2011 2 2" xfId="21195"/>
    <cellStyle name="s_Earnings_1_JE Template_JE 175_Legal Accrual_TN_08.11" xfId="4585"/>
    <cellStyle name="s_Earnings_1_JE Template_JE 175_Legal Accrual_TN_08.11 2" xfId="26845"/>
    <cellStyle name="s_Earnings_1_JE Template_JE 175_Legal Accrual_TN_08.11 2 2" xfId="33008"/>
    <cellStyle name="s_Earnings_1_JE Template_JE 175_Legal Accrual_TN_09.11" xfId="4586"/>
    <cellStyle name="s_Earnings_1_JE Template_JE 175_Legal Accrual_TN_09.11 2" xfId="26846"/>
    <cellStyle name="s_Earnings_1_JE Template_JE 175_Legal Accrual_TN_09.11 2 2" xfId="36012"/>
    <cellStyle name="s_Earnings_1_JE Template_LI-Legal Fees_Accrual Worksheet_2011-02Nov" xfId="4587"/>
    <cellStyle name="s_Earnings_1_JE Template_LI-Legal Fees_Accrual Worksheet_2011-02Nov 2" xfId="26847"/>
    <cellStyle name="s_Earnings_1_JE Template_LI-Legal Fees_Accrual Worksheet_2011-02Nov 2 2" xfId="33289"/>
    <cellStyle name="s_Earnings_1_JE Template_SAP JE Accrual" xfId="4588"/>
    <cellStyle name="s_Earnings_1_JE Template_SAP JE Accrual 2" xfId="26848"/>
    <cellStyle name="s_Earnings_1_JE Template_SAP JE Accrual 2 2" xfId="33833"/>
    <cellStyle name="s_Earnings_1_JE Template_SAP JE Template 10.06.12" xfId="4589"/>
    <cellStyle name="s_Earnings_1_JE Template_SAP JE Template 10.06.12 2" xfId="26849"/>
    <cellStyle name="s_Earnings_1_JE Template_SAP JE Template 10.06.12 2 2" xfId="19016"/>
    <cellStyle name="s_Earnings_1_JE-December 2012" xfId="4590"/>
    <cellStyle name="s_Earnings_1_JE-December 2012 2" xfId="4591"/>
    <cellStyle name="s_Earnings_1_JE-December 2012 2 2" xfId="26851"/>
    <cellStyle name="s_Earnings_1_JE-December 2012 2 2 2" xfId="21054"/>
    <cellStyle name="s_Earnings_1_JE-December 2012 3" xfId="4592"/>
    <cellStyle name="s_Earnings_1_JE-December 2012 3 2" xfId="26852"/>
    <cellStyle name="s_Earnings_1_JE-December 2012 3 2 2" xfId="35617"/>
    <cellStyle name="s_Earnings_1_JE-December 2012 4" xfId="4593"/>
    <cellStyle name="s_Earnings_1_JE-December 2012 4 2" xfId="26853"/>
    <cellStyle name="s_Earnings_1_JE-December 2012 4 2 2" xfId="32342"/>
    <cellStyle name="s_Earnings_1_JE-December 2012 5" xfId="4594"/>
    <cellStyle name="s_Earnings_1_JE-December 2012 5 2" xfId="26854"/>
    <cellStyle name="s_Earnings_1_JE-December 2012 5 2 2" xfId="35028"/>
    <cellStyle name="s_Earnings_1_JE-December 2012 6" xfId="26850"/>
    <cellStyle name="s_Earnings_1_JE-December 2012 6 2" xfId="21175"/>
    <cellStyle name="s_Earnings_1_JE-November 2012" xfId="4595"/>
    <cellStyle name="s_Earnings_1_JE-November 2012 2" xfId="4596"/>
    <cellStyle name="s_Earnings_1_JE-November 2012 2 2" xfId="26856"/>
    <cellStyle name="s_Earnings_1_JE-November 2012 2 2 2" xfId="33473"/>
    <cellStyle name="s_Earnings_1_JE-November 2012 3" xfId="4597"/>
    <cellStyle name="s_Earnings_1_JE-November 2012 3 2" xfId="26857"/>
    <cellStyle name="s_Earnings_1_JE-November 2012 3 2 2" xfId="35105"/>
    <cellStyle name="s_Earnings_1_JE-November 2012 4" xfId="4598"/>
    <cellStyle name="s_Earnings_1_JE-November 2012 4 2" xfId="26858"/>
    <cellStyle name="s_Earnings_1_JE-November 2012 4 2 2" xfId="21455"/>
    <cellStyle name="s_Earnings_1_JE-November 2012 5" xfId="4599"/>
    <cellStyle name="s_Earnings_1_JE-November 2012 5 2" xfId="26859"/>
    <cellStyle name="s_Earnings_1_JE-November 2012 5 2 2" xfId="34020"/>
    <cellStyle name="s_Earnings_1_JE-November 2012 6" xfId="26855"/>
    <cellStyle name="s_Earnings_1_JE-November 2012 6 2" xfId="17369"/>
    <cellStyle name="s_Earnings_1_Journal Entry (2)" xfId="4600"/>
    <cellStyle name="s_Earnings_1_Journal Entry (2) 2" xfId="26860"/>
    <cellStyle name="s_Earnings_1_Journal Entry (2) 2 2" xfId="18977"/>
    <cellStyle name="s_Earnings_1_JR 2001 OPEB 2012" xfId="10135"/>
    <cellStyle name="s_Earnings_1_JR 2001 OPEB 2012 2" xfId="26861"/>
    <cellStyle name="s_Earnings_1_JR 2001 OPEB 2012 2 2" xfId="21312"/>
    <cellStyle name="s_Earnings_1_JR 2002 Pension Costs 2012" xfId="10136"/>
    <cellStyle name="s_Earnings_1_JR 2002 Pension Costs 2012 2" xfId="26862"/>
    <cellStyle name="s_Earnings_1_JR 2002 Pension Costs 2012 2 2" xfId="19144"/>
    <cellStyle name="s_Earnings_1_LI#38 165100 Mar 2011" xfId="4601"/>
    <cellStyle name="s_Earnings_1_LI#38 165100 Mar 2011 2" xfId="10137"/>
    <cellStyle name="s_Earnings_1_LI#38 165100 Mar 2011 2 2" xfId="26864"/>
    <cellStyle name="s_Earnings_1_LI#38 165100 Mar 2011 2 2 2" xfId="34250"/>
    <cellStyle name="s_Earnings_1_LI#38 165100 Mar 2011 3" xfId="26863"/>
    <cellStyle name="s_Earnings_1_LI#38 165100 Mar 2011 3 2" xfId="34807"/>
    <cellStyle name="s_Earnings_1_LI#38 165100 Mar 2011_39 - JE 77 Rev Stabilization_NY_05.12" xfId="8827"/>
    <cellStyle name="s_Earnings_1_LI#38 165100 Mar 2011_39 - JE 77 Rev Stabilization_NY_05.12 2" xfId="10138"/>
    <cellStyle name="s_Earnings_1_LI#38 165100 Mar 2011_39 - JE 77 Rev Stabilization_NY_05.12 2 2" xfId="26866"/>
    <cellStyle name="s_Earnings_1_LI#38 165100 Mar 2011_39 - JE 77 Rev Stabilization_NY_05.12 2 2 2" xfId="17869"/>
    <cellStyle name="s_Earnings_1_LI#38 165100 Mar 2011_39 - JE 77 Rev Stabilization_NY_05.12 3" xfId="26865"/>
    <cellStyle name="s_Earnings_1_LI#38 165100 Mar 2011_39 - JE 77 Rev Stabilization_NY_05.12 3 2" xfId="33007"/>
    <cellStyle name="s_Earnings_1_LI#38 165100 Mar 2011_39 - JE 79 Rev Stabilization adj_NY_05.12" xfId="8828"/>
    <cellStyle name="s_Earnings_1_LI#38 165100 Mar 2011_39 - JE 79 Rev Stabilization adj_NY_05.12 2" xfId="10139"/>
    <cellStyle name="s_Earnings_1_LI#38 165100 Mar 2011_39 - JE 79 Rev Stabilization adj_NY_05.12 2 2" xfId="26868"/>
    <cellStyle name="s_Earnings_1_LI#38 165100 Mar 2011_39 - JE 79 Rev Stabilization adj_NY_05.12 2 2 2" xfId="17690"/>
    <cellStyle name="s_Earnings_1_LI#38 165100 Mar 2011_39 - JE 79 Rev Stabilization adj_NY_05.12 3" xfId="26867"/>
    <cellStyle name="s_Earnings_1_LI#38 165100 Mar 2011_39 - JE 79 Rev Stabilization adj_NY_05.12 3 2" xfId="20895"/>
    <cellStyle name="s_Earnings_1_LI#38 165100 Mar 2011_JE 38110902 True up interest for RAC adjustment" xfId="4602"/>
    <cellStyle name="s_Earnings_1_LI#38 165100 Mar 2011_JE 38110902 True up interest for RAC adjustment 2" xfId="10140"/>
    <cellStyle name="s_Earnings_1_LI#38 165100 Mar 2011_JE 38110902 True up interest for RAC adjustment 2 2" xfId="26870"/>
    <cellStyle name="s_Earnings_1_LI#38 165100 Mar 2011_JE 38110902 True up interest for RAC adjustment 2 2 2" xfId="20841"/>
    <cellStyle name="s_Earnings_1_LI#38 165100 Mar 2011_JE 38110902 True up interest for RAC adjustment 3" xfId="26869"/>
    <cellStyle name="s_Earnings_1_LI#38 165100 Mar 2011_JE 38110902 True up interest for RAC adjustment 3 2" xfId="21442"/>
    <cellStyle name="s_Earnings_1_LI#38 165100 Mar 2011_JE 77 Rev Stabilization 01.12" xfId="4603"/>
    <cellStyle name="s_Earnings_1_LI#38 165100 Mar 2011_JE 77 Rev Stabilization 01.12 2" xfId="10141"/>
    <cellStyle name="s_Earnings_1_LI#38 165100 Mar 2011_JE 77 Rev Stabilization 01.12 2 2" xfId="26872"/>
    <cellStyle name="s_Earnings_1_LI#38 165100 Mar 2011_JE 77 Rev Stabilization 01.12 2 2 2" xfId="35198"/>
    <cellStyle name="s_Earnings_1_LI#38 165100 Mar 2011_JE 77 Rev Stabilization 01.12 3" xfId="26871"/>
    <cellStyle name="s_Earnings_1_LI#38 165100 Mar 2011_JE 77 Rev Stabilization 01.12 3 2" xfId="19720"/>
    <cellStyle name="s_Earnings_1_LI#38 165100 Mar 2011_JE 77 Rev Stabilization 04.12" xfId="8829"/>
    <cellStyle name="s_Earnings_1_LI#38 165100 Mar 2011_JE 77 Rev Stabilization 04.12 2" xfId="10142"/>
    <cellStyle name="s_Earnings_1_LI#38 165100 Mar 2011_JE 77 Rev Stabilization 04.12 2 2" xfId="26874"/>
    <cellStyle name="s_Earnings_1_LI#38 165100 Mar 2011_JE 77 Rev Stabilization 04.12 2 2 2" xfId="32467"/>
    <cellStyle name="s_Earnings_1_LI#38 165100 Mar 2011_JE 77 Rev Stabilization 04.12 3" xfId="26873"/>
    <cellStyle name="s_Earnings_1_LI#38 165100 Mar 2011_JE 77 Rev Stabilization 04.12 3 2" xfId="33296"/>
    <cellStyle name="s_Earnings_1_LI#38 165100 Mar 2011_JE 77 Rev Stabilization_LI_07.12" xfId="8830"/>
    <cellStyle name="s_Earnings_1_LI#38 165100 Mar 2011_JE 77 Rev Stabilization_LI_07.12 2" xfId="26875"/>
    <cellStyle name="s_Earnings_1_LI#38 165100 Mar 2011_JE 77 Rev Stabilization_LI_07.12 2 2" xfId="35732"/>
    <cellStyle name="s_Earnings_1_LI#38 165100 Mar 2011_JE 78 Property Tax Stabilization 01.12" xfId="4604"/>
    <cellStyle name="s_Earnings_1_LI#38 165100 Mar 2011_JE 78 Property Tax Stabilization 01.12 2" xfId="10143"/>
    <cellStyle name="s_Earnings_1_LI#38 165100 Mar 2011_JE 78 Property Tax Stabilization 01.12 2 2" xfId="26877"/>
    <cellStyle name="s_Earnings_1_LI#38 165100 Mar 2011_JE 78 Property Tax Stabilization 01.12 2 2 2" xfId="33376"/>
    <cellStyle name="s_Earnings_1_LI#38 165100 Mar 2011_JE 78 Property Tax Stabilization 01.12 3" xfId="26876"/>
    <cellStyle name="s_Earnings_1_LI#38 165100 Mar 2011_JE 78 Property Tax Stabilization 01.12 3 2" xfId="20918"/>
    <cellStyle name="s_Earnings_1_LI#38 165100 Mar 2011_JE 78 Property Tax Stabilization 03.12" xfId="8831"/>
    <cellStyle name="s_Earnings_1_LI#38 165100 Mar 2011_JE 78 Property Tax Stabilization 03.12 2" xfId="26878"/>
    <cellStyle name="s_Earnings_1_LI#38 165100 Mar 2011_JE 78 Property Tax Stabilization 03.12 2 2" xfId="19455"/>
    <cellStyle name="s_Earnings_1_LI#38 165100 Mar 2011_JE 78 Property Tax Stabilization 04.12" xfId="8832"/>
    <cellStyle name="s_Earnings_1_LI#38 165100 Mar 2011_JE 78 Property Tax Stabilization 04.12 2" xfId="26879"/>
    <cellStyle name="s_Earnings_1_LI#38 165100 Mar 2011_JE 78 Property Tax Stabilization 04.12 2 2" xfId="33957"/>
    <cellStyle name="s_Earnings_1_LI#38 165100 Mar 2011_JE 78 Property Tax Stabilization 11.11" xfId="4605"/>
    <cellStyle name="s_Earnings_1_LI#38 165100 Mar 2011_JE 78 Property Tax Stabilization 11.11 2" xfId="10144"/>
    <cellStyle name="s_Earnings_1_LI#38 165100 Mar 2011_JE 78 Property Tax Stabilization 11.11 2 2" xfId="26881"/>
    <cellStyle name="s_Earnings_1_LI#38 165100 Mar 2011_JE 78 Property Tax Stabilization 11.11 2 2 2" xfId="35057"/>
    <cellStyle name="s_Earnings_1_LI#38 165100 Mar 2011_JE 78 Property Tax Stabilization 11.11 3" xfId="26880"/>
    <cellStyle name="s_Earnings_1_LI#38 165100 Mar 2011_JE 78 Property Tax Stabilization 11.11 3 2" xfId="33832"/>
    <cellStyle name="s_Earnings_1_Sheet1" xfId="4606"/>
    <cellStyle name="s_Earnings_1_Sheet1 2" xfId="26882"/>
    <cellStyle name="s_Earnings_1_Sheet1 2 2" xfId="34964"/>
    <cellStyle name="s_Earnings_1_UPLOAD-Template_2012-06-22" xfId="4607"/>
    <cellStyle name="s_Earnings_1_UPLOAD-Template_2012-06-22 2" xfId="4608"/>
    <cellStyle name="s_Earnings_1_UPLOAD-Template_2012-06-22 2 2" xfId="26884"/>
    <cellStyle name="s_Earnings_1_UPLOAD-Template_2012-06-22 2 2 2" xfId="20282"/>
    <cellStyle name="s_Earnings_1_UPLOAD-Template_2012-06-22 3" xfId="4609"/>
    <cellStyle name="s_Earnings_1_UPLOAD-Template_2012-06-22 3 2" xfId="26885"/>
    <cellStyle name="s_Earnings_1_UPLOAD-Template_2012-06-22 3 2 2" xfId="36076"/>
    <cellStyle name="s_Earnings_1_UPLOAD-Template_2012-06-22 4" xfId="4610"/>
    <cellStyle name="s_Earnings_1_UPLOAD-Template_2012-06-22 4 2" xfId="26886"/>
    <cellStyle name="s_Earnings_1_UPLOAD-Template_2012-06-22 4 2 2" xfId="34491"/>
    <cellStyle name="s_Earnings_1_UPLOAD-Template_2012-06-22 5" xfId="4611"/>
    <cellStyle name="s_Earnings_1_UPLOAD-Template_2012-06-22 5 2" xfId="26887"/>
    <cellStyle name="s_Earnings_1_UPLOAD-Template_2012-06-22 5 2 2" xfId="18613"/>
    <cellStyle name="s_Earnings_1_UPLOAD-Template_2012-06-22 6" xfId="26883"/>
    <cellStyle name="s_Earnings_1_UPLOAD-Template_2012-06-22 6 2" xfId="33702"/>
    <cellStyle name="s_Earnings_1_UPLOAD-Template_2012-06-22_SAP JE Accrual" xfId="4612"/>
    <cellStyle name="s_Earnings_1_UPLOAD-Template_2012-06-22_SAP JE Accrual 2" xfId="26888"/>
    <cellStyle name="s_Earnings_1_UPLOAD-Template_2012-06-22_SAP JE Accrual 2 2" xfId="17928"/>
    <cellStyle name="s_Earnings_1_UPLOAD-Template_2012-06-22_SAP JE Template 10.06.12" xfId="4613"/>
    <cellStyle name="s_Earnings_1_UPLOAD-Template_2012-06-22_SAP JE Template 10.06.12 2" xfId="26889"/>
    <cellStyle name="s_Earnings_1_UPLOAD-Template_2012-06-22_SAP JE Template 10.06.12 2 2" xfId="34619"/>
    <cellStyle name="s_Earnings_100000439" xfId="8833"/>
    <cellStyle name="s_Earnings_100000439 2" xfId="26890"/>
    <cellStyle name="s_Earnings_100000439 2 2" xfId="33271"/>
    <cellStyle name="s_Earnings_100000477 JE 77 Rev Stabilization_LI_08.12" xfId="10145"/>
    <cellStyle name="s_Earnings_100000477 JE 77 Rev Stabilization_LI_08.12 2" xfId="26891"/>
    <cellStyle name="s_Earnings_100000477 JE 77 Rev Stabilization_LI_08.12 2 2" xfId="18948"/>
    <cellStyle name="s_Earnings_165500 Prepaid Other_NY_05.12" xfId="8834"/>
    <cellStyle name="s_Earnings_165500 Prepaid Other_NY_05.12 2" xfId="26892"/>
    <cellStyle name="s_Earnings_165500 Prepaid Other_NY_05.12 2 2" xfId="32397"/>
    <cellStyle name="s_Earnings_241208 Accrued Rents_NY_05.12" xfId="9395"/>
    <cellStyle name="s_Earnings_241208 Accrued Rents_NY_05.12 2" xfId="26893"/>
    <cellStyle name="s_Earnings_241208 Accrued Rents_NY_05.12 2 2" xfId="18907"/>
    <cellStyle name="s_Earnings_256328 Accr Revenue Other_LI_11.11" xfId="4614"/>
    <cellStyle name="s_Earnings_256328 Accr Revenue Other_LI_11.11 2" xfId="26894"/>
    <cellStyle name="s_Earnings_256328 Accr Revenue Other_LI_11.11 2 2" xfId="20826"/>
    <cellStyle name="s_Earnings_256345 MTBE_NY_05.12" xfId="9396"/>
    <cellStyle name="s_Earnings_256345 MTBE_NY_05.12 2" xfId="26895"/>
    <cellStyle name="s_Earnings_256345 MTBE_NY_05.12 2 2" xfId="17615"/>
    <cellStyle name="s_Earnings_39 - JE 79 Rev Stabilization adj_NY_05.12" xfId="8835"/>
    <cellStyle name="s_Earnings_39 - JE 79 Rev Stabilization adj_NY_05.12 2" xfId="26896"/>
    <cellStyle name="s_Earnings_39 - JE 79 Rev Stabilization adj_NY_05.12 2 2" xfId="18510"/>
    <cellStyle name="s_Earnings_CONTROL_LOG_01_2012" xfId="4615"/>
    <cellStyle name="s_Earnings_CONTROL_LOG_01_2012 2" xfId="26897"/>
    <cellStyle name="s_Earnings_CONTROL_LOG_01_2012 2 2" xfId="18135"/>
    <cellStyle name="s_Earnings_CONTROL_LOG_02_2012" xfId="4616"/>
    <cellStyle name="s_Earnings_CONTROL_LOG_02_2012 2" xfId="26898"/>
    <cellStyle name="s_Earnings_CONTROL_LOG_02_2012 2 2" xfId="18260"/>
    <cellStyle name="s_Earnings_CONTROL_LOG_03_2012" xfId="4617"/>
    <cellStyle name="s_Earnings_CONTROL_LOG_03_2012 2" xfId="26899"/>
    <cellStyle name="s_Earnings_CONTROL_LOG_03_2012 2 2" xfId="35199"/>
    <cellStyle name="s_Earnings_CONTROL_LOG_04_2011" xfId="4618"/>
    <cellStyle name="s_Earnings_CONTROL_LOG_04_2011 2" xfId="26900"/>
    <cellStyle name="s_Earnings_CONTROL_LOG_04_2011 2 2" xfId="34808"/>
    <cellStyle name="s_Earnings_CONTROL_LOG_04_2012" xfId="4619"/>
    <cellStyle name="s_Earnings_CONTROL_LOG_04_2012 2" xfId="26901"/>
    <cellStyle name="s_Earnings_CONTROL_LOG_04_2012 2 2" xfId="34409"/>
    <cellStyle name="s_Earnings_CONTROL_LOG_05_2011" xfId="4620"/>
    <cellStyle name="s_Earnings_CONTROL_LOG_05_2011 2" xfId="26902"/>
    <cellStyle name="s_Earnings_CONTROL_LOG_05_2011 2 2" xfId="32540"/>
    <cellStyle name="s_Earnings_CONTROL_LOG_05_2012" xfId="4621"/>
    <cellStyle name="s_Earnings_CONTROL_LOG_05_2012 2" xfId="26903"/>
    <cellStyle name="s_Earnings_CONTROL_LOG_05_2012 2 2" xfId="20784"/>
    <cellStyle name="s_Earnings_CONTROL_LOG_06_2011" xfId="4622"/>
    <cellStyle name="s_Earnings_CONTROL_LOG_06_2011 2" xfId="26904"/>
    <cellStyle name="s_Earnings_CONTROL_LOG_06_2011 2 2" xfId="21353"/>
    <cellStyle name="s_Earnings_CONTROL_LOG_06_2012" xfId="4623"/>
    <cellStyle name="s_Earnings_CONTROL_LOG_06_2012 2" xfId="26905"/>
    <cellStyle name="s_Earnings_CONTROL_LOG_06_2012 2 2" xfId="32413"/>
    <cellStyle name="s_Earnings_CONTROL_LOG_07_2011" xfId="4624"/>
    <cellStyle name="s_Earnings_CONTROL_LOG_07_2011 2" xfId="26906"/>
    <cellStyle name="s_Earnings_CONTROL_LOG_07_2011 2 2" xfId="33701"/>
    <cellStyle name="s_Earnings_CONTROL_LOG_08_2011" xfId="4625"/>
    <cellStyle name="s_Earnings_CONTROL_LOG_08_2011 2" xfId="26907"/>
    <cellStyle name="s_Earnings_CONTROL_LOG_08_2011 2 2" xfId="35201"/>
    <cellStyle name="s_Earnings_CONTROL_LOG_09_2011" xfId="4626"/>
    <cellStyle name="s_Earnings_CONTROL_LOG_09_2011 2" xfId="26908"/>
    <cellStyle name="s_Earnings_CONTROL_LOG_09_2011 2 2" xfId="19642"/>
    <cellStyle name="s_Earnings_CONTROL_LOG_10_2011" xfId="4627"/>
    <cellStyle name="s_Earnings_CONTROL_LOG_10_2011 2" xfId="26909"/>
    <cellStyle name="s_Earnings_CONTROL_LOG_10_2011 2 2" xfId="21258"/>
    <cellStyle name="s_Earnings_CONTROL_LOG_11_2011" xfId="4628"/>
    <cellStyle name="s_Earnings_CONTROL_LOG_11_2011 2" xfId="26910"/>
    <cellStyle name="s_Earnings_CONTROL_LOG_11_2011 2 2" xfId="35846"/>
    <cellStyle name="s_Earnings_CONTROL_LOG_12_2011" xfId="4629"/>
    <cellStyle name="s_Earnings_CONTROL_LOG_12_2011 2" xfId="26911"/>
    <cellStyle name="s_Earnings_CONTROL_LOG_12_2011 2 2" xfId="35382"/>
    <cellStyle name="s_Earnings_FSTR JDE Reports 12.2011" xfId="8836"/>
    <cellStyle name="s_Earnings_FSTR JDE Reports 12.2011 2" xfId="10146"/>
    <cellStyle name="s_Earnings_FSTR JDE Reports 12.2011 2 2" xfId="26913"/>
    <cellStyle name="s_Earnings_FSTR JDE Reports 12.2011 2 2 2" xfId="34487"/>
    <cellStyle name="s_Earnings_FSTR JDE Reports 12.2011 3" xfId="26912"/>
    <cellStyle name="s_Earnings_FSTR JDE Reports 12.2011 3 2" xfId="35905"/>
    <cellStyle name="s_Earnings_JE 100_Uncoll_LI_06.12" xfId="4630"/>
    <cellStyle name="s_Earnings_JE 100_Uncoll_LI_06.12 2" xfId="26914"/>
    <cellStyle name="s_Earnings_JE 100_Uncoll_LI_06.12 2 2" xfId="35387"/>
    <cellStyle name="s_Earnings_JE 108 SERP 07.12" xfId="4631"/>
    <cellStyle name="s_Earnings_JE 108 SERP 07.12 2" xfId="4632"/>
    <cellStyle name="s_Earnings_JE 108 SERP 07.12 2 2" xfId="26916"/>
    <cellStyle name="s_Earnings_JE 108 SERP 07.12 2 2 2" xfId="33831"/>
    <cellStyle name="s_Earnings_JE 108 SERP 07.12 3" xfId="4633"/>
    <cellStyle name="s_Earnings_JE 108 SERP 07.12 3 2" xfId="26917"/>
    <cellStyle name="s_Earnings_JE 108 SERP 07.12 3 2 2" xfId="32466"/>
    <cellStyle name="s_Earnings_JE 108 SERP 07.12 4" xfId="4634"/>
    <cellStyle name="s_Earnings_JE 108 SERP 07.12 4 2" xfId="26918"/>
    <cellStyle name="s_Earnings_JE 108 SERP 07.12 4 2 2" xfId="33193"/>
    <cellStyle name="s_Earnings_JE 108 SERP 07.12 5" xfId="4635"/>
    <cellStyle name="s_Earnings_JE 108 SERP 07.12 5 2" xfId="26919"/>
    <cellStyle name="s_Earnings_JE 108 SERP 07.12 5 2 2" xfId="33738"/>
    <cellStyle name="s_Earnings_JE 108 SERP 07.12 6" xfId="26915"/>
    <cellStyle name="s_Earnings_JE 108 SERP 07.12 6 2" xfId="20779"/>
    <cellStyle name="s_Earnings_JE 109 Rate Differential 08.12" xfId="4636"/>
    <cellStyle name="s_Earnings_JE 109 Rate Differential 08.12 2" xfId="4637"/>
    <cellStyle name="s_Earnings_JE 109 Rate Differential 08.12 2 2" xfId="26921"/>
    <cellStyle name="s_Earnings_JE 109 Rate Differential 08.12 2 2 2" xfId="18612"/>
    <cellStyle name="s_Earnings_JE 109 Rate Differential 08.12 3" xfId="4638"/>
    <cellStyle name="s_Earnings_JE 109 Rate Differential 08.12 3 2" xfId="26922"/>
    <cellStyle name="s_Earnings_JE 109 Rate Differential 08.12 3 2 2" xfId="34113"/>
    <cellStyle name="s_Earnings_JE 109 Rate Differential 08.12 4" xfId="4639"/>
    <cellStyle name="s_Earnings_JE 109 Rate Differential 08.12 4 2" xfId="26923"/>
    <cellStyle name="s_Earnings_JE 109 Rate Differential 08.12 4 2 2" xfId="21223"/>
    <cellStyle name="s_Earnings_JE 109 Rate Differential 08.12 5" xfId="4640"/>
    <cellStyle name="s_Earnings_JE 109 Rate Differential 08.12 5 2" xfId="26924"/>
    <cellStyle name="s_Earnings_JE 109 Rate Differential 08.12 5 2 2" xfId="21518"/>
    <cellStyle name="s_Earnings_JE 109 Rate Differential 08.12 6" xfId="26920"/>
    <cellStyle name="s_Earnings_JE 109 Rate Differential 08.12 6 2" xfId="21456"/>
    <cellStyle name="s_Earnings_JE 111 PNC ANALYSIS FEE ACCRUAL 07.12" xfId="4641"/>
    <cellStyle name="s_Earnings_JE 111 PNC ANALYSIS FEE ACCRUAL 07.12 2" xfId="4642"/>
    <cellStyle name="s_Earnings_JE 111 PNC ANALYSIS FEE ACCRUAL 07.12 2 2" xfId="26926"/>
    <cellStyle name="s_Earnings_JE 111 PNC ANALYSIS FEE ACCRUAL 07.12 2 2 2" xfId="21394"/>
    <cellStyle name="s_Earnings_JE 111 PNC ANALYSIS FEE ACCRUAL 07.12 3" xfId="4643"/>
    <cellStyle name="s_Earnings_JE 111 PNC ANALYSIS FEE ACCRUAL 07.12 3 2" xfId="26927"/>
    <cellStyle name="s_Earnings_JE 111 PNC ANALYSIS FEE ACCRUAL 07.12 3 2 2" xfId="21244"/>
    <cellStyle name="s_Earnings_JE 111 PNC ANALYSIS FEE ACCRUAL 07.12 4" xfId="4644"/>
    <cellStyle name="s_Earnings_JE 111 PNC ANALYSIS FEE ACCRUAL 07.12 4 2" xfId="26928"/>
    <cellStyle name="s_Earnings_JE 111 PNC ANALYSIS FEE ACCRUAL 07.12 4 2 2" xfId="35796"/>
    <cellStyle name="s_Earnings_JE 111 PNC ANALYSIS FEE ACCRUAL 07.12 5" xfId="4645"/>
    <cellStyle name="s_Earnings_JE 111 PNC ANALYSIS FEE ACCRUAL 07.12 5 2" xfId="26929"/>
    <cellStyle name="s_Earnings_JE 111 PNC ANALYSIS FEE ACCRUAL 07.12 5 2 2" xfId="19256"/>
    <cellStyle name="s_Earnings_JE 111 PNC ANALYSIS FEE ACCRUAL 07.12 6" xfId="26925"/>
    <cellStyle name="s_Earnings_JE 111 PNC ANALYSIS FEE ACCRUAL 07.12 6 2" xfId="21102"/>
    <cellStyle name="s_Earnings_JE 125_AWCC Activity_NY_08.12" xfId="4646"/>
    <cellStyle name="s_Earnings_JE 125_AWCC Activity_NY_08.12 2" xfId="26930"/>
    <cellStyle name="s_Earnings_JE 125_AWCC Activity_NY_08.12 2 2" xfId="32254"/>
    <cellStyle name="s_Earnings_JE 152_TSA accrue interest_LI_07.12" xfId="4647"/>
    <cellStyle name="s_Earnings_JE 152_TSA accrue interest_LI_07.12 2" xfId="26931"/>
    <cellStyle name="s_Earnings_JE 152_TSA accrue interest_LI_07.12 2 2" xfId="33896"/>
    <cellStyle name="s_Earnings_JE 154 Interest on Village Refunds_02.12" xfId="4648"/>
    <cellStyle name="s_Earnings_JE 154 Interest on Village Refunds_02.12 2" xfId="26932"/>
    <cellStyle name="s_Earnings_JE 154 Interest on Village Refunds_02.12 2 2" xfId="19145"/>
    <cellStyle name="s_Earnings_JE 154 Interest on Village Refunds_08.11" xfId="4649"/>
    <cellStyle name="s_Earnings_JE 154 Interest on Village Refunds_08.11 2" xfId="26933"/>
    <cellStyle name="s_Earnings_JE 154 Interest on Village Refunds_08.11 2 2" xfId="33334"/>
    <cellStyle name="s_Earnings_JE 154 Interest on Village Refunds_09.11" xfId="10147"/>
    <cellStyle name="s_Earnings_JE 154 Interest on Village Refunds_09.11 2" xfId="26934"/>
    <cellStyle name="s_Earnings_JE 154 Interest on Village Refunds_09.11 2 2" xfId="33276"/>
    <cellStyle name="s_Earnings_JE 154 Interest on Village Refunds_11.11" xfId="4650"/>
    <cellStyle name="s_Earnings_JE 154 Interest on Village Refunds_11.11 2" xfId="26935"/>
    <cellStyle name="s_Earnings_JE 154 Interest on Village Refunds_11.11 2 2" xfId="35618"/>
    <cellStyle name="s_Earnings_JE 160 Workbasket accrual LI 09.11" xfId="4651"/>
    <cellStyle name="s_Earnings_JE 160 Workbasket accrual LI 09.11 2" xfId="26936"/>
    <cellStyle name="s_Earnings_JE 160 Workbasket accrual LI 09.11 2 2" xfId="20655"/>
    <cellStyle name="s_Earnings_JE 160 Workbasket accrual LI 10.11 - in progress" xfId="4652"/>
    <cellStyle name="s_Earnings_JE 160 Workbasket accrual LI 10.11 - in progress 2" xfId="26937"/>
    <cellStyle name="s_Earnings_JE 160 Workbasket accrual LI 10.11 - in progress 2 2" xfId="35671"/>
    <cellStyle name="s_Earnings_JE 160 Workbasket Accrual_updated-_CA_01.10" xfId="4653"/>
    <cellStyle name="s_Earnings_JE 160 Workbasket Accrual_updated-_CA_01.10 2" xfId="4654"/>
    <cellStyle name="s_Earnings_JE 160 Workbasket Accrual_updated-_CA_01.10 2 2" xfId="26939"/>
    <cellStyle name="s_Earnings_JE 160 Workbasket Accrual_updated-_CA_01.10 2 2 2" xfId="32995"/>
    <cellStyle name="s_Earnings_JE 160 Workbasket Accrual_updated-_CA_01.10 3" xfId="4655"/>
    <cellStyle name="s_Earnings_JE 160 Workbasket Accrual_updated-_CA_01.10 3 2" xfId="26940"/>
    <cellStyle name="s_Earnings_JE 160 Workbasket Accrual_updated-_CA_01.10 3 2 2" xfId="35200"/>
    <cellStyle name="s_Earnings_JE 160 Workbasket Accrual_updated-_CA_01.10 4" xfId="4656"/>
    <cellStyle name="s_Earnings_JE 160 Workbasket Accrual_updated-_CA_01.10 4 2" xfId="26941"/>
    <cellStyle name="s_Earnings_JE 160 Workbasket Accrual_updated-_CA_01.10 4 2 2" xfId="36050"/>
    <cellStyle name="s_Earnings_JE 160 Workbasket Accrual_updated-_CA_01.10 5" xfId="4657"/>
    <cellStyle name="s_Earnings_JE 160 Workbasket Accrual_updated-_CA_01.10 5 2" xfId="26942"/>
    <cellStyle name="s_Earnings_JE 160 Workbasket Accrual_updated-_CA_01.10 5 2 2" xfId="21383"/>
    <cellStyle name="s_Earnings_JE 160 Workbasket Accrual_updated-_CA_01.10 6" xfId="26938"/>
    <cellStyle name="s_Earnings_JE 160 Workbasket Accrual_updated-_CA_01.10 6 2" xfId="19460"/>
    <cellStyle name="s_Earnings_JE 160 Workbasket Accrual_updated-_CA_01.10_~3251160" xfId="4658"/>
    <cellStyle name="s_Earnings_JE 160 Workbasket Accrual_updated-_CA_01.10_~3251160 2" xfId="26943"/>
    <cellStyle name="s_Earnings_JE 160 Workbasket Accrual_updated-_CA_01.10_~3251160 2 2" xfId="17503"/>
    <cellStyle name="s_Earnings_JE 160 Workbasket Accrual_updated-_CA_01.10_JE 160 Workbasket accrual LI 09.11" xfId="4659"/>
    <cellStyle name="s_Earnings_JE 160 Workbasket Accrual_updated-_CA_01.10_JE 160 Workbasket accrual LI 09.11 2" xfId="26944"/>
    <cellStyle name="s_Earnings_JE 160 Workbasket Accrual_updated-_CA_01.10_JE 160 Workbasket accrual LI 09.11 2 2" xfId="20919"/>
    <cellStyle name="s_Earnings_JE 160 Workbasket Accrual_updated-_CA_01.10_JE 160 Workbasket accrual LI 10.11 - in progress" xfId="4660"/>
    <cellStyle name="s_Earnings_JE 160 Workbasket Accrual_updated-_CA_01.10_JE 160 Workbasket accrual LI 10.11 - in progress 2" xfId="26945"/>
    <cellStyle name="s_Earnings_JE 160 Workbasket Accrual_updated-_CA_01.10_JE 160 Workbasket accrual LI 10.11 - in progress 2 2" xfId="34809"/>
    <cellStyle name="s_Earnings_JE 160 Workbasket Accrual_updated-_CA_01.10_JE 160 Workbasket Template_LI_04.12" xfId="4661"/>
    <cellStyle name="s_Earnings_JE 160 Workbasket Accrual_updated-_CA_01.10_JE 160 Workbasket Template_LI_04.12 2" xfId="26946"/>
    <cellStyle name="s_Earnings_JE 160 Workbasket Accrual_updated-_CA_01.10_JE 160 Workbasket Template_LI_04.12 2 2" xfId="18530"/>
    <cellStyle name="s_Earnings_JE 160 Workbasket Accrual_updated-_CA_01.10_JE 160 Workbasket Template_LI_07.12" xfId="4662"/>
    <cellStyle name="s_Earnings_JE 160 Workbasket Accrual_updated-_CA_01.10_JE 160 Workbasket Template_LI_07.12 2" xfId="26947"/>
    <cellStyle name="s_Earnings_JE 160 Workbasket Accrual_updated-_CA_01.10_JE 160 Workbasket Template_LI_07.12 2 2" xfId="17753"/>
    <cellStyle name="s_Earnings_JE 160 Workbasket Accrual_updated-_CA_01.10_JE 175 Legal Accrual_LI 05.12" xfId="4663"/>
    <cellStyle name="s_Earnings_JE 160 Workbasket Accrual_updated-_CA_01.10_JE 175 Legal Accrual_LI 05.12 2" xfId="26948"/>
    <cellStyle name="s_Earnings_JE 160 Workbasket Accrual_updated-_CA_01.10_JE 175 Legal Accrual_LI 05.12 2 2" xfId="34132"/>
    <cellStyle name="s_Earnings_JE 160 Workbasket Accrual_updated-_CA_01.10_JE 175 Legal Accrual_LI 08.2011" xfId="4664"/>
    <cellStyle name="s_Earnings_JE 160 Workbasket Accrual_updated-_CA_01.10_JE 175 Legal Accrual_LI 08.2011 2" xfId="26949"/>
    <cellStyle name="s_Earnings_JE 160 Workbasket Accrual_updated-_CA_01.10_JE 175 Legal Accrual_LI 08.2011 2 2" xfId="34965"/>
    <cellStyle name="s_Earnings_JE 160 Workbasket Accrual_updated-_CA_01.10_JE 175 Legal Accrual_LI -10.2011" xfId="4665"/>
    <cellStyle name="s_Earnings_JE 160 Workbasket Accrual_updated-_CA_01.10_JE 175 Legal Accrual_LI -10.2011 2" xfId="26950"/>
    <cellStyle name="s_Earnings_JE 160 Workbasket Accrual_updated-_CA_01.10_JE 175 Legal Accrual_LI -10.2011 2 2" xfId="33830"/>
    <cellStyle name="s_Earnings_JE 160 Workbasket Accrual_updated-_CA_01.10_JE 175 Legal Accrual_LI -11.2011" xfId="4666"/>
    <cellStyle name="s_Earnings_JE 160 Workbasket Accrual_updated-_CA_01.10_JE 175 Legal Accrual_LI -11.2011 2" xfId="26951"/>
    <cellStyle name="s_Earnings_JE 160 Workbasket Accrual_updated-_CA_01.10_JE 175 Legal Accrual_LI -11.2011 2 2" xfId="18479"/>
    <cellStyle name="s_Earnings_JE 160 Workbasket Accrual_updated-_CA_01.10_JE 175 Legal Accrual_LI -12.2011" xfId="4667"/>
    <cellStyle name="s_Earnings_JE 160 Workbasket Accrual_updated-_CA_01.10_JE 175 Legal Accrual_LI -12.2011 2" xfId="26952"/>
    <cellStyle name="s_Earnings_JE 160 Workbasket Accrual_updated-_CA_01.10_JE 175 Legal Accrual_LI -12.2011 2 2" xfId="17696"/>
    <cellStyle name="s_Earnings_JE 160 Workbasket Accrual_updated-_CA_01.10_JE 175_Legal Accrual_TN_08.11" xfId="4668"/>
    <cellStyle name="s_Earnings_JE 160 Workbasket Accrual_updated-_CA_01.10_JE 175_Legal Accrual_TN_08.11 2" xfId="26953"/>
    <cellStyle name="s_Earnings_JE 160 Workbasket Accrual_updated-_CA_01.10_JE 175_Legal Accrual_TN_08.11 2 2" xfId="33010"/>
    <cellStyle name="s_Earnings_JE 160 Workbasket Accrual_updated-_CA_01.10_JE 175_Legal Accrual_TN_09.11" xfId="4669"/>
    <cellStyle name="s_Earnings_JE 160 Workbasket Accrual_updated-_CA_01.10_JE 175_Legal Accrual_TN_09.11 2" xfId="26954"/>
    <cellStyle name="s_Earnings_JE 160 Workbasket Accrual_updated-_CA_01.10_JE 175_Legal Accrual_TN_09.11 2 2" xfId="17233"/>
    <cellStyle name="s_Earnings_JE 160 Workbasket Accrual_updated-_CA_01.10_LI-Legal Fees_Accrual Worksheet_2011-02Nov" xfId="4670"/>
    <cellStyle name="s_Earnings_JE 160 Workbasket Accrual_updated-_CA_01.10_LI-Legal Fees_Accrual Worksheet_2011-02Nov 2" xfId="26955"/>
    <cellStyle name="s_Earnings_JE 160 Workbasket Accrual_updated-_CA_01.10_LI-Legal Fees_Accrual Worksheet_2011-02Nov 2 2" xfId="33344"/>
    <cellStyle name="s_Earnings_JE 160 Workbasket Accrual_updated-_CA_01.10_SAP JE Accrual" xfId="4671"/>
    <cellStyle name="s_Earnings_JE 160 Workbasket Accrual_updated-_CA_01.10_SAP JE Accrual 2" xfId="26956"/>
    <cellStyle name="s_Earnings_JE 160 Workbasket Accrual_updated-_CA_01.10_SAP JE Accrual 2 2" xfId="34665"/>
    <cellStyle name="s_Earnings_JE 160 Workbasket Accrual_updated-_CA_01.10_SAP JE Template 10.06.12" xfId="4672"/>
    <cellStyle name="s_Earnings_JE 160 Workbasket Accrual_updated-_CA_01.10_SAP JE Template 10.06.12 2" xfId="26957"/>
    <cellStyle name="s_Earnings_JE 160 Workbasket Accrual_updated-_CA_01.10_SAP JE Template 10.06.12 2 2" xfId="19647"/>
    <cellStyle name="s_Earnings_JE 175 Legal accrual_12.11" xfId="4673"/>
    <cellStyle name="s_Earnings_JE 175 Legal accrual_12.11 2" xfId="26958"/>
    <cellStyle name="s_Earnings_JE 175 Legal accrual_12.11 2 2" xfId="20662"/>
    <cellStyle name="s_Earnings_JE 175 Legal Accrual_LI_07.12" xfId="10889"/>
    <cellStyle name="s_Earnings_JE 175 Legal Accrual_LI_07.12 2" xfId="26959"/>
    <cellStyle name="s_Earnings_JE 175 Legal Accrual_LI_07.12 2 2" xfId="18512"/>
    <cellStyle name="s_Earnings_JE 180_MI reserve over 180 days_LI 07.12" xfId="10890"/>
    <cellStyle name="s_Earnings_JE 180_MI reserve over 180 days_LI 07.12 2" xfId="26960"/>
    <cellStyle name="s_Earnings_JE 180_MI reserve over 180 days_LI 07.12 2 2" xfId="34083"/>
    <cellStyle name="s_Earnings_JE 200 AWCC true up_PA_06.12" xfId="4674"/>
    <cellStyle name="s_Earnings_JE 200 AWCC true up_PA_06.12 2" xfId="26961"/>
    <cellStyle name="s_Earnings_JE 200 AWCC true up_PA_06.12 2 2" xfId="33740"/>
    <cellStyle name="s_Earnings_JE 38110902 True up interest for RAC adjustment" xfId="4675"/>
    <cellStyle name="s_Earnings_JE 38110902 True up interest for RAC adjustment 2" xfId="26962"/>
    <cellStyle name="s_Earnings_JE 38110902 True up interest for RAC adjustment 2 2" xfId="19797"/>
    <cellStyle name="s_Earnings_JE 39081218 Antenna Rent Revenue_NY_07.12" xfId="9397"/>
    <cellStyle name="s_Earnings_JE 39081218 Antenna Rent Revenue_NY_07.12 2" xfId="26963"/>
    <cellStyle name="s_Earnings_JE 39081218 Antenna Rent Revenue_NY_07.12 2 2" xfId="35290"/>
    <cellStyle name="s_Earnings_JE 500 INTERNAL RESERVE INTEREST Dec. 2011" xfId="4676"/>
    <cellStyle name="s_Earnings_JE 500 INTERNAL RESERVE INTEREST Dec. 2011 2" xfId="9559"/>
    <cellStyle name="s_Earnings_JE 500 INTERNAL RESERVE INTEREST Dec. 2011 2 2" xfId="26965"/>
    <cellStyle name="s_Earnings_JE 500 INTERNAL RESERVE INTEREST Dec. 2011 2 2 2" xfId="35733"/>
    <cellStyle name="s_Earnings_JE 500 INTERNAL RESERVE INTEREST Dec. 2011 3" xfId="26964"/>
    <cellStyle name="s_Earnings_JE 500 INTERNAL RESERVE INTEREST Dec. 2011 3 2" xfId="34110"/>
    <cellStyle name="s_Earnings_JE 500 INTERNAL RESERVE INTEREST Nov. 2011" xfId="9560"/>
    <cellStyle name="s_Earnings_JE 500 INTERNAL RESERVE INTEREST Nov. 2011 2" xfId="26966"/>
    <cellStyle name="s_Earnings_JE 500 INTERNAL RESERVE INTEREST Nov. 2011 2 2" xfId="33829"/>
    <cellStyle name="s_Earnings_JE 725 - To record the PPV uplift - NY - 08.12" xfId="8837"/>
    <cellStyle name="s_Earnings_JE 725 - To record the PPV uplift - NY - 08.12 2" xfId="26967"/>
    <cellStyle name="s_Earnings_JE 725 - To record the PPV uplift - NY - 08.12 2 2" xfId="33699"/>
    <cellStyle name="s_Earnings_JE 77 Rev Stabilization 02.12" xfId="4677"/>
    <cellStyle name="s_Earnings_JE 77 Rev Stabilization 02.12 2" xfId="26968"/>
    <cellStyle name="s_Earnings_JE 77 Rev Stabilization 02.12 2 2" xfId="21381"/>
    <cellStyle name="s_Earnings_JE 77 Rev Stabilization 03.12" xfId="10148"/>
    <cellStyle name="s_Earnings_JE 77 Rev Stabilization 03.12 2" xfId="26969"/>
    <cellStyle name="s_Earnings_JE 77 Rev Stabilization 03.12 2 2" xfId="19577"/>
    <cellStyle name="s_Earnings_JE 77 Rev Stabilization 08.11" xfId="4678"/>
    <cellStyle name="s_Earnings_JE 77 Rev Stabilization 08.11 2" xfId="10149"/>
    <cellStyle name="s_Earnings_JE 77 Rev Stabilization 08.11 2 2" xfId="26971"/>
    <cellStyle name="s_Earnings_JE 77 Rev Stabilization 08.11 2 2 2" xfId="35768"/>
    <cellStyle name="s_Earnings_JE 77 Rev Stabilization 08.11 3" xfId="26970"/>
    <cellStyle name="s_Earnings_JE 77 Rev Stabilization 08.11 3 2" xfId="19146"/>
    <cellStyle name="s_Earnings_JE 77 Rev Stabilization 11.11" xfId="10150"/>
    <cellStyle name="s_Earnings_JE 77 Rev Stabilization 11.11 2" xfId="26972"/>
    <cellStyle name="s_Earnings_JE 77 Rev Stabilization 11.11 2 2" xfId="17767"/>
    <cellStyle name="s_Earnings_JE 77 Rev Stabilization 12.11" xfId="10151"/>
    <cellStyle name="s_Earnings_JE 77 Rev Stabilization 12.11 2" xfId="26973"/>
    <cellStyle name="s_Earnings_JE 77 Rev Stabilization 12.11 2 2" xfId="18611"/>
    <cellStyle name="s_Earnings_JE 77 Rev Stabilization_NY_08.12" xfId="8838"/>
    <cellStyle name="s_Earnings_JE 77 Rev Stabilization_NY_08.12 2" xfId="26974"/>
    <cellStyle name="s_Earnings_JE 77 Rev Stabilization_NY_08.12 2 2" xfId="20720"/>
    <cellStyle name="s_Earnings_JE 78 Property Tax Stabilization 02.12" xfId="8839"/>
    <cellStyle name="s_Earnings_JE 78 Property Tax Stabilization 02.12 2" xfId="26975"/>
    <cellStyle name="s_Earnings_JE 78 Property Tax Stabilization 02.12 2 2" xfId="33040"/>
    <cellStyle name="s_Earnings_JE 78 Property Tax Stabilization 08.11" xfId="8840"/>
    <cellStyle name="s_Earnings_JE 78 Property Tax Stabilization 08.11 2" xfId="26976"/>
    <cellStyle name="s_Earnings_JE 78 Property Tax Stabilization 08.11 2 2" xfId="32660"/>
    <cellStyle name="s_Earnings_JE 78 Property Tax Stabilization 11.11" xfId="8841"/>
    <cellStyle name="s_Earnings_JE 78 Property Tax Stabilization 11.11 2" xfId="26977"/>
    <cellStyle name="s_Earnings_JE 78 Property Tax Stabilization 11.11 2 2" xfId="21341"/>
    <cellStyle name="s_Earnings_JE Template" xfId="4679"/>
    <cellStyle name="s_Earnings_JE Template 2" xfId="4680"/>
    <cellStyle name="s_Earnings_JE Template 2 2" xfId="26979"/>
    <cellStyle name="s_Earnings_JE Template 2 2 2" xfId="17924"/>
    <cellStyle name="s_Earnings_JE Template 3" xfId="4681"/>
    <cellStyle name="s_Earnings_JE Template 3 2" xfId="26980"/>
    <cellStyle name="s_Earnings_JE Template 3 2 2" xfId="17414"/>
    <cellStyle name="s_Earnings_JE Template 4" xfId="4682"/>
    <cellStyle name="s_Earnings_JE Template 4 2" xfId="26981"/>
    <cellStyle name="s_Earnings_JE Template 4 2 2" xfId="33471"/>
    <cellStyle name="s_Earnings_JE Template 5" xfId="4683"/>
    <cellStyle name="s_Earnings_JE Template 5 2" xfId="26982"/>
    <cellStyle name="s_Earnings_JE Template 5 2 2" xfId="21370"/>
    <cellStyle name="s_Earnings_JE Template 6" xfId="26978"/>
    <cellStyle name="s_Earnings_JE Template 6 2" xfId="34593"/>
    <cellStyle name="s_Earnings_JE Template_~3251160" xfId="4684"/>
    <cellStyle name="s_Earnings_JE Template_~3251160 2" xfId="26983"/>
    <cellStyle name="s_Earnings_JE Template_~3251160 2 2" xfId="33825"/>
    <cellStyle name="s_Earnings_JE Template_JE 160 Workbasket accrual LI 09.11" xfId="4685"/>
    <cellStyle name="s_Earnings_JE Template_JE 160 Workbasket accrual LI 09.11 2" xfId="26984"/>
    <cellStyle name="s_Earnings_JE Template_JE 160 Workbasket accrual LI 09.11 2 2" xfId="33135"/>
    <cellStyle name="s_Earnings_JE Template_JE 160 Workbasket accrual LI 10.11 - in progress" xfId="4686"/>
    <cellStyle name="s_Earnings_JE Template_JE 160 Workbasket accrual LI 10.11 - in progress 2" xfId="26985"/>
    <cellStyle name="s_Earnings_JE Template_JE 160 Workbasket accrual LI 10.11 - in progress 2 2" xfId="34130"/>
    <cellStyle name="s_Earnings_JE Template_JE 160 Workbasket Template_LI_04.12" xfId="4687"/>
    <cellStyle name="s_Earnings_JE Template_JE 160 Workbasket Template_LI_04.12 2" xfId="26986"/>
    <cellStyle name="s_Earnings_JE Template_JE 160 Workbasket Template_LI_04.12 2 2" xfId="18307"/>
    <cellStyle name="s_Earnings_JE Template_JE 160 Workbasket Template_LI_07.12" xfId="4688"/>
    <cellStyle name="s_Earnings_JE Template_JE 160 Workbasket Template_LI_07.12 2" xfId="26987"/>
    <cellStyle name="s_Earnings_JE Template_JE 160 Workbasket Template_LI_07.12 2 2" xfId="20920"/>
    <cellStyle name="s_Earnings_JE Template_JE 175 Legal Accrual_LI 05.12" xfId="4689"/>
    <cellStyle name="s_Earnings_JE Template_JE 175 Legal Accrual_LI 05.12 2" xfId="26988"/>
    <cellStyle name="s_Earnings_JE Template_JE 175 Legal Accrual_LI 05.12 2 2" xfId="21122"/>
    <cellStyle name="s_Earnings_JE Template_JE 175 Legal Accrual_LI 08.2011" xfId="4690"/>
    <cellStyle name="s_Earnings_JE Template_JE 175 Legal Accrual_LI 08.2011 2" xfId="26989"/>
    <cellStyle name="s_Earnings_JE Template_JE 175 Legal Accrual_LI 08.2011 2 2" xfId="18684"/>
    <cellStyle name="s_Earnings_JE Template_JE 175 Legal Accrual_LI -10.2011" xfId="4691"/>
    <cellStyle name="s_Earnings_JE Template_JE 175 Legal Accrual_LI -10.2011 2" xfId="26990"/>
    <cellStyle name="s_Earnings_JE Template_JE 175 Legal Accrual_LI -10.2011 2 2" xfId="34232"/>
    <cellStyle name="s_Earnings_JE Template_JE 175 Legal Accrual_LI -11.2011" xfId="4692"/>
    <cellStyle name="s_Earnings_JE Template_JE 175 Legal Accrual_LI -11.2011 2" xfId="26991"/>
    <cellStyle name="s_Earnings_JE Template_JE 175 Legal Accrual_LI -11.2011 2 2" xfId="20842"/>
    <cellStyle name="s_Earnings_JE Template_JE 175 Legal Accrual_LI -12.2011" xfId="4693"/>
    <cellStyle name="s_Earnings_JE Template_JE 175 Legal Accrual_LI -12.2011 2" xfId="26992"/>
    <cellStyle name="s_Earnings_JE Template_JE 175 Legal Accrual_LI -12.2011 2 2" xfId="21101"/>
    <cellStyle name="s_Earnings_JE Template_JE 175_Legal Accrual_TN_08.11" xfId="4694"/>
    <cellStyle name="s_Earnings_JE Template_JE 175_Legal Accrual_TN_08.11 2" xfId="26993"/>
    <cellStyle name="s_Earnings_JE Template_JE 175_Legal Accrual_TN_08.11 2 2" xfId="32271"/>
    <cellStyle name="s_Earnings_JE Template_JE 175_Legal Accrual_TN_09.11" xfId="4695"/>
    <cellStyle name="s_Earnings_JE Template_JE 175_Legal Accrual_TN_09.11 2" xfId="26994"/>
    <cellStyle name="s_Earnings_JE Template_JE 175_Legal Accrual_TN_09.11 2 2" xfId="34810"/>
    <cellStyle name="s_Earnings_JE Template_LI-Legal Fees_Accrual Worksheet_2011-02Nov" xfId="4696"/>
    <cellStyle name="s_Earnings_JE Template_LI-Legal Fees_Accrual Worksheet_2011-02Nov 2" xfId="26995"/>
    <cellStyle name="s_Earnings_JE Template_LI-Legal Fees_Accrual Worksheet_2011-02Nov 2 2" xfId="21457"/>
    <cellStyle name="s_Earnings_JE Template_SAP JE Accrual" xfId="4697"/>
    <cellStyle name="s_Earnings_JE Template_SAP JE Accrual 2" xfId="26996"/>
    <cellStyle name="s_Earnings_JE Template_SAP JE Accrual 2 2" xfId="21303"/>
    <cellStyle name="s_Earnings_JE Template_SAP JE Template 10.06.12" xfId="4698"/>
    <cellStyle name="s_Earnings_JE Template_SAP JE Template 10.06.12 2" xfId="26997"/>
    <cellStyle name="s_Earnings_JE Template_SAP JE Template 10.06.12 2 2" xfId="35524"/>
    <cellStyle name="s_Earnings_JE-December 2012" xfId="4699"/>
    <cellStyle name="s_Earnings_JE-December 2012 2" xfId="4700"/>
    <cellStyle name="s_Earnings_JE-December 2012 2 2" xfId="26999"/>
    <cellStyle name="s_Earnings_JE-December 2012 2 2 2" xfId="34545"/>
    <cellStyle name="s_Earnings_JE-December 2012 3" xfId="4701"/>
    <cellStyle name="s_Earnings_JE-December 2012 3 2" xfId="27000"/>
    <cellStyle name="s_Earnings_JE-December 2012 3 2 2" xfId="35202"/>
    <cellStyle name="s_Earnings_JE-December 2012 4" xfId="4702"/>
    <cellStyle name="s_Earnings_JE-December 2012 4 2" xfId="27001"/>
    <cellStyle name="s_Earnings_JE-December 2012 4 2 2" xfId="32431"/>
    <cellStyle name="s_Earnings_JE-December 2012 5" xfId="4703"/>
    <cellStyle name="s_Earnings_JE-December 2012 5 2" xfId="27002"/>
    <cellStyle name="s_Earnings_JE-December 2012 5 2 2" xfId="19578"/>
    <cellStyle name="s_Earnings_JE-December 2012 6" xfId="26998"/>
    <cellStyle name="s_Earnings_JE-December 2012 6 2" xfId="33590"/>
    <cellStyle name="s_Earnings_JE-November 2012" xfId="4704"/>
    <cellStyle name="s_Earnings_JE-November 2012 2" xfId="4705"/>
    <cellStyle name="s_Earnings_JE-November 2012 2 2" xfId="27004"/>
    <cellStyle name="s_Earnings_JE-November 2012 2 2 2" xfId="17582"/>
    <cellStyle name="s_Earnings_JE-November 2012 3" xfId="4706"/>
    <cellStyle name="s_Earnings_JE-November 2012 3 2" xfId="27005"/>
    <cellStyle name="s_Earnings_JE-November 2012 3 2 2" xfId="17231"/>
    <cellStyle name="s_Earnings_JE-November 2012 4" xfId="4707"/>
    <cellStyle name="s_Earnings_JE-November 2012 4 2" xfId="27006"/>
    <cellStyle name="s_Earnings_JE-November 2012 4 2 2" xfId="18610"/>
    <cellStyle name="s_Earnings_JE-November 2012 5" xfId="4708"/>
    <cellStyle name="s_Earnings_JE-November 2012 5 2" xfId="27007"/>
    <cellStyle name="s_Earnings_JE-November 2012 5 2 2" xfId="18978"/>
    <cellStyle name="s_Earnings_JE-November 2012 6" xfId="27003"/>
    <cellStyle name="s_Earnings_JE-November 2012 6 2" xfId="34131"/>
    <cellStyle name="s_Earnings_Journal Entry (2)" xfId="4709"/>
    <cellStyle name="s_Earnings_Journal Entry (2) 2" xfId="27008"/>
    <cellStyle name="s_Earnings_Journal Entry (2) 2 2" xfId="33700"/>
    <cellStyle name="s_Earnings_JR 2001 OPEB 2012" xfId="10152"/>
    <cellStyle name="s_Earnings_JR 2001 OPEB 2012 2" xfId="27009"/>
    <cellStyle name="s_Earnings_JR 2001 OPEB 2012 2 2" xfId="35874"/>
    <cellStyle name="s_Earnings_JR 2002 Pension Costs 2012" xfId="10153"/>
    <cellStyle name="s_Earnings_JR 2002 Pension Costs 2012 2" xfId="27010"/>
    <cellStyle name="s_Earnings_JR 2002 Pension Costs 2012 2 2" xfId="20921"/>
    <cellStyle name="s_Earnings_LI#38 165100 Mar 2011" xfId="4710"/>
    <cellStyle name="s_Earnings_LI#38 165100 Mar 2011 2" xfId="10154"/>
    <cellStyle name="s_Earnings_LI#38 165100 Mar 2011 2 2" xfId="27012"/>
    <cellStyle name="s_Earnings_LI#38 165100 Mar 2011 2 2 2" xfId="32239"/>
    <cellStyle name="s_Earnings_LI#38 165100 Mar 2011 3" xfId="27011"/>
    <cellStyle name="s_Earnings_LI#38 165100 Mar 2011 3 2" xfId="18165"/>
    <cellStyle name="s_Earnings_LI#38 165100 Mar 2011_39 - JE 77 Rev Stabilization_NY_05.12" xfId="8842"/>
    <cellStyle name="s_Earnings_LI#38 165100 Mar 2011_39 - JE 77 Rev Stabilization_NY_05.12 2" xfId="10155"/>
    <cellStyle name="s_Earnings_LI#38 165100 Mar 2011_39 - JE 77 Rev Stabilization_NY_05.12 2 2" xfId="27014"/>
    <cellStyle name="s_Earnings_LI#38 165100 Mar 2011_39 - JE 77 Rev Stabilization_NY_05.12 2 2 2" xfId="19147"/>
    <cellStyle name="s_Earnings_LI#38 165100 Mar 2011_39 - JE 77 Rev Stabilization_NY_05.12 3" xfId="27013"/>
    <cellStyle name="s_Earnings_LI#38 165100 Mar 2011_39 - JE 77 Rev Stabilization_NY_05.12 3 2" xfId="18938"/>
    <cellStyle name="s_Earnings_LI#38 165100 Mar 2011_39 - JE 79 Rev Stabilization adj_NY_05.12" xfId="8843"/>
    <cellStyle name="s_Earnings_LI#38 165100 Mar 2011_39 - JE 79 Rev Stabilization adj_NY_05.12 2" xfId="10156"/>
    <cellStyle name="s_Earnings_LI#38 165100 Mar 2011_39 - JE 79 Rev Stabilization adj_NY_05.12 2 2" xfId="27016"/>
    <cellStyle name="s_Earnings_LI#38 165100 Mar 2011_39 - JE 79 Rev Stabilization adj_NY_05.12 2 2 2" xfId="33375"/>
    <cellStyle name="s_Earnings_LI#38 165100 Mar 2011_39 - JE 79 Rev Stabilization adj_NY_05.12 3" xfId="27015"/>
    <cellStyle name="s_Earnings_LI#38 165100 Mar 2011_39 - JE 79 Rev Stabilization adj_NY_05.12 3 2" xfId="32567"/>
    <cellStyle name="s_Earnings_LI#38 165100 Mar 2011_JE 38110902 True up interest for RAC adjustment" xfId="4711"/>
    <cellStyle name="s_Earnings_LI#38 165100 Mar 2011_JE 38110902 True up interest for RAC adjustment 2" xfId="10157"/>
    <cellStyle name="s_Earnings_LI#38 165100 Mar 2011_JE 38110902 True up interest for RAC adjustment 2 2" xfId="27018"/>
    <cellStyle name="s_Earnings_LI#38 165100 Mar 2011_JE 38110902 True up interest for RAC adjustment 2 2 2" xfId="35865"/>
    <cellStyle name="s_Earnings_LI#38 165100 Mar 2011_JE 38110902 True up interest for RAC adjustment 3" xfId="27017"/>
    <cellStyle name="s_Earnings_LI#38 165100 Mar 2011_JE 38110902 True up interest for RAC adjustment 3 2" xfId="17645"/>
    <cellStyle name="s_Earnings_LI#38 165100 Mar 2011_JE 77 Rev Stabilization 01.12" xfId="4712"/>
    <cellStyle name="s_Earnings_LI#38 165100 Mar 2011_JE 77 Rev Stabilization 01.12 2" xfId="10158"/>
    <cellStyle name="s_Earnings_LI#38 165100 Mar 2011_JE 77 Rev Stabilization 01.12 2 2" xfId="27020"/>
    <cellStyle name="s_Earnings_LI#38 165100 Mar 2011_JE 77 Rev Stabilization 01.12 2 2 2" xfId="33801"/>
    <cellStyle name="s_Earnings_LI#38 165100 Mar 2011_JE 77 Rev Stabilization 01.12 3" xfId="27019"/>
    <cellStyle name="s_Earnings_LI#38 165100 Mar 2011_JE 77 Rev Stabilization 01.12 3 2" xfId="17370"/>
    <cellStyle name="s_Earnings_LI#38 165100 Mar 2011_JE 77 Rev Stabilization 04.12" xfId="8844"/>
    <cellStyle name="s_Earnings_LI#38 165100 Mar 2011_JE 77 Rev Stabilization 04.12 2" xfId="10159"/>
    <cellStyle name="s_Earnings_LI#38 165100 Mar 2011_JE 77 Rev Stabilization 04.12 2 2" xfId="27022"/>
    <cellStyle name="s_Earnings_LI#38 165100 Mar 2011_JE 77 Rev Stabilization 04.12 2 2 2" xfId="17257"/>
    <cellStyle name="s_Earnings_LI#38 165100 Mar 2011_JE 77 Rev Stabilization 04.12 3" xfId="27021"/>
    <cellStyle name="s_Earnings_LI#38 165100 Mar 2011_JE 77 Rev Stabilization 04.12 3 2" xfId="20909"/>
    <cellStyle name="s_Earnings_LI#38 165100 Mar 2011_JE 77 Rev Stabilization_LI_07.12" xfId="8845"/>
    <cellStyle name="s_Earnings_LI#38 165100 Mar 2011_JE 77 Rev Stabilization_LI_07.12 2" xfId="27023"/>
    <cellStyle name="s_Earnings_LI#38 165100 Mar 2011_JE 77 Rev Stabilization_LI_07.12 2 2" xfId="20975"/>
    <cellStyle name="s_Earnings_LI#38 165100 Mar 2011_JE 78 Property Tax Stabilization 01.12" xfId="4713"/>
    <cellStyle name="s_Earnings_LI#38 165100 Mar 2011_JE 78 Property Tax Stabilization 01.12 2" xfId="10160"/>
    <cellStyle name="s_Earnings_LI#38 165100 Mar 2011_JE 78 Property Tax Stabilization 01.12 2 2" xfId="27025"/>
    <cellStyle name="s_Earnings_LI#38 165100 Mar 2011_JE 78 Property Tax Stabilization 01.12 2 2 2" xfId="34271"/>
    <cellStyle name="s_Earnings_LI#38 165100 Mar 2011_JE 78 Property Tax Stabilization 01.12 3" xfId="27024"/>
    <cellStyle name="s_Earnings_LI#38 165100 Mar 2011_JE 78 Property Tax Stabilization 01.12 3 2" xfId="34608"/>
    <cellStyle name="s_Earnings_LI#38 165100 Mar 2011_JE 78 Property Tax Stabilization 03.12" xfId="8846"/>
    <cellStyle name="s_Earnings_LI#38 165100 Mar 2011_JE 78 Property Tax Stabilization 03.12 2" xfId="27026"/>
    <cellStyle name="s_Earnings_LI#38 165100 Mar 2011_JE 78 Property Tax Stabilization 03.12 2 2" xfId="17768"/>
    <cellStyle name="s_Earnings_LI#38 165100 Mar 2011_JE 78 Property Tax Stabilization 04.12" xfId="8847"/>
    <cellStyle name="s_Earnings_LI#38 165100 Mar 2011_JE 78 Property Tax Stabilization 04.12 2" xfId="27027"/>
    <cellStyle name="s_Earnings_LI#38 165100 Mar 2011_JE 78 Property Tax Stabilization 04.12 2 2" xfId="33047"/>
    <cellStyle name="s_Earnings_LI#38 165100 Mar 2011_JE 78 Property Tax Stabilization 11.11" xfId="4714"/>
    <cellStyle name="s_Earnings_LI#38 165100 Mar 2011_JE 78 Property Tax Stabilization 11.11 2" xfId="10161"/>
    <cellStyle name="s_Earnings_LI#38 165100 Mar 2011_JE 78 Property Tax Stabilization 11.11 2 2" xfId="27029"/>
    <cellStyle name="s_Earnings_LI#38 165100 Mar 2011_JE 78 Property Tax Stabilization 11.11 2 2 2" xfId="19798"/>
    <cellStyle name="s_Earnings_LI#38 165100 Mar 2011_JE 78 Property Tax Stabilization 11.11 3" xfId="27028"/>
    <cellStyle name="s_Earnings_LI#38 165100 Mar 2011_JE 78 Property Tax Stabilization 11.11 3 2" xfId="19297"/>
    <cellStyle name="s_Earnings_UPLOAD-Template_2012-06-22" xfId="4715"/>
    <cellStyle name="s_Earnings_UPLOAD-Template_2012-06-22 2" xfId="4716"/>
    <cellStyle name="s_Earnings_UPLOAD-Template_2012-06-22 2 2" xfId="27031"/>
    <cellStyle name="s_Earnings_UPLOAD-Template_2012-06-22 2 2 2" xfId="18821"/>
    <cellStyle name="s_Earnings_UPLOAD-Template_2012-06-22 3" xfId="4717"/>
    <cellStyle name="s_Earnings_UPLOAD-Template_2012-06-22 3 2" xfId="27032"/>
    <cellStyle name="s_Earnings_UPLOAD-Template_2012-06-22 3 2 2" xfId="21089"/>
    <cellStyle name="s_Earnings_UPLOAD-Template_2012-06-22 4" xfId="4718"/>
    <cellStyle name="s_Earnings_UPLOAD-Template_2012-06-22 4 2" xfId="27033"/>
    <cellStyle name="s_Earnings_UPLOAD-Template_2012-06-22 4 2 2" xfId="33828"/>
    <cellStyle name="s_Earnings_UPLOAD-Template_2012-06-22 5" xfId="4719"/>
    <cellStyle name="s_Earnings_UPLOAD-Template_2012-06-22 5 2" xfId="27034"/>
    <cellStyle name="s_Earnings_UPLOAD-Template_2012-06-22 5 2 2" xfId="35347"/>
    <cellStyle name="s_Earnings_UPLOAD-Template_2012-06-22 6" xfId="27030"/>
    <cellStyle name="s_Earnings_UPLOAD-Template_2012-06-22 6 2" xfId="35266"/>
    <cellStyle name="s_Earnings_UPLOAD-Template_2012-06-22_SAP JE Accrual" xfId="4720"/>
    <cellStyle name="s_Earnings_UPLOAD-Template_2012-06-22_SAP JE Accrual 2" xfId="27035"/>
    <cellStyle name="s_Earnings_UPLOAD-Template_2012-06-22_SAP JE Accrual 2 2" xfId="21342"/>
    <cellStyle name="s_Earnings_UPLOAD-Template_2012-06-22_SAP JE Template 10.06.12" xfId="4721"/>
    <cellStyle name="s_Earnings_UPLOAD-Template_2012-06-22_SAP JE Template 10.06.12 2" xfId="27036"/>
    <cellStyle name="s_Earnings_UPLOAD-Template_2012-06-22_SAP JE Template 10.06.12 2 2" xfId="32578"/>
    <cellStyle name="s_finsumm" xfId="155"/>
    <cellStyle name="s_finsumm 2" xfId="4722"/>
    <cellStyle name="s_finsumm 2 2" xfId="27038"/>
    <cellStyle name="s_finsumm 2 2 2" xfId="33159"/>
    <cellStyle name="s_finsumm 3" xfId="27037"/>
    <cellStyle name="s_finsumm 3 2" xfId="20284"/>
    <cellStyle name="s_finsumm_1" xfId="156"/>
    <cellStyle name="s_finsumm_1 2" xfId="4723"/>
    <cellStyle name="s_finsumm_1 2 2" xfId="27040"/>
    <cellStyle name="s_finsumm_1 2 2 2" xfId="18722"/>
    <cellStyle name="s_finsumm_1 3" xfId="27039"/>
    <cellStyle name="s_finsumm_1 3 2" xfId="34128"/>
    <cellStyle name="s_finsumm_1_100000439" xfId="8848"/>
    <cellStyle name="s_finsumm_1_100000439 2" xfId="27041"/>
    <cellStyle name="s_finsumm_1_100000439 2 2" xfId="21458"/>
    <cellStyle name="s_finsumm_1_100000477 JE 77 Rev Stabilization_LI_08.12" xfId="10162"/>
    <cellStyle name="s_finsumm_1_100000477 JE 77 Rev Stabilization_LI_08.12 2" xfId="27042"/>
    <cellStyle name="s_finsumm_1_100000477 JE 77 Rev Stabilization_LI_08.12 2 2" xfId="34811"/>
    <cellStyle name="s_finsumm_1_165500 Prepaid Other_NY_05.12" xfId="8849"/>
    <cellStyle name="s_finsumm_1_165500 Prepaid Other_NY_05.12 2" xfId="27043"/>
    <cellStyle name="s_finsumm_1_165500 Prepaid Other_NY_05.12 2 2" xfId="35464"/>
    <cellStyle name="s_finsumm_1_241208 Accrued Rents_NY_05.12" xfId="9398"/>
    <cellStyle name="s_finsumm_1_241208 Accrued Rents_NY_05.12 2" xfId="27044"/>
    <cellStyle name="s_finsumm_1_241208 Accrued Rents_NY_05.12 2 2" xfId="35204"/>
    <cellStyle name="s_finsumm_1_256328 Accr Revenue Other_LI_11.11" xfId="4724"/>
    <cellStyle name="s_finsumm_1_256328 Accr Revenue Other_LI_11.11 2" xfId="27045"/>
    <cellStyle name="s_finsumm_1_256328 Accr Revenue Other_LI_11.11 2 2" xfId="35205"/>
    <cellStyle name="s_finsumm_1_256345 MTBE_NY_05.12" xfId="9399"/>
    <cellStyle name="s_finsumm_1_256345 MTBE_NY_05.12 2" xfId="27046"/>
    <cellStyle name="s_finsumm_1_256345 MTBE_NY_05.12 2 2" xfId="17959"/>
    <cellStyle name="s_finsumm_1_39 - JE 79 Rev Stabilization adj_NY_05.12" xfId="8850"/>
    <cellStyle name="s_finsumm_1_39 - JE 79 Rev Stabilization adj_NY_05.12 2" xfId="27047"/>
    <cellStyle name="s_finsumm_1_39 - JE 79 Rev Stabilization adj_NY_05.12 2 2" xfId="21366"/>
    <cellStyle name="s_finsumm_1_Attachment A updated 07 11 with Co. Share 14% &amp; East Rockaway" xfId="4725"/>
    <cellStyle name="s_finsumm_1_Attachment A updated 07 11 with Co. Share 14% &amp; East Rockaway 2" xfId="27048"/>
    <cellStyle name="s_finsumm_1_Attachment A updated 07 11 with Co. Share 14% &amp; East Rockaway 2 2" xfId="33736"/>
    <cellStyle name="s_finsumm_1_Attachment A updated 07 11 with Co. Share 14% &amp; East Rockaway_Attachment A_Village Refunds # 2 as of 09 12 2011 updated" xfId="10163"/>
    <cellStyle name="s_finsumm_1_Attachment A updated 07 11 with Co. Share 14% &amp; East Rockaway_Attachment A_Village Refunds # 2 as of 09 12 2011 updated 2" xfId="27049"/>
    <cellStyle name="s_finsumm_1_Attachment A updated 07 11 with Co. Share 14% &amp; East Rockaway_Attachment A_Village Refunds # 2 as of 09 12 2011 updated 2 2" xfId="17822"/>
    <cellStyle name="s_finsumm_1_Attachment A updated with Co. Share 14% 07 25 2011" xfId="4726"/>
    <cellStyle name="s_finsumm_1_Attachment A updated with Co. Share 14% 07 25 2011 2" xfId="27050"/>
    <cellStyle name="s_finsumm_1_Attachment A updated with Co. Share 14% 07 25 2011 2 2" xfId="19579"/>
    <cellStyle name="s_finsumm_1_Attachment A updated with Co. Share 14% 07 25 2011_Attachment A_Village Refunds # 2 as of 09 12 2011 updated" xfId="10164"/>
    <cellStyle name="s_finsumm_1_Attachment A updated with Co. Share 14% 07 25 2011_Attachment A_Village Refunds # 2 as of 09 12 2011 updated 2" xfId="27051"/>
    <cellStyle name="s_finsumm_1_Attachment A updated with Co. Share 14% 07 25 2011_Attachment A_Village Refunds # 2 as of 09 12 2011 updated 2 2" xfId="33063"/>
    <cellStyle name="s_finsumm_1_Attachment A_Village Refunds # 2 as of 09 12 2011 updated" xfId="10165"/>
    <cellStyle name="s_finsumm_1_Attachment A_Village Refunds # 2 as of 09 12 2011 updated 2" xfId="27052"/>
    <cellStyle name="s_finsumm_1_Attachment A_Village Refunds # 2 as of 09 12 2011 updated 2 2" xfId="35943"/>
    <cellStyle name="s_finsumm_1_CONTROL_LOG_01_2012" xfId="4727"/>
    <cellStyle name="s_finsumm_1_CONTROL_LOG_01_2012 2" xfId="27053"/>
    <cellStyle name="s_finsumm_1_CONTROL_LOG_01_2012 2 2" xfId="36043"/>
    <cellStyle name="s_finsumm_1_CONTROL_LOG_02_2012" xfId="4728"/>
    <cellStyle name="s_finsumm_1_CONTROL_LOG_02_2012 2" xfId="27054"/>
    <cellStyle name="s_finsumm_1_CONTROL_LOG_02_2012 2 2" xfId="19655"/>
    <cellStyle name="s_finsumm_1_CONTROL_LOG_03_2012" xfId="4729"/>
    <cellStyle name="s_finsumm_1_CONTROL_LOG_03_2012 2" xfId="27055"/>
    <cellStyle name="s_finsumm_1_CONTROL_LOG_03_2012 2 2" xfId="35419"/>
    <cellStyle name="s_finsumm_1_CONTROL_LOG_04_2011" xfId="4730"/>
    <cellStyle name="s_finsumm_1_CONTROL_LOG_04_2011 2" xfId="27056"/>
    <cellStyle name="s_finsumm_1_CONTROL_LOG_04_2011 2 2" xfId="33071"/>
    <cellStyle name="s_finsumm_1_CONTROL_LOG_04_2012" xfId="4731"/>
    <cellStyle name="s_finsumm_1_CONTROL_LOG_04_2012 2" xfId="27057"/>
    <cellStyle name="s_finsumm_1_CONTROL_LOG_04_2012 2 2" xfId="18009"/>
    <cellStyle name="s_finsumm_1_CONTROL_LOG_05_2011" xfId="4732"/>
    <cellStyle name="s_finsumm_1_CONTROL_LOG_05_2011 2" xfId="27058"/>
    <cellStyle name="s_finsumm_1_CONTROL_LOG_05_2011 2 2" xfId="32872"/>
    <cellStyle name="s_finsumm_1_CONTROL_LOG_05_2012" xfId="4733"/>
    <cellStyle name="s_finsumm_1_CONTROL_LOG_05_2012 2" xfId="27059"/>
    <cellStyle name="s_finsumm_1_CONTROL_LOG_05_2012 2 2" xfId="33827"/>
    <cellStyle name="s_finsumm_1_CONTROL_LOG_06_2011" xfId="4734"/>
    <cellStyle name="s_finsumm_1_CONTROL_LOG_06_2011 2" xfId="27060"/>
    <cellStyle name="s_finsumm_1_CONTROL_LOG_06_2011 2 2" xfId="33513"/>
    <cellStyle name="s_finsumm_1_CONTROL_LOG_06_2012" xfId="4735"/>
    <cellStyle name="s_finsumm_1_CONTROL_LOG_06_2012 2" xfId="27061"/>
    <cellStyle name="s_finsumm_1_CONTROL_LOG_06_2012 2 2" xfId="34698"/>
    <cellStyle name="s_finsumm_1_CONTROL_LOG_07_2011" xfId="4736"/>
    <cellStyle name="s_finsumm_1_CONTROL_LOG_07_2011 2" xfId="27062"/>
    <cellStyle name="s_finsumm_1_CONTROL_LOG_07_2011 2 2" xfId="33490"/>
    <cellStyle name="s_finsumm_1_CONTROL_LOG_08_2011" xfId="4737"/>
    <cellStyle name="s_finsumm_1_CONTROL_LOG_08_2011 2" xfId="27063"/>
    <cellStyle name="s_finsumm_1_CONTROL_LOG_08_2011 2 2" xfId="32971"/>
    <cellStyle name="s_finsumm_1_CONTROL_LOG_09_2011" xfId="4738"/>
    <cellStyle name="s_finsumm_1_CONTROL_LOG_09_2011 2" xfId="27064"/>
    <cellStyle name="s_finsumm_1_CONTROL_LOG_09_2011 2 2" xfId="18683"/>
    <cellStyle name="s_finsumm_1_CONTROL_LOG_10_2011" xfId="4739"/>
    <cellStyle name="s_finsumm_1_CONTROL_LOG_10_2011 2" xfId="27065"/>
    <cellStyle name="s_finsumm_1_CONTROL_LOG_10_2011 2 2" xfId="19530"/>
    <cellStyle name="s_finsumm_1_CONTROL_LOG_11_2011" xfId="4740"/>
    <cellStyle name="s_finsumm_1_CONTROL_LOG_11_2011 2" xfId="27066"/>
    <cellStyle name="s_finsumm_1_CONTROL_LOG_11_2011 2 2" xfId="19826"/>
    <cellStyle name="s_finsumm_1_CONTROL_LOG_12_2011" xfId="4741"/>
    <cellStyle name="s_finsumm_1_CONTROL_LOG_12_2011 2" xfId="27067"/>
    <cellStyle name="s_finsumm_1_CONTROL_LOG_12_2011 2 2" xfId="19271"/>
    <cellStyle name="s_finsumm_1_Exhibit JNC-1 Property Tax Refunds" xfId="4742"/>
    <cellStyle name="s_finsumm_1_Exhibit JNC-1 Property Tax Refunds 2" xfId="27068"/>
    <cellStyle name="s_finsumm_1_Exhibit JNC-1 Property Tax Refunds 2 2" xfId="32550"/>
    <cellStyle name="s_finsumm_1_Exhibit JNC-1 Property Tax Refunds_256328 Accr Revenue Other_LI_11.11" xfId="4743"/>
    <cellStyle name="s_finsumm_1_Exhibit JNC-1 Property Tax Refunds_256328 Accr Revenue Other_LI_11.11 2" xfId="27069"/>
    <cellStyle name="s_finsumm_1_Exhibit JNC-1 Property Tax Refunds_256328 Accr Revenue Other_LI_11.11 2 2" xfId="19799"/>
    <cellStyle name="s_finsumm_1_Exhibit JNC-1 Property Tax Refunds_Attachment A_Village Refunds # 2 as of 09 12 2011 updated" xfId="10166"/>
    <cellStyle name="s_finsumm_1_Exhibit JNC-1 Property Tax Refunds_Attachment A_Village Refunds # 2 as of 09 12 2011 updated 2" xfId="27070"/>
    <cellStyle name="s_finsumm_1_Exhibit JNC-1 Property Tax Refunds_Attachment A_Village Refunds # 2 as of 09 12 2011 updated 2 2" xfId="34718"/>
    <cellStyle name="s_finsumm_1_Exhibit JNC-1 Property Tax Refunds_JE 154 Interest on Village Refunds_02.12" xfId="4744"/>
    <cellStyle name="s_finsumm_1_Exhibit JNC-1 Property Tax Refunds_JE 154 Interest on Village Refunds_02.12 2" xfId="27071"/>
    <cellStyle name="s_finsumm_1_Exhibit JNC-1 Property Tax Refunds_JE 154 Interest on Village Refunds_02.12 2 2" xfId="21062"/>
    <cellStyle name="s_finsumm_1_Exhibit JNC-1 Property Tax Refunds_JE 154 Interest on Village Refunds_08.11" xfId="4745"/>
    <cellStyle name="s_finsumm_1_Exhibit JNC-1 Property Tax Refunds_JE 154 Interest on Village Refunds_08.11 2" xfId="27072"/>
    <cellStyle name="s_finsumm_1_Exhibit JNC-1 Property Tax Refunds_JE 154 Interest on Village Refunds_08.11 2 2" xfId="35592"/>
    <cellStyle name="s_finsumm_1_Exhibit JNC-1 Property Tax Refunds_JE 154 Interest on Village Refunds_11.11" xfId="4746"/>
    <cellStyle name="s_finsumm_1_Exhibit JNC-1 Property Tax Refunds_JE 154 Interest on Village Refunds_11.11 2" xfId="27073"/>
    <cellStyle name="s_finsumm_1_Exhibit JNC-1 Property Tax Refunds_JE 154 Interest on Village Refunds_11.11 2 2" xfId="35734"/>
    <cellStyle name="s_finsumm_1_Finance_JKC5_August 2011" xfId="4747"/>
    <cellStyle name="s_finsumm_1_Finance_JKC5_August 2011 2" xfId="27074"/>
    <cellStyle name="s_finsumm_1_Finance_JKC5_August 2011 2 2" xfId="35343"/>
    <cellStyle name="s_finsumm_1_Finance_JKC5_January 2012" xfId="4748"/>
    <cellStyle name="s_finsumm_1_Finance_JKC5_January 2012 2" xfId="27075"/>
    <cellStyle name="s_finsumm_1_Finance_JKC5_January 2012 2 2" xfId="17666"/>
    <cellStyle name="s_finsumm_1_FSTR JDE Reports 12.2011" xfId="8851"/>
    <cellStyle name="s_finsumm_1_FSTR JDE Reports 12.2011 2" xfId="10167"/>
    <cellStyle name="s_finsumm_1_FSTR JDE Reports 12.2011 2 2" xfId="27077"/>
    <cellStyle name="s_finsumm_1_FSTR JDE Reports 12.2011 2 2 2" xfId="21576"/>
    <cellStyle name="s_finsumm_1_FSTR JDE Reports 12.2011 3" xfId="27076"/>
    <cellStyle name="s_finsumm_1_FSTR JDE Reports 12.2011 3 2" xfId="18219"/>
    <cellStyle name="s_finsumm_1_JE 100_AR_Uncoll_NY_12.12" xfId="9400"/>
    <cellStyle name="s_finsumm_1_JE 100_AR_Uncoll_NY_12.12 2" xfId="27078"/>
    <cellStyle name="s_finsumm_1_JE 100_AR_Uncoll_NY_12.12 2 2" xfId="18189"/>
    <cellStyle name="s_finsumm_1_JE 100_Uncoll_LI_06.12" xfId="4749"/>
    <cellStyle name="s_finsumm_1_JE 100_Uncoll_LI_06.12 2" xfId="27079"/>
    <cellStyle name="s_finsumm_1_JE 100_Uncoll_LI_06.12 2 2" xfId="35647"/>
    <cellStyle name="s_finsumm_1_JE 108 SERP 07.12" xfId="4750"/>
    <cellStyle name="s_finsumm_1_JE 108 SERP 07.12 2" xfId="4751"/>
    <cellStyle name="s_finsumm_1_JE 108 SERP 07.12 2 2" xfId="27081"/>
    <cellStyle name="s_finsumm_1_JE 108 SERP 07.12 2 2 2" xfId="20973"/>
    <cellStyle name="s_finsumm_1_JE 108 SERP 07.12 3" xfId="4752"/>
    <cellStyle name="s_finsumm_1_JE 108 SERP 07.12 3 2" xfId="27082"/>
    <cellStyle name="s_finsumm_1_JE 108 SERP 07.12 3 2 2" xfId="34129"/>
    <cellStyle name="s_finsumm_1_JE 108 SERP 07.12 4" xfId="4753"/>
    <cellStyle name="s_finsumm_1_JE 108 SERP 07.12 4 2" xfId="27083"/>
    <cellStyle name="s_finsumm_1_JE 108 SERP 07.12 4 2 2" xfId="18609"/>
    <cellStyle name="s_finsumm_1_JE 108 SERP 07.12 5" xfId="4754"/>
    <cellStyle name="s_finsumm_1_JE 108 SERP 07.12 5 2" xfId="27084"/>
    <cellStyle name="s_finsumm_1_JE 108 SERP 07.12 5 2 2" xfId="35990"/>
    <cellStyle name="s_finsumm_1_JE 108 SERP 07.12 6" xfId="27080"/>
    <cellStyle name="s_finsumm_1_JE 108 SERP 07.12 6 2" xfId="34717"/>
    <cellStyle name="s_finsumm_1_JE 109 Rate Differential 08.12" xfId="4755"/>
    <cellStyle name="s_finsumm_1_JE 109 Rate Differential 08.12 2" xfId="4756"/>
    <cellStyle name="s_finsumm_1_JE 109 Rate Differential 08.12 2 2" xfId="27086"/>
    <cellStyle name="s_finsumm_1_JE 109 Rate Differential 08.12 2 2 2" xfId="18858"/>
    <cellStyle name="s_finsumm_1_JE 109 Rate Differential 08.12 3" xfId="4757"/>
    <cellStyle name="s_finsumm_1_JE 109 Rate Differential 08.12 3 2" xfId="27087"/>
    <cellStyle name="s_finsumm_1_JE 109 Rate Differential 08.12 3 2 2" xfId="18330"/>
    <cellStyle name="s_finsumm_1_JE 109 Rate Differential 08.12 4" xfId="4758"/>
    <cellStyle name="s_finsumm_1_JE 109 Rate Differential 08.12 4 2" xfId="27088"/>
    <cellStyle name="s_finsumm_1_JE 109 Rate Differential 08.12 4 2 2" xfId="19801"/>
    <cellStyle name="s_finsumm_1_JE 109 Rate Differential 08.12 5" xfId="4759"/>
    <cellStyle name="s_finsumm_1_JE 109 Rate Differential 08.12 5 2" xfId="27089"/>
    <cellStyle name="s_finsumm_1_JE 109 Rate Differential 08.12 5 2 2" xfId="33173"/>
    <cellStyle name="s_finsumm_1_JE 109 Rate Differential 08.12 6" xfId="27085"/>
    <cellStyle name="s_finsumm_1_JE 109 Rate Differential 08.12 6 2" xfId="34367"/>
    <cellStyle name="s_finsumm_1_JE 111 PNC ANALYSIS FEE ACCRUAL 07.12" xfId="4760"/>
    <cellStyle name="s_finsumm_1_JE 111 PNC ANALYSIS FEE ACCRUAL 07.12 2" xfId="4761"/>
    <cellStyle name="s_finsumm_1_JE 111 PNC ANALYSIS FEE ACCRUAL 07.12 2 2" xfId="27091"/>
    <cellStyle name="s_finsumm_1_JE 111 PNC ANALYSIS FEE ACCRUAL 07.12 2 2 2" xfId="32865"/>
    <cellStyle name="s_finsumm_1_JE 111 PNC ANALYSIS FEE ACCRUAL 07.12 3" xfId="4762"/>
    <cellStyle name="s_finsumm_1_JE 111 PNC ANALYSIS FEE ACCRUAL 07.12 3 2" xfId="27092"/>
    <cellStyle name="s_finsumm_1_JE 111 PNC ANALYSIS FEE ACCRUAL 07.12 3 2 2" xfId="17371"/>
    <cellStyle name="s_finsumm_1_JE 111 PNC ANALYSIS FEE ACCRUAL 07.12 4" xfId="4763"/>
    <cellStyle name="s_finsumm_1_JE 111 PNC ANALYSIS FEE ACCRUAL 07.12 4 2" xfId="27093"/>
    <cellStyle name="s_finsumm_1_JE 111 PNC ANALYSIS FEE ACCRUAL 07.12 4 2 2" xfId="20996"/>
    <cellStyle name="s_finsumm_1_JE 111 PNC ANALYSIS FEE ACCRUAL 07.12 5" xfId="4764"/>
    <cellStyle name="s_finsumm_1_JE 111 PNC ANALYSIS FEE ACCRUAL 07.12 5 2" xfId="27094"/>
    <cellStyle name="s_finsumm_1_JE 111 PNC ANALYSIS FEE ACCRUAL 07.12 5 2 2" xfId="20818"/>
    <cellStyle name="s_finsumm_1_JE 111 PNC ANALYSIS FEE ACCRUAL 07.12 6" xfId="27090"/>
    <cellStyle name="s_finsumm_1_JE 111 PNC ANALYSIS FEE ACCRUAL 07.12 6 2" xfId="35267"/>
    <cellStyle name="s_finsumm_1_JE 125_AWCC Activity_NY_08.12" xfId="4765"/>
    <cellStyle name="s_finsumm_1_JE 125_AWCC Activity_NY_08.12 2" xfId="27095"/>
    <cellStyle name="s_finsumm_1_JE 125_AWCC Activity_NY_08.12 2 2" xfId="18949"/>
    <cellStyle name="s_finsumm_1_JE 152_TSA accrue interest_LI_07.12" xfId="4766"/>
    <cellStyle name="s_finsumm_1_JE 152_TSA accrue interest_LI_07.12 2" xfId="27096"/>
    <cellStyle name="s_finsumm_1_JE 152_TSA accrue interest_LI_07.12 2 2" xfId="19800"/>
    <cellStyle name="s_finsumm_1_JE 154 Interest on Village Refunds_02.12" xfId="4767"/>
    <cellStyle name="s_finsumm_1_JE 154 Interest on Village Refunds_02.12 2" xfId="27097"/>
    <cellStyle name="s_finsumm_1_JE 154 Interest on Village Refunds_02.12 2 2" xfId="34023"/>
    <cellStyle name="s_finsumm_1_JE 154 Interest on Village Refunds_03.11" xfId="4768"/>
    <cellStyle name="s_finsumm_1_JE 154 Interest on Village Refunds_03.11 2" xfId="27098"/>
    <cellStyle name="s_finsumm_1_JE 154 Interest on Village Refunds_03.11 2 2" xfId="17606"/>
    <cellStyle name="s_finsumm_1_JE 154 Interest on Village Refunds_03.11_256328 Accr Revenue Other_LI_11.11" xfId="4769"/>
    <cellStyle name="s_finsumm_1_JE 154 Interest on Village Refunds_03.11_256328 Accr Revenue Other_LI_11.11 2" xfId="27099"/>
    <cellStyle name="s_finsumm_1_JE 154 Interest on Village Refunds_03.11_256328 Accr Revenue Other_LI_11.11 2 2" xfId="20863"/>
    <cellStyle name="s_finsumm_1_JE 154 Interest on Village Refunds_03.11_Attachment A updated with Co. Share 14% 07 25 2011" xfId="4770"/>
    <cellStyle name="s_finsumm_1_JE 154 Interest on Village Refunds_03.11_Attachment A updated with Co. Share 14% 07 25 2011 2" xfId="27100"/>
    <cellStyle name="s_finsumm_1_JE 154 Interest on Village Refunds_03.11_Attachment A updated with Co. Share 14% 07 25 2011 2 2" xfId="19148"/>
    <cellStyle name="s_finsumm_1_JE 154 Interest on Village Refunds_03.11_Attachment A updated with Co. Share 14% 07 25 2011_Attachment A_Village Refunds # 2 as of 09 12 2011 updated" xfId="10168"/>
    <cellStyle name="s_finsumm_1_JE 154 Interest on Village Refunds_03.11_Attachment A updated with Co. Share 14% 07 25 2011_Attachment A_Village Refunds # 2 as of 09 12 2011 updated 2" xfId="27101"/>
    <cellStyle name="s_finsumm_1_JE 154 Interest on Village Refunds_03.11_Attachment A updated with Co. Share 14% 07 25 2011_Attachment A_Village Refunds # 2 as of 09 12 2011 updated 2 2" xfId="34812"/>
    <cellStyle name="s_finsumm_1_JE 154 Interest on Village Refunds_03.11_Attachment A_Village Refunds # 2 as of 09 12 2011 updated" xfId="10169"/>
    <cellStyle name="s_finsumm_1_JE 154 Interest on Village Refunds_03.11_Attachment A_Village Refunds # 2 as of 09 12 2011 updated 2" xfId="27102"/>
    <cellStyle name="s_finsumm_1_JE 154 Interest on Village Refunds_03.11_Attachment A_Village Refunds # 2 as of 09 12 2011 updated 2 2" xfId="19580"/>
    <cellStyle name="s_finsumm_1_JE 154 Interest on Village Refunds_03.11_JE 154 Interest on Village Refunds_02.12" xfId="4771"/>
    <cellStyle name="s_finsumm_1_JE 154 Interest on Village Refunds_03.11_JE 154 Interest on Village Refunds_02.12 2" xfId="27103"/>
    <cellStyle name="s_finsumm_1_JE 154 Interest on Village Refunds_03.11_JE 154 Interest on Village Refunds_02.12 2 2" xfId="34579"/>
    <cellStyle name="s_finsumm_1_JE 154 Interest on Village Refunds_03.11_JE 154 Interest on Village Refunds_08.11" xfId="4772"/>
    <cellStyle name="s_finsumm_1_JE 154 Interest on Village Refunds_03.11_JE 154 Interest on Village Refunds_08.11 2" xfId="27104"/>
    <cellStyle name="s_finsumm_1_JE 154 Interest on Village Refunds_03.11_JE 154 Interest on Village Refunds_08.11 2 2" xfId="18329"/>
    <cellStyle name="s_finsumm_1_JE 154 Interest on Village Refunds_03.11_JE 154 Interest on Village Refunds_11.11" xfId="4773"/>
    <cellStyle name="s_finsumm_1_JE 154 Interest on Village Refunds_03.11_JE 154 Interest on Village Refunds_11.11 2" xfId="27105"/>
    <cellStyle name="s_finsumm_1_JE 154 Interest on Village Refunds_03.11_JE 154 Interest on Village Refunds_11.11 2 2" xfId="21589"/>
    <cellStyle name="s_finsumm_1_JE 154 Interest on Village Refunds_08.11" xfId="4774"/>
    <cellStyle name="s_finsumm_1_JE 154 Interest on Village Refunds_08.11 2" xfId="27106"/>
    <cellStyle name="s_finsumm_1_JE 154 Interest on Village Refunds_08.11 2 2" xfId="18608"/>
    <cellStyle name="s_finsumm_1_JE 154 Interest on Village Refunds_09.11" xfId="10170"/>
    <cellStyle name="s_finsumm_1_JE 154 Interest on Village Refunds_09.11 2" xfId="27107"/>
    <cellStyle name="s_finsumm_1_JE 154 Interest on Village Refunds_09.11 2 2" xfId="33826"/>
    <cellStyle name="s_finsumm_1_JE 154 Interest on Village Refunds_11.11" xfId="4775"/>
    <cellStyle name="s_finsumm_1_JE 154 Interest on Village Refunds_11.11 2" xfId="27108"/>
    <cellStyle name="s_finsumm_1_JE 154 Interest on Village Refunds_11.11 2 2" xfId="19393"/>
    <cellStyle name="s_finsumm_1_JE 160 Workbasket accrual LI 09.11" xfId="4776"/>
    <cellStyle name="s_finsumm_1_JE 160 Workbasket accrual LI 09.11 2" xfId="27109"/>
    <cellStyle name="s_finsumm_1_JE 160 Workbasket accrual LI 09.11 2 2" xfId="33737"/>
    <cellStyle name="s_finsumm_1_JE 160 Workbasket accrual LI 10.11 - in progress" xfId="4777"/>
    <cellStyle name="s_finsumm_1_JE 160 Workbasket accrual LI 10.11 - in progress 2" xfId="27110"/>
    <cellStyle name="s_finsumm_1_JE 160 Workbasket accrual LI 10.11 - in progress 2 2" xfId="32878"/>
    <cellStyle name="s_finsumm_1_JE 160 Workbasket Accrual_updated-_CA_01.10" xfId="4778"/>
    <cellStyle name="s_finsumm_1_JE 160 Workbasket Accrual_updated-_CA_01.10 2" xfId="4779"/>
    <cellStyle name="s_finsumm_1_JE 160 Workbasket Accrual_updated-_CA_01.10 2 2" xfId="27112"/>
    <cellStyle name="s_finsumm_1_JE 160 Workbasket Accrual_updated-_CA_01.10 2 2 2" xfId="35579"/>
    <cellStyle name="s_finsumm_1_JE 160 Workbasket Accrual_updated-_CA_01.10 3" xfId="4780"/>
    <cellStyle name="s_finsumm_1_JE 160 Workbasket Accrual_updated-_CA_01.10 3 2" xfId="27113"/>
    <cellStyle name="s_finsumm_1_JE 160 Workbasket Accrual_updated-_CA_01.10 3 2 2" xfId="32354"/>
    <cellStyle name="s_finsumm_1_JE 160 Workbasket Accrual_updated-_CA_01.10 4" xfId="4781"/>
    <cellStyle name="s_finsumm_1_JE 160 Workbasket Accrual_updated-_CA_01.10 4 2" xfId="27114"/>
    <cellStyle name="s_finsumm_1_JE 160 Workbasket Accrual_updated-_CA_01.10 4 2 2" xfId="34813"/>
    <cellStyle name="s_finsumm_1_JE 160 Workbasket Accrual_updated-_CA_01.10 5" xfId="4782"/>
    <cellStyle name="s_finsumm_1_JE 160 Workbasket Accrual_updated-_CA_01.10 5 2" xfId="27115"/>
    <cellStyle name="s_finsumm_1_JE 160 Workbasket Accrual_updated-_CA_01.10 5 2 2" xfId="17393"/>
    <cellStyle name="s_finsumm_1_JE 160 Workbasket Accrual_updated-_CA_01.10 6" xfId="27111"/>
    <cellStyle name="s_finsumm_1_JE 160 Workbasket Accrual_updated-_CA_01.10 6 2" xfId="20652"/>
    <cellStyle name="s_finsumm_1_JE 160 Workbasket Accrual_updated-_CA_01.10_~3251160" xfId="4783"/>
    <cellStyle name="s_finsumm_1_JE 160 Workbasket Accrual_updated-_CA_01.10_~3251160 2" xfId="27116"/>
    <cellStyle name="s_finsumm_1_JE 160 Workbasket Accrual_updated-_CA_01.10_~3251160 2 2" xfId="21575"/>
    <cellStyle name="s_finsumm_1_JE 160 Workbasket Accrual_updated-_CA_01.10_JE 160 Workbasket accrual LI 09.11" xfId="4784"/>
    <cellStyle name="s_finsumm_1_JE 160 Workbasket Accrual_updated-_CA_01.10_JE 160 Workbasket accrual LI 09.11 2" xfId="27117"/>
    <cellStyle name="s_finsumm_1_JE 160 Workbasket Accrual_updated-_CA_01.10_JE 160 Workbasket accrual LI 09.11 2 2" xfId="18306"/>
    <cellStyle name="s_finsumm_1_JE 160 Workbasket Accrual_updated-_CA_01.10_JE 160 Workbasket accrual LI 10.11 - in progress" xfId="4785"/>
    <cellStyle name="s_finsumm_1_JE 160 Workbasket Accrual_updated-_CA_01.10_JE 160 Workbasket accrual LI 10.11 - in progress 2" xfId="27118"/>
    <cellStyle name="s_finsumm_1_JE 160 Workbasket Accrual_updated-_CA_01.10_JE 160 Workbasket accrual LI 10.11 - in progress 2 2" xfId="18682"/>
    <cellStyle name="s_finsumm_1_JE 160 Workbasket Accrual_updated-_CA_01.10_JE 160 Workbasket Template_LI_04.12" xfId="4786"/>
    <cellStyle name="s_finsumm_1_JE 160 Workbasket Accrual_updated-_CA_01.10_JE 160 Workbasket Template_LI_04.12 2" xfId="27119"/>
    <cellStyle name="s_finsumm_1_JE 160 Workbasket Accrual_updated-_CA_01.10_JE 160 Workbasket Template_LI_04.12 2 2" xfId="17994"/>
    <cellStyle name="s_finsumm_1_JE 160 Workbasket Accrual_updated-_CA_01.10_JE 160 Workbasket Template_LI_07.12" xfId="4787"/>
    <cellStyle name="s_finsumm_1_JE 160 Workbasket Accrual_updated-_CA_01.10_JE 160 Workbasket Template_LI_07.12 2" xfId="27120"/>
    <cellStyle name="s_finsumm_1_JE 160 Workbasket Accrual_updated-_CA_01.10_JE 160 Workbasket Template_LI_07.12 2 2" xfId="17882"/>
    <cellStyle name="s_finsumm_1_JE 160 Workbasket Accrual_updated-_CA_01.10_JE 175 Legal Accrual_LI 05.12" xfId="4788"/>
    <cellStyle name="s_finsumm_1_JE 160 Workbasket Accrual_updated-_CA_01.10_JE 175 Legal Accrual_LI 05.12 2" xfId="27121"/>
    <cellStyle name="s_finsumm_1_JE 160 Workbasket Accrual_updated-_CA_01.10_JE 175 Legal Accrual_LI 05.12 2 2" xfId="17473"/>
    <cellStyle name="s_finsumm_1_JE 160 Workbasket Accrual_updated-_CA_01.10_JE 175 Legal Accrual_LI 08.2011" xfId="4789"/>
    <cellStyle name="s_finsumm_1_JE 160 Workbasket Accrual_updated-_CA_01.10_JE 175 Legal Accrual_LI 08.2011 2" xfId="27122"/>
    <cellStyle name="s_finsumm_1_JE 160 Workbasket Accrual_updated-_CA_01.10_JE 175 Legal Accrual_LI 08.2011 2 2" xfId="18208"/>
    <cellStyle name="s_finsumm_1_JE 160 Workbasket Accrual_updated-_CA_01.10_JE 175 Legal Accrual_LI -10.2011" xfId="4790"/>
    <cellStyle name="s_finsumm_1_JE 160 Workbasket Accrual_updated-_CA_01.10_JE 175 Legal Accrual_LI -10.2011 2" xfId="27123"/>
    <cellStyle name="s_finsumm_1_JE 160 Workbasket Accrual_updated-_CA_01.10_JE 175 Legal Accrual_LI -10.2011 2 2" xfId="32916"/>
    <cellStyle name="s_finsumm_1_JE 160 Workbasket Accrual_updated-_CA_01.10_JE 175 Legal Accrual_LI -11.2011" xfId="4791"/>
    <cellStyle name="s_finsumm_1_JE 160 Workbasket Accrual_updated-_CA_01.10_JE 175 Legal Accrual_LI -11.2011 2" xfId="27124"/>
    <cellStyle name="s_finsumm_1_JE 160 Workbasket Accrual_updated-_CA_01.10_JE 175 Legal Accrual_LI -11.2011 2 2" xfId="35206"/>
    <cellStyle name="s_finsumm_1_JE 160 Workbasket Accrual_updated-_CA_01.10_JE 175 Legal Accrual_LI -12.2011" xfId="4792"/>
    <cellStyle name="s_finsumm_1_JE 160 Workbasket Accrual_updated-_CA_01.10_JE 175 Legal Accrual_LI -12.2011 2" xfId="27125"/>
    <cellStyle name="s_finsumm_1_JE 160 Workbasket Accrual_updated-_CA_01.10_JE 175 Legal Accrual_LI -12.2011 2 2" xfId="18812"/>
    <cellStyle name="s_finsumm_1_JE 160 Workbasket Accrual_updated-_CA_01.10_JE 175_Legal Accrual_TN_08.11" xfId="4793"/>
    <cellStyle name="s_finsumm_1_JE 160 Workbasket Accrual_updated-_CA_01.10_JE 175_Legal Accrual_TN_08.11 2" xfId="27126"/>
    <cellStyle name="s_finsumm_1_JE 160 Workbasket Accrual_updated-_CA_01.10_JE 175_Legal Accrual_TN_08.11 2 2" xfId="19802"/>
    <cellStyle name="s_finsumm_1_JE 160 Workbasket Accrual_updated-_CA_01.10_JE 175_Legal Accrual_TN_09.11" xfId="4794"/>
    <cellStyle name="s_finsumm_1_JE 160 Workbasket Accrual_updated-_CA_01.10_JE 175_Legal Accrual_TN_09.11 2" xfId="27127"/>
    <cellStyle name="s_finsumm_1_JE 160 Workbasket Accrual_updated-_CA_01.10_JE 175_Legal Accrual_TN_09.11 2 2" xfId="21320"/>
    <cellStyle name="s_finsumm_1_JE 160 Workbasket Accrual_updated-_CA_01.10_LI-Legal Fees_Accrual Worksheet_2011-02Nov" xfId="4795"/>
    <cellStyle name="s_finsumm_1_JE 160 Workbasket Accrual_updated-_CA_01.10_LI-Legal Fees_Accrual Worksheet_2011-02Nov 2" xfId="27128"/>
    <cellStyle name="s_finsumm_1_JE 160 Workbasket Accrual_updated-_CA_01.10_LI-Legal Fees_Accrual Worksheet_2011-02Nov 2 2" xfId="17404"/>
    <cellStyle name="s_finsumm_1_JE 160 Workbasket Accrual_updated-_CA_01.10_SAP JE Accrual" xfId="4796"/>
    <cellStyle name="s_finsumm_1_JE 160 Workbasket Accrual_updated-_CA_01.10_SAP JE Accrual 2" xfId="27129"/>
    <cellStyle name="s_finsumm_1_JE 160 Workbasket Accrual_updated-_CA_01.10_SAP JE Accrual 2 2" xfId="19581"/>
    <cellStyle name="s_finsumm_1_JE 160 Workbasket Accrual_updated-_CA_01.10_SAP JE Template 10.06.12" xfId="4797"/>
    <cellStyle name="s_finsumm_1_JE 160 Workbasket Accrual_updated-_CA_01.10_SAP JE Template 10.06.12 2" xfId="27130"/>
    <cellStyle name="s_finsumm_1_JE 160 Workbasket Accrual_updated-_CA_01.10_SAP JE Template 10.06.12 2 2" xfId="35413"/>
    <cellStyle name="s_finsumm_1_JE 175 Legal accrual_12.11" xfId="4798"/>
    <cellStyle name="s_finsumm_1_JE 175 Legal accrual_12.11 2" xfId="27131"/>
    <cellStyle name="s_finsumm_1_JE 175 Legal accrual_12.11 2 2" xfId="32558"/>
    <cellStyle name="s_finsumm_1_JE 175 Legal Accrual_LI_07.12" xfId="10891"/>
    <cellStyle name="s_finsumm_1_JE 175 Legal Accrual_LI_07.12 2" xfId="27132"/>
    <cellStyle name="s_finsumm_1_JE 175 Legal Accrual_LI_07.12 2 2" xfId="18998"/>
    <cellStyle name="s_finsumm_1_JE 180_MI reserve over 180 days_LI 07.12" xfId="10892"/>
    <cellStyle name="s_finsumm_1_JE 180_MI reserve over 180 days_LI 07.12 2" xfId="27133"/>
    <cellStyle name="s_finsumm_1_JE 180_MI reserve over 180 days_LI 07.12 2 2" xfId="35106"/>
    <cellStyle name="s_finsumm_1_JE 200 AWCC true up_PA_06.12" xfId="4799"/>
    <cellStyle name="s_finsumm_1_JE 200 AWCC true up_PA_06.12 2" xfId="27134"/>
    <cellStyle name="s_finsumm_1_JE 200 AWCC true up_PA_06.12 2 2" xfId="35902"/>
    <cellStyle name="s_finsumm_1_JE 38110902 True up interest for RAC adjustment" xfId="4800"/>
    <cellStyle name="s_finsumm_1_JE 38110902 True up interest for RAC adjustment 2" xfId="27135"/>
    <cellStyle name="s_finsumm_1_JE 38110902 True up interest for RAC adjustment 2 2" xfId="18326"/>
    <cellStyle name="s_finsumm_1_JE 39081218 Antenna Rent Revenue_NY_07.12" xfId="9401"/>
    <cellStyle name="s_finsumm_1_JE 39081218 Antenna Rent Revenue_NY_07.12 2" xfId="27136"/>
    <cellStyle name="s_finsumm_1_JE 39081218 Antenna Rent Revenue_NY_07.12 2 2" xfId="19716"/>
    <cellStyle name="s_finsumm_1_JE 500 INTERNAL RESERVE INTEREST Dec. 2011" xfId="4801"/>
    <cellStyle name="s_finsumm_1_JE 500 INTERNAL RESERVE INTEREST Dec. 2011 2" xfId="9561"/>
    <cellStyle name="s_finsumm_1_JE 500 INTERNAL RESERVE INTEREST Dec. 2011 2 2" xfId="27138"/>
    <cellStyle name="s_finsumm_1_JE 500 INTERNAL RESERVE INTEREST Dec. 2011 2 2 2" xfId="18093"/>
    <cellStyle name="s_finsumm_1_JE 500 INTERNAL RESERVE INTEREST Dec. 2011 3" xfId="27137"/>
    <cellStyle name="s_finsumm_1_JE 500 INTERNAL RESERVE INTEREST Dec. 2011 3 2" xfId="20773"/>
    <cellStyle name="s_finsumm_1_JE 500 INTERNAL RESERVE INTEREST Nov. 2011" xfId="9562"/>
    <cellStyle name="s_finsumm_1_JE 500 INTERNAL RESERVE INTEREST Nov. 2011 2" xfId="27139"/>
    <cellStyle name="s_finsumm_1_JE 500 INTERNAL RESERVE INTEREST Nov. 2011 2 2" xfId="17881"/>
    <cellStyle name="s_finsumm_1_JE 725 - To record the PPV uplift - NY - 08.12" xfId="8852"/>
    <cellStyle name="s_finsumm_1_JE 725 - To record the PPV uplift - NY - 08.12 2" xfId="27140"/>
    <cellStyle name="s_finsumm_1_JE 725 - To record the PPV uplift - NY - 08.12 2 2" xfId="32726"/>
    <cellStyle name="s_finsumm_1_JE 77 Rev Stabilization 02.12" xfId="4802"/>
    <cellStyle name="s_finsumm_1_JE 77 Rev Stabilization 02.12 2" xfId="27141"/>
    <cellStyle name="s_finsumm_1_JE 77 Rev Stabilization 02.12 2 2" xfId="34192"/>
    <cellStyle name="s_finsumm_1_JE 77 Rev Stabilization 03.12" xfId="10171"/>
    <cellStyle name="s_finsumm_1_JE 77 Rev Stabilization 03.12 2" xfId="27142"/>
    <cellStyle name="s_finsumm_1_JE 77 Rev Stabilization 03.12 2 2" xfId="18728"/>
    <cellStyle name="s_finsumm_1_JE 77 Rev Stabilization 08.11" xfId="4803"/>
    <cellStyle name="s_finsumm_1_JE 77 Rev Stabilization 08.11 2" xfId="10172"/>
    <cellStyle name="s_finsumm_1_JE 77 Rev Stabilization 08.11 2 2" xfId="27144"/>
    <cellStyle name="s_finsumm_1_JE 77 Rev Stabilization 08.11 2 2 2" xfId="18607"/>
    <cellStyle name="s_finsumm_1_JE 77 Rev Stabilization 08.11 3" xfId="27143"/>
    <cellStyle name="s_finsumm_1_JE 77 Rev Stabilization 08.11 3 2" xfId="33823"/>
    <cellStyle name="s_finsumm_1_JE 77 Rev Stabilization 11.11" xfId="10173"/>
    <cellStyle name="s_finsumm_1_JE 77 Rev Stabilization 11.11 2" xfId="27145"/>
    <cellStyle name="s_finsumm_1_JE 77 Rev Stabilization 11.11 2 2" xfId="21055"/>
    <cellStyle name="s_finsumm_1_JE 77 Rev Stabilization 12.11" xfId="10174"/>
    <cellStyle name="s_finsumm_1_JE 77 Rev Stabilization 12.11 2" xfId="27146"/>
    <cellStyle name="s_finsumm_1_JE 77 Rev Stabilization 12.11 2 2" xfId="21120"/>
    <cellStyle name="s_finsumm_1_JE 77 Rev Stabilization_NY_08.12" xfId="8853"/>
    <cellStyle name="s_finsumm_1_JE 77 Rev Stabilization_NY_08.12 2" xfId="27147"/>
    <cellStyle name="s_finsumm_1_JE 77 Rev Stabilization_NY_08.12 2 2" xfId="19803"/>
    <cellStyle name="s_finsumm_1_JE 78 Property Tax Stabilization 02.12" xfId="8854"/>
    <cellStyle name="s_finsumm_1_JE 78 Property Tax Stabilization 02.12 2" xfId="27148"/>
    <cellStyle name="s_finsumm_1_JE 78 Property Tax Stabilization 02.12 2 2" xfId="35619"/>
    <cellStyle name="s_finsumm_1_JE 78 Property Tax Stabilization 08.11" xfId="8855"/>
    <cellStyle name="s_finsumm_1_JE 78 Property Tax Stabilization 08.11 2" xfId="27149"/>
    <cellStyle name="s_finsumm_1_JE 78 Property Tax Stabilization 08.11 2 2" xfId="20133"/>
    <cellStyle name="s_finsumm_1_JE 78 Property Tax Stabilization 11.11" xfId="8856"/>
    <cellStyle name="s_finsumm_1_JE 78 Property Tax Stabilization 11.11 2" xfId="27150"/>
    <cellStyle name="s_finsumm_1_JE 78 Property Tax Stabilization 11.11 2 2" xfId="34667"/>
    <cellStyle name="s_finsumm_1_JE Template" xfId="4804"/>
    <cellStyle name="s_finsumm_1_JE Template 2" xfId="4805"/>
    <cellStyle name="s_finsumm_1_JE Template 2 2" xfId="27152"/>
    <cellStyle name="s_finsumm_1_JE Template 2 2 2" xfId="35912"/>
    <cellStyle name="s_finsumm_1_JE Template 3" xfId="4806"/>
    <cellStyle name="s_finsumm_1_JE Template 3 2" xfId="27153"/>
    <cellStyle name="s_finsumm_1_JE Template 3 2 2" xfId="35769"/>
    <cellStyle name="s_finsumm_1_JE Template 4" xfId="4807"/>
    <cellStyle name="s_finsumm_1_JE Template 4 2" xfId="27154"/>
    <cellStyle name="s_finsumm_1_JE Template 4 2 2" xfId="34966"/>
    <cellStyle name="s_finsumm_1_JE Template 5" xfId="4808"/>
    <cellStyle name="s_finsumm_1_JE Template 5 2" xfId="27155"/>
    <cellStyle name="s_finsumm_1_JE Template 5 2 2" xfId="17945"/>
    <cellStyle name="s_finsumm_1_JE Template 6" xfId="27151"/>
    <cellStyle name="s_finsumm_1_JE Template 6 2" xfId="35207"/>
    <cellStyle name="s_finsumm_1_JE Template_~3251160" xfId="4809"/>
    <cellStyle name="s_finsumm_1_JE Template_~3251160 2" xfId="27156"/>
    <cellStyle name="s_finsumm_1_JE Template_~3251160 2 2" xfId="19582"/>
    <cellStyle name="s_finsumm_1_JE Template_JE 160 Workbasket accrual LI 09.11" xfId="4810"/>
    <cellStyle name="s_finsumm_1_JE Template_JE 160 Workbasket accrual LI 09.11 2" xfId="27157"/>
    <cellStyle name="s_finsumm_1_JE Template_JE 160 Workbasket accrual LI 09.11 2 2" xfId="34544"/>
    <cellStyle name="s_finsumm_1_JE Template_JE 160 Workbasket accrual LI 10.11 - in progress" xfId="4811"/>
    <cellStyle name="s_finsumm_1_JE Template_JE 160 Workbasket accrual LI 10.11 - in progress 2" xfId="27158"/>
    <cellStyle name="s_finsumm_1_JE Template_JE 160 Workbasket accrual LI 10.11 - in progress 2 2" xfId="20846"/>
    <cellStyle name="s_finsumm_1_JE Template_JE 160 Workbasket Template_LI_04.12" xfId="4812"/>
    <cellStyle name="s_finsumm_1_JE Template_JE 160 Workbasket Template_LI_04.12 2" xfId="27159"/>
    <cellStyle name="s_finsumm_1_JE Template_JE 160 Workbasket Template_LI_04.12 2 2" xfId="33824"/>
    <cellStyle name="s_finsumm_1_JE Template_JE 160 Workbasket Template_LI_07.12" xfId="4813"/>
    <cellStyle name="s_finsumm_1_JE Template_JE 160 Workbasket Template_LI_07.12 2" xfId="27160"/>
    <cellStyle name="s_finsumm_1_JE Template_JE 160 Workbasket Template_LI_07.12 2 2" xfId="32689"/>
    <cellStyle name="s_finsumm_1_JE Template_JE 175 Legal Accrual_LI 05.12" xfId="4814"/>
    <cellStyle name="s_finsumm_1_JE Template_JE 175 Legal Accrual_LI 05.12 2" xfId="27161"/>
    <cellStyle name="s_finsumm_1_JE Template_JE 175 Legal Accrual_LI 05.12 2 2" xfId="20805"/>
    <cellStyle name="s_finsumm_1_JE Template_JE 175 Legal Accrual_LI 08.2011" xfId="4815"/>
    <cellStyle name="s_finsumm_1_JE Template_JE 175 Legal Accrual_LI 08.2011 2" xfId="27162"/>
    <cellStyle name="s_finsumm_1_JE Template_JE 175 Legal Accrual_LI 08.2011 2 2" xfId="20678"/>
    <cellStyle name="s_finsumm_1_JE Template_JE 175 Legal Accrual_LI -10.2011" xfId="4816"/>
    <cellStyle name="s_finsumm_1_JE Template_JE 175 Legal Accrual_LI -10.2011 2" xfId="27163"/>
    <cellStyle name="s_finsumm_1_JE Template_JE 175 Legal Accrual_LI -10.2011 2 2" xfId="33523"/>
    <cellStyle name="s_finsumm_1_JE Template_JE 175 Legal Accrual_LI -11.2011" xfId="4817"/>
    <cellStyle name="s_finsumm_1_JE Template_JE 175 Legal Accrual_LI -11.2011 2" xfId="27164"/>
    <cellStyle name="s_finsumm_1_JE Template_JE 175 Legal Accrual_LI -11.2011 2 2" xfId="35007"/>
    <cellStyle name="s_finsumm_1_JE Template_JE 175 Legal Accrual_LI -12.2011" xfId="4818"/>
    <cellStyle name="s_finsumm_1_JE Template_JE 175 Legal Accrual_LI -12.2011 2" xfId="27165"/>
    <cellStyle name="s_finsumm_1_JE Template_JE 175 Legal Accrual_LI -12.2011 2 2" xfId="34366"/>
    <cellStyle name="s_finsumm_1_JE Template_JE 175_Legal Accrual_TN_08.11" xfId="4819"/>
    <cellStyle name="s_finsumm_1_JE Template_JE 175_Legal Accrual_TN_08.11 2" xfId="27166"/>
    <cellStyle name="s_finsumm_1_JE Template_JE 175_Legal Accrual_TN_08.11 2 2" xfId="32261"/>
    <cellStyle name="s_finsumm_1_JE Template_JE 175_Legal Accrual_TN_09.11" xfId="4820"/>
    <cellStyle name="s_finsumm_1_JE Template_JE 175_Legal Accrual_TN_09.11 2" xfId="27167"/>
    <cellStyle name="s_finsumm_1_JE Template_JE 175_Legal Accrual_TN_09.11 2 2" xfId="35203"/>
    <cellStyle name="s_finsumm_1_JE Template_LI-Legal Fees_Accrual Worksheet_2011-02Nov" xfId="4821"/>
    <cellStyle name="s_finsumm_1_JE Template_LI-Legal Fees_Accrual Worksheet_2011-02Nov 2" xfId="27168"/>
    <cellStyle name="s_finsumm_1_JE Template_LI-Legal Fees_Accrual Worksheet_2011-02Nov 2 2" xfId="17916"/>
    <cellStyle name="s_finsumm_1_JE Template_SAP JE Accrual" xfId="4822"/>
    <cellStyle name="s_finsumm_1_JE Template_SAP JE Accrual 2" xfId="27169"/>
    <cellStyle name="s_finsumm_1_JE Template_SAP JE Accrual 2 2" xfId="21030"/>
    <cellStyle name="s_finsumm_1_JE Template_SAP JE Template 10.06.12" xfId="4823"/>
    <cellStyle name="s_finsumm_1_JE Template_SAP JE Template 10.06.12 2" xfId="27170"/>
    <cellStyle name="s_finsumm_1_JE Template_SAP JE Template 10.06.12 2 2" xfId="32568"/>
    <cellStyle name="s_finsumm_1_JE-December 2012" xfId="4824"/>
    <cellStyle name="s_finsumm_1_JE-December 2012 2" xfId="4825"/>
    <cellStyle name="s_finsumm_1_JE-December 2012 2 2" xfId="27172"/>
    <cellStyle name="s_finsumm_1_JE-December 2012 2 2 2" xfId="21170"/>
    <cellStyle name="s_finsumm_1_JE-December 2012 3" xfId="4826"/>
    <cellStyle name="s_finsumm_1_JE-December 2012 3 2" xfId="27173"/>
    <cellStyle name="s_finsumm_1_JE-December 2012 3 2 2" xfId="17993"/>
    <cellStyle name="s_finsumm_1_JE-December 2012 4" xfId="4827"/>
    <cellStyle name="s_finsumm_1_JE-December 2012 4 2" xfId="27174"/>
    <cellStyle name="s_finsumm_1_JE-December 2012 4 2 2" xfId="21424"/>
    <cellStyle name="s_finsumm_1_JE-December 2012 5" xfId="4828"/>
    <cellStyle name="s_finsumm_1_JE-December 2012 5 2" xfId="27175"/>
    <cellStyle name="s_finsumm_1_JE-December 2012 5 2 2" xfId="34581"/>
    <cellStyle name="s_finsumm_1_JE-December 2012 6" xfId="27171"/>
    <cellStyle name="s_finsumm_1_JE-December 2012 6 2" xfId="17944"/>
    <cellStyle name="s_finsumm_1_JE-November 2012" xfId="4829"/>
    <cellStyle name="s_finsumm_1_JE-November 2012 2" xfId="4830"/>
    <cellStyle name="s_finsumm_1_JE-November 2012 2 2" xfId="27177"/>
    <cellStyle name="s_finsumm_1_JE-November 2012 2 2 2" xfId="33451"/>
    <cellStyle name="s_finsumm_1_JE-November 2012 3" xfId="4831"/>
    <cellStyle name="s_finsumm_1_JE-November 2012 3 2" xfId="27178"/>
    <cellStyle name="s_finsumm_1_JE-November 2012 3 2 2" xfId="35757"/>
    <cellStyle name="s_finsumm_1_JE-November 2012 4" xfId="4832"/>
    <cellStyle name="s_finsumm_1_JE-November 2012 4 2" xfId="27179"/>
    <cellStyle name="s_finsumm_1_JE-November 2012 4 2 2" xfId="17220"/>
    <cellStyle name="s_finsumm_1_JE-November 2012 5" xfId="4833"/>
    <cellStyle name="s_finsumm_1_JE-November 2012 5 2" xfId="27180"/>
    <cellStyle name="s_finsumm_1_JE-November 2012 5 2 2" xfId="34962"/>
    <cellStyle name="s_finsumm_1_JE-November 2012 6" xfId="27176"/>
    <cellStyle name="s_finsumm_1_JE-November 2012 6 2" xfId="33160"/>
    <cellStyle name="s_finsumm_1_Journal Entry (2)" xfId="4834"/>
    <cellStyle name="s_finsumm_1_Journal Entry (2) 2" xfId="27181"/>
    <cellStyle name="s_finsumm_1_Journal Entry (2) 2 2" xfId="17585"/>
    <cellStyle name="s_finsumm_1_JR 2001 OPEB 2012" xfId="10175"/>
    <cellStyle name="s_finsumm_1_JR 2001 OPEB 2012 2" xfId="27182"/>
    <cellStyle name="s_finsumm_1_JR 2001 OPEB 2012 2 2" xfId="20955"/>
    <cellStyle name="s_finsumm_1_JR 2002 Pension Costs 2012" xfId="10176"/>
    <cellStyle name="s_finsumm_1_JR 2002 Pension Costs 2012 2" xfId="27183"/>
    <cellStyle name="s_finsumm_1_JR 2002 Pension Costs 2012 2 2" xfId="20995"/>
    <cellStyle name="s_finsumm_1_LI#38 165100 Mar 2011" xfId="4835"/>
    <cellStyle name="s_finsumm_1_LI#38 165100 Mar 2011 2" xfId="10177"/>
    <cellStyle name="s_finsumm_1_LI#38 165100 Mar 2011 2 2" xfId="27185"/>
    <cellStyle name="s_finsumm_1_LI#38 165100 Mar 2011 2 2 2" xfId="19169"/>
    <cellStyle name="s_finsumm_1_LI#38 165100 Mar 2011 3" xfId="27184"/>
    <cellStyle name="s_finsumm_1_LI#38 165100 Mar 2011 3 2" xfId="32571"/>
    <cellStyle name="s_finsumm_1_LI#38 165100 Mar 2011_39 - JE 77 Rev Stabilization_NY_05.12" xfId="8857"/>
    <cellStyle name="s_finsumm_1_LI#38 165100 Mar 2011_39 - JE 77 Rev Stabilization_NY_05.12 2" xfId="10178"/>
    <cellStyle name="s_finsumm_1_LI#38 165100 Mar 2011_39 - JE 77 Rev Stabilization_NY_05.12 2 2" xfId="27187"/>
    <cellStyle name="s_finsumm_1_LI#38 165100 Mar 2011_39 - JE 77 Rev Stabilization_NY_05.12 2 2 2" xfId="17758"/>
    <cellStyle name="s_finsumm_1_LI#38 165100 Mar 2011_39 - JE 77 Rev Stabilization_NY_05.12 3" xfId="27186"/>
    <cellStyle name="s_finsumm_1_LI#38 165100 Mar 2011_39 - JE 77 Rev Stabilization_NY_05.12 3 2" xfId="34225"/>
    <cellStyle name="s_finsumm_1_LI#38 165100 Mar 2011_39 - JE 79 Rev Stabilization adj_NY_05.12" xfId="8858"/>
    <cellStyle name="s_finsumm_1_LI#38 165100 Mar 2011_39 - JE 79 Rev Stabilization adj_NY_05.12 2" xfId="10179"/>
    <cellStyle name="s_finsumm_1_LI#38 165100 Mar 2011_39 - JE 79 Rev Stabilization adj_NY_05.12 2 2" xfId="27189"/>
    <cellStyle name="s_finsumm_1_LI#38 165100 Mar 2011_39 - JE 79 Rev Stabilization adj_NY_05.12 2 2 2" xfId="35866"/>
    <cellStyle name="s_finsumm_1_LI#38 165100 Mar 2011_39 - JE 79 Rev Stabilization adj_NY_05.12 3" xfId="27188"/>
    <cellStyle name="s_finsumm_1_LI#38 165100 Mar 2011_39 - JE 79 Rev Stabilization adj_NY_05.12 3 2" xfId="19804"/>
    <cellStyle name="s_finsumm_1_LI#38 165100 Mar 2011_JE 38110902 True up interest for RAC adjustment" xfId="4836"/>
    <cellStyle name="s_finsumm_1_LI#38 165100 Mar 2011_JE 38110902 True up interest for RAC adjustment 2" xfId="10180"/>
    <cellStyle name="s_finsumm_1_LI#38 165100 Mar 2011_JE 38110902 True up interest for RAC adjustment 2 2" xfId="27191"/>
    <cellStyle name="s_finsumm_1_LI#38 165100 Mar 2011_JE 38110902 True up interest for RAC adjustment 2 2 2" xfId="33594"/>
    <cellStyle name="s_finsumm_1_LI#38 165100 Mar 2011_JE 38110902 True up interest for RAC adjustment 3" xfId="27190"/>
    <cellStyle name="s_finsumm_1_LI#38 165100 Mar 2011_JE 38110902 True up interest for RAC adjustment 3 2" xfId="34814"/>
    <cellStyle name="s_finsumm_1_LI#38 165100 Mar 2011_JE 77 Rev Stabilization 01.12" xfId="4837"/>
    <cellStyle name="s_finsumm_1_LI#38 165100 Mar 2011_JE 77 Rev Stabilization 01.12 2" xfId="10181"/>
    <cellStyle name="s_finsumm_1_LI#38 165100 Mar 2011_JE 77 Rev Stabilization 01.12 2 2" xfId="27193"/>
    <cellStyle name="s_finsumm_1_LI#38 165100 Mar 2011_JE 77 Rev Stabilization 01.12 2 2 2" xfId="21006"/>
    <cellStyle name="s_finsumm_1_LI#38 165100 Mar 2011_JE 77 Rev Stabilization 01.12 3" xfId="27192"/>
    <cellStyle name="s_finsumm_1_LI#38 165100 Mar 2011_JE 77 Rev Stabilization 01.12 3 2" xfId="20774"/>
    <cellStyle name="s_finsumm_1_LI#38 165100 Mar 2011_JE 77 Rev Stabilization 04.12" xfId="8859"/>
    <cellStyle name="s_finsumm_1_LI#38 165100 Mar 2011_JE 77 Rev Stabilization 04.12 2" xfId="10182"/>
    <cellStyle name="s_finsumm_1_LI#38 165100 Mar 2011_JE 77 Rev Stabilization 04.12 2 2" xfId="27195"/>
    <cellStyle name="s_finsumm_1_LI#38 165100 Mar 2011_JE 77 Rev Stabilization 04.12 2 2 2" xfId="18230"/>
    <cellStyle name="s_finsumm_1_LI#38 165100 Mar 2011_JE 77 Rev Stabilization 04.12 3" xfId="27194"/>
    <cellStyle name="s_finsumm_1_LI#38 165100 Mar 2011_JE 77 Rev Stabilization 04.12 3 2" xfId="19583"/>
    <cellStyle name="s_finsumm_1_LI#38 165100 Mar 2011_JE 77 Rev Stabilization_LI_07.12" xfId="8860"/>
    <cellStyle name="s_finsumm_1_LI#38 165100 Mar 2011_JE 77 Rev Stabilization_LI_07.12 2" xfId="27196"/>
    <cellStyle name="s_finsumm_1_LI#38 165100 Mar 2011_JE 77 Rev Stabilization_LI_07.12 2 2" xfId="35900"/>
    <cellStyle name="s_finsumm_1_LI#38 165100 Mar 2011_JE 78 Property Tax Stabilization 01.12" xfId="4838"/>
    <cellStyle name="s_finsumm_1_LI#38 165100 Mar 2011_JE 78 Property Tax Stabilization 01.12 2" xfId="10183"/>
    <cellStyle name="s_finsumm_1_LI#38 165100 Mar 2011_JE 78 Property Tax Stabilization 01.12 2 2" xfId="27198"/>
    <cellStyle name="s_finsumm_1_LI#38 165100 Mar 2011_JE 78 Property Tax Stabilization 01.12 2 2 2" xfId="17239"/>
    <cellStyle name="s_finsumm_1_LI#38 165100 Mar 2011_JE 78 Property Tax Stabilization 01.12 3" xfId="27197"/>
    <cellStyle name="s_finsumm_1_LI#38 165100 Mar 2011_JE 78 Property Tax Stabilization 01.12 3 2" xfId="32772"/>
    <cellStyle name="s_finsumm_1_LI#38 165100 Mar 2011_JE 78 Property Tax Stabilization 03.12" xfId="8861"/>
    <cellStyle name="s_finsumm_1_LI#38 165100 Mar 2011_JE 78 Property Tax Stabilization 03.12 2" xfId="27199"/>
    <cellStyle name="s_finsumm_1_LI#38 165100 Mar 2011_JE 78 Property Tax Stabilization 03.12 2 2" xfId="34607"/>
    <cellStyle name="s_finsumm_1_LI#38 165100 Mar 2011_JE 78 Property Tax Stabilization 04.12" xfId="8862"/>
    <cellStyle name="s_finsumm_1_LI#38 165100 Mar 2011_JE 78 Property Tax Stabilization 04.12 2" xfId="27200"/>
    <cellStyle name="s_finsumm_1_LI#38 165100 Mar 2011_JE 78 Property Tax Stabilization 04.12 2 2" xfId="34222"/>
    <cellStyle name="s_finsumm_1_LI#38 165100 Mar 2011_JE 78 Property Tax Stabilization 11.11" xfId="4839"/>
    <cellStyle name="s_finsumm_1_LI#38 165100 Mar 2011_JE 78 Property Tax Stabilization 11.11 2" xfId="10184"/>
    <cellStyle name="s_finsumm_1_LI#38 165100 Mar 2011_JE 78 Property Tax Stabilization 11.11 2 2" xfId="27202"/>
    <cellStyle name="s_finsumm_1_LI#38 165100 Mar 2011_JE 78 Property Tax Stabilization 11.11 2 2 2" xfId="33542"/>
    <cellStyle name="s_finsumm_1_LI#38 165100 Mar 2011_JE 78 Property Tax Stabilization 11.11 3" xfId="27201"/>
    <cellStyle name="s_finsumm_1_LI#38 165100 Mar 2011_JE 78 Property Tax Stabilization 11.11 3 2" xfId="19404"/>
    <cellStyle name="s_finsumm_1_Sheet1" xfId="4840"/>
    <cellStyle name="s_finsumm_1_Sheet1 2" xfId="27203"/>
    <cellStyle name="s_finsumm_1_Sheet1 2 2" xfId="18084"/>
    <cellStyle name="s_finsumm_1_UPLOAD-Template_2012-06-22" xfId="4841"/>
    <cellStyle name="s_finsumm_1_UPLOAD-Template_2012-06-22 2" xfId="4842"/>
    <cellStyle name="s_finsumm_1_UPLOAD-Template_2012-06-22 2 2" xfId="27205"/>
    <cellStyle name="s_finsumm_1_UPLOAD-Template_2012-06-22 2 2 2" xfId="19670"/>
    <cellStyle name="s_finsumm_1_UPLOAD-Template_2012-06-22 3" xfId="4843"/>
    <cellStyle name="s_finsumm_1_UPLOAD-Template_2012-06-22 3 2" xfId="27206"/>
    <cellStyle name="s_finsumm_1_UPLOAD-Template_2012-06-22 3 2 2" xfId="32304"/>
    <cellStyle name="s_finsumm_1_UPLOAD-Template_2012-06-22 4" xfId="4844"/>
    <cellStyle name="s_finsumm_1_UPLOAD-Template_2012-06-22 4 2" xfId="27207"/>
    <cellStyle name="s_finsumm_1_UPLOAD-Template_2012-06-22 4 2 2" xfId="35148"/>
    <cellStyle name="s_finsumm_1_UPLOAD-Template_2012-06-22 5" xfId="4845"/>
    <cellStyle name="s_finsumm_1_UPLOAD-Template_2012-06-22 5 2" xfId="27208"/>
    <cellStyle name="s_finsumm_1_UPLOAD-Template_2012-06-22 5 2 2" xfId="32545"/>
    <cellStyle name="s_finsumm_1_UPLOAD-Template_2012-06-22 6" xfId="27204"/>
    <cellStyle name="s_finsumm_1_UPLOAD-Template_2012-06-22 6 2" xfId="33297"/>
    <cellStyle name="s_finsumm_1_UPLOAD-Template_2012-06-22_SAP JE Accrual" xfId="4846"/>
    <cellStyle name="s_finsumm_1_UPLOAD-Template_2012-06-22_SAP JE Accrual 2" xfId="27209"/>
    <cellStyle name="s_finsumm_1_UPLOAD-Template_2012-06-22_SAP JE Accrual 2 2" xfId="18082"/>
    <cellStyle name="s_finsumm_1_UPLOAD-Template_2012-06-22_SAP JE Template 10.06.12" xfId="4847"/>
    <cellStyle name="s_finsumm_1_UPLOAD-Template_2012-06-22_SAP JE Template 10.06.12 2" xfId="27210"/>
    <cellStyle name="s_finsumm_1_UPLOAD-Template_2012-06-22_SAP JE Template 10.06.12 2 2" xfId="20679"/>
    <cellStyle name="s_finsumm_100000439" xfId="8863"/>
    <cellStyle name="s_finsumm_100000439 2" xfId="27211"/>
    <cellStyle name="s_finsumm_100000439 2 2" xfId="18293"/>
    <cellStyle name="s_finsumm_100000477 JE 77 Rev Stabilization_LI_08.12" xfId="10185"/>
    <cellStyle name="s_finsumm_100000477 JE 77 Rev Stabilization_LI_08.12 2" xfId="27212"/>
    <cellStyle name="s_finsumm_100000477 JE 77 Rev Stabilization_LI_08.12 2 2" xfId="17798"/>
    <cellStyle name="s_finsumm_165500 Prepaid Other_NY_05.12" xfId="8864"/>
    <cellStyle name="s_finsumm_165500 Prepaid Other_NY_05.12 2" xfId="27213"/>
    <cellStyle name="s_finsumm_165500 Prepaid Other_NY_05.12 2 2" xfId="19435"/>
    <cellStyle name="s_finsumm_2" xfId="157"/>
    <cellStyle name="s_finsumm_2 2" xfId="4848"/>
    <cellStyle name="s_finsumm_2 2 2" xfId="27215"/>
    <cellStyle name="s_finsumm_2 2 2 2" xfId="17943"/>
    <cellStyle name="s_finsumm_2 3" xfId="27214"/>
    <cellStyle name="s_finsumm_2 3 2" xfId="32721"/>
    <cellStyle name="s_finsumm_2_100000439" xfId="8865"/>
    <cellStyle name="s_finsumm_2_100000439 2" xfId="27216"/>
    <cellStyle name="s_finsumm_2_100000439 2 2" xfId="34191"/>
    <cellStyle name="s_finsumm_2_100000477 JE 77 Rev Stabilization_LI_08.12" xfId="10186"/>
    <cellStyle name="s_finsumm_2_100000477 JE 77 Rev Stabilization_LI_08.12 2" xfId="27217"/>
    <cellStyle name="s_finsumm_2_100000477 JE 77 Rev Stabilization_LI_08.12 2 2" xfId="34668"/>
    <cellStyle name="s_finsumm_2_165500 Prepaid Other_NY_05.12" xfId="8866"/>
    <cellStyle name="s_finsumm_2_165500 Prepaid Other_NY_05.12 2" xfId="27218"/>
    <cellStyle name="s_finsumm_2_165500 Prepaid Other_NY_05.12 2 2" xfId="17825"/>
    <cellStyle name="s_finsumm_2_241208 Accrued Rents_NY_05.12" xfId="9402"/>
    <cellStyle name="s_finsumm_2_241208 Accrued Rents_NY_05.12 2" xfId="27219"/>
    <cellStyle name="s_finsumm_2_241208 Accrued Rents_NY_05.12 2 2" xfId="35208"/>
    <cellStyle name="s_finsumm_2_256328 Accr Revenue Other_LI_11.11" xfId="4849"/>
    <cellStyle name="s_finsumm_2_256328 Accr Revenue Other_LI_11.11 2" xfId="27220"/>
    <cellStyle name="s_finsumm_2_256328 Accr Revenue Other_LI_11.11 2 2" xfId="20788"/>
    <cellStyle name="s_finsumm_2_256345 MTBE_NY_05.12" xfId="9403"/>
    <cellStyle name="s_finsumm_2_256345 MTBE_NY_05.12 2" xfId="27221"/>
    <cellStyle name="s_finsumm_2_256345 MTBE_NY_05.12 2 2" xfId="33298"/>
    <cellStyle name="s_finsumm_2_39 - JE 79 Rev Stabilization adj_NY_05.12" xfId="8867"/>
    <cellStyle name="s_finsumm_2_39 - JE 79 Rev Stabilization adj_NY_05.12 2" xfId="27222"/>
    <cellStyle name="s_finsumm_2_39 - JE 79 Rev Stabilization adj_NY_05.12 2 2" xfId="32579"/>
    <cellStyle name="s_finsumm_2_Attachment A updated 07 11 with Co. Share 14% &amp; East Rockaway" xfId="4850"/>
    <cellStyle name="s_finsumm_2_Attachment A updated 07 11 with Co. Share 14% &amp; East Rockaway 2" xfId="27223"/>
    <cellStyle name="s_finsumm_2_Attachment A updated 07 11 with Co. Share 14% &amp; East Rockaway 2 2" xfId="33522"/>
    <cellStyle name="s_finsumm_2_Attachment A updated 07 11 with Co. Share 14% &amp; East Rockaway_Attachment A_Village Refunds # 2 as of 09 12 2011 updated" xfId="10187"/>
    <cellStyle name="s_finsumm_2_Attachment A updated 07 11 with Co. Share 14% &amp; East Rockaway_Attachment A_Village Refunds # 2 as of 09 12 2011 updated 2" xfId="27224"/>
    <cellStyle name="s_finsumm_2_Attachment A updated 07 11 with Co. Share 14% &amp; East Rockaway_Attachment A_Village Refunds # 2 as of 09 12 2011 updated 2 2" xfId="20134"/>
    <cellStyle name="s_finsumm_2_Attachment A updated with Co. Share 14% 07 25 2011" xfId="4851"/>
    <cellStyle name="s_finsumm_2_Attachment A updated with Co. Share 14% 07 25 2011 2" xfId="27225"/>
    <cellStyle name="s_finsumm_2_Attachment A updated with Co. Share 14% 07 25 2011 2 2" xfId="33631"/>
    <cellStyle name="s_finsumm_2_Attachment A updated with Co. Share 14% 07 25 2011_Attachment A_Village Refunds # 2 as of 09 12 2011 updated" xfId="10188"/>
    <cellStyle name="s_finsumm_2_Attachment A updated with Co. Share 14% 07 25 2011_Attachment A_Village Refunds # 2 as of 09 12 2011 updated 2" xfId="27226"/>
    <cellStyle name="s_finsumm_2_Attachment A updated with Co. Share 14% 07 25 2011_Attachment A_Village Refunds # 2 as of 09 12 2011 updated 2 2" xfId="35810"/>
    <cellStyle name="s_finsumm_2_Attachment A_Village Refunds # 2 as of 09 12 2011 updated" xfId="10189"/>
    <cellStyle name="s_finsumm_2_Attachment A_Village Refunds # 2 as of 09 12 2011 updated 2" xfId="27227"/>
    <cellStyle name="s_finsumm_2_Attachment A_Village Refunds # 2 as of 09 12 2011 updated 2 2" xfId="33822"/>
    <cellStyle name="s_finsumm_2_CONTROL_LOG_01_2012" xfId="4852"/>
    <cellStyle name="s_finsumm_2_CONTROL_LOG_01_2012 2" xfId="27228"/>
    <cellStyle name="s_finsumm_2_CONTROL_LOG_01_2012 2 2" xfId="19691"/>
    <cellStyle name="s_finsumm_2_CONTROL_LOG_02_2012" xfId="4853"/>
    <cellStyle name="s_finsumm_2_CONTROL_LOG_02_2012 2" xfId="27229"/>
    <cellStyle name="s_finsumm_2_CONTROL_LOG_02_2012 2 2" xfId="19149"/>
    <cellStyle name="s_finsumm_2_CONTROL_LOG_03_2012" xfId="4854"/>
    <cellStyle name="s_finsumm_2_CONTROL_LOG_03_2012 2" xfId="27230"/>
    <cellStyle name="s_finsumm_2_CONTROL_LOG_03_2012 2 2" xfId="17564"/>
    <cellStyle name="s_finsumm_2_CONTROL_LOG_04_2011" xfId="4855"/>
    <cellStyle name="s_finsumm_2_CONTROL_LOG_04_2011 2" xfId="27231"/>
    <cellStyle name="s_finsumm_2_CONTROL_LOG_04_2011 2 2" xfId="18188"/>
    <cellStyle name="s_finsumm_2_CONTROL_LOG_04_2012" xfId="4856"/>
    <cellStyle name="s_finsumm_2_CONTROL_LOG_04_2012 2" xfId="27232"/>
    <cellStyle name="s_finsumm_2_CONTROL_LOG_04_2012 2 2" xfId="35059"/>
    <cellStyle name="s_finsumm_2_CONTROL_LOG_05_2011" xfId="4857"/>
    <cellStyle name="s_finsumm_2_CONTROL_LOG_05_2011 2" xfId="27233"/>
    <cellStyle name="s_finsumm_2_CONTROL_LOG_05_2011 2 2" xfId="35735"/>
    <cellStyle name="s_finsumm_2_CONTROL_LOG_05_2012" xfId="4858"/>
    <cellStyle name="s_finsumm_2_CONTROL_LOG_05_2012 2" xfId="27234"/>
    <cellStyle name="s_finsumm_2_CONTROL_LOG_05_2012 2 2" xfId="19661"/>
    <cellStyle name="s_finsumm_2_CONTROL_LOG_06_2011" xfId="4859"/>
    <cellStyle name="s_finsumm_2_CONTROL_LOG_06_2011 2" xfId="27235"/>
    <cellStyle name="s_finsumm_2_CONTROL_LOG_06_2011 2 2" xfId="18297"/>
    <cellStyle name="s_finsumm_2_CONTROL_LOG_06_2012" xfId="4860"/>
    <cellStyle name="s_finsumm_2_CONTROL_LOG_06_2012 2" xfId="27236"/>
    <cellStyle name="s_finsumm_2_CONTROL_LOG_06_2012 2 2" xfId="33333"/>
    <cellStyle name="s_finsumm_2_CONTROL_LOG_07_2011" xfId="4861"/>
    <cellStyle name="s_finsumm_2_CONTROL_LOG_07_2011 2" xfId="27237"/>
    <cellStyle name="s_finsumm_2_CONTROL_LOG_07_2011 2 2" xfId="17650"/>
    <cellStyle name="s_finsumm_2_CONTROL_LOG_08_2011" xfId="4862"/>
    <cellStyle name="s_finsumm_2_CONTROL_LOG_08_2011 2" xfId="27238"/>
    <cellStyle name="s_finsumm_2_CONTROL_LOG_08_2011 2 2" xfId="19186"/>
    <cellStyle name="s_finsumm_2_CONTROL_LOG_09_2011" xfId="4863"/>
    <cellStyle name="s_finsumm_2_CONTROL_LOG_09_2011 2" xfId="27239"/>
    <cellStyle name="s_finsumm_2_CONTROL_LOG_09_2011 2 2" xfId="32866"/>
    <cellStyle name="s_finsumm_2_CONTROL_LOG_10_2011" xfId="4864"/>
    <cellStyle name="s_finsumm_2_CONTROL_LOG_10_2011 2" xfId="27240"/>
    <cellStyle name="s_finsumm_2_CONTROL_LOG_10_2011 2 2" xfId="32641"/>
    <cellStyle name="s_finsumm_2_CONTROL_LOG_11_2011" xfId="4865"/>
    <cellStyle name="s_finsumm_2_CONTROL_LOG_11_2011 2" xfId="27241"/>
    <cellStyle name="s_finsumm_2_CONTROL_LOG_11_2011 2 2" xfId="18681"/>
    <cellStyle name="s_finsumm_2_CONTROL_LOG_12_2011" xfId="4866"/>
    <cellStyle name="s_finsumm_2_CONTROL_LOG_12_2011 2" xfId="27242"/>
    <cellStyle name="s_finsumm_2_CONTROL_LOG_12_2011 2 2" xfId="33330"/>
    <cellStyle name="s_finsumm_2_Exhibit JNC-1 Property Tax Refunds" xfId="4867"/>
    <cellStyle name="s_finsumm_2_Exhibit JNC-1 Property Tax Refunds 2" xfId="27243"/>
    <cellStyle name="s_finsumm_2_Exhibit JNC-1 Property Tax Refunds 2 2" xfId="21506"/>
    <cellStyle name="s_finsumm_2_Exhibit JNC-1 Property Tax Refunds_256328 Accr Revenue Other_LI_11.11" xfId="4868"/>
    <cellStyle name="s_finsumm_2_Exhibit JNC-1 Property Tax Refunds_256328 Accr Revenue Other_LI_11.11 2" xfId="27244"/>
    <cellStyle name="s_finsumm_2_Exhibit JNC-1 Property Tax Refunds_256328 Accr Revenue Other_LI_11.11 2 2" xfId="36029"/>
    <cellStyle name="s_finsumm_2_Exhibit JNC-1 Property Tax Refunds_Attachment A_Village Refunds # 2 as of 09 12 2011 updated" xfId="10190"/>
    <cellStyle name="s_finsumm_2_Exhibit JNC-1 Property Tax Refunds_Attachment A_Village Refunds # 2 as of 09 12 2011 updated 2" xfId="27245"/>
    <cellStyle name="s_finsumm_2_Exhibit JNC-1 Property Tax Refunds_Attachment A_Village Refunds # 2 as of 09 12 2011 updated 2 2" xfId="21447"/>
    <cellStyle name="s_finsumm_2_Exhibit JNC-1 Property Tax Refunds_JE 154 Interest on Village Refunds_02.12" xfId="4869"/>
    <cellStyle name="s_finsumm_2_Exhibit JNC-1 Property Tax Refunds_JE 154 Interest on Village Refunds_02.12 2" xfId="27246"/>
    <cellStyle name="s_finsumm_2_Exhibit JNC-1 Property Tax Refunds_JE 154 Interest on Village Refunds_02.12 2 2" xfId="20837"/>
    <cellStyle name="s_finsumm_2_Exhibit JNC-1 Property Tax Refunds_JE 154 Interest on Village Refunds_08.11" xfId="4870"/>
    <cellStyle name="s_finsumm_2_Exhibit JNC-1 Property Tax Refunds_JE 154 Interest on Village Refunds_08.11 2" xfId="27247"/>
    <cellStyle name="s_finsumm_2_Exhibit JNC-1 Property Tax Refunds_JE 154 Interest on Village Refunds_08.11 2 2" xfId="33956"/>
    <cellStyle name="s_finsumm_2_Exhibit JNC-1 Property Tax Refunds_JE 154 Interest on Village Refunds_11.11" xfId="4871"/>
    <cellStyle name="s_finsumm_2_Exhibit JNC-1 Property Tax Refunds_JE 154 Interest on Village Refunds_11.11 2" xfId="27248"/>
    <cellStyle name="s_finsumm_2_Exhibit JNC-1 Property Tax Refunds_JE 154 Interest on Village Refunds_11.11 2 2" xfId="17781"/>
    <cellStyle name="s_finsumm_2_Finance_JKC5_August 2011" xfId="4872"/>
    <cellStyle name="s_finsumm_2_Finance_JKC5_August 2011 2" xfId="27249"/>
    <cellStyle name="s_finsumm_2_Finance_JKC5_August 2011 2 2" xfId="32325"/>
    <cellStyle name="s_finsumm_2_Finance_JKC5_January 2012" xfId="4873"/>
    <cellStyle name="s_finsumm_2_Finance_JKC5_January 2012 2" xfId="27250"/>
    <cellStyle name="s_finsumm_2_Finance_JKC5_January 2012 2 2" xfId="35344"/>
    <cellStyle name="s_finsumm_2_FSTR JDE Reports 12.2011" xfId="8868"/>
    <cellStyle name="s_finsumm_2_FSTR JDE Reports 12.2011 2" xfId="10191"/>
    <cellStyle name="s_finsumm_2_FSTR JDE Reports 12.2011 2 2" xfId="27252"/>
    <cellStyle name="s_finsumm_2_FSTR JDE Reports 12.2011 2 2 2" xfId="32804"/>
    <cellStyle name="s_finsumm_2_FSTR JDE Reports 12.2011 3" xfId="27251"/>
    <cellStyle name="s_finsumm_2_FSTR JDE Reports 12.2011 3 2" xfId="34543"/>
    <cellStyle name="s_finsumm_2_JE 100_AR_Uncoll_NY_12.12" xfId="9404"/>
    <cellStyle name="s_finsumm_2_JE 100_AR_Uncoll_NY_12.12 2" xfId="27253"/>
    <cellStyle name="s_finsumm_2_JE 100_AR_Uncoll_NY_12.12 2 2" xfId="33317"/>
    <cellStyle name="s_finsumm_2_JE 100_Uncoll_LI_06.12" xfId="4874"/>
    <cellStyle name="s_finsumm_2_JE 100_Uncoll_LI_06.12 2" xfId="27254"/>
    <cellStyle name="s_finsumm_2_JE 100_Uncoll_LI_06.12 2 2" xfId="19283"/>
    <cellStyle name="s_finsumm_2_JE 108 SERP 07.12" xfId="4875"/>
    <cellStyle name="s_finsumm_2_JE 108 SERP 07.12 2" xfId="4876"/>
    <cellStyle name="s_finsumm_2_JE 108 SERP 07.12 2 2" xfId="27256"/>
    <cellStyle name="s_finsumm_2_JE 108 SERP 07.12 2 2 2" xfId="33038"/>
    <cellStyle name="s_finsumm_2_JE 108 SERP 07.12 3" xfId="4877"/>
    <cellStyle name="s_finsumm_2_JE 108 SERP 07.12 3 2" xfId="27257"/>
    <cellStyle name="s_finsumm_2_JE 108 SERP 07.12 3 2 2" xfId="34307"/>
    <cellStyle name="s_finsumm_2_JE 108 SERP 07.12 4" xfId="4878"/>
    <cellStyle name="s_finsumm_2_JE 108 SERP 07.12 4 2" xfId="27258"/>
    <cellStyle name="s_finsumm_2_JE 108 SERP 07.12 4 2 2" xfId="19518"/>
    <cellStyle name="s_finsumm_2_JE 108 SERP 07.12 5" xfId="4879"/>
    <cellStyle name="s_finsumm_2_JE 108 SERP 07.12 5 2" xfId="27259"/>
    <cellStyle name="s_finsumm_2_JE 108 SERP 07.12 5 2 2" xfId="35102"/>
    <cellStyle name="s_finsumm_2_JE 108 SERP 07.12 6" xfId="27255"/>
    <cellStyle name="s_finsumm_2_JE 108 SERP 07.12 6 2" xfId="35531"/>
    <cellStyle name="s_finsumm_2_JE 109 Rate Differential 08.12" xfId="4880"/>
    <cellStyle name="s_finsumm_2_JE 109 Rate Differential 08.12 2" xfId="4881"/>
    <cellStyle name="s_finsumm_2_JE 109 Rate Differential 08.12 2 2" xfId="27261"/>
    <cellStyle name="s_finsumm_2_JE 109 Rate Differential 08.12 2 2 2" xfId="35060"/>
    <cellStyle name="s_finsumm_2_JE 109 Rate Differential 08.12 3" xfId="4882"/>
    <cellStyle name="s_finsumm_2_JE 109 Rate Differential 08.12 3 2" xfId="27262"/>
    <cellStyle name="s_finsumm_2_JE 109 Rate Differential 08.12 3 2 2" xfId="34669"/>
    <cellStyle name="s_finsumm_2_JE 109 Rate Differential 08.12 4" xfId="4883"/>
    <cellStyle name="s_finsumm_2_JE 109 Rate Differential 08.12 4 2" xfId="27263"/>
    <cellStyle name="s_finsumm_2_JE 109 Rate Differential 08.12 4 2 2" xfId="34365"/>
    <cellStyle name="s_finsumm_2_JE 109 Rate Differential 08.12 5" xfId="4884"/>
    <cellStyle name="s_finsumm_2_JE 109 Rate Differential 08.12 5 2" xfId="27264"/>
    <cellStyle name="s_finsumm_2_JE 109 Rate Differential 08.12 5 2 2" xfId="33821"/>
    <cellStyle name="s_finsumm_2_JE 109 Rate Differential 08.12 6" xfId="27260"/>
    <cellStyle name="s_finsumm_2_JE 109 Rate Differential 08.12 6 2" xfId="33534"/>
    <cellStyle name="s_finsumm_2_JE 111 PNC ANALYSIS FEE ACCRUAL 07.12" xfId="4885"/>
    <cellStyle name="s_finsumm_2_JE 111 PNC ANALYSIS FEE ACCRUAL 07.12 2" xfId="4886"/>
    <cellStyle name="s_finsumm_2_JE 111 PNC ANALYSIS FEE ACCRUAL 07.12 2 2" xfId="27266"/>
    <cellStyle name="s_finsumm_2_JE 111 PNC ANALYSIS FEE ACCRUAL 07.12 2 2 2" xfId="21071"/>
    <cellStyle name="s_finsumm_2_JE 111 PNC ANALYSIS FEE ACCRUAL 07.12 3" xfId="4887"/>
    <cellStyle name="s_finsumm_2_JE 111 PNC ANALYSIS FEE ACCRUAL 07.12 3 2" xfId="27267"/>
    <cellStyle name="s_finsumm_2_JE 111 PNC ANALYSIS FEE ACCRUAL 07.12 3 2 2" xfId="35450"/>
    <cellStyle name="s_finsumm_2_JE 111 PNC ANALYSIS FEE ACCRUAL 07.12 4" xfId="4888"/>
    <cellStyle name="s_finsumm_2_JE 111 PNC ANALYSIS FEE ACCRUAL 07.12 4 2" xfId="27268"/>
    <cellStyle name="s_finsumm_2_JE 111 PNC ANALYSIS FEE ACCRUAL 07.12 4 2 2" xfId="19255"/>
    <cellStyle name="s_finsumm_2_JE 111 PNC ANALYSIS FEE ACCRUAL 07.12 5" xfId="4889"/>
    <cellStyle name="s_finsumm_2_JE 111 PNC ANALYSIS FEE ACCRUAL 07.12 5 2" xfId="27269"/>
    <cellStyle name="s_finsumm_2_JE 111 PNC ANALYSIS FEE ACCRUAL 07.12 5 2 2" xfId="32680"/>
    <cellStyle name="s_finsumm_2_JE 111 PNC ANALYSIS FEE ACCRUAL 07.12 6" xfId="27265"/>
    <cellStyle name="s_finsumm_2_JE 111 PNC ANALYSIS FEE ACCRUAL 07.12 6 2" xfId="17980"/>
    <cellStyle name="s_finsumm_2_JE 125_AWCC Activity_NY_08.12" xfId="4890"/>
    <cellStyle name="s_finsumm_2_JE 125_AWCC Activity_NY_08.12 2" xfId="27270"/>
    <cellStyle name="s_finsumm_2_JE 125_AWCC Activity_NY_08.12 2 2" xfId="21334"/>
    <cellStyle name="s_finsumm_2_JE 152_TSA accrue interest_LI_07.12" xfId="4891"/>
    <cellStyle name="s_finsumm_2_JE 152_TSA accrue interest_LI_07.12 2" xfId="27271"/>
    <cellStyle name="s_finsumm_2_JE 152_TSA accrue interest_LI_07.12 2 2" xfId="33478"/>
    <cellStyle name="s_finsumm_2_JE 154 Interest on Village Refunds_02.12" xfId="4892"/>
    <cellStyle name="s_finsumm_2_JE 154 Interest on Village Refunds_02.12 2" xfId="27272"/>
    <cellStyle name="s_finsumm_2_JE 154 Interest on Village Refunds_02.12 2 2" xfId="19442"/>
    <cellStyle name="s_finsumm_2_JE 154 Interest on Village Refunds_03.11" xfId="4893"/>
    <cellStyle name="s_finsumm_2_JE 154 Interest on Village Refunds_03.11 2" xfId="27273"/>
    <cellStyle name="s_finsumm_2_JE 154 Interest on Village Refunds_03.11 2 2" xfId="18319"/>
    <cellStyle name="s_finsumm_2_JE 154 Interest on Village Refunds_03.11_256328 Accr Revenue Other_LI_11.11" xfId="4894"/>
    <cellStyle name="s_finsumm_2_JE 154 Interest on Village Refunds_03.11_256328 Accr Revenue Other_LI_11.11 2" xfId="27274"/>
    <cellStyle name="s_finsumm_2_JE 154 Interest on Village Refunds_03.11_256328 Accr Revenue Other_LI_11.11 2 2" xfId="21321"/>
    <cellStyle name="s_finsumm_2_JE 154 Interest on Village Refunds_03.11_Attachment A updated with Co. Share 14% 07 25 2011" xfId="4895"/>
    <cellStyle name="s_finsumm_2_JE 154 Interest on Village Refunds_03.11_Attachment A updated with Co. Share 14% 07 25 2011 2" xfId="27275"/>
    <cellStyle name="s_finsumm_2_JE 154 Interest on Village Refunds_03.11_Attachment A updated with Co. Share 14% 07 25 2011 2 2" xfId="17789"/>
    <cellStyle name="s_finsumm_2_JE 154 Interest on Village Refunds_03.11_Attachment A updated with Co. Share 14% 07 25 2011_Attachment A_Village Refunds # 2 as of 09 12 2011 updated" xfId="10192"/>
    <cellStyle name="s_finsumm_2_JE 154 Interest on Village Refunds_03.11_Attachment A updated with Co. Share 14% 07 25 2011_Attachment A_Village Refunds # 2 as of 09 12 2011 updated 2" xfId="27276"/>
    <cellStyle name="s_finsumm_2_JE 154 Interest on Village Refunds_03.11_Attachment A updated with Co. Share 14% 07 25 2011_Attachment A_Village Refunds # 2 as of 09 12 2011 updated 2 2" xfId="33025"/>
    <cellStyle name="s_finsumm_2_JE 154 Interest on Village Refunds_03.11_Attachment A_Village Refunds # 2 as of 09 12 2011 updated" xfId="10193"/>
    <cellStyle name="s_finsumm_2_JE 154 Interest on Village Refunds_03.11_Attachment A_Village Refunds # 2 as of 09 12 2011 updated 2" xfId="27277"/>
    <cellStyle name="s_finsumm_2_JE 154 Interest on Village Refunds_03.11_Attachment A_Village Refunds # 2 as of 09 12 2011 updated 2 2" xfId="18908"/>
    <cellStyle name="s_finsumm_2_JE 154 Interest on Village Refunds_03.11_JE 154 Interest on Village Refunds_02.12" xfId="4896"/>
    <cellStyle name="s_finsumm_2_JE 154 Interest on Village Refunds_03.11_JE 154 Interest on Village Refunds_02.12 2" xfId="27278"/>
    <cellStyle name="s_finsumm_2_JE 154 Interest on Village Refunds_03.11_JE 154 Interest on Village Refunds_02.12 2 2" xfId="35414"/>
    <cellStyle name="s_finsumm_2_JE 154 Interest on Village Refunds_03.11_JE 154 Interest on Village Refunds_08.11" xfId="4897"/>
    <cellStyle name="s_finsumm_2_JE 154 Interest on Village Refunds_03.11_JE 154 Interest on Village Refunds_08.11 2" xfId="27279"/>
    <cellStyle name="s_finsumm_2_JE 154 Interest on Village Refunds_03.11_JE 154 Interest on Village Refunds_08.11 2 2" xfId="21304"/>
    <cellStyle name="s_finsumm_2_JE 154 Interest on Village Refunds_03.11_JE 154 Interest on Village Refunds_11.11" xfId="4898"/>
    <cellStyle name="s_finsumm_2_JE 154 Interest on Village Refunds_03.11_JE 154 Interest on Village Refunds_11.11 2" xfId="27280"/>
    <cellStyle name="s_finsumm_2_JE 154 Interest on Village Refunds_03.11_JE 154 Interest on Village Refunds_11.11 2 2" xfId="33236"/>
    <cellStyle name="s_finsumm_2_JE 154 Interest on Village Refunds_08.11" xfId="4899"/>
    <cellStyle name="s_finsumm_2_JE 154 Interest on Village Refunds_08.11 2" xfId="27281"/>
    <cellStyle name="s_finsumm_2_JE 154 Interest on Village Refunds_08.11 2 2" xfId="18680"/>
    <cellStyle name="s_finsumm_2_JE 154 Interest on Village Refunds_09.11" xfId="10194"/>
    <cellStyle name="s_finsumm_2_JE 154 Interest on Village Refunds_09.11 2" xfId="27282"/>
    <cellStyle name="s_finsumm_2_JE 154 Interest on Village Refunds_09.11 2 2" xfId="35580"/>
    <cellStyle name="s_finsumm_2_JE 154 Interest on Village Refunds_11.11" xfId="4900"/>
    <cellStyle name="s_finsumm_2_JE 154 Interest on Village Refunds_11.11 2" xfId="27283"/>
    <cellStyle name="s_finsumm_2_JE 154 Interest on Village Refunds_11.11 2 2" xfId="21166"/>
    <cellStyle name="s_finsumm_2_JE 160 Workbasket accrual LI 09.11" xfId="4901"/>
    <cellStyle name="s_finsumm_2_JE 160 Workbasket accrual LI 09.11 2" xfId="27284"/>
    <cellStyle name="s_finsumm_2_JE 160 Workbasket accrual LI 09.11 2 2" xfId="35931"/>
    <cellStyle name="s_finsumm_2_JE 160 Workbasket accrual LI 10.11 - in progress" xfId="4902"/>
    <cellStyle name="s_finsumm_2_JE 160 Workbasket accrual LI 10.11 - in progress 2" xfId="27285"/>
    <cellStyle name="s_finsumm_2_JE 160 Workbasket accrual LI 10.11 - in progress 2 2" xfId="20923"/>
    <cellStyle name="s_finsumm_2_JE 160 Workbasket Accrual_updated-_CA_01.10" xfId="4903"/>
    <cellStyle name="s_finsumm_2_JE 160 Workbasket Accrual_updated-_CA_01.10 2" xfId="4904"/>
    <cellStyle name="s_finsumm_2_JE 160 Workbasket Accrual_updated-_CA_01.10 2 2" xfId="27287"/>
    <cellStyle name="s_finsumm_2_JE 160 Workbasket Accrual_updated-_CA_01.10 2 2 2" xfId="33566"/>
    <cellStyle name="s_finsumm_2_JE 160 Workbasket Accrual_updated-_CA_01.10 3" xfId="4905"/>
    <cellStyle name="s_finsumm_2_JE 160 Workbasket Accrual_updated-_CA_01.10 3 2" xfId="27288"/>
    <cellStyle name="s_finsumm_2_JE 160 Workbasket Accrual_updated-_CA_01.10 3 2 2" xfId="18128"/>
    <cellStyle name="s_finsumm_2_JE 160 Workbasket Accrual_updated-_CA_01.10 4" xfId="4906"/>
    <cellStyle name="s_finsumm_2_JE 160 Workbasket Accrual_updated-_CA_01.10 4 2" xfId="27289"/>
    <cellStyle name="s_finsumm_2_JE 160 Workbasket Accrual_updated-_CA_01.10 4 2 2" xfId="32623"/>
    <cellStyle name="s_finsumm_2_JE 160 Workbasket Accrual_updated-_CA_01.10 5" xfId="4907"/>
    <cellStyle name="s_finsumm_2_JE 160 Workbasket Accrual_updated-_CA_01.10 5 2" xfId="27290"/>
    <cellStyle name="s_finsumm_2_JE 160 Workbasket Accrual_updated-_CA_01.10 5 2 2" xfId="33593"/>
    <cellStyle name="s_finsumm_2_JE 160 Workbasket Accrual_updated-_CA_01.10 6" xfId="27286"/>
    <cellStyle name="s_finsumm_2_JE 160 Workbasket Accrual_updated-_CA_01.10 6 2" xfId="32430"/>
    <cellStyle name="s_finsumm_2_JE 160 Workbasket Accrual_updated-_CA_01.10_~3251160" xfId="4908"/>
    <cellStyle name="s_finsumm_2_JE 160 Workbasket Accrual_updated-_CA_01.10_~3251160 2" xfId="27291"/>
    <cellStyle name="s_finsumm_2_JE 160 Workbasket Accrual_updated-_CA_01.10_~3251160 2 2" xfId="20910"/>
    <cellStyle name="s_finsumm_2_JE 160 Workbasket Accrual_updated-_CA_01.10_JE 160 Workbasket accrual LI 09.11" xfId="4909"/>
    <cellStyle name="s_finsumm_2_JE 160 Workbasket Accrual_updated-_CA_01.10_JE 160 Workbasket accrual LI 09.11 2" xfId="27292"/>
    <cellStyle name="s_finsumm_2_JE 160 Workbasket Accrual_updated-_CA_01.10_JE 160 Workbasket accrual LI 09.11 2 2" xfId="33819"/>
    <cellStyle name="s_finsumm_2_JE 160 Workbasket Accrual_updated-_CA_01.10_JE 160 Workbasket accrual LI 10.11 - in progress" xfId="4910"/>
    <cellStyle name="s_finsumm_2_JE 160 Workbasket Accrual_updated-_CA_01.10_JE 160 Workbasket accrual LI 10.11 - in progress 2" xfId="27293"/>
    <cellStyle name="s_finsumm_2_JE 160 Workbasket Accrual_updated-_CA_01.10_JE 160 Workbasket accrual LI 10.11 - in progress 2 2" xfId="35687"/>
    <cellStyle name="s_finsumm_2_JE 160 Workbasket Accrual_updated-_CA_01.10_JE 160 Workbasket Template_LI_04.12" xfId="4911"/>
    <cellStyle name="s_finsumm_2_JE 160 Workbasket Accrual_updated-_CA_01.10_JE 160 Workbasket Template_LI_04.12 2" xfId="27294"/>
    <cellStyle name="s_finsumm_2_JE 160 Workbasket Accrual_updated-_CA_01.10_JE 160 Workbasket Template_LI_04.12 2 2" xfId="33043"/>
    <cellStyle name="s_finsumm_2_JE 160 Workbasket Accrual_updated-_CA_01.10_JE 160 Workbasket Template_LI_07.12" xfId="4912"/>
    <cellStyle name="s_finsumm_2_JE 160 Workbasket Accrual_updated-_CA_01.10_JE 160 Workbasket Template_LI_07.12 2" xfId="27295"/>
    <cellStyle name="s_finsumm_2_JE 160 Workbasket Accrual_updated-_CA_01.10_JE 160 Workbasket Template_LI_07.12 2 2" xfId="17607"/>
    <cellStyle name="s_finsumm_2_JE 160 Workbasket Accrual_updated-_CA_01.10_JE 175 Legal Accrual_LI 05.12" xfId="4913"/>
    <cellStyle name="s_finsumm_2_JE 160 Workbasket Accrual_updated-_CA_01.10_JE 175 Legal Accrual_LI 05.12 2" xfId="27296"/>
    <cellStyle name="s_finsumm_2_JE 160 Workbasket Accrual_updated-_CA_01.10_JE 175 Legal Accrual_LI 05.12 2 2" xfId="33150"/>
    <cellStyle name="s_finsumm_2_JE 160 Workbasket Accrual_updated-_CA_01.10_JE 175 Legal Accrual_LI 08.2011" xfId="4914"/>
    <cellStyle name="s_finsumm_2_JE 160 Workbasket Accrual_updated-_CA_01.10_JE 175 Legal Accrual_LI 08.2011 2" xfId="27297"/>
    <cellStyle name="s_finsumm_2_JE 160 Workbasket Accrual_updated-_CA_01.10_JE 175 Legal Accrual_LI 08.2011 2 2" xfId="18114"/>
    <cellStyle name="s_finsumm_2_JE 160 Workbasket Accrual_updated-_CA_01.10_JE 175 Legal Accrual_LI -10.2011" xfId="4915"/>
    <cellStyle name="s_finsumm_2_JE 160 Workbasket Accrual_updated-_CA_01.10_JE 175 Legal Accrual_LI -10.2011 2" xfId="27298"/>
    <cellStyle name="s_finsumm_2_JE 160 Workbasket Accrual_updated-_CA_01.10_JE 175 Legal Accrual_LI -10.2011 2 2" xfId="17827"/>
    <cellStyle name="s_finsumm_2_JE 160 Workbasket Accrual_updated-_CA_01.10_JE 175 Legal Accrual_LI -11.2011" xfId="4916"/>
    <cellStyle name="s_finsumm_2_JE 160 Workbasket Accrual_updated-_CA_01.10_JE 175 Legal Accrual_LI -11.2011 2" xfId="27299"/>
    <cellStyle name="s_finsumm_2_JE 160 Workbasket Accrual_updated-_CA_01.10_JE 175 Legal Accrual_LI -11.2011 2 2" xfId="17738"/>
    <cellStyle name="s_finsumm_2_JE 160 Workbasket Accrual_updated-_CA_01.10_JE 175 Legal Accrual_LI -12.2011" xfId="4917"/>
    <cellStyle name="s_finsumm_2_JE 160 Workbasket Accrual_updated-_CA_01.10_JE 175 Legal Accrual_LI -12.2011 2" xfId="27300"/>
    <cellStyle name="s_finsumm_2_JE 160 Workbasket Accrual_updated-_CA_01.10_JE 175 Legal Accrual_LI -12.2011 2 2" xfId="20771"/>
    <cellStyle name="s_finsumm_2_JE 160 Workbasket Accrual_updated-_CA_01.10_JE 175_Legal Accrual_TN_08.11" xfId="4918"/>
    <cellStyle name="s_finsumm_2_JE 160 Workbasket Accrual_updated-_CA_01.10_JE 175_Legal Accrual_TN_08.11 2" xfId="27301"/>
    <cellStyle name="s_finsumm_2_JE 160 Workbasket Accrual_updated-_CA_01.10_JE 175_Legal Accrual_TN_08.11 2 2" xfId="17782"/>
    <cellStyle name="s_finsumm_2_JE 160 Workbasket Accrual_updated-_CA_01.10_JE 175_Legal Accrual_TN_09.11" xfId="4919"/>
    <cellStyle name="s_finsumm_2_JE 160 Workbasket Accrual_updated-_CA_01.10_JE 175_Legal Accrual_TN_09.11 2" xfId="27302"/>
    <cellStyle name="s_finsumm_2_JE 160 Workbasket Accrual_updated-_CA_01.10_JE 175_Legal Accrual_TN_09.11 2 2" xfId="19366"/>
    <cellStyle name="s_finsumm_2_JE 160 Workbasket Accrual_updated-_CA_01.10_LI-Legal Fees_Accrual Worksheet_2011-02Nov" xfId="4920"/>
    <cellStyle name="s_finsumm_2_JE 160 Workbasket Accrual_updated-_CA_01.10_LI-Legal Fees_Accrual Worksheet_2011-02Nov 2" xfId="27303"/>
    <cellStyle name="s_finsumm_2_JE 160 Workbasket Accrual_updated-_CA_01.10_LI-Legal Fees_Accrual Worksheet_2011-02Nov 2 2" xfId="18990"/>
    <cellStyle name="s_finsumm_2_JE 160 Workbasket Accrual_updated-_CA_01.10_SAP JE Accrual" xfId="4921"/>
    <cellStyle name="s_finsumm_2_JE 160 Workbasket Accrual_updated-_CA_01.10_SAP JE Accrual 2" xfId="27304"/>
    <cellStyle name="s_finsumm_2_JE 160 Workbasket Accrual_updated-_CA_01.10_SAP JE Accrual 2 2" xfId="17570"/>
    <cellStyle name="s_finsumm_2_JE 160 Workbasket Accrual_updated-_CA_01.10_SAP JE Template 10.06.12" xfId="4922"/>
    <cellStyle name="s_finsumm_2_JE 160 Workbasket Accrual_updated-_CA_01.10_SAP JE Template 10.06.12 2" xfId="27305"/>
    <cellStyle name="s_finsumm_2_JE 160 Workbasket Accrual_updated-_CA_01.10_SAP JE Template 10.06.12 2 2" xfId="35495"/>
    <cellStyle name="s_finsumm_2_JE 175 Legal accrual_12.11" xfId="4923"/>
    <cellStyle name="s_finsumm_2_JE 175 Legal accrual_12.11 2" xfId="27306"/>
    <cellStyle name="s_finsumm_2_JE 175 Legal accrual_12.11 2 2" xfId="20775"/>
    <cellStyle name="s_finsumm_2_JE 175 Legal Accrual_LI_07.12" xfId="10893"/>
    <cellStyle name="s_finsumm_2_JE 175 Legal Accrual_LI_07.12 2" xfId="27307"/>
    <cellStyle name="s_finsumm_2_JE 175 Legal Accrual_LI_07.12 2 2" xfId="17472"/>
    <cellStyle name="s_finsumm_2_JE 180_MI reserve over 180 days_LI 07.12" xfId="10894"/>
    <cellStyle name="s_finsumm_2_JE 180_MI reserve over 180 days_LI 07.12 2" xfId="27308"/>
    <cellStyle name="s_finsumm_2_JE 180_MI reserve over 180 days_LI 07.12 2 2" xfId="18606"/>
    <cellStyle name="s_finsumm_2_JE 200 AWCC true up_PA_06.12" xfId="4924"/>
    <cellStyle name="s_finsumm_2_JE 200 AWCC true up_PA_06.12 2" xfId="27309"/>
    <cellStyle name="s_finsumm_2_JE 200 AWCC true up_PA_06.12 2 2" xfId="20701"/>
    <cellStyle name="s_finsumm_2_JE 38110902 True up interest for RAC adjustment" xfId="4925"/>
    <cellStyle name="s_finsumm_2_JE 38110902 True up interest for RAC adjustment 2" xfId="27310"/>
    <cellStyle name="s_finsumm_2_JE 38110902 True up interest for RAC adjustment 2 2" xfId="34482"/>
    <cellStyle name="s_finsumm_2_JE 39081218 Antenna Rent Revenue_NY_07.12" xfId="9405"/>
    <cellStyle name="s_finsumm_2_JE 39081218 Antenna Rent Revenue_NY_07.12 2" xfId="27311"/>
    <cellStyle name="s_finsumm_2_JE 39081218 Antenna Rent Revenue_NY_07.12 2 2" xfId="17770"/>
    <cellStyle name="s_finsumm_2_JE 500 INTERNAL RESERVE INTEREST Dec. 2011" xfId="4926"/>
    <cellStyle name="s_finsumm_2_JE 500 INTERNAL RESERVE INTEREST Dec. 2011 2" xfId="9563"/>
    <cellStyle name="s_finsumm_2_JE 500 INTERNAL RESERVE INTEREST Dec. 2011 2 2" xfId="27313"/>
    <cellStyle name="s_finsumm_2_JE 500 INTERNAL RESERVE INTEREST Dec. 2011 2 2 2" xfId="21298"/>
    <cellStyle name="s_finsumm_2_JE 500 INTERNAL RESERVE INTEREST Dec. 2011 3" xfId="27312"/>
    <cellStyle name="s_finsumm_2_JE 500 INTERNAL RESERVE INTEREST Dec. 2011 3 2" xfId="21384"/>
    <cellStyle name="s_finsumm_2_JE 500 INTERNAL RESERVE INTEREST Nov. 2011" xfId="9564"/>
    <cellStyle name="s_finsumm_2_JE 500 INTERNAL RESERVE INTEREST Nov. 2011 2" xfId="27314"/>
    <cellStyle name="s_finsumm_2_JE 500 INTERNAL RESERVE INTEREST Nov. 2011 2 2" xfId="32822"/>
    <cellStyle name="s_finsumm_2_JE 725 - To record the PPV uplift - NY - 08.12" xfId="8869"/>
    <cellStyle name="s_finsumm_2_JE 725 - To record the PPV uplift - NY - 08.12 2" xfId="27315"/>
    <cellStyle name="s_finsumm_2_JE 725 - To record the PPV uplift - NY - 08.12 2 2" xfId="34022"/>
    <cellStyle name="s_finsumm_2_JE 77 Rev Stabilization 02.12" xfId="4927"/>
    <cellStyle name="s_finsumm_2_JE 77 Rev Stabilization 02.12 2" xfId="27316"/>
    <cellStyle name="s_finsumm_2_JE 77 Rev Stabilization 02.12 2 2" xfId="17985"/>
    <cellStyle name="s_finsumm_2_JE 77 Rev Stabilization 03.12" xfId="10195"/>
    <cellStyle name="s_finsumm_2_JE 77 Rev Stabilization 03.12 2" xfId="27317"/>
    <cellStyle name="s_finsumm_2_JE 77 Rev Stabilization 03.12 2 2" xfId="34190"/>
    <cellStyle name="s_finsumm_2_JE 77 Rev Stabilization 08.11" xfId="4928"/>
    <cellStyle name="s_finsumm_2_JE 77 Rev Stabilization 08.11 2" xfId="10196"/>
    <cellStyle name="s_finsumm_2_JE 77 Rev Stabilization 08.11 2 2" xfId="27319"/>
    <cellStyle name="s_finsumm_2_JE 77 Rev Stabilization 08.11 2 2 2" xfId="33277"/>
    <cellStyle name="s_finsumm_2_JE 77 Rev Stabilization 08.11 3" xfId="27318"/>
    <cellStyle name="s_finsumm_2_JE 77 Rev Stabilization 08.11 3 2" xfId="17394"/>
    <cellStyle name="s_finsumm_2_JE 77 Rev Stabilization 11.11" xfId="10197"/>
    <cellStyle name="s_finsumm_2_JE 77 Rev Stabilization 11.11 2" xfId="27320"/>
    <cellStyle name="s_finsumm_2_JE 77 Rev Stabilization 11.11 2 2" xfId="32990"/>
    <cellStyle name="s_finsumm_2_JE 77 Rev Stabilization 12.11" xfId="10198"/>
    <cellStyle name="s_finsumm_2_JE 77 Rev Stabilization 12.11 2" xfId="27321"/>
    <cellStyle name="s_finsumm_2_JE 77 Rev Stabilization 12.11 2 2" xfId="21138"/>
    <cellStyle name="s_finsumm_2_JE 77 Rev Stabilization_NY_08.12" xfId="8870"/>
    <cellStyle name="s_finsumm_2_JE 77 Rev Stabilization_NY_08.12 2" xfId="27322"/>
    <cellStyle name="s_finsumm_2_JE 77 Rev Stabilization_NY_08.12 2 2" xfId="32981"/>
    <cellStyle name="s_finsumm_2_JE 78 Property Tax Stabilization 02.12" xfId="8871"/>
    <cellStyle name="s_finsumm_2_JE 78 Property Tax Stabilization 02.12 2" xfId="27323"/>
    <cellStyle name="s_finsumm_2_JE 78 Property Tax Stabilization 02.12 2 2" xfId="35380"/>
    <cellStyle name="s_finsumm_2_JE 78 Property Tax Stabilization 08.11" xfId="8872"/>
    <cellStyle name="s_finsumm_2_JE 78 Property Tax Stabilization 08.11 2" xfId="27324"/>
    <cellStyle name="s_finsumm_2_JE 78 Property Tax Stabilization 08.11 2 2" xfId="19722"/>
    <cellStyle name="s_finsumm_2_JE 78 Property Tax Stabilization 11.11" xfId="8873"/>
    <cellStyle name="s_finsumm_2_JE 78 Property Tax Stabilization 11.11 2" xfId="27325"/>
    <cellStyle name="s_finsumm_2_JE 78 Property Tax Stabilization 11.11 2 2" xfId="35650"/>
    <cellStyle name="s_finsumm_2_JE Template" xfId="4929"/>
    <cellStyle name="s_finsumm_2_JE Template 2" xfId="4930"/>
    <cellStyle name="s_finsumm_2_JE Template 2 2" xfId="27327"/>
    <cellStyle name="s_finsumm_2_JE Template 2 2 2" xfId="21593"/>
    <cellStyle name="s_finsumm_2_JE Template 3" xfId="4931"/>
    <cellStyle name="s_finsumm_2_JE Template 3 2" xfId="27328"/>
    <cellStyle name="s_finsumm_2_JE Template 3 2 2" xfId="33128"/>
    <cellStyle name="s_finsumm_2_JE Template 4" xfId="4932"/>
    <cellStyle name="s_finsumm_2_JE Template 4 2" xfId="27329"/>
    <cellStyle name="s_finsumm_2_JE Template 4 2 2" xfId="21494"/>
    <cellStyle name="s_finsumm_2_JE Template 5" xfId="4933"/>
    <cellStyle name="s_finsumm_2_JE Template 5 2" xfId="27330"/>
    <cellStyle name="s_finsumm_2_JE Template 5 2 2" xfId="20339"/>
    <cellStyle name="s_finsumm_2_JE Template 6" xfId="27326"/>
    <cellStyle name="s_finsumm_2_JE Template 6 2" xfId="21552"/>
    <cellStyle name="s_finsumm_2_JE Template_~3251160" xfId="4934"/>
    <cellStyle name="s_finsumm_2_JE Template_~3251160 2" xfId="27331"/>
    <cellStyle name="s_finsumm_2_JE Template_~3251160 2 2" xfId="34911"/>
    <cellStyle name="s_finsumm_2_JE Template_JE 160 Workbasket accrual LI 09.11" xfId="4935"/>
    <cellStyle name="s_finsumm_2_JE Template_JE 160 Workbasket accrual LI 09.11 2" xfId="27332"/>
    <cellStyle name="s_finsumm_2_JE Template_JE 160 Workbasket accrual LI 09.11 2 2" xfId="18640"/>
    <cellStyle name="s_finsumm_2_JE Template_JE 160 Workbasket accrual LI 10.11 - in progress" xfId="4936"/>
    <cellStyle name="s_finsumm_2_JE Template_JE 160 Workbasket accrual LI 10.11 - in progress 2" xfId="27333"/>
    <cellStyle name="s_finsumm_2_JE Template_JE 160 Workbasket accrual LI 10.11 - in progress 2 2" xfId="33113"/>
    <cellStyle name="s_finsumm_2_JE Template_JE 160 Workbasket Template_LI_04.12" xfId="4937"/>
    <cellStyle name="s_finsumm_2_JE Template_JE 160 Workbasket Template_LI_04.12 2" xfId="27334"/>
    <cellStyle name="s_finsumm_2_JE Template_JE 160 Workbasket Template_LI_04.12 2 2" xfId="18292"/>
    <cellStyle name="s_finsumm_2_JE Template_JE 160 Workbasket Template_LI_07.12" xfId="4938"/>
    <cellStyle name="s_finsumm_2_JE Template_JE 160 Workbasket Template_LI_07.12 2" xfId="27335"/>
    <cellStyle name="s_finsumm_2_JE Template_JE 160 Workbasket Template_LI_07.12 2 2" xfId="21255"/>
    <cellStyle name="s_finsumm_2_JE Template_JE 175 Legal Accrual_LI 05.12" xfId="4939"/>
    <cellStyle name="s_finsumm_2_JE Template_JE 175 Legal Accrual_LI 05.12 2" xfId="27336"/>
    <cellStyle name="s_finsumm_2_JE Template_JE 175 Legal Accrual_LI 05.12 2 2" xfId="36001"/>
    <cellStyle name="s_finsumm_2_JE Template_JE 175 Legal Accrual_LI 08.2011" xfId="4940"/>
    <cellStyle name="s_finsumm_2_JE Template_JE 175 Legal Accrual_LI 08.2011 2" xfId="27337"/>
    <cellStyle name="s_finsumm_2_JE Template_JE 175 Legal Accrual_LI 08.2011 2 2" xfId="32241"/>
    <cellStyle name="s_finsumm_2_JE Template_JE 175 Legal Accrual_LI -10.2011" xfId="4941"/>
    <cellStyle name="s_finsumm_2_JE Template_JE 175 Legal Accrual_LI -10.2011 2" xfId="27338"/>
    <cellStyle name="s_finsumm_2_JE Template_JE 175 Legal Accrual_LI -10.2011 2 2" xfId="19290"/>
    <cellStyle name="s_finsumm_2_JE Template_JE 175 Legal Accrual_LI -11.2011" xfId="4942"/>
    <cellStyle name="s_finsumm_2_JE Template_JE 175 Legal Accrual_LI -11.2011 2" xfId="27339"/>
    <cellStyle name="s_finsumm_2_JE Template_JE 175 Legal Accrual_LI -11.2011 2 2" xfId="32349"/>
    <cellStyle name="s_finsumm_2_JE Template_JE 175 Legal Accrual_LI -12.2011" xfId="4943"/>
    <cellStyle name="s_finsumm_2_JE Template_JE 175 Legal Accrual_LI -12.2011 2" xfId="27340"/>
    <cellStyle name="s_finsumm_2_JE Template_JE 175 Legal Accrual_LI -12.2011 2 2" xfId="32812"/>
    <cellStyle name="s_finsumm_2_JE Template_JE 175_Legal Accrual_TN_08.11" xfId="4944"/>
    <cellStyle name="s_finsumm_2_JE Template_JE 175_Legal Accrual_TN_08.11 2" xfId="27341"/>
    <cellStyle name="s_finsumm_2_JE Template_JE 175_Legal Accrual_TN_08.11 2 2" xfId="18844"/>
    <cellStyle name="s_finsumm_2_JE Template_JE 175_Legal Accrual_TN_09.11" xfId="4945"/>
    <cellStyle name="s_finsumm_2_JE Template_JE 175_Legal Accrual_TN_09.11 2" xfId="27342"/>
    <cellStyle name="s_finsumm_2_JE Template_JE 175_Legal Accrual_TN_09.11 2 2" xfId="34942"/>
    <cellStyle name="s_finsumm_2_JE Template_LI-Legal Fees_Accrual Worksheet_2011-02Nov" xfId="4946"/>
    <cellStyle name="s_finsumm_2_JE Template_LI-Legal Fees_Accrual Worksheet_2011-02Nov 2" xfId="27343"/>
    <cellStyle name="s_finsumm_2_JE Template_LI-Legal Fees_Accrual Worksheet_2011-02Nov 2 2" xfId="33765"/>
    <cellStyle name="s_finsumm_2_JE Template_SAP JE Accrual" xfId="4947"/>
    <cellStyle name="s_finsumm_2_JE Template_SAP JE Accrual 2" xfId="27344"/>
    <cellStyle name="s_finsumm_2_JE Template_SAP JE Accrual 2 2" xfId="35803"/>
    <cellStyle name="s_finsumm_2_JE Template_SAP JE Template 10.06.12" xfId="4948"/>
    <cellStyle name="s_finsumm_2_JE Template_SAP JE Template 10.06.12 2" xfId="27345"/>
    <cellStyle name="s_finsumm_2_JE Template_SAP JE Template 10.06.12 2 2" xfId="33614"/>
    <cellStyle name="s_finsumm_2_JE-December 2012" xfId="4949"/>
    <cellStyle name="s_finsumm_2_JE-December 2012 2" xfId="4950"/>
    <cellStyle name="s_finsumm_2_JE-December 2012 2 2" xfId="27347"/>
    <cellStyle name="s_finsumm_2_JE-December 2012 2 2 2" xfId="32857"/>
    <cellStyle name="s_finsumm_2_JE-December 2012 3" xfId="4951"/>
    <cellStyle name="s_finsumm_2_JE-December 2012 3 2" xfId="27348"/>
    <cellStyle name="s_finsumm_2_JE-December 2012 3 2 2" xfId="18661"/>
    <cellStyle name="s_finsumm_2_JE-December 2012 4" xfId="4952"/>
    <cellStyle name="s_finsumm_2_JE-December 2012 4 2" xfId="27349"/>
    <cellStyle name="s_finsumm_2_JE-December 2012 4 2 2" xfId="35935"/>
    <cellStyle name="s_finsumm_2_JE-December 2012 5" xfId="4953"/>
    <cellStyle name="s_finsumm_2_JE-December 2012 5 2" xfId="27350"/>
    <cellStyle name="s_finsumm_2_JE-December 2012 5 2 2" xfId="18655"/>
    <cellStyle name="s_finsumm_2_JE-December 2012 6" xfId="27346"/>
    <cellStyle name="s_finsumm_2_JE-December 2012 6 2" xfId="35913"/>
    <cellStyle name="s_finsumm_2_JE-November 2012" xfId="4954"/>
    <cellStyle name="s_finsumm_2_JE-November 2012 2" xfId="4955"/>
    <cellStyle name="s_finsumm_2_JE-November 2012 2 2" xfId="27352"/>
    <cellStyle name="s_finsumm_2_JE-November 2012 2 2 2" xfId="35973"/>
    <cellStyle name="s_finsumm_2_JE-November 2012 3" xfId="4956"/>
    <cellStyle name="s_finsumm_2_JE-November 2012 3 2" xfId="27353"/>
    <cellStyle name="s_finsumm_2_JE-November 2012 3 2 2" xfId="20772"/>
    <cellStyle name="s_finsumm_2_JE-November 2012 4" xfId="4957"/>
    <cellStyle name="s_finsumm_2_JE-November 2012 4 2" xfId="27354"/>
    <cellStyle name="s_finsumm_2_JE-November 2012 4 2 2" xfId="17428"/>
    <cellStyle name="s_finsumm_2_JE-November 2012 5" xfId="4958"/>
    <cellStyle name="s_finsumm_2_JE-November 2012 5 2" xfId="27355"/>
    <cellStyle name="s_finsumm_2_JE-November 2012 5 2 2" xfId="34305"/>
    <cellStyle name="s_finsumm_2_JE-November 2012 6" xfId="27351"/>
    <cellStyle name="s_finsumm_2_JE-November 2012 6 2" xfId="33820"/>
    <cellStyle name="s_finsumm_2_Journal Entry (2)" xfId="4959"/>
    <cellStyle name="s_finsumm_2_Journal Entry (2) 2" xfId="27356"/>
    <cellStyle name="s_finsumm_2_Journal Entry (2) 2 2" xfId="19638"/>
    <cellStyle name="s_finsumm_2_JR 2001 OPEB 2012" xfId="10199"/>
    <cellStyle name="s_finsumm_2_JR 2001 OPEB 2012 2" xfId="27357"/>
    <cellStyle name="s_finsumm_2_JR 2001 OPEB 2012 2 2" xfId="35249"/>
    <cellStyle name="s_finsumm_2_JR 2002 Pension Costs 2012" xfId="10200"/>
    <cellStyle name="s_finsumm_2_JR 2002 Pension Costs 2012 2" xfId="27358"/>
    <cellStyle name="s_finsumm_2_JR 2002 Pension Costs 2012 2 2" xfId="19267"/>
    <cellStyle name="s_finsumm_2_LI#38 165100 Mar 2011" xfId="4960"/>
    <cellStyle name="s_finsumm_2_LI#38 165100 Mar 2011 2" xfId="10201"/>
    <cellStyle name="s_finsumm_2_LI#38 165100 Mar 2011 2 2" xfId="27360"/>
    <cellStyle name="s_finsumm_2_LI#38 165100 Mar 2011 2 2 2" xfId="19053"/>
    <cellStyle name="s_finsumm_2_LI#38 165100 Mar 2011 3" xfId="27359"/>
    <cellStyle name="s_finsumm_2_LI#38 165100 Mar 2011 3 2" xfId="32539"/>
    <cellStyle name="s_finsumm_2_LI#38 165100 Mar 2011_39 - JE 77 Rev Stabilization_NY_05.12" xfId="8874"/>
    <cellStyle name="s_finsumm_2_LI#38 165100 Mar 2011_39 - JE 77 Rev Stabilization_NY_05.12 2" xfId="10202"/>
    <cellStyle name="s_finsumm_2_LI#38 165100 Mar 2011_39 - JE 77 Rev Stabilization_NY_05.12 2 2" xfId="27362"/>
    <cellStyle name="s_finsumm_2_LI#38 165100 Mar 2011_39 - JE 77 Rev Stabilization_NY_05.12 2 2 2" xfId="20739"/>
    <cellStyle name="s_finsumm_2_LI#38 165100 Mar 2011_39 - JE 77 Rev Stabilization_NY_05.12 3" xfId="27361"/>
    <cellStyle name="s_finsumm_2_LI#38 165100 Mar 2011_39 - JE 77 Rev Stabilization_NY_05.12 3 2" xfId="19017"/>
    <cellStyle name="s_finsumm_2_LI#38 165100 Mar 2011_39 - JE 79 Rev Stabilization adj_NY_05.12" xfId="8875"/>
    <cellStyle name="s_finsumm_2_LI#38 165100 Mar 2011_39 - JE 79 Rev Stabilization adj_NY_05.12 2" xfId="10203"/>
    <cellStyle name="s_finsumm_2_LI#38 165100 Mar 2011_39 - JE 79 Rev Stabilization adj_NY_05.12 2 2" xfId="27364"/>
    <cellStyle name="s_finsumm_2_LI#38 165100 Mar 2011_39 - JE 79 Rev Stabilization adj_NY_05.12 2 2 2" xfId="34978"/>
    <cellStyle name="s_finsumm_2_LI#38 165100 Mar 2011_39 - JE 79 Rev Stabilization adj_NY_05.12 3" xfId="27363"/>
    <cellStyle name="s_finsumm_2_LI#38 165100 Mar 2011_39 - JE 79 Rev Stabilization adj_NY_05.12 3 2" xfId="35420"/>
    <cellStyle name="s_finsumm_2_LI#38 165100 Mar 2011_JE 38110902 True up interest for RAC adjustment" xfId="4961"/>
    <cellStyle name="s_finsumm_2_LI#38 165100 Mar 2011_JE 38110902 True up interest for RAC adjustment 2" xfId="10204"/>
    <cellStyle name="s_finsumm_2_LI#38 165100 Mar 2011_JE 38110902 True up interest for RAC adjustment 2 2" xfId="27366"/>
    <cellStyle name="s_finsumm_2_LI#38 165100 Mar 2011_JE 38110902 True up interest for RAC adjustment 2 2 2" xfId="33630"/>
    <cellStyle name="s_finsumm_2_LI#38 165100 Mar 2011_JE 38110902 True up interest for RAC adjustment 3" xfId="27365"/>
    <cellStyle name="s_finsumm_2_LI#38 165100 Mar 2011_JE 38110902 True up interest for RAC adjustment 3 2" xfId="33129"/>
    <cellStyle name="s_finsumm_2_LI#38 165100 Mar 2011_JE 77 Rev Stabilization 01.12" xfId="4962"/>
    <cellStyle name="s_finsumm_2_LI#38 165100 Mar 2011_JE 77 Rev Stabilization 01.12 2" xfId="10205"/>
    <cellStyle name="s_finsumm_2_LI#38 165100 Mar 2011_JE 77 Rev Stabilization 01.12 2 2" xfId="27368"/>
    <cellStyle name="s_finsumm_2_LI#38 165100 Mar 2011_JE 77 Rev Stabilization 01.12 2 2 2" xfId="32777"/>
    <cellStyle name="s_finsumm_2_LI#38 165100 Mar 2011_JE 77 Rev Stabilization 01.12 3" xfId="27367"/>
    <cellStyle name="s_finsumm_2_LI#38 165100 Mar 2011_JE 77 Rev Stabilization 01.12 3 2" xfId="35832"/>
    <cellStyle name="s_finsumm_2_LI#38 165100 Mar 2011_JE 77 Rev Stabilization 04.12" xfId="8876"/>
    <cellStyle name="s_finsumm_2_LI#38 165100 Mar 2011_JE 77 Rev Stabilization 04.12 2" xfId="10206"/>
    <cellStyle name="s_finsumm_2_LI#38 165100 Mar 2011_JE 77 Rev Stabilization 04.12 2 2" xfId="27370"/>
    <cellStyle name="s_finsumm_2_LI#38 165100 Mar 2011_JE 77 Rev Stabilization 04.12 2 2 2" xfId="21072"/>
    <cellStyle name="s_finsumm_2_LI#38 165100 Mar 2011_JE 77 Rev Stabilization 04.12 3" xfId="27369"/>
    <cellStyle name="s_finsumm_2_LI#38 165100 Mar 2011_JE 77 Rev Stabilization 04.12 3 2" xfId="35391"/>
    <cellStyle name="s_finsumm_2_LI#38 165100 Mar 2011_JE 77 Rev Stabilization_LI_07.12" xfId="8877"/>
    <cellStyle name="s_finsumm_2_LI#38 165100 Mar 2011_JE 77 Rev Stabilization_LI_07.12 2" xfId="27371"/>
    <cellStyle name="s_finsumm_2_LI#38 165100 Mar 2011_JE 77 Rev Stabilization_LI_07.12 2 2" xfId="32673"/>
    <cellStyle name="s_finsumm_2_LI#38 165100 Mar 2011_JE 78 Property Tax Stabilization 01.12" xfId="4963"/>
    <cellStyle name="s_finsumm_2_LI#38 165100 Mar 2011_JE 78 Property Tax Stabilization 01.12 2" xfId="10207"/>
    <cellStyle name="s_finsumm_2_LI#38 165100 Mar 2011_JE 78 Property Tax Stabilization 01.12 2 2" xfId="27373"/>
    <cellStyle name="s_finsumm_2_LI#38 165100 Mar 2011_JE 78 Property Tax Stabilization 01.12 2 2 2" xfId="34227"/>
    <cellStyle name="s_finsumm_2_LI#38 165100 Mar 2011_JE 78 Property Tax Stabilization 01.12 3" xfId="27372"/>
    <cellStyle name="s_finsumm_2_LI#38 165100 Mar 2011_JE 78 Property Tax Stabilization 01.12 3 2" xfId="32747"/>
    <cellStyle name="s_finsumm_2_LI#38 165100 Mar 2011_JE 78 Property Tax Stabilization 03.12" xfId="8878"/>
    <cellStyle name="s_finsumm_2_LI#38 165100 Mar 2011_JE 78 Property Tax Stabilization 03.12 2" xfId="27374"/>
    <cellStyle name="s_finsumm_2_LI#38 165100 Mar 2011_JE 78 Property Tax Stabilization 03.12 2 2" xfId="33140"/>
    <cellStyle name="s_finsumm_2_LI#38 165100 Mar 2011_JE 78 Property Tax Stabilization 04.12" xfId="8879"/>
    <cellStyle name="s_finsumm_2_LI#38 165100 Mar 2011_JE 78 Property Tax Stabilization 04.12 2" xfId="27375"/>
    <cellStyle name="s_finsumm_2_LI#38 165100 Mar 2011_JE 78 Property Tax Stabilization 04.12 2 2" xfId="19315"/>
    <cellStyle name="s_finsumm_2_LI#38 165100 Mar 2011_JE 78 Property Tax Stabilization 11.11" xfId="4964"/>
    <cellStyle name="s_finsumm_2_LI#38 165100 Mar 2011_JE 78 Property Tax Stabilization 11.11 2" xfId="10208"/>
    <cellStyle name="s_finsumm_2_LI#38 165100 Mar 2011_JE 78 Property Tax Stabilization 11.11 2 2" xfId="27377"/>
    <cellStyle name="s_finsumm_2_LI#38 165100 Mar 2011_JE 78 Property Tax Stabilization 11.11 2 2 2" xfId="35250"/>
    <cellStyle name="s_finsumm_2_LI#38 165100 Mar 2011_JE 78 Property Tax Stabilization 11.11 3" xfId="27376"/>
    <cellStyle name="s_finsumm_2_LI#38 165100 Mar 2011_JE 78 Property Tax Stabilization 11.11 3 2" xfId="18187"/>
    <cellStyle name="s_finsumm_2_Sheet1" xfId="4965"/>
    <cellStyle name="s_finsumm_2_Sheet1 2" xfId="27378"/>
    <cellStyle name="s_finsumm_2_Sheet1 2 2" xfId="33774"/>
    <cellStyle name="s_finsumm_2_UPLOAD-Template_2012-06-22" xfId="4966"/>
    <cellStyle name="s_finsumm_2_UPLOAD-Template_2012-06-22 2" xfId="4967"/>
    <cellStyle name="s_finsumm_2_UPLOAD-Template_2012-06-22 2 2" xfId="27380"/>
    <cellStyle name="s_finsumm_2_UPLOAD-Template_2012-06-22 2 2 2" xfId="32380"/>
    <cellStyle name="s_finsumm_2_UPLOAD-Template_2012-06-22 3" xfId="4968"/>
    <cellStyle name="s_finsumm_2_UPLOAD-Template_2012-06-22 3 2" xfId="27381"/>
    <cellStyle name="s_finsumm_2_UPLOAD-Template_2012-06-22 3 2 2" xfId="20926"/>
    <cellStyle name="s_finsumm_2_UPLOAD-Template_2012-06-22 4" xfId="4969"/>
    <cellStyle name="s_finsumm_2_UPLOAD-Template_2012-06-22 4 2" xfId="27382"/>
    <cellStyle name="s_finsumm_2_UPLOAD-Template_2012-06-22 4 2 2" xfId="35243"/>
    <cellStyle name="s_finsumm_2_UPLOAD-Template_2012-06-22 5" xfId="4970"/>
    <cellStyle name="s_finsumm_2_UPLOAD-Template_2012-06-22 5 2" xfId="27383"/>
    <cellStyle name="s_finsumm_2_UPLOAD-Template_2012-06-22 5 2 2" xfId="20836"/>
    <cellStyle name="s_finsumm_2_UPLOAD-Template_2012-06-22 6" xfId="27379"/>
    <cellStyle name="s_finsumm_2_UPLOAD-Template_2012-06-22 6 2" xfId="33562"/>
    <cellStyle name="s_finsumm_2_UPLOAD-Template_2012-06-22_SAP JE Accrual" xfId="4971"/>
    <cellStyle name="s_finsumm_2_UPLOAD-Template_2012-06-22_SAP JE Accrual 2" xfId="27384"/>
    <cellStyle name="s_finsumm_2_UPLOAD-Template_2012-06-22_SAP JE Accrual 2 2" xfId="32941"/>
    <cellStyle name="s_finsumm_2_UPLOAD-Template_2012-06-22_SAP JE Template 10.06.12" xfId="4972"/>
    <cellStyle name="s_finsumm_2_UPLOAD-Template_2012-06-22_SAP JE Template 10.06.12 2" xfId="27385"/>
    <cellStyle name="s_finsumm_2_UPLOAD-Template_2012-06-22_SAP JE Template 10.06.12 2 2" xfId="19394"/>
    <cellStyle name="s_finsumm_241208 Accrued Rents_NY_05.12" xfId="9406"/>
    <cellStyle name="s_finsumm_241208 Accrued Rents_NY_05.12 2" xfId="27386"/>
    <cellStyle name="s_finsumm_241208 Accrued Rents_NY_05.12 2 2" xfId="33620"/>
    <cellStyle name="s_finsumm_256328 Accr Revenue Other_LI_11.11" xfId="4973"/>
    <cellStyle name="s_finsumm_256328 Accr Revenue Other_LI_11.11 2" xfId="27387"/>
    <cellStyle name="s_finsumm_256328 Accr Revenue Other_LI_11.11 2 2" xfId="18184"/>
    <cellStyle name="s_finsumm_256345 MTBE_NY_05.12" xfId="9407"/>
    <cellStyle name="s_finsumm_256345 MTBE_NY_05.12 2" xfId="27388"/>
    <cellStyle name="s_finsumm_256345 MTBE_NY_05.12 2 2" xfId="21011"/>
    <cellStyle name="s_finsumm_39 - JE 79 Rev Stabilization adj_NY_05.12" xfId="8880"/>
    <cellStyle name="s_finsumm_39 - JE 79 Rev Stabilization adj_NY_05.12 2" xfId="27389"/>
    <cellStyle name="s_finsumm_39 - JE 79 Rev Stabilization adj_NY_05.12 2 2" xfId="32434"/>
    <cellStyle name="s_finsumm_CONTROL_LOG_01_2012" xfId="4974"/>
    <cellStyle name="s_finsumm_CONTROL_LOG_01_2012 2" xfId="27390"/>
    <cellStyle name="s_finsumm_CONTROL_LOG_01_2012 2 2" xfId="34542"/>
    <cellStyle name="s_finsumm_CONTROL_LOG_02_2012" xfId="4975"/>
    <cellStyle name="s_finsumm_CONTROL_LOG_02_2012 2" xfId="27391"/>
    <cellStyle name="s_finsumm_CONTROL_LOG_02_2012 2 2" xfId="34815"/>
    <cellStyle name="s_finsumm_CONTROL_LOG_03_2012" xfId="4976"/>
    <cellStyle name="s_finsumm_CONTROL_LOG_03_2012 2" xfId="27392"/>
    <cellStyle name="s_finsumm_CONTROL_LOG_03_2012 2 2" xfId="34057"/>
    <cellStyle name="s_finsumm_CONTROL_LOG_04_2011" xfId="4977"/>
    <cellStyle name="s_finsumm_CONTROL_LOG_04_2011 2" xfId="27393"/>
    <cellStyle name="s_finsumm_CONTROL_LOG_04_2011 2 2" xfId="35641"/>
    <cellStyle name="s_finsumm_CONTROL_LOG_04_2012" xfId="4978"/>
    <cellStyle name="s_finsumm_CONTROL_LOG_04_2012 2" xfId="27394"/>
    <cellStyle name="s_finsumm_CONTROL_LOG_04_2012 2 2" xfId="33760"/>
    <cellStyle name="s_finsumm_CONTROL_LOG_05_2011" xfId="4979"/>
    <cellStyle name="s_finsumm_CONTROL_LOG_05_2011 2" xfId="27395"/>
    <cellStyle name="s_finsumm_CONTROL_LOG_05_2011 2 2" xfId="34979"/>
    <cellStyle name="s_finsumm_CONTROL_LOG_05_2012" xfId="4980"/>
    <cellStyle name="s_finsumm_CONTROL_LOG_05_2012 2" xfId="27396"/>
    <cellStyle name="s_finsumm_CONTROL_LOG_05_2012 2 2" xfId="19870"/>
    <cellStyle name="s_finsumm_CONTROL_LOG_06_2011" xfId="4981"/>
    <cellStyle name="s_finsumm_CONTROL_LOG_06_2011 2" xfId="27397"/>
    <cellStyle name="s_finsumm_CONTROL_LOG_06_2011 2 2" xfId="32741"/>
    <cellStyle name="s_finsumm_CONTROL_LOG_06_2012" xfId="4982"/>
    <cellStyle name="s_finsumm_CONTROL_LOG_06_2012 2" xfId="27398"/>
    <cellStyle name="s_finsumm_CONTROL_LOG_06_2012 2 2" xfId="19531"/>
    <cellStyle name="s_finsumm_CONTROL_LOG_07_2011" xfId="4983"/>
    <cellStyle name="s_finsumm_CONTROL_LOG_07_2011 2" xfId="27399"/>
    <cellStyle name="s_finsumm_CONTROL_LOG_07_2011 2 2" xfId="35660"/>
    <cellStyle name="s_finsumm_CONTROL_LOG_08_2011" xfId="4984"/>
    <cellStyle name="s_finsumm_CONTROL_LOG_08_2011 2" xfId="27400"/>
    <cellStyle name="s_finsumm_CONTROL_LOG_08_2011 2 2" xfId="35995"/>
    <cellStyle name="s_finsumm_CONTROL_LOG_09_2011" xfId="4985"/>
    <cellStyle name="s_finsumm_CONTROL_LOG_09_2011 2" xfId="27401"/>
    <cellStyle name="s_finsumm_CONTROL_LOG_09_2011 2 2" xfId="21443"/>
    <cellStyle name="s_finsumm_CONTROL_LOG_10_2011" xfId="4986"/>
    <cellStyle name="s_finsumm_CONTROL_LOG_10_2011 2" xfId="27402"/>
    <cellStyle name="s_finsumm_CONTROL_LOG_10_2011 2 2" xfId="33284"/>
    <cellStyle name="s_finsumm_CONTROL_LOG_11_2011" xfId="4987"/>
    <cellStyle name="s_finsumm_CONTROL_LOG_11_2011 2" xfId="27403"/>
    <cellStyle name="s_finsumm_CONTROL_LOG_11_2011 2 2" xfId="35278"/>
    <cellStyle name="s_finsumm_CONTROL_LOG_12_2011" xfId="4988"/>
    <cellStyle name="s_finsumm_CONTROL_LOG_12_2011 2" xfId="27404"/>
    <cellStyle name="s_finsumm_CONTROL_LOG_12_2011 2 2" xfId="17401"/>
    <cellStyle name="s_finsumm_FSTR JDE Reports 12.2011" xfId="8881"/>
    <cellStyle name="s_finsumm_FSTR JDE Reports 12.2011 2" xfId="10209"/>
    <cellStyle name="s_finsumm_FSTR JDE Reports 12.2011 2 2" xfId="27406"/>
    <cellStyle name="s_finsumm_FSTR JDE Reports 12.2011 2 2 2" xfId="35688"/>
    <cellStyle name="s_finsumm_FSTR JDE Reports 12.2011 3" xfId="27405"/>
    <cellStyle name="s_finsumm_FSTR JDE Reports 12.2011 3 2" xfId="35253"/>
    <cellStyle name="s_finsumm_JE 100_Uncoll_LI_06.12" xfId="4989"/>
    <cellStyle name="s_finsumm_JE 100_Uncoll_LI_06.12 2" xfId="27407"/>
    <cellStyle name="s_finsumm_JE 100_Uncoll_LI_06.12 2 2" xfId="19805"/>
    <cellStyle name="s_finsumm_JE 108 SERP 07.12" xfId="4990"/>
    <cellStyle name="s_finsumm_JE 108 SERP 07.12 2" xfId="4991"/>
    <cellStyle name="s_finsumm_JE 108 SERP 07.12 2 2" xfId="27409"/>
    <cellStyle name="s_finsumm_JE 108 SERP 07.12 2 2 2" xfId="21592"/>
    <cellStyle name="s_finsumm_JE 108 SERP 07.12 3" xfId="4992"/>
    <cellStyle name="s_finsumm_JE 108 SERP 07.12 3 2" xfId="27410"/>
    <cellStyle name="s_finsumm_JE 108 SERP 07.12 3 2 2" xfId="18656"/>
    <cellStyle name="s_finsumm_JE 108 SERP 07.12 4" xfId="4993"/>
    <cellStyle name="s_finsumm_JE 108 SERP 07.12 4 2" xfId="27411"/>
    <cellStyle name="s_finsumm_JE 108 SERP 07.12 4 2 2" xfId="33818"/>
    <cellStyle name="s_finsumm_JE 108 SERP 07.12 5" xfId="4994"/>
    <cellStyle name="s_finsumm_JE 108 SERP 07.12 5 2" xfId="27412"/>
    <cellStyle name="s_finsumm_JE 108 SERP 07.12 5 2 2" xfId="34708"/>
    <cellStyle name="s_finsumm_JE 108 SERP 07.12 6" xfId="27408"/>
    <cellStyle name="s_finsumm_JE 108 SERP 07.12 6 2" xfId="18501"/>
    <cellStyle name="s_finsumm_JE 109 Rate Differential 08.12" xfId="4995"/>
    <cellStyle name="s_finsumm_JE 109 Rate Differential 08.12 2" xfId="4996"/>
    <cellStyle name="s_finsumm_JE 109 Rate Differential 08.12 2 2" xfId="27414"/>
    <cellStyle name="s_finsumm_JE 109 Rate Differential 08.12 2 2 2" xfId="33167"/>
    <cellStyle name="s_finsumm_JE 109 Rate Differential 08.12 3" xfId="4997"/>
    <cellStyle name="s_finsumm_JE 109 Rate Differential 08.12 3 2" xfId="27415"/>
    <cellStyle name="s_finsumm_JE 109 Rate Differential 08.12 3 2 2" xfId="18274"/>
    <cellStyle name="s_finsumm_JE 109 Rate Differential 08.12 4" xfId="4998"/>
    <cellStyle name="s_finsumm_JE 109 Rate Differential 08.12 4 2" xfId="27416"/>
    <cellStyle name="s_finsumm_JE 109 Rate Differential 08.12 4 2 2" xfId="34969"/>
    <cellStyle name="s_finsumm_JE 109 Rate Differential 08.12 5" xfId="4999"/>
    <cellStyle name="s_finsumm_JE 109 Rate Differential 08.12 5 2" xfId="27417"/>
    <cellStyle name="s_finsumm_JE 109 Rate Differential 08.12 5 2 2" xfId="19180"/>
    <cellStyle name="s_finsumm_JE 109 Rate Differential 08.12 6" xfId="27413"/>
    <cellStyle name="s_finsumm_JE 109 Rate Differential 08.12 6 2" xfId="35589"/>
    <cellStyle name="s_finsumm_JE 111 PNC ANALYSIS FEE ACCRUAL 07.12" xfId="5000"/>
    <cellStyle name="s_finsumm_JE 111 PNC ANALYSIS FEE ACCRUAL 07.12 2" xfId="5001"/>
    <cellStyle name="s_finsumm_JE 111 PNC ANALYSIS FEE ACCRUAL 07.12 2 2" xfId="27419"/>
    <cellStyle name="s_finsumm_JE 111 PNC ANALYSIS FEE ACCRUAL 07.12 2 2 2" xfId="20644"/>
    <cellStyle name="s_finsumm_JE 111 PNC ANALYSIS FEE ACCRUAL 07.12 3" xfId="5002"/>
    <cellStyle name="s_finsumm_JE 111 PNC ANALYSIS FEE ACCRUAL 07.12 3 2" xfId="27420"/>
    <cellStyle name="s_finsumm_JE 111 PNC ANALYSIS FEE ACCRUAL 07.12 3 2 2" xfId="32980"/>
    <cellStyle name="s_finsumm_JE 111 PNC ANALYSIS FEE ACCRUAL 07.12 4" xfId="5003"/>
    <cellStyle name="s_finsumm_JE 111 PNC ANALYSIS FEE ACCRUAL 07.12 4 2" xfId="27421"/>
    <cellStyle name="s_finsumm_JE 111 PNC ANALYSIS FEE ACCRUAL 07.12 4 2 2" xfId="21429"/>
    <cellStyle name="s_finsumm_JE 111 PNC ANALYSIS FEE ACCRUAL 07.12 5" xfId="5004"/>
    <cellStyle name="s_finsumm_JE 111 PNC ANALYSIS FEE ACCRUAL 07.12 5 2" xfId="27422"/>
    <cellStyle name="s_finsumm_JE 111 PNC ANALYSIS FEE ACCRUAL 07.12 5 2 2" xfId="18318"/>
    <cellStyle name="s_finsumm_JE 111 PNC ANALYSIS FEE ACCRUAL 07.12 6" xfId="27418"/>
    <cellStyle name="s_finsumm_JE 111 PNC ANALYSIS FEE ACCRUAL 07.12 6 2" xfId="32313"/>
    <cellStyle name="s_finsumm_JE 125_AWCC Activity_NY_08.12" xfId="5005"/>
    <cellStyle name="s_finsumm_JE 125_AWCC Activity_NY_08.12 2" xfId="27423"/>
    <cellStyle name="s_finsumm_JE 125_AWCC Activity_NY_08.12 2 2" xfId="18660"/>
    <cellStyle name="s_finsumm_JE 152_TSA accrue interest_LI_07.12" xfId="5006"/>
    <cellStyle name="s_finsumm_JE 152_TSA accrue interest_LI_07.12 2" xfId="27424"/>
    <cellStyle name="s_finsumm_JE 152_TSA accrue interest_LI_07.12 2 2" xfId="32594"/>
    <cellStyle name="s_finsumm_JE 154 Interest on Village Refunds_02.12" xfId="5007"/>
    <cellStyle name="s_finsumm_JE 154 Interest on Village Refunds_02.12 2" xfId="27425"/>
    <cellStyle name="s_finsumm_JE 154 Interest on Village Refunds_02.12 2 2" xfId="32873"/>
    <cellStyle name="s_finsumm_JE 154 Interest on Village Refunds_08.11" xfId="5008"/>
    <cellStyle name="s_finsumm_JE 154 Interest on Village Refunds_08.11 2" xfId="27426"/>
    <cellStyle name="s_finsumm_JE 154 Interest on Village Refunds_08.11 2 2" xfId="34082"/>
    <cellStyle name="s_finsumm_JE 154 Interest on Village Refunds_09.11" xfId="10210"/>
    <cellStyle name="s_finsumm_JE 154 Interest on Village Refunds_09.11 2" xfId="27427"/>
    <cellStyle name="s_finsumm_JE 154 Interest on Village Refunds_09.11 2 2" xfId="20824"/>
    <cellStyle name="s_finsumm_JE 154 Interest on Village Refunds_11.11" xfId="5009"/>
    <cellStyle name="s_finsumm_JE 154 Interest on Village Refunds_11.11 2" xfId="27428"/>
    <cellStyle name="s_finsumm_JE 154 Interest on Village Refunds_11.11 2 2" xfId="33516"/>
    <cellStyle name="s_finsumm_JE 160 Workbasket accrual LI 09.11" xfId="5010"/>
    <cellStyle name="s_finsumm_JE 160 Workbasket accrual LI 09.11 2" xfId="27429"/>
    <cellStyle name="s_finsumm_JE 160 Workbasket accrual LI 09.11 2 2" xfId="35396"/>
    <cellStyle name="s_finsumm_JE 160 Workbasket accrual LI 10.11 - in progress" xfId="5011"/>
    <cellStyle name="s_finsumm_JE 160 Workbasket accrual LI 10.11 - in progress 2" xfId="27430"/>
    <cellStyle name="s_finsumm_JE 160 Workbasket accrual LI 10.11 - in progress 2 2" xfId="18478"/>
    <cellStyle name="s_finsumm_JE 160 Workbasket Accrual_updated-_CA_01.10" xfId="5012"/>
    <cellStyle name="s_finsumm_JE 160 Workbasket Accrual_updated-_CA_01.10 2" xfId="5013"/>
    <cellStyle name="s_finsumm_JE 160 Workbasket Accrual_updated-_CA_01.10 2 2" xfId="27432"/>
    <cellStyle name="s_finsumm_JE 160 Workbasket Accrual_updated-_CA_01.10 2 2 2" xfId="35666"/>
    <cellStyle name="s_finsumm_JE 160 Workbasket Accrual_updated-_CA_01.10 3" xfId="5014"/>
    <cellStyle name="s_finsumm_JE 160 Workbasket Accrual_updated-_CA_01.10 3 2" xfId="27433"/>
    <cellStyle name="s_finsumm_JE 160 Workbasket Accrual_updated-_CA_01.10 3 2 2" xfId="21248"/>
    <cellStyle name="s_finsumm_JE 160 Workbasket Accrual_updated-_CA_01.10 4" xfId="5015"/>
    <cellStyle name="s_finsumm_JE 160 Workbasket Accrual_updated-_CA_01.10 4 2" xfId="27434"/>
    <cellStyle name="s_finsumm_JE 160 Workbasket Accrual_updated-_CA_01.10 4 2 2" xfId="20682"/>
    <cellStyle name="s_finsumm_JE 160 Workbasket Accrual_updated-_CA_01.10 5" xfId="5016"/>
    <cellStyle name="s_finsumm_JE 160 Workbasket Accrual_updated-_CA_01.10 5 2" xfId="27435"/>
    <cellStyle name="s_finsumm_JE 160 Workbasket Accrual_updated-_CA_01.10 5 2 2" xfId="19723"/>
    <cellStyle name="s_finsumm_JE 160 Workbasket Accrual_updated-_CA_01.10 6" xfId="27431"/>
    <cellStyle name="s_finsumm_JE 160 Workbasket Accrual_updated-_CA_01.10 6 2" xfId="19150"/>
    <cellStyle name="s_finsumm_JE 160 Workbasket Accrual_updated-_CA_01.10_~3251160" xfId="5017"/>
    <cellStyle name="s_finsumm_JE 160 Workbasket Accrual_updated-_CA_01.10_~3251160 2" xfId="27436"/>
    <cellStyle name="s_finsumm_JE 160 Workbasket Accrual_updated-_CA_01.10_~3251160 2 2" xfId="18708"/>
    <cellStyle name="s_finsumm_JE 160 Workbasket Accrual_updated-_CA_01.10_JE 160 Workbasket accrual LI 09.11" xfId="5018"/>
    <cellStyle name="s_finsumm_JE 160 Workbasket Accrual_updated-_CA_01.10_JE 160 Workbasket accrual LI 09.11 2" xfId="27437"/>
    <cellStyle name="s_finsumm_JE 160 Workbasket Accrual_updated-_CA_01.10_JE 160 Workbasket accrual LI 09.11 2 2" xfId="17871"/>
    <cellStyle name="s_finsumm_JE 160 Workbasket Accrual_updated-_CA_01.10_JE 160 Workbasket accrual LI 10.11 - in progress" xfId="5019"/>
    <cellStyle name="s_finsumm_JE 160 Workbasket Accrual_updated-_CA_01.10_JE 160 Workbasket accrual LI 10.11 - in progress 2" xfId="27438"/>
    <cellStyle name="s_finsumm_JE 160 Workbasket Accrual_updated-_CA_01.10_JE 160 Workbasket accrual LI 10.11 - in progress 2 2" xfId="18296"/>
    <cellStyle name="s_finsumm_JE 160 Workbasket Accrual_updated-_CA_01.10_JE 160 Workbasket Template_LI_04.12" xfId="5020"/>
    <cellStyle name="s_finsumm_JE 160 Workbasket Accrual_updated-_CA_01.10_JE 160 Workbasket Template_LI_04.12 2" xfId="27439"/>
    <cellStyle name="s_finsumm_JE 160 Workbasket Accrual_updated-_CA_01.10_JE 160 Workbasket Template_LI_04.12 2 2" xfId="35839"/>
    <cellStyle name="s_finsumm_JE 160 Workbasket Accrual_updated-_CA_01.10_JE 160 Workbasket Template_LI_07.12" xfId="5021"/>
    <cellStyle name="s_finsumm_JE 160 Workbasket Accrual_updated-_CA_01.10_JE 160 Workbasket Template_LI_07.12 2" xfId="27440"/>
    <cellStyle name="s_finsumm_JE 160 Workbasket Accrual_updated-_CA_01.10_JE 160 Workbasket Template_LI_07.12 2 2" xfId="19433"/>
    <cellStyle name="s_finsumm_JE 160 Workbasket Accrual_updated-_CA_01.10_JE 175 Legal Accrual_LI 05.12" xfId="5022"/>
    <cellStyle name="s_finsumm_JE 160 Workbasket Accrual_updated-_CA_01.10_JE 175 Legal Accrual_LI 05.12 2" xfId="27441"/>
    <cellStyle name="s_finsumm_JE 160 Workbasket Accrual_updated-_CA_01.10_JE 175 Legal Accrual_LI 05.12 2 2" xfId="35744"/>
    <cellStyle name="s_finsumm_JE 160 Workbasket Accrual_updated-_CA_01.10_JE 175 Legal Accrual_LI 08.2011" xfId="5023"/>
    <cellStyle name="s_finsumm_JE 160 Workbasket Accrual_updated-_CA_01.10_JE 175 Legal Accrual_LI 08.2011 2" xfId="27442"/>
    <cellStyle name="s_finsumm_JE 160 Workbasket Accrual_updated-_CA_01.10_JE 175 Legal Accrual_LI 08.2011 2 2" xfId="17668"/>
    <cellStyle name="s_finsumm_JE 160 Workbasket Accrual_updated-_CA_01.10_JE 175 Legal Accrual_LI -10.2011" xfId="5024"/>
    <cellStyle name="s_finsumm_JE 160 Workbasket Accrual_updated-_CA_01.10_JE 175 Legal Accrual_LI -10.2011 2" xfId="27443"/>
    <cellStyle name="s_finsumm_JE 160 Workbasket Accrual_updated-_CA_01.10_JE 175 Legal Accrual_LI -10.2011 2 2" xfId="33273"/>
    <cellStyle name="s_finsumm_JE 160 Workbasket Accrual_updated-_CA_01.10_JE 175 Legal Accrual_LI -11.2011" xfId="5025"/>
    <cellStyle name="s_finsumm_JE 160 Workbasket Accrual_updated-_CA_01.10_JE 175 Legal Accrual_LI -11.2011 2" xfId="27444"/>
    <cellStyle name="s_finsumm_JE 160 Workbasket Accrual_updated-_CA_01.10_JE 175 Legal Accrual_LI -11.2011 2 2" xfId="35291"/>
    <cellStyle name="s_finsumm_JE 160 Workbasket Accrual_updated-_CA_01.10_JE 175 Legal Accrual_LI -12.2011" xfId="5026"/>
    <cellStyle name="s_finsumm_JE 160 Workbasket Accrual_updated-_CA_01.10_JE 175 Legal Accrual_LI -12.2011 2" xfId="27445"/>
    <cellStyle name="s_finsumm_JE 160 Workbasket Accrual_updated-_CA_01.10_JE 175 Legal Accrual_LI -12.2011 2 2" xfId="18021"/>
    <cellStyle name="s_finsumm_JE 160 Workbasket Accrual_updated-_CA_01.10_JE 175_Legal Accrual_TN_08.11" xfId="5027"/>
    <cellStyle name="s_finsumm_JE 160 Workbasket Accrual_updated-_CA_01.10_JE 175_Legal Accrual_TN_08.11 2" xfId="27446"/>
    <cellStyle name="s_finsumm_JE 160 Workbasket Accrual_updated-_CA_01.10_JE 175_Legal Accrual_TN_08.11 2 2" xfId="18118"/>
    <cellStyle name="s_finsumm_JE 160 Workbasket Accrual_updated-_CA_01.10_JE 175_Legal Accrual_TN_09.11" xfId="5028"/>
    <cellStyle name="s_finsumm_JE 160 Workbasket Accrual_updated-_CA_01.10_JE 175_Legal Accrual_TN_09.11 2" xfId="27447"/>
    <cellStyle name="s_finsumm_JE 160 Workbasket Accrual_updated-_CA_01.10_JE 175_Legal Accrual_TN_09.11 2 2" xfId="32350"/>
    <cellStyle name="s_finsumm_JE 160 Workbasket Accrual_updated-_CA_01.10_LI-Legal Fees_Accrual Worksheet_2011-02Nov" xfId="5029"/>
    <cellStyle name="s_finsumm_JE 160 Workbasket Accrual_updated-_CA_01.10_LI-Legal Fees_Accrual Worksheet_2011-02Nov 2" xfId="27448"/>
    <cellStyle name="s_finsumm_JE 160 Workbasket Accrual_updated-_CA_01.10_LI-Legal Fees_Accrual Worksheet_2011-02Nov 2 2" xfId="34713"/>
    <cellStyle name="s_finsumm_JE 160 Workbasket Accrual_updated-_CA_01.10_SAP JE Accrual" xfId="5030"/>
    <cellStyle name="s_finsumm_JE 160 Workbasket Accrual_updated-_CA_01.10_SAP JE Accrual 2" xfId="27449"/>
    <cellStyle name="s_finsumm_JE 160 Workbasket Accrual_updated-_CA_01.10_SAP JE Accrual 2 2" xfId="33174"/>
    <cellStyle name="s_finsumm_JE 160 Workbasket Accrual_updated-_CA_01.10_SAP JE Template 10.06.12" xfId="5031"/>
    <cellStyle name="s_finsumm_JE 160 Workbasket Accrual_updated-_CA_01.10_SAP JE Template 10.06.12 2" xfId="27450"/>
    <cellStyle name="s_finsumm_JE 160 Workbasket Accrual_updated-_CA_01.10_SAP JE Template 10.06.12 2 2" xfId="20988"/>
    <cellStyle name="s_finsumm_JE 175 Legal accrual_12.11" xfId="5032"/>
    <cellStyle name="s_finsumm_JE 175 Legal accrual_12.11 2" xfId="27451"/>
    <cellStyle name="s_finsumm_JE 175 Legal accrual_12.11 2 2" xfId="19367"/>
    <cellStyle name="s_finsumm_JE 175 Legal Accrual_LI_07.12" xfId="10895"/>
    <cellStyle name="s_finsumm_JE 175 Legal Accrual_LI_07.12 2" xfId="27452"/>
    <cellStyle name="s_finsumm_JE 175 Legal Accrual_LI_07.12 2 2" xfId="20976"/>
    <cellStyle name="s_finsumm_JE 180_MI reserve over 180 days_LI 07.12" xfId="10896"/>
    <cellStyle name="s_finsumm_JE 180_MI reserve over 180 days_LI 07.12 2" xfId="27453"/>
    <cellStyle name="s_finsumm_JE 180_MI reserve over 180 days_LI 07.12 2 2" xfId="20864"/>
    <cellStyle name="s_finsumm_JE 200 AWCC true up_PA_06.12" xfId="5033"/>
    <cellStyle name="s_finsumm_JE 200 AWCC true up_PA_06.12 2" xfId="27454"/>
    <cellStyle name="s_finsumm_JE 200 AWCC true up_PA_06.12 2 2" xfId="36008"/>
    <cellStyle name="s_finsumm_JE 38110902 True up interest for RAC adjustment" xfId="5034"/>
    <cellStyle name="s_finsumm_JE 38110902 True up interest for RAC adjustment 2" xfId="27455"/>
    <cellStyle name="s_finsumm_JE 38110902 True up interest for RAC adjustment 2 2" xfId="21423"/>
    <cellStyle name="s_finsumm_JE 39081218 Antenna Rent Revenue_NY_07.12" xfId="9408"/>
    <cellStyle name="s_finsumm_JE 39081218 Antenna Rent Revenue_NY_07.12 2" xfId="27456"/>
    <cellStyle name="s_finsumm_JE 39081218 Antenna Rent Revenue_NY_07.12 2 2" xfId="20645"/>
    <cellStyle name="s_finsumm_JE 500 INTERNAL RESERVE INTEREST Dec. 2011" xfId="5035"/>
    <cellStyle name="s_finsumm_JE 500 INTERNAL RESERVE INTEREST Dec. 2011 2" xfId="9565"/>
    <cellStyle name="s_finsumm_JE 500 INTERNAL RESERVE INTEREST Dec. 2011 2 2" xfId="27458"/>
    <cellStyle name="s_finsumm_JE 500 INTERNAL RESERVE INTEREST Dec. 2011 2 2 2" xfId="20697"/>
    <cellStyle name="s_finsumm_JE 500 INTERNAL RESERVE INTEREST Dec. 2011 3" xfId="27457"/>
    <cellStyle name="s_finsumm_JE 500 INTERNAL RESERVE INTEREST Dec. 2011 3 2" xfId="35209"/>
    <cellStyle name="s_finsumm_JE 500 INTERNAL RESERVE INTEREST Nov. 2011" xfId="9566"/>
    <cellStyle name="s_finsumm_JE 500 INTERNAL RESERVE INTEREST Nov. 2011 2" xfId="27459"/>
    <cellStyle name="s_finsumm_JE 500 INTERNAL RESERVE INTEREST Nov. 2011 2 2" xfId="33773"/>
    <cellStyle name="s_finsumm_JE 725 - To record the PPV uplift - NY - 08.12" xfId="8882"/>
    <cellStyle name="s_finsumm_JE 725 - To record the PPV uplift - NY - 08.12 2" xfId="27460"/>
    <cellStyle name="s_finsumm_JE 725 - To record the PPV uplift - NY - 08.12 2 2" xfId="17939"/>
    <cellStyle name="s_finsumm_JE 77 Rev Stabilization 02.12" xfId="5036"/>
    <cellStyle name="s_finsumm_JE 77 Rev Stabilization 02.12 2" xfId="27461"/>
    <cellStyle name="s_finsumm_JE 77 Rev Stabilization 02.12 2 2" xfId="20669"/>
    <cellStyle name="s_finsumm_JE 77 Rev Stabilization 03.12" xfId="10211"/>
    <cellStyle name="s_finsumm_JE 77 Rev Stabilization 03.12 2" xfId="27462"/>
    <cellStyle name="s_finsumm_JE 77 Rev Stabilization 03.12 2 2" xfId="21174"/>
    <cellStyle name="s_finsumm_JE 77 Rev Stabilization 08.11" xfId="5037"/>
    <cellStyle name="s_finsumm_JE 77 Rev Stabilization 08.11 2" xfId="10212"/>
    <cellStyle name="s_finsumm_JE 77 Rev Stabilization 08.11 2 2" xfId="27464"/>
    <cellStyle name="s_finsumm_JE 77 Rev Stabilization 08.11 2 2 2" xfId="32628"/>
    <cellStyle name="s_finsumm_JE 77 Rev Stabilization 08.11 3" xfId="27463"/>
    <cellStyle name="s_finsumm_JE 77 Rev Stabilization 08.11 3 2" xfId="33722"/>
    <cellStyle name="s_finsumm_JE 77 Rev Stabilization 11.11" xfId="10213"/>
    <cellStyle name="s_finsumm_JE 77 Rev Stabilization 11.11 2" xfId="27465"/>
    <cellStyle name="s_finsumm_JE 77 Rev Stabilization 11.11 2 2" xfId="35747"/>
    <cellStyle name="s_finsumm_JE 77 Rev Stabilization 12.11" xfId="10214"/>
    <cellStyle name="s_finsumm_JE 77 Rev Stabilization 12.11 2" xfId="27466"/>
    <cellStyle name="s_finsumm_JE 77 Rev Stabilization 12.11 2 2" xfId="17979"/>
    <cellStyle name="s_finsumm_JE 77 Rev Stabilization_NY_08.12" xfId="8883"/>
    <cellStyle name="s_finsumm_JE 77 Rev Stabilization_NY_08.12 2" xfId="27467"/>
    <cellStyle name="s_finsumm_JE 77 Rev Stabilization_NY_08.12 2 2" xfId="19265"/>
    <cellStyle name="s_finsumm_JE 78 Property Tax Stabilization 02.12" xfId="8884"/>
    <cellStyle name="s_finsumm_JE 78 Property Tax Stabilization 02.12 2" xfId="27468"/>
    <cellStyle name="s_finsumm_JE 78 Property Tax Stabilization 02.12 2 2" xfId="34573"/>
    <cellStyle name="s_finsumm_JE 78 Property Tax Stabilization 08.11" xfId="8885"/>
    <cellStyle name="s_finsumm_JE 78 Property Tax Stabilization 08.11 2" xfId="27469"/>
    <cellStyle name="s_finsumm_JE 78 Property Tax Stabilization 08.11 2 2" xfId="35244"/>
    <cellStyle name="s_finsumm_JE 78 Property Tax Stabilization 11.11" xfId="8886"/>
    <cellStyle name="s_finsumm_JE 78 Property Tax Stabilization 11.11 2" xfId="27470"/>
    <cellStyle name="s_finsumm_JE 78 Property Tax Stabilization 11.11 2 2" xfId="21324"/>
    <cellStyle name="s_finsumm_JE Template" xfId="5038"/>
    <cellStyle name="s_finsumm_JE Template 2" xfId="5039"/>
    <cellStyle name="s_finsumm_JE Template 2 2" xfId="27472"/>
    <cellStyle name="s_finsumm_JE Template 2 2 2" xfId="32471"/>
    <cellStyle name="s_finsumm_JE Template 3" xfId="5040"/>
    <cellStyle name="s_finsumm_JE Template 3 2" xfId="27473"/>
    <cellStyle name="s_finsumm_JE Template 3 2 2" xfId="34700"/>
    <cellStyle name="s_finsumm_JE Template 4" xfId="5041"/>
    <cellStyle name="s_finsumm_JE Template 4 2" xfId="27474"/>
    <cellStyle name="s_finsumm_JE Template 4 2 2" xfId="19272"/>
    <cellStyle name="s_finsumm_JE Template 5" xfId="5042"/>
    <cellStyle name="s_finsumm_JE Template 5 2" xfId="27475"/>
    <cellStyle name="s_finsumm_JE Template 5 2 2" xfId="35670"/>
    <cellStyle name="s_finsumm_JE Template 6" xfId="27471"/>
    <cellStyle name="s_finsumm_JE Template 6 2" xfId="17923"/>
    <cellStyle name="s_finsumm_JE Template_~3251160" xfId="5043"/>
    <cellStyle name="s_finsumm_JE Template_~3251160 2" xfId="27476"/>
    <cellStyle name="s_finsumm_JE Template_~3251160 2 2" xfId="33331"/>
    <cellStyle name="s_finsumm_JE Template_JE 160 Workbasket accrual LI 09.11" xfId="5044"/>
    <cellStyle name="s_finsumm_JE Template_JE 160 Workbasket accrual LI 09.11 2" xfId="27477"/>
    <cellStyle name="s_finsumm_JE Template_JE 160 Workbasket accrual LI 09.11 2 2" xfId="18536"/>
    <cellStyle name="s_finsumm_JE Template_JE 160 Workbasket accrual LI 10.11 - in progress" xfId="5045"/>
    <cellStyle name="s_finsumm_JE Template_JE 160 Workbasket accrual LI 10.11 - in progress 2" xfId="27478"/>
    <cellStyle name="s_finsumm_JE Template_JE 160 Workbasket accrual LI 10.11 - in progress 2 2" xfId="32832"/>
    <cellStyle name="s_finsumm_JE Template_JE 160 Workbasket Template_LI_04.12" xfId="5046"/>
    <cellStyle name="s_finsumm_JE Template_JE 160 Workbasket Template_LI_04.12 2" xfId="27479"/>
    <cellStyle name="s_finsumm_JE Template_JE 160 Workbasket Template_LI_04.12 2 2" xfId="32768"/>
    <cellStyle name="s_finsumm_JE Template_JE 160 Workbasket Template_LI_07.12" xfId="5047"/>
    <cellStyle name="s_finsumm_JE Template_JE 160 Workbasket Template_LI_07.12 2" xfId="27480"/>
    <cellStyle name="s_finsumm_JE Template_JE 160 Workbasket Template_LI_07.12 2 2" xfId="18477"/>
    <cellStyle name="s_finsumm_JE Template_JE 175 Legal Accrual_LI 05.12" xfId="5048"/>
    <cellStyle name="s_finsumm_JE Template_JE 175 Legal Accrual_LI 05.12 2" xfId="27481"/>
    <cellStyle name="s_finsumm_JE Template_JE 175 Legal Accrual_LI 05.12 2 2" xfId="17651"/>
    <cellStyle name="s_finsumm_JE Template_JE 175 Legal Accrual_LI 08.2011" xfId="5049"/>
    <cellStyle name="s_finsumm_JE Template_JE 175 Legal Accrual_LI 08.2011 2" xfId="27482"/>
    <cellStyle name="s_finsumm_JE Template_JE 175 Legal Accrual_LI 08.2011 2 2" xfId="33521"/>
    <cellStyle name="s_finsumm_JE Template_JE 175 Legal Accrual_LI -10.2011" xfId="5050"/>
    <cellStyle name="s_finsumm_JE Template_JE 175 Legal Accrual_LI -10.2011 2" xfId="27483"/>
    <cellStyle name="s_finsumm_JE Template_JE 175 Legal Accrual_LI -10.2011 2 2" xfId="34709"/>
    <cellStyle name="s_finsumm_JE Template_JE 175 Legal Accrual_LI -11.2011" xfId="5051"/>
    <cellStyle name="s_finsumm_JE Template_JE 175 Legal Accrual_LI -11.2011 2" xfId="27484"/>
    <cellStyle name="s_finsumm_JE Template_JE 175 Legal Accrual_LI -11.2011 2 2" xfId="18982"/>
    <cellStyle name="s_finsumm_JE Template_JE 175 Legal Accrual_LI -12.2011" xfId="5052"/>
    <cellStyle name="s_finsumm_JE Template_JE 175 Legal Accrual_LI -12.2011 2" xfId="27485"/>
    <cellStyle name="s_finsumm_JE Template_JE 175 Legal Accrual_LI -12.2011 2 2" xfId="35593"/>
    <cellStyle name="s_finsumm_JE Template_JE 175_Legal Accrual_TN_08.11" xfId="5053"/>
    <cellStyle name="s_finsumm_JE Template_JE 175_Legal Accrual_TN_08.11 2" xfId="27486"/>
    <cellStyle name="s_finsumm_JE Template_JE 175_Legal Accrual_TN_08.11 2 2" xfId="18020"/>
    <cellStyle name="s_finsumm_JE Template_JE 175_Legal Accrual_TN_09.11" xfId="5054"/>
    <cellStyle name="s_finsumm_JE Template_JE 175_Legal Accrual_TN_09.11 2" xfId="27487"/>
    <cellStyle name="s_finsumm_JE Template_JE 175_Legal Accrual_TN_09.11 2 2" xfId="18291"/>
    <cellStyle name="s_finsumm_JE Template_LI-Legal Fees_Accrual Worksheet_2011-02Nov" xfId="5055"/>
    <cellStyle name="s_finsumm_JE Template_LI-Legal Fees_Accrual Worksheet_2011-02Nov 2" xfId="27488"/>
    <cellStyle name="s_finsumm_JE Template_LI-Legal Fees_Accrual Worksheet_2011-02Nov 2 2" xfId="34575"/>
    <cellStyle name="s_finsumm_JE Template_SAP JE Accrual" xfId="5056"/>
    <cellStyle name="s_finsumm_JE Template_SAP JE Accrual 2" xfId="27489"/>
    <cellStyle name="s_finsumm_JE Template_SAP JE Accrual 2 2" xfId="17906"/>
    <cellStyle name="s_finsumm_JE Template_SAP JE Template 10.06.12" xfId="5057"/>
    <cellStyle name="s_finsumm_JE Template_SAP JE Template 10.06.12 2" xfId="27490"/>
    <cellStyle name="s_finsumm_JE Template_SAP JE Template 10.06.12 2 2" xfId="34364"/>
    <cellStyle name="s_finsumm_JE-December 2012" xfId="5058"/>
    <cellStyle name="s_finsumm_JE-December 2012 2" xfId="5059"/>
    <cellStyle name="s_finsumm_JE-December 2012 2 2" xfId="27492"/>
    <cellStyle name="s_finsumm_JE-December 2012 2 2 2" xfId="32898"/>
    <cellStyle name="s_finsumm_JE-December 2012 3" xfId="5060"/>
    <cellStyle name="s_finsumm_JE-December 2012 3 2" xfId="27493"/>
    <cellStyle name="s_finsumm_JE-December 2012 3 2 2" xfId="18201"/>
    <cellStyle name="s_finsumm_JE-December 2012 4" xfId="5061"/>
    <cellStyle name="s_finsumm_JE-December 2012 4 2" xfId="27494"/>
    <cellStyle name="s_finsumm_JE-December 2012 4 2 2" xfId="33342"/>
    <cellStyle name="s_finsumm_JE-December 2012 5" xfId="5062"/>
    <cellStyle name="s_finsumm_JE-December 2012 5 2" xfId="27495"/>
    <cellStyle name="s_finsumm_JE-December 2012 5 2 2" xfId="19316"/>
    <cellStyle name="s_finsumm_JE-December 2012 6" xfId="27491"/>
    <cellStyle name="s_finsumm_JE-December 2012 6 2" xfId="35948"/>
    <cellStyle name="s_finsumm_JE-November 2012" xfId="5063"/>
    <cellStyle name="s_finsumm_JE-November 2012 2" xfId="5064"/>
    <cellStyle name="s_finsumm_JE-November 2012 2 2" xfId="27497"/>
    <cellStyle name="s_finsumm_JE-November 2012 2 2 2" xfId="34224"/>
    <cellStyle name="s_finsumm_JE-November 2012 3" xfId="5065"/>
    <cellStyle name="s_finsumm_JE-November 2012 3 2" xfId="27498"/>
    <cellStyle name="s_finsumm_JE-November 2012 3 2 2" xfId="17349"/>
    <cellStyle name="s_finsumm_JE-November 2012 4" xfId="5066"/>
    <cellStyle name="s_finsumm_JE-November 2012 4 2" xfId="27499"/>
    <cellStyle name="s_finsumm_JE-November 2012 4 2 2" xfId="33141"/>
    <cellStyle name="s_finsumm_JE-November 2012 5" xfId="5067"/>
    <cellStyle name="s_finsumm_JE-November 2012 5 2" xfId="27500"/>
    <cellStyle name="s_finsumm_JE-November 2012 5 2 2" xfId="33816"/>
    <cellStyle name="s_finsumm_JE-November 2012 6" xfId="27496"/>
    <cellStyle name="s_finsumm_JE-November 2012 6 2" xfId="33449"/>
    <cellStyle name="s_finsumm_Journal Entry (2)" xfId="5068"/>
    <cellStyle name="s_finsumm_Journal Entry (2) 2" xfId="27501"/>
    <cellStyle name="s_finsumm_Journal Entry (2) 2 2" xfId="33764"/>
    <cellStyle name="s_finsumm_JR 2001 OPEB 2012" xfId="10215"/>
    <cellStyle name="s_finsumm_JR 2001 OPEB 2012 2" xfId="27502"/>
    <cellStyle name="s_finsumm_JR 2001 OPEB 2012 2 2" xfId="18526"/>
    <cellStyle name="s_finsumm_JR 2002 Pension Costs 2012" xfId="10216"/>
    <cellStyle name="s_finsumm_JR 2002 Pension Costs 2012 2" xfId="27503"/>
    <cellStyle name="s_finsumm_JR 2002 Pension Costs 2012 2 2" xfId="20929"/>
    <cellStyle name="s_finsumm_LI#38 165100 Mar 2011" xfId="5069"/>
    <cellStyle name="s_finsumm_LI#38 165100 Mar 2011 2" xfId="10217"/>
    <cellStyle name="s_finsumm_LI#38 165100 Mar 2011 2 2" xfId="27505"/>
    <cellStyle name="s_finsumm_LI#38 165100 Mar 2011 2 2 2" xfId="32841"/>
    <cellStyle name="s_finsumm_LI#38 165100 Mar 2011 3" xfId="27504"/>
    <cellStyle name="s_finsumm_LI#38 165100 Mar 2011 3 2" xfId="35029"/>
    <cellStyle name="s_finsumm_LI#38 165100 Mar 2011_39 - JE 77 Rev Stabilization_NY_05.12" xfId="8887"/>
    <cellStyle name="s_finsumm_LI#38 165100 Mar 2011_39 - JE 77 Rev Stabilization_NY_05.12 2" xfId="10218"/>
    <cellStyle name="s_finsumm_LI#38 165100 Mar 2011_39 - JE 77 Rev Stabilization_NY_05.12 2 2" xfId="27507"/>
    <cellStyle name="s_finsumm_LI#38 165100 Mar 2011_39 - JE 77 Rev Stabilization_NY_05.12 2 2 2" xfId="21306"/>
    <cellStyle name="s_finsumm_LI#38 165100 Mar 2011_39 - JE 77 Rev Stabilization_NY_05.12 3" xfId="27506"/>
    <cellStyle name="s_finsumm_LI#38 165100 Mar 2011_39 - JE 77 Rev Stabilization_NY_05.12 3 2" xfId="17707"/>
    <cellStyle name="s_finsumm_LI#38 165100 Mar 2011_39 - JE 79 Rev Stabilization adj_NY_05.12" xfId="8888"/>
    <cellStyle name="s_finsumm_LI#38 165100 Mar 2011_39 - JE 79 Rev Stabilization adj_NY_05.12 2" xfId="10219"/>
    <cellStyle name="s_finsumm_LI#38 165100 Mar 2011_39 - JE 79 Rev Stabilization adj_NY_05.12 2 2" xfId="27509"/>
    <cellStyle name="s_finsumm_LI#38 165100 Mar 2011_39 - JE 79 Rev Stabilization adj_NY_05.12 2 2 2" xfId="35698"/>
    <cellStyle name="s_finsumm_LI#38 165100 Mar 2011_39 - JE 79 Rev Stabilization adj_NY_05.12 3" xfId="27508"/>
    <cellStyle name="s_finsumm_LI#38 165100 Mar 2011_39 - JE 79 Rev Stabilization adj_NY_05.12 3 2" xfId="21064"/>
    <cellStyle name="s_finsumm_LI#38 165100 Mar 2011_JE 38110902 True up interest for RAC adjustment" xfId="5070"/>
    <cellStyle name="s_finsumm_LI#38 165100 Mar 2011_JE 38110902 True up interest for RAC adjustment 2" xfId="10220"/>
    <cellStyle name="s_finsumm_LI#38 165100 Mar 2011_JE 38110902 True up interest for RAC adjustment 2 2" xfId="27511"/>
    <cellStyle name="s_finsumm_LI#38 165100 Mar 2011_JE 38110902 True up interest for RAC adjustment 2 2 2" xfId="20938"/>
    <cellStyle name="s_finsumm_LI#38 165100 Mar 2011_JE 38110902 True up interest for RAC adjustment 3" xfId="27510"/>
    <cellStyle name="s_finsumm_LI#38 165100 Mar 2011_JE 38110902 True up interest for RAC adjustment 3 2" xfId="34021"/>
    <cellStyle name="s_finsumm_LI#38 165100 Mar 2011_JE 77 Rev Stabilization 01.12" xfId="5071"/>
    <cellStyle name="s_finsumm_LI#38 165100 Mar 2011_JE 77 Rev Stabilization 01.12 2" xfId="10221"/>
    <cellStyle name="s_finsumm_LI#38 165100 Mar 2011_JE 77 Rev Stabilization 01.12 2 2" xfId="27513"/>
    <cellStyle name="s_finsumm_LI#38 165100 Mar 2011_JE 77 Rev Stabilization 01.12 2 2 2" xfId="35876"/>
    <cellStyle name="s_finsumm_LI#38 165100 Mar 2011_JE 77 Rev Stabilization 01.12 3" xfId="27512"/>
    <cellStyle name="s_finsumm_LI#38 165100 Mar 2011_JE 77 Rev Stabilization 01.12 3 2" xfId="35914"/>
    <cellStyle name="s_finsumm_LI#38 165100 Mar 2011_JE 77 Rev Stabilization 04.12" xfId="8889"/>
    <cellStyle name="s_finsumm_LI#38 165100 Mar 2011_JE 77 Rev Stabilization 04.12 2" xfId="10222"/>
    <cellStyle name="s_finsumm_LI#38 165100 Mar 2011_JE 77 Rev Stabilization 04.12 2 2" xfId="27515"/>
    <cellStyle name="s_finsumm_LI#38 165100 Mar 2011_JE 77 Rev Stabilization 04.12 2 2 2" xfId="18730"/>
    <cellStyle name="s_finsumm_LI#38 165100 Mar 2011_JE 77 Rev Stabilization 04.12 3" xfId="27514"/>
    <cellStyle name="s_finsumm_LI#38 165100 Mar 2011_JE 77 Rev Stabilization 04.12 3 2" xfId="18940"/>
    <cellStyle name="s_finsumm_LI#38 165100 Mar 2011_JE 77 Rev Stabilization_LI_07.12" xfId="8890"/>
    <cellStyle name="s_finsumm_LI#38 165100 Mar 2011_JE 77 Rev Stabilization_LI_07.12 2" xfId="27516"/>
    <cellStyle name="s_finsumm_LI#38 165100 Mar 2011_JE 77 Rev Stabilization_LI_07.12 2 2" xfId="17278"/>
    <cellStyle name="s_finsumm_LI#38 165100 Mar 2011_JE 78 Property Tax Stabilization 01.12" xfId="5072"/>
    <cellStyle name="s_finsumm_LI#38 165100 Mar 2011_JE 78 Property Tax Stabilization 01.12 2" xfId="10223"/>
    <cellStyle name="s_finsumm_LI#38 165100 Mar 2011_JE 78 Property Tax Stabilization 01.12 2 2" xfId="27518"/>
    <cellStyle name="s_finsumm_LI#38 165100 Mar 2011_JE 78 Property Tax Stabilization 01.12 2 2 2" xfId="18782"/>
    <cellStyle name="s_finsumm_LI#38 165100 Mar 2011_JE 78 Property Tax Stabilization 01.12 3" xfId="27517"/>
    <cellStyle name="s_finsumm_LI#38 165100 Mar 2011_JE 78 Property Tax Stabilization 01.12 3 2" xfId="17783"/>
    <cellStyle name="s_finsumm_LI#38 165100 Mar 2011_JE 78 Property Tax Stabilization 03.12" xfId="8891"/>
    <cellStyle name="s_finsumm_LI#38 165100 Mar 2011_JE 78 Property Tax Stabilization 03.12 2" xfId="27519"/>
    <cellStyle name="s_finsumm_LI#38 165100 Mar 2011_JE 78 Property Tax Stabilization 03.12 2 2" xfId="33444"/>
    <cellStyle name="s_finsumm_LI#38 165100 Mar 2011_JE 78 Property Tax Stabilization 04.12" xfId="8892"/>
    <cellStyle name="s_finsumm_LI#38 165100 Mar 2011_JE 78 Property Tax Stabilization 04.12 2" xfId="27520"/>
    <cellStyle name="s_finsumm_LI#38 165100 Mar 2011_JE 78 Property Tax Stabilization 04.12 2 2" xfId="33012"/>
    <cellStyle name="s_finsumm_LI#38 165100 Mar 2011_JE 78 Property Tax Stabilization 11.11" xfId="5073"/>
    <cellStyle name="s_finsumm_LI#38 165100 Mar 2011_JE 78 Property Tax Stabilization 11.11 2" xfId="10224"/>
    <cellStyle name="s_finsumm_LI#38 165100 Mar 2011_JE 78 Property Tax Stabilization 11.11 2 2" xfId="27522"/>
    <cellStyle name="s_finsumm_LI#38 165100 Mar 2011_JE 78 Property Tax Stabilization 11.11 2 2 2" xfId="32659"/>
    <cellStyle name="s_finsumm_LI#38 165100 Mar 2011_JE 78 Property Tax Stabilization 11.11 3" xfId="27521"/>
    <cellStyle name="s_finsumm_LI#38 165100 Mar 2011_JE 78 Property Tax Stabilization 11.11 3 2" xfId="20896"/>
    <cellStyle name="s_finsumm_UPLOAD-Template_2012-06-22" xfId="5074"/>
    <cellStyle name="s_finsumm_UPLOAD-Template_2012-06-22 2" xfId="5075"/>
    <cellStyle name="s_finsumm_UPLOAD-Template_2012-06-22 2 2" xfId="27524"/>
    <cellStyle name="s_finsumm_UPLOAD-Template_2012-06-22 2 2 2" xfId="34400"/>
    <cellStyle name="s_finsumm_UPLOAD-Template_2012-06-22 3" xfId="5076"/>
    <cellStyle name="s_finsumm_UPLOAD-Template_2012-06-22 3 2" xfId="27525"/>
    <cellStyle name="s_finsumm_UPLOAD-Template_2012-06-22 3 2 2" xfId="35403"/>
    <cellStyle name="s_finsumm_UPLOAD-Template_2012-06-22 4" xfId="5077"/>
    <cellStyle name="s_finsumm_UPLOAD-Template_2012-06-22 4 2" xfId="27526"/>
    <cellStyle name="s_finsumm_UPLOAD-Template_2012-06-22 4 2 2" xfId="19054"/>
    <cellStyle name="s_finsumm_UPLOAD-Template_2012-06-22 5" xfId="5078"/>
    <cellStyle name="s_finsumm_UPLOAD-Template_2012-06-22 5 2" xfId="27527"/>
    <cellStyle name="s_finsumm_UPLOAD-Template_2012-06-22 5 2 2" xfId="19806"/>
    <cellStyle name="s_finsumm_UPLOAD-Template_2012-06-22 6" xfId="27523"/>
    <cellStyle name="s_finsumm_UPLOAD-Template_2012-06-22 6 2" xfId="21257"/>
    <cellStyle name="s_finsumm_UPLOAD-Template_2012-06-22_SAP JE Accrual" xfId="5079"/>
    <cellStyle name="s_finsumm_UPLOAD-Template_2012-06-22_SAP JE Accrual 2" xfId="27528"/>
    <cellStyle name="s_finsumm_UPLOAD-Template_2012-06-22_SAP JE Accrual 2 2" xfId="21461"/>
    <cellStyle name="s_finsumm_UPLOAD-Template_2012-06-22_SAP JE Template 10.06.12" xfId="5080"/>
    <cellStyle name="s_finsumm_UPLOAD-Template_2012-06-22_SAP JE Template 10.06.12 2" xfId="27529"/>
    <cellStyle name="s_finsumm_UPLOAD-Template_2012-06-22_SAP JE Template 10.06.12 2 2" xfId="33622"/>
    <cellStyle name="s_FSTR JDE Reports 12.2011" xfId="8893"/>
    <cellStyle name="s_FSTR JDE Reports 12.2011 2" xfId="10225"/>
    <cellStyle name="s_FSTR JDE Reports 12.2011 2 2" xfId="27531"/>
    <cellStyle name="s_FSTR JDE Reports 12.2011 2 2 2" xfId="32624"/>
    <cellStyle name="s_FSTR JDE Reports 12.2011 3" xfId="27530"/>
    <cellStyle name="s_FSTR JDE Reports 12.2011 3 2" xfId="20660"/>
    <cellStyle name="s_GoroWipTax-to2050_fromCo_Oct21_99" xfId="158"/>
    <cellStyle name="s_GoroWipTax-to2050_fromCo_Oct21_99 2" xfId="5081"/>
    <cellStyle name="s_GoroWipTax-to2050_fromCo_Oct21_99 2 2" xfId="27533"/>
    <cellStyle name="s_GoroWipTax-to2050_fromCo_Oct21_99 2 2 2" xfId="19643"/>
    <cellStyle name="s_GoroWipTax-to2050_fromCo_Oct21_99 3" xfId="27532"/>
    <cellStyle name="s_GoroWipTax-to2050_fromCo_Oct21_99 3 2" xfId="21387"/>
    <cellStyle name="s_GoroWipTax-to2050_fromCo_Oct21_99_100000439" xfId="8894"/>
    <cellStyle name="s_GoroWipTax-to2050_fromCo_Oct21_99_100000439 2" xfId="27534"/>
    <cellStyle name="s_GoroWipTax-to2050_fromCo_Oct21_99_100000439 2 2" xfId="33584"/>
    <cellStyle name="s_GoroWipTax-to2050_fromCo_Oct21_99_100000477 JE 77 Rev Stabilization_LI_08.12" xfId="10226"/>
    <cellStyle name="s_GoroWipTax-to2050_fromCo_Oct21_99_100000477 JE 77 Rev Stabilization_LI_08.12 2" xfId="27535"/>
    <cellStyle name="s_GoroWipTax-to2050_fromCo_Oct21_99_100000477 JE 77 Rev Stabilization_LI_08.12 2 2" xfId="19724"/>
    <cellStyle name="s_GoroWipTax-to2050_fromCo_Oct21_99_165500 Prepaid Other_NY_05.12" xfId="8895"/>
    <cellStyle name="s_GoroWipTax-to2050_fromCo_Oct21_99_165500 Prepaid Other_NY_05.12 2" xfId="27536"/>
    <cellStyle name="s_GoroWipTax-to2050_fromCo_Oct21_99_165500 Prepaid Other_NY_05.12 2 2" xfId="35950"/>
    <cellStyle name="s_GoroWipTax-to2050_fromCo_Oct21_99_241208 Accrued Rents_NY_05.12" xfId="9409"/>
    <cellStyle name="s_GoroWipTax-to2050_fromCo_Oct21_99_241208 Accrued Rents_NY_05.12 2" xfId="27537"/>
    <cellStyle name="s_GoroWipTax-to2050_fromCo_Oct21_99_241208 Accrued Rents_NY_05.12 2 2" xfId="32760"/>
    <cellStyle name="s_GoroWipTax-to2050_fromCo_Oct21_99_256328 Accr Revenue Other_LI_11.11" xfId="5082"/>
    <cellStyle name="s_GoroWipTax-to2050_fromCo_Oct21_99_256328 Accr Revenue Other_LI_11.11 2" xfId="27538"/>
    <cellStyle name="s_GoroWipTax-to2050_fromCo_Oct21_99_256328 Accr Revenue Other_LI_11.11 2 2" xfId="33772"/>
    <cellStyle name="s_GoroWipTax-to2050_fromCo_Oct21_99_256345 MTBE_NY_05.12" xfId="9410"/>
    <cellStyle name="s_GoroWipTax-to2050_fromCo_Oct21_99_256345 MTBE_NY_05.12 2" xfId="27539"/>
    <cellStyle name="s_GoroWipTax-to2050_fromCo_Oct21_99_256345 MTBE_NY_05.12 2 2" xfId="18288"/>
    <cellStyle name="s_GoroWipTax-to2050_fromCo_Oct21_99_39 - JE 79 Rev Stabilization adj_NY_05.12" xfId="8896"/>
    <cellStyle name="s_GoroWipTax-to2050_fromCo_Oct21_99_39 - JE 79 Rev Stabilization adj_NY_05.12 2" xfId="27540"/>
    <cellStyle name="s_GoroWipTax-to2050_fromCo_Oct21_99_39 - JE 79 Rev Stabilization adj_NY_05.12 2 2" xfId="35770"/>
    <cellStyle name="s_GoroWipTax-to2050_fromCo_Oct21_99_CONTROL_LOG_01_2012" xfId="5083"/>
    <cellStyle name="s_GoroWipTax-to2050_fromCo_Oct21_99_CONTROL_LOG_01_2012 2" xfId="27541"/>
    <cellStyle name="s_GoroWipTax-to2050_fromCo_Oct21_99_CONTROL_LOG_01_2012 2 2" xfId="19585"/>
    <cellStyle name="s_GoroWipTax-to2050_fromCo_Oct21_99_CONTROL_LOG_02_2012" xfId="5084"/>
    <cellStyle name="s_GoroWipTax-to2050_fromCo_Oct21_99_CONTROL_LOG_02_2012 2" xfId="27542"/>
    <cellStyle name="s_GoroWipTax-to2050_fromCo_Oct21_99_CONTROL_LOG_02_2012 2 2" xfId="33817"/>
    <cellStyle name="s_GoroWipTax-to2050_fromCo_Oct21_99_CONTROL_LOG_03_2012" xfId="5085"/>
    <cellStyle name="s_GoroWipTax-to2050_fromCo_Oct21_99_CONTROL_LOG_03_2012 2" xfId="27543"/>
    <cellStyle name="s_GoroWipTax-to2050_fromCo_Oct21_99_CONTROL_LOG_03_2012 2 2" xfId="18551"/>
    <cellStyle name="s_GoroWipTax-to2050_fromCo_Oct21_99_CONTROL_LOG_04_2011" xfId="5086"/>
    <cellStyle name="s_GoroWipTax-to2050_fromCo_Oct21_99_CONTROL_LOG_04_2011 2" xfId="27544"/>
    <cellStyle name="s_GoroWipTax-to2050_fromCo_Oct21_99_CONTROL_LOG_04_2011 2 2" xfId="33189"/>
    <cellStyle name="s_GoroWipTax-to2050_fromCo_Oct21_99_CONTROL_LOG_04_2012" xfId="5087"/>
    <cellStyle name="s_GoroWipTax-to2050_fromCo_Oct21_99_CONTROL_LOG_04_2012 2" xfId="27545"/>
    <cellStyle name="s_GoroWipTax-to2050_fromCo_Oct21_99_CONTROL_LOG_04_2012 2 2" xfId="32512"/>
    <cellStyle name="s_GoroWipTax-to2050_fromCo_Oct21_99_CONTROL_LOG_05_2011" xfId="5088"/>
    <cellStyle name="s_GoroWipTax-to2050_fromCo_Oct21_99_CONTROL_LOG_05_2011 2" xfId="27546"/>
    <cellStyle name="s_GoroWipTax-to2050_fromCo_Oct21_99_CONTROL_LOG_05_2011 2 2" xfId="19254"/>
    <cellStyle name="s_GoroWipTax-to2050_fromCo_Oct21_99_CONTROL_LOG_05_2012" xfId="5089"/>
    <cellStyle name="s_GoroWipTax-to2050_fromCo_Oct21_99_CONTROL_LOG_05_2012 2" xfId="27547"/>
    <cellStyle name="s_GoroWipTax-to2050_fromCo_Oct21_99_CONTROL_LOG_05_2012 2 2" xfId="19181"/>
    <cellStyle name="s_GoroWipTax-to2050_fromCo_Oct21_99_CONTROL_LOG_06_2011" xfId="5090"/>
    <cellStyle name="s_GoroWipTax-to2050_fromCo_Oct21_99_CONTROL_LOG_06_2011 2" xfId="27548"/>
    <cellStyle name="s_GoroWipTax-to2050_fromCo_Oct21_99_CONTROL_LOG_06_2011 2 2" xfId="34980"/>
    <cellStyle name="s_GoroWipTax-to2050_fromCo_Oct21_99_CONTROL_LOG_06_2012" xfId="5091"/>
    <cellStyle name="s_GoroWipTax-to2050_fromCo_Oct21_99_CONTROL_LOG_06_2012 2" xfId="27549"/>
    <cellStyle name="s_GoroWipTax-to2050_fromCo_Oct21_99_CONTROL_LOG_06_2012 2 2" xfId="18197"/>
    <cellStyle name="s_GoroWipTax-to2050_fromCo_Oct21_99_CONTROL_LOG_07_2011" xfId="5092"/>
    <cellStyle name="s_GoroWipTax-to2050_fromCo_Oct21_99_CONTROL_LOG_07_2011 2" xfId="27550"/>
    <cellStyle name="s_GoroWipTax-to2050_fromCo_Oct21_99_CONTROL_LOG_07_2011 2 2" xfId="36031"/>
    <cellStyle name="s_GoroWipTax-to2050_fromCo_Oct21_99_CONTROL_LOG_08_2011" xfId="5093"/>
    <cellStyle name="s_GoroWipTax-to2050_fromCo_Oct21_99_CONTROL_LOG_08_2011 2" xfId="27551"/>
    <cellStyle name="s_GoroWipTax-to2050_fromCo_Oct21_99_CONTROL_LOG_08_2011 2 2" xfId="33039"/>
    <cellStyle name="s_GoroWipTax-to2050_fromCo_Oct21_99_CONTROL_LOG_09_2011" xfId="5094"/>
    <cellStyle name="s_GoroWipTax-to2050_fromCo_Oct21_99_CONTROL_LOG_09_2011 2" xfId="27552"/>
    <cellStyle name="s_GoroWipTax-to2050_fromCo_Oct21_99_CONTROL_LOG_09_2011 2 2" xfId="18989"/>
    <cellStyle name="s_GoroWipTax-to2050_fromCo_Oct21_99_CONTROL_LOG_10_2011" xfId="5095"/>
    <cellStyle name="s_GoroWipTax-to2050_fromCo_Oct21_99_CONTROL_LOG_10_2011 2" xfId="27553"/>
    <cellStyle name="s_GoroWipTax-to2050_fromCo_Oct21_99_CONTROL_LOG_10_2011 2 2" xfId="33771"/>
    <cellStyle name="s_GoroWipTax-to2050_fromCo_Oct21_99_CONTROL_LOG_11_2011" xfId="5096"/>
    <cellStyle name="s_GoroWipTax-to2050_fromCo_Oct21_99_CONTROL_LOG_11_2011 2" xfId="27554"/>
    <cellStyle name="s_GoroWipTax-to2050_fromCo_Oct21_99_CONTROL_LOG_11_2011 2 2" xfId="17671"/>
    <cellStyle name="s_GoroWipTax-to2050_fromCo_Oct21_99_CONTROL_LOG_12_2011" xfId="5097"/>
    <cellStyle name="s_GoroWipTax-to2050_fromCo_Oct21_99_CONTROL_LOG_12_2011 2" xfId="27555"/>
    <cellStyle name="s_GoroWipTax-to2050_fromCo_Oct21_99_CONTROL_LOG_12_2011 2 2" xfId="33148"/>
    <cellStyle name="s_GoroWipTax-to2050_fromCo_Oct21_99_FSTR JDE Reports 12.2011" xfId="8897"/>
    <cellStyle name="s_GoroWipTax-to2050_fromCo_Oct21_99_FSTR JDE Reports 12.2011 2" xfId="10227"/>
    <cellStyle name="s_GoroWipTax-to2050_fromCo_Oct21_99_FSTR JDE Reports 12.2011 2 2" xfId="27557"/>
    <cellStyle name="s_GoroWipTax-to2050_fromCo_Oct21_99_FSTR JDE Reports 12.2011 2 2 2" xfId="17642"/>
    <cellStyle name="s_GoroWipTax-to2050_fromCo_Oct21_99_FSTR JDE Reports 12.2011 3" xfId="27556"/>
    <cellStyle name="s_GoroWipTax-to2050_fromCo_Oct21_99_FSTR JDE Reports 12.2011 3 2" xfId="21082"/>
    <cellStyle name="s_GoroWipTax-to2050_fromCo_Oct21_99_JE 100_Uncoll_LI_06.12" xfId="5098"/>
    <cellStyle name="s_GoroWipTax-to2050_fromCo_Oct21_99_JE 100_Uncoll_LI_06.12 2" xfId="27558"/>
    <cellStyle name="s_GoroWipTax-to2050_fromCo_Oct21_99_JE 100_Uncoll_LI_06.12 2 2" xfId="35245"/>
    <cellStyle name="s_GoroWipTax-to2050_fromCo_Oct21_99_JE 108 SERP 07.12" xfId="5099"/>
    <cellStyle name="s_GoroWipTax-to2050_fromCo_Oct21_99_JE 108 SERP 07.12 2" xfId="5100"/>
    <cellStyle name="s_GoroWipTax-to2050_fromCo_Oct21_99_JE 108 SERP 07.12 2 2" xfId="27560"/>
    <cellStyle name="s_GoroWipTax-to2050_fromCo_Oct21_99_JE 108 SERP 07.12 2 2 2" xfId="33136"/>
    <cellStyle name="s_GoroWipTax-to2050_fromCo_Oct21_99_JE 108 SERP 07.12 3" xfId="5101"/>
    <cellStyle name="s_GoroWipTax-to2050_fromCo_Oct21_99_JE 108 SERP 07.12 3 2" xfId="27561"/>
    <cellStyle name="s_GoroWipTax-to2050_fromCo_Oct21_99_JE 108 SERP 07.12 3 2 2" xfId="18011"/>
    <cellStyle name="s_GoroWipTax-to2050_fromCo_Oct21_99_JE 108 SERP 07.12 4" xfId="5102"/>
    <cellStyle name="s_GoroWipTax-to2050_fromCo_Oct21_99_JE 108 SERP 07.12 4 2" xfId="27562"/>
    <cellStyle name="s_GoroWipTax-to2050_fromCo_Oct21_99_JE 108 SERP 07.12 4 2 2" xfId="33222"/>
    <cellStyle name="s_GoroWipTax-to2050_fromCo_Oct21_99_JE 108 SERP 07.12 5" xfId="5103"/>
    <cellStyle name="s_GoroWipTax-to2050_fromCo_Oct21_99_JE 108 SERP 07.12 5 2" xfId="27563"/>
    <cellStyle name="s_GoroWipTax-to2050_fromCo_Oct21_99_JE 108 SERP 07.12 5 2 2" xfId="35357"/>
    <cellStyle name="s_GoroWipTax-to2050_fromCo_Oct21_99_JE 108 SERP 07.12 6" xfId="27559"/>
    <cellStyle name="s_GoroWipTax-to2050_fromCo_Oct21_99_JE 108 SERP 07.12 6 2" xfId="35425"/>
    <cellStyle name="s_GoroWipTax-to2050_fromCo_Oct21_99_JE 109 Rate Differential 08.12" xfId="5104"/>
    <cellStyle name="s_GoroWipTax-to2050_fromCo_Oct21_99_JE 109 Rate Differential 08.12 2" xfId="5105"/>
    <cellStyle name="s_GoroWipTax-to2050_fromCo_Oct21_99_JE 109 Rate Differential 08.12 2 2" xfId="27565"/>
    <cellStyle name="s_GoroWipTax-to2050_fromCo_Oct21_99_JE 109 Rate Differential 08.12 2 2 2" xfId="17850"/>
    <cellStyle name="s_GoroWipTax-to2050_fromCo_Oct21_99_JE 109 Rate Differential 08.12 3" xfId="5106"/>
    <cellStyle name="s_GoroWipTax-to2050_fromCo_Oct21_99_JE 109 Rate Differential 08.12 3 2" xfId="27566"/>
    <cellStyle name="s_GoroWipTax-to2050_fromCo_Oct21_99_JE 109 Rate Differential 08.12 3 2 2" xfId="19668"/>
    <cellStyle name="s_GoroWipTax-to2050_fromCo_Oct21_99_JE 109 Rate Differential 08.12 4" xfId="5107"/>
    <cellStyle name="s_GoroWipTax-to2050_fromCo_Oct21_99_JE 109 Rate Differential 08.12 4 2" xfId="27567"/>
    <cellStyle name="s_GoroWipTax-to2050_fromCo_Oct21_99_JE 109 Rate Differential 08.12 4 2 2" xfId="34606"/>
    <cellStyle name="s_GoroWipTax-to2050_fromCo_Oct21_99_JE 109 Rate Differential 08.12 5" xfId="5108"/>
    <cellStyle name="s_GoroWipTax-to2050_fromCo_Oct21_99_JE 109 Rate Differential 08.12 5 2" xfId="27568"/>
    <cellStyle name="s_GoroWipTax-to2050_fromCo_Oct21_99_JE 109 Rate Differential 08.12 5 2 2" xfId="20867"/>
    <cellStyle name="s_GoroWipTax-to2050_fromCo_Oct21_99_JE 109 Rate Differential 08.12 6" xfId="27564"/>
    <cellStyle name="s_GoroWipTax-to2050_fromCo_Oct21_99_JE 109 Rate Differential 08.12 6 2" xfId="19018"/>
    <cellStyle name="s_GoroWipTax-to2050_fromCo_Oct21_99_JE 111 PNC ANALYSIS FEE ACCRUAL 07.12" xfId="5109"/>
    <cellStyle name="s_GoroWipTax-to2050_fromCo_Oct21_99_JE 111 PNC ANALYSIS FEE ACCRUAL 07.12 2" xfId="5110"/>
    <cellStyle name="s_GoroWipTax-to2050_fromCo_Oct21_99_JE 111 PNC ANALYSIS FEE ACCRUAL 07.12 2 2" xfId="27570"/>
    <cellStyle name="s_GoroWipTax-to2050_fromCo_Oct21_99_JE 111 PNC ANALYSIS FEE ACCRUAL 07.12 2 2 2" xfId="35812"/>
    <cellStyle name="s_GoroWipTax-to2050_fromCo_Oct21_99_JE 111 PNC ANALYSIS FEE ACCRUAL 07.12 3" xfId="5111"/>
    <cellStyle name="s_GoroWipTax-to2050_fromCo_Oct21_99_JE 111 PNC ANALYSIS FEE ACCRUAL 07.12 3 2" xfId="27571"/>
    <cellStyle name="s_GoroWipTax-to2050_fromCo_Oct21_99_JE 111 PNC ANALYSIS FEE ACCRUAL 07.12 3 2 2" xfId="35981"/>
    <cellStyle name="s_GoroWipTax-to2050_fromCo_Oct21_99_JE 111 PNC ANALYSIS FEE ACCRUAL 07.12 4" xfId="5112"/>
    <cellStyle name="s_GoroWipTax-to2050_fromCo_Oct21_99_JE 111 PNC ANALYSIS FEE ACCRUAL 07.12 4 2" xfId="27572"/>
    <cellStyle name="s_GoroWipTax-to2050_fromCo_Oct21_99_JE 111 PNC ANALYSIS FEE ACCRUAL 07.12 4 2 2" xfId="35108"/>
    <cellStyle name="s_GoroWipTax-to2050_fromCo_Oct21_99_JE 111 PNC ANALYSIS FEE ACCRUAL 07.12 5" xfId="5113"/>
    <cellStyle name="s_GoroWipTax-to2050_fromCo_Oct21_99_JE 111 PNC ANALYSIS FEE ACCRUAL 07.12 5 2" xfId="27573"/>
    <cellStyle name="s_GoroWipTax-to2050_fromCo_Oct21_99_JE 111 PNC ANALYSIS FEE ACCRUAL 07.12 5 2 2" xfId="32521"/>
    <cellStyle name="s_GoroWipTax-to2050_fromCo_Oct21_99_JE 111 PNC ANALYSIS FEE ACCRUAL 07.12 6" xfId="27569"/>
    <cellStyle name="s_GoroWipTax-to2050_fromCo_Oct21_99_JE 111 PNC ANALYSIS FEE ACCRUAL 07.12 6 2" xfId="20776"/>
    <cellStyle name="s_GoroWipTax-to2050_fromCo_Oct21_99_JE 125_AWCC Activity_NY_08.12" xfId="5114"/>
    <cellStyle name="s_GoroWipTax-to2050_fromCo_Oct21_99_JE 125_AWCC Activity_NY_08.12 2" xfId="27574"/>
    <cellStyle name="s_GoroWipTax-to2050_fromCo_Oct21_99_JE 125_AWCC Activity_NY_08.12 2 2" xfId="33800"/>
    <cellStyle name="s_GoroWipTax-to2050_fromCo_Oct21_99_JE 152_TSA accrue interest_LI_07.12" xfId="5115"/>
    <cellStyle name="s_GoroWipTax-to2050_fromCo_Oct21_99_JE 152_TSA accrue interest_LI_07.12 2" xfId="27575"/>
    <cellStyle name="s_GoroWipTax-to2050_fromCo_Oct21_99_JE 152_TSA accrue interest_LI_07.12 2 2" xfId="35526"/>
    <cellStyle name="s_GoroWipTax-to2050_fromCo_Oct21_99_JE 154 Interest on Village Refunds_02.12" xfId="5116"/>
    <cellStyle name="s_GoroWipTax-to2050_fromCo_Oct21_99_JE 154 Interest on Village Refunds_02.12 2" xfId="27576"/>
    <cellStyle name="s_GoroWipTax-to2050_fromCo_Oct21_99_JE 154 Interest on Village Refunds_02.12 2 2" xfId="17395"/>
    <cellStyle name="s_GoroWipTax-to2050_fromCo_Oct21_99_JE 154 Interest on Village Refunds_08.11" xfId="5117"/>
    <cellStyle name="s_GoroWipTax-to2050_fromCo_Oct21_99_JE 154 Interest on Village Refunds_08.11 2" xfId="27577"/>
    <cellStyle name="s_GoroWipTax-to2050_fromCo_Oct21_99_JE 154 Interest on Village Refunds_08.11 2 2" xfId="21386"/>
    <cellStyle name="s_GoroWipTax-to2050_fromCo_Oct21_99_JE 154 Interest on Village Refunds_09.11" xfId="10228"/>
    <cellStyle name="s_GoroWipTax-to2050_fromCo_Oct21_99_JE 154 Interest on Village Refunds_09.11 2" xfId="27578"/>
    <cellStyle name="s_GoroWipTax-to2050_fromCo_Oct21_99_JE 154 Interest on Village Refunds_09.11 2 2" xfId="32853"/>
    <cellStyle name="s_GoroWipTax-to2050_fromCo_Oct21_99_JE 154 Interest on Village Refunds_11.11" xfId="5118"/>
    <cellStyle name="s_GoroWipTax-to2050_fromCo_Oct21_99_JE 154 Interest on Village Refunds_11.11 2" xfId="27579"/>
    <cellStyle name="s_GoroWipTax-to2050_fromCo_Oct21_99_JE 154 Interest on Village Refunds_11.11 2 2" xfId="33592"/>
    <cellStyle name="s_GoroWipTax-to2050_fromCo_Oct21_99_JE 160 Workbasket accrual LI 09.11" xfId="5119"/>
    <cellStyle name="s_GoroWipTax-to2050_fromCo_Oct21_99_JE 160 Workbasket accrual LI 09.11 2" xfId="27580"/>
    <cellStyle name="s_GoroWipTax-to2050_fromCo_Oct21_99_JE 160 Workbasket accrual LI 09.11 2 2" xfId="35859"/>
    <cellStyle name="s_GoroWipTax-to2050_fromCo_Oct21_99_JE 160 Workbasket accrual LI 10.11 - in progress" xfId="5120"/>
    <cellStyle name="s_GoroWipTax-to2050_fromCo_Oct21_99_JE 160 Workbasket accrual LI 10.11 - in progress 2" xfId="27581"/>
    <cellStyle name="s_GoroWipTax-to2050_fromCo_Oct21_99_JE 160 Workbasket accrual LI 10.11 - in progress 2 2" xfId="33131"/>
    <cellStyle name="s_GoroWipTax-to2050_fromCo_Oct21_99_JE 160 Workbasket Accrual_updated-_CA_01.10" xfId="5121"/>
    <cellStyle name="s_GoroWipTax-to2050_fromCo_Oct21_99_JE 160 Workbasket Accrual_updated-_CA_01.10 2" xfId="5122"/>
    <cellStyle name="s_GoroWipTax-to2050_fromCo_Oct21_99_JE 160 Workbasket Accrual_updated-_CA_01.10 2 2" xfId="27583"/>
    <cellStyle name="s_GoroWipTax-to2050_fromCo_Oct21_99_JE 160 Workbasket Accrual_updated-_CA_01.10 2 2 2" xfId="35689"/>
    <cellStyle name="s_GoroWipTax-to2050_fromCo_Oct21_99_JE 160 Workbasket Accrual_updated-_CA_01.10 3" xfId="5123"/>
    <cellStyle name="s_GoroWipTax-to2050_fromCo_Oct21_99_JE 160 Workbasket Accrual_updated-_CA_01.10 3 2" xfId="27584"/>
    <cellStyle name="s_GoroWipTax-to2050_fromCo_Oct21_99_JE 160 Workbasket Accrual_updated-_CA_01.10 3 2 2" xfId="17286"/>
    <cellStyle name="s_GoroWipTax-to2050_fromCo_Oct21_99_JE 160 Workbasket Accrual_updated-_CA_01.10 4" xfId="5124"/>
    <cellStyle name="s_GoroWipTax-to2050_fromCo_Oct21_99_JE 160 Workbasket Accrual_updated-_CA_01.10 4 2" xfId="27585"/>
    <cellStyle name="s_GoroWipTax-to2050_fromCo_Oct21_99_JE 160 Workbasket Accrual_updated-_CA_01.10 4 2 2" xfId="33763"/>
    <cellStyle name="s_GoroWipTax-to2050_fromCo_Oct21_99_JE 160 Workbasket Accrual_updated-_CA_01.10 5" xfId="5125"/>
    <cellStyle name="s_GoroWipTax-to2050_fromCo_Oct21_99_JE 160 Workbasket Accrual_updated-_CA_01.10 5 2" xfId="27586"/>
    <cellStyle name="s_GoroWipTax-to2050_fromCo_Oct21_99_JE 160 Workbasket Accrual_updated-_CA_01.10 5 2 2" xfId="19667"/>
    <cellStyle name="s_GoroWipTax-to2050_fromCo_Oct21_99_JE 160 Workbasket Accrual_updated-_CA_01.10 6" xfId="27582"/>
    <cellStyle name="s_GoroWipTax-to2050_fromCo_Oct21_99_JE 160 Workbasket Accrual_updated-_CA_01.10 6 2" xfId="33198"/>
    <cellStyle name="s_GoroWipTax-to2050_fromCo_Oct21_99_JE 160 Workbasket Accrual_updated-_CA_01.10_~3251160" xfId="5126"/>
    <cellStyle name="s_GoroWipTax-to2050_fromCo_Oct21_99_JE 160 Workbasket Accrual_updated-_CA_01.10_~3251160 2" xfId="27587"/>
    <cellStyle name="s_GoroWipTax-to2050_fromCo_Oct21_99_JE 160 Workbasket Accrual_updated-_CA_01.10_~3251160 2 2" xfId="33360"/>
    <cellStyle name="s_GoroWipTax-to2050_fromCo_Oct21_99_JE 160 Workbasket Accrual_updated-_CA_01.10_JE 160 Workbasket accrual LI 09.11" xfId="5127"/>
    <cellStyle name="s_GoroWipTax-to2050_fromCo_Oct21_99_JE 160 Workbasket Accrual_updated-_CA_01.10_JE 160 Workbasket accrual LI 09.11 2" xfId="27588"/>
    <cellStyle name="s_GoroWipTax-to2050_fromCo_Oct21_99_JE 160 Workbasket Accrual_updated-_CA_01.10_JE 160 Workbasket accrual LI 09.11 2 2" xfId="34189"/>
    <cellStyle name="s_GoroWipTax-to2050_fromCo_Oct21_99_JE 160 Workbasket Accrual_updated-_CA_01.10_JE 160 Workbasket accrual LI 10.11 - in progress" xfId="5128"/>
    <cellStyle name="s_GoroWipTax-to2050_fromCo_Oct21_99_JE 160 Workbasket Accrual_updated-_CA_01.10_JE 160 Workbasket accrual LI 10.11 - in progress 2" xfId="27589"/>
    <cellStyle name="s_GoroWipTax-to2050_fromCo_Oct21_99_JE 160 Workbasket Accrual_updated-_CA_01.10_JE 160 Workbasket accrual LI 10.11 - in progress 2 2" xfId="35415"/>
    <cellStyle name="s_GoroWipTax-to2050_fromCo_Oct21_99_JE 160 Workbasket Accrual_updated-_CA_01.10_JE 160 Workbasket Template_LI_04.12" xfId="5129"/>
    <cellStyle name="s_GoroWipTax-to2050_fromCo_Oct21_99_JE 160 Workbasket Accrual_updated-_CA_01.10_JE 160 Workbasket Template_LI_04.12 2" xfId="27590"/>
    <cellStyle name="s_GoroWipTax-to2050_fromCo_Oct21_99_JE 160 Workbasket Accrual_updated-_CA_01.10_JE 160 Workbasket Template_LI_04.12 2 2" xfId="17887"/>
    <cellStyle name="s_GoroWipTax-to2050_fromCo_Oct21_99_JE 160 Workbasket Accrual_updated-_CA_01.10_JE 160 Workbasket Template_LI_07.12" xfId="5130"/>
    <cellStyle name="s_GoroWipTax-to2050_fromCo_Oct21_99_JE 160 Workbasket Accrual_updated-_CA_01.10_JE 160 Workbasket Template_LI_07.12 2" xfId="27591"/>
    <cellStyle name="s_GoroWipTax-to2050_fromCo_Oct21_99_JE 160 Workbasket Accrual_updated-_CA_01.10_JE 160 Workbasket Template_LI_07.12 2 2" xfId="20866"/>
    <cellStyle name="s_GoroWipTax-to2050_fromCo_Oct21_99_JE 160 Workbasket Accrual_updated-_CA_01.10_JE 175 Legal Accrual_LI 05.12" xfId="5131"/>
    <cellStyle name="s_GoroWipTax-to2050_fromCo_Oct21_99_JE 160 Workbasket Accrual_updated-_CA_01.10_JE 175 Legal Accrual_LI 05.12 2" xfId="27592"/>
    <cellStyle name="s_GoroWipTax-to2050_fromCo_Oct21_99_JE 160 Workbasket Accrual_updated-_CA_01.10_JE 175 Legal Accrual_LI 05.12 2 2" xfId="18200"/>
    <cellStyle name="s_GoroWipTax-to2050_fromCo_Oct21_99_JE 160 Workbasket Accrual_updated-_CA_01.10_JE 175 Legal Accrual_LI 08.2011" xfId="5132"/>
    <cellStyle name="s_GoroWipTax-to2050_fromCo_Oct21_99_JE 160 Workbasket Accrual_updated-_CA_01.10_JE 175 Legal Accrual_LI 08.2011 2" xfId="27593"/>
    <cellStyle name="s_GoroWipTax-to2050_fromCo_Oct21_99_JE 160 Workbasket Accrual_updated-_CA_01.10_JE 175 Legal Accrual_LI 08.2011 2 2" xfId="18229"/>
    <cellStyle name="s_GoroWipTax-to2050_fromCo_Oct21_99_JE 160 Workbasket Accrual_updated-_CA_01.10_JE 175 Legal Accrual_LI -10.2011" xfId="5133"/>
    <cellStyle name="s_GoroWipTax-to2050_fromCo_Oct21_99_JE 160 Workbasket Accrual_updated-_CA_01.10_JE 175 Legal Accrual_LI -10.2011 2" xfId="27594"/>
    <cellStyle name="s_GoroWipTax-to2050_fromCo_Oct21_99_JE 160 Workbasket Accrual_updated-_CA_01.10_JE 175 Legal Accrual_LI -10.2011 2 2" xfId="32303"/>
    <cellStyle name="s_GoroWipTax-to2050_fromCo_Oct21_99_JE 160 Workbasket Accrual_updated-_CA_01.10_JE 175 Legal Accrual_LI -11.2011" xfId="5134"/>
    <cellStyle name="s_GoroWipTax-to2050_fromCo_Oct21_99_JE 160 Workbasket Accrual_updated-_CA_01.10_JE 175 Legal Accrual_LI -11.2011 2" xfId="27595"/>
    <cellStyle name="s_GoroWipTax-to2050_fromCo_Oct21_99_JE 160 Workbasket Accrual_updated-_CA_01.10_JE 175 Legal Accrual_LI -11.2011 2 2" xfId="34226"/>
    <cellStyle name="s_GoroWipTax-to2050_fromCo_Oct21_99_JE 160 Workbasket Accrual_updated-_CA_01.10_JE 175 Legal Accrual_LI -12.2011" xfId="5135"/>
    <cellStyle name="s_GoroWipTax-to2050_fromCo_Oct21_99_JE 160 Workbasket Accrual_updated-_CA_01.10_JE 175 Legal Accrual_LI -12.2011 2" xfId="27596"/>
    <cellStyle name="s_GoroWipTax-to2050_fromCo_Oct21_99_JE 160 Workbasket Accrual_updated-_CA_01.10_JE 175 Legal Accrual_LI -12.2011 2 2" xfId="35890"/>
    <cellStyle name="s_GoroWipTax-to2050_fromCo_Oct21_99_JE 160 Workbasket Accrual_updated-_CA_01.10_JE 175_Legal Accrual_TN_08.11" xfId="5136"/>
    <cellStyle name="s_GoroWipTax-to2050_fromCo_Oct21_99_JE 160 Workbasket Accrual_updated-_CA_01.10_JE 175_Legal Accrual_TN_08.11 2" xfId="27597"/>
    <cellStyle name="s_GoroWipTax-to2050_fromCo_Oct21_99_JE 160 Workbasket Accrual_updated-_CA_01.10_JE 175_Legal Accrual_TN_08.11 2 2" xfId="19443"/>
    <cellStyle name="s_GoroWipTax-to2050_fromCo_Oct21_99_JE 160 Workbasket Accrual_updated-_CA_01.10_JE 175_Legal Accrual_TN_09.11" xfId="5137"/>
    <cellStyle name="s_GoroWipTax-to2050_fromCo_Oct21_99_JE 160 Workbasket Accrual_updated-_CA_01.10_JE 175_Legal Accrual_TN_09.11 2" xfId="27598"/>
    <cellStyle name="s_GoroWipTax-to2050_fromCo_Oct21_99_JE 160 Workbasket Accrual_updated-_CA_01.10_JE 175_Legal Accrual_TN_09.11 2 2" xfId="34236"/>
    <cellStyle name="s_GoroWipTax-to2050_fromCo_Oct21_99_JE 160 Workbasket Accrual_updated-_CA_01.10_LI-Legal Fees_Accrual Worksheet_2011-02Nov" xfId="5138"/>
    <cellStyle name="s_GoroWipTax-to2050_fromCo_Oct21_99_JE 160 Workbasket Accrual_updated-_CA_01.10_LI-Legal Fees_Accrual Worksheet_2011-02Nov 2" xfId="27599"/>
    <cellStyle name="s_GoroWipTax-to2050_fromCo_Oct21_99_JE 160 Workbasket Accrual_updated-_CA_01.10_LI-Legal Fees_Accrual Worksheet_2011-02Nov 2 2" xfId="17735"/>
    <cellStyle name="s_GoroWipTax-to2050_fromCo_Oct21_99_JE 160 Workbasket Accrual_updated-_CA_01.10_SAP JE Accrual" xfId="5139"/>
    <cellStyle name="s_GoroWipTax-to2050_fromCo_Oct21_99_JE 160 Workbasket Accrual_updated-_CA_01.10_SAP JE Accrual 2" xfId="27600"/>
    <cellStyle name="s_GoroWipTax-to2050_fromCo_Oct21_99_JE 160 Workbasket Accrual_updated-_CA_01.10_SAP JE Accrual 2 2" xfId="19173"/>
    <cellStyle name="s_GoroWipTax-to2050_fromCo_Oct21_99_JE 160 Workbasket Accrual_updated-_CA_01.10_SAP JE Template 10.06.12" xfId="5140"/>
    <cellStyle name="s_GoroWipTax-to2050_fromCo_Oct21_99_JE 160 Workbasket Accrual_updated-_CA_01.10_SAP JE Template 10.06.12 2" xfId="27601"/>
    <cellStyle name="s_GoroWipTax-to2050_fromCo_Oct21_99_JE 160 Workbasket Accrual_updated-_CA_01.10_SAP JE Template 10.06.12 2 2" xfId="21463"/>
    <cellStyle name="s_GoroWipTax-to2050_fromCo_Oct21_99_JE 175 Legal accrual_12.11" xfId="5141"/>
    <cellStyle name="s_GoroWipTax-to2050_fromCo_Oct21_99_JE 175 Legal accrual_12.11 2" xfId="27602"/>
    <cellStyle name="s_GoroWipTax-to2050_fromCo_Oct21_99_JE 175 Legal accrual_12.11 2 2" xfId="20897"/>
    <cellStyle name="s_GoroWipTax-to2050_fromCo_Oct21_99_JE 175 Legal Accrual_LI_07.12" xfId="10897"/>
    <cellStyle name="s_GoroWipTax-to2050_fromCo_Oct21_99_JE 175 Legal Accrual_LI_07.12 2" xfId="27603"/>
    <cellStyle name="s_GoroWipTax-to2050_fromCo_Oct21_99_JE 175 Legal Accrual_LI_07.12 2 2" xfId="35519"/>
    <cellStyle name="s_GoroWipTax-to2050_fromCo_Oct21_99_JE 180_MI reserve over 180 days_LI 07.12" xfId="10898"/>
    <cellStyle name="s_GoroWipTax-to2050_fromCo_Oct21_99_JE 180_MI reserve over 180 days_LI 07.12 2" xfId="27604"/>
    <cellStyle name="s_GoroWipTax-to2050_fromCo_Oct21_99_JE 180_MI reserve over 180 days_LI 07.12 2 2" xfId="20865"/>
    <cellStyle name="s_GoroWipTax-to2050_fromCo_Oct21_99_JE 200 AWCC true up_PA_06.12" xfId="5142"/>
    <cellStyle name="s_GoroWipTax-to2050_fromCo_Oct21_99_JE 200 AWCC true up_PA_06.12 2" xfId="27605"/>
    <cellStyle name="s_GoroWipTax-to2050_fromCo_Oct21_99_JE 200 AWCC true up_PA_06.12 2 2" xfId="34398"/>
    <cellStyle name="s_GoroWipTax-to2050_fromCo_Oct21_99_JE 38110902 True up interest for RAC adjustment" xfId="5143"/>
    <cellStyle name="s_GoroWipTax-to2050_fromCo_Oct21_99_JE 38110902 True up interest for RAC adjustment 2" xfId="27606"/>
    <cellStyle name="s_GoroWipTax-to2050_fromCo_Oct21_99_JE 38110902 True up interest for RAC adjustment 2 2" xfId="19849"/>
    <cellStyle name="s_GoroWipTax-to2050_fromCo_Oct21_99_JE 39081218 Antenna Rent Revenue_NY_07.12" xfId="9411"/>
    <cellStyle name="s_GoroWipTax-to2050_fromCo_Oct21_99_JE 39081218 Antenna Rent Revenue_NY_07.12 2" xfId="27607"/>
    <cellStyle name="s_GoroWipTax-to2050_fromCo_Oct21_99_JE 39081218 Antenna Rent Revenue_NY_07.12 2 2" xfId="33613"/>
    <cellStyle name="s_GoroWipTax-to2050_fromCo_Oct21_99_JE 500 INTERNAL RESERVE INTEREST Dec. 2011" xfId="5144"/>
    <cellStyle name="s_GoroWipTax-to2050_fromCo_Oct21_99_JE 500 INTERNAL RESERVE INTEREST Dec. 2011 2" xfId="9567"/>
    <cellStyle name="s_GoroWipTax-to2050_fromCo_Oct21_99_JE 500 INTERNAL RESERVE INTEREST Dec. 2011 2 2" xfId="27609"/>
    <cellStyle name="s_GoroWipTax-to2050_fromCo_Oct21_99_JE 500 INTERNAL RESERVE INTEREST Dec. 2011 2 2 2" xfId="35251"/>
    <cellStyle name="s_GoroWipTax-to2050_fromCo_Oct21_99_JE 500 INTERNAL RESERVE INTEREST Dec. 2011 3" xfId="27608"/>
    <cellStyle name="s_GoroWipTax-to2050_fromCo_Oct21_99_JE 500 INTERNAL RESERVE INTEREST Dec. 2011 3 2" xfId="33265"/>
    <cellStyle name="s_GoroWipTax-to2050_fromCo_Oct21_99_JE 500 INTERNAL RESERVE INTEREST Nov. 2011" xfId="9568"/>
    <cellStyle name="s_GoroWipTax-to2050_fromCo_Oct21_99_JE 500 INTERNAL RESERVE INTEREST Nov. 2011 2" xfId="27610"/>
    <cellStyle name="s_GoroWipTax-to2050_fromCo_Oct21_99_JE 500 INTERNAL RESERVE INTEREST Nov. 2011 2 2" xfId="19172"/>
    <cellStyle name="s_GoroWipTax-to2050_fromCo_Oct21_99_JE 725 - To record the PPV uplift - NY - 08.12" xfId="8898"/>
    <cellStyle name="s_GoroWipTax-to2050_fromCo_Oct21_99_JE 725 - To record the PPV uplift - NY - 08.12 2" xfId="27611"/>
    <cellStyle name="s_GoroWipTax-to2050_fromCo_Oct21_99_JE 725 - To record the PPV uplift - NY - 08.12 2 2" xfId="33064"/>
    <cellStyle name="s_GoroWipTax-to2050_fromCo_Oct21_99_JE 77 Rev Stabilization 02.12" xfId="5145"/>
    <cellStyle name="s_GoroWipTax-to2050_fromCo_Oct21_99_JE 77 Rev Stabilization 02.12 2" xfId="27612"/>
    <cellStyle name="s_GoroWipTax-to2050_fromCo_Oct21_99_JE 77 Rev Stabilization 02.12 2 2" xfId="32326"/>
    <cellStyle name="s_GoroWipTax-to2050_fromCo_Oct21_99_JE 77 Rev Stabilization 03.12" xfId="10229"/>
    <cellStyle name="s_GoroWipTax-to2050_fromCo_Oct21_99_JE 77 Rev Stabilization 03.12 2" xfId="27613"/>
    <cellStyle name="s_GoroWipTax-to2050_fromCo_Oct21_99_JE 77 Rev Stabilization 03.12 2 2" xfId="32569"/>
    <cellStyle name="s_GoroWipTax-to2050_fromCo_Oct21_99_JE 77 Rev Stabilization 08.11" xfId="5146"/>
    <cellStyle name="s_GoroWipTax-to2050_fromCo_Oct21_99_JE 77 Rev Stabilization 08.11 2" xfId="10230"/>
    <cellStyle name="s_GoroWipTax-to2050_fromCo_Oct21_99_JE 77 Rev Stabilization 08.11 2 2" xfId="27615"/>
    <cellStyle name="s_GoroWipTax-to2050_fromCo_Oct21_99_JE 77 Rev Stabilization 08.11 2 2 2" xfId="20761"/>
    <cellStyle name="s_GoroWipTax-to2050_fromCo_Oct21_99_JE 77 Rev Stabilization 08.11 3" xfId="27614"/>
    <cellStyle name="s_GoroWipTax-to2050_fromCo_Oct21_99_JE 77 Rev Stabilization 08.11 3 2" xfId="18659"/>
    <cellStyle name="s_GoroWipTax-to2050_fromCo_Oct21_99_JE 77 Rev Stabilization 11.11" xfId="10231"/>
    <cellStyle name="s_GoroWipTax-to2050_fromCo_Oct21_99_JE 77 Rev Stabilization 11.11 2" xfId="27616"/>
    <cellStyle name="s_GoroWipTax-to2050_fromCo_Oct21_99_JE 77 Rev Stabilization 11.11 2 2" xfId="19659"/>
    <cellStyle name="s_GoroWipTax-to2050_fromCo_Oct21_99_JE 77 Rev Stabilization 12.11" xfId="10232"/>
    <cellStyle name="s_GoroWipTax-to2050_fromCo_Oct21_99_JE 77 Rev Stabilization 12.11 2" xfId="27617"/>
    <cellStyle name="s_GoroWipTax-to2050_fromCo_Oct21_99_JE 77 Rev Stabilization 12.11 2 2" xfId="21261"/>
    <cellStyle name="s_GoroWipTax-to2050_fromCo_Oct21_99_JE 77 Rev Stabilization_NY_08.12" xfId="8899"/>
    <cellStyle name="s_GoroWipTax-to2050_fromCo_Oct21_99_JE 77 Rev Stabilization_NY_08.12 2" xfId="27618"/>
    <cellStyle name="s_GoroWipTax-to2050_fromCo_Oct21_99_JE 77 Rev Stabilization_NY_08.12 2 2" xfId="35932"/>
    <cellStyle name="s_GoroWipTax-to2050_fromCo_Oct21_99_JE 78 Property Tax Stabilization 02.12" xfId="8900"/>
    <cellStyle name="s_GoroWipTax-to2050_fromCo_Oct21_99_JE 78 Property Tax Stabilization 02.12 2" xfId="27619"/>
    <cellStyle name="s_GoroWipTax-to2050_fromCo_Oct21_99_JE 78 Property Tax Stabilization 02.12 2 2" xfId="34710"/>
    <cellStyle name="s_GoroWipTax-to2050_fromCo_Oct21_99_JE 78 Property Tax Stabilization 08.11" xfId="8901"/>
    <cellStyle name="s_GoroWipTax-to2050_fromCo_Oct21_99_JE 78 Property Tax Stabilization 08.11 2" xfId="27620"/>
    <cellStyle name="s_GoroWipTax-to2050_fromCo_Oct21_99_JE 78 Property Tax Stabilization 08.11 2 2" xfId="34701"/>
    <cellStyle name="s_GoroWipTax-to2050_fromCo_Oct21_99_JE 78 Property Tax Stabilization 11.11" xfId="8902"/>
    <cellStyle name="s_GoroWipTax-to2050_fromCo_Oct21_99_JE 78 Property Tax Stabilization 11.11 2" xfId="27621"/>
    <cellStyle name="s_GoroWipTax-to2050_fromCo_Oct21_99_JE 78 Property Tax Stabilization 11.11 2 2" xfId="19336"/>
    <cellStyle name="s_GoroWipTax-to2050_fromCo_Oct21_99_JE Template" xfId="5147"/>
    <cellStyle name="s_GoroWipTax-to2050_fromCo_Oct21_99_JE Template 2" xfId="5148"/>
    <cellStyle name="s_GoroWipTax-to2050_fromCo_Oct21_99_JE Template 2 2" xfId="27623"/>
    <cellStyle name="s_GoroWipTax-to2050_fromCo_Oct21_99_JE Template 2 2 2" xfId="35512"/>
    <cellStyle name="s_GoroWipTax-to2050_fromCo_Oct21_99_JE Template 3" xfId="5149"/>
    <cellStyle name="s_GoroWipTax-to2050_fromCo_Oct21_99_JE Template 3 2" xfId="27624"/>
    <cellStyle name="s_GoroWipTax-to2050_fromCo_Oct21_99_JE Template 3 2 2" xfId="32573"/>
    <cellStyle name="s_GoroWipTax-to2050_fromCo_Oct21_99_JE Template 4" xfId="5150"/>
    <cellStyle name="s_GoroWipTax-to2050_fromCo_Oct21_99_JE Template 4 2" xfId="27625"/>
    <cellStyle name="s_GoroWipTax-to2050_fromCo_Oct21_99_JE Template 4 2 2" xfId="32438"/>
    <cellStyle name="s_GoroWipTax-to2050_fromCo_Oct21_99_JE Template 5" xfId="5151"/>
    <cellStyle name="s_GoroWipTax-to2050_fromCo_Oct21_99_JE Template 5 2" xfId="27626"/>
    <cellStyle name="s_GoroWipTax-to2050_fromCo_Oct21_99_JE Template 5 2 2" xfId="18605"/>
    <cellStyle name="s_GoroWipTax-to2050_fromCo_Oct21_99_JE Template 6" xfId="27622"/>
    <cellStyle name="s_GoroWipTax-to2050_fromCo_Oct21_99_JE Template 6 2" xfId="35565"/>
    <cellStyle name="s_GoroWipTax-to2050_fromCo_Oct21_99_JE Template_~3251160" xfId="5152"/>
    <cellStyle name="s_GoroWipTax-to2050_fromCo_Oct21_99_JE Template_~3251160 2" xfId="27627"/>
    <cellStyle name="s_GoroWipTax-to2050_fromCo_Oct21_99_JE Template_~3251160 2 2" xfId="34670"/>
    <cellStyle name="s_GoroWipTax-to2050_fromCo_Oct21_99_JE Template_JE 160 Workbasket accrual LI 09.11" xfId="5153"/>
    <cellStyle name="s_GoroWipTax-to2050_fromCo_Oct21_99_JE Template_JE 160 Workbasket accrual LI 09.11 2" xfId="27628"/>
    <cellStyle name="s_GoroWipTax-to2050_fromCo_Oct21_99_JE Template_JE 160 Workbasket accrual LI 09.11 2 2" xfId="19182"/>
    <cellStyle name="s_GoroWipTax-to2050_fromCo_Oct21_99_JE Template_JE 160 Workbasket accrual LI 10.11 - in progress" xfId="5154"/>
    <cellStyle name="s_GoroWipTax-to2050_fromCo_Oct21_99_JE Template_JE 160 Workbasket accrual LI 10.11 - in progress 2" xfId="27629"/>
    <cellStyle name="s_GoroWipTax-to2050_fromCo_Oct21_99_JE Template_JE 160 Workbasket accrual LI 10.11 - in progress 2 2" xfId="18295"/>
    <cellStyle name="s_GoroWipTax-to2050_fromCo_Oct21_99_JE Template_JE 160 Workbasket Template_LI_04.12" xfId="5155"/>
    <cellStyle name="s_GoroWipTax-to2050_fromCo_Oct21_99_JE Template_JE 160 Workbasket Template_LI_04.12 2" xfId="27630"/>
    <cellStyle name="s_GoroWipTax-to2050_fromCo_Oct21_99_JE Template_JE 160 Workbasket Template_LI_04.12 2 2" xfId="32366"/>
    <cellStyle name="s_GoroWipTax-to2050_fromCo_Oct21_99_JE Template_JE 160 Workbasket Template_LI_07.12" xfId="5156"/>
    <cellStyle name="s_GoroWipTax-to2050_fromCo_Oct21_99_JE Template_JE 160 Workbasket Template_LI_07.12 2" xfId="27631"/>
    <cellStyle name="s_GoroWipTax-to2050_fromCo_Oct21_99_JE Template_JE 160 Workbasket Template_LI_07.12 2 2" xfId="32250"/>
    <cellStyle name="s_GoroWipTax-to2050_fromCo_Oct21_99_JE Template_JE 175 Legal Accrual_LI 05.12" xfId="5157"/>
    <cellStyle name="s_GoroWipTax-to2050_fromCo_Oct21_99_JE Template_JE 175 Legal Accrual_LI 05.12 2" xfId="27632"/>
    <cellStyle name="s_GoroWipTax-to2050_fromCo_Oct21_99_JE Template_JE 175 Legal Accrual_LI 05.12 2 2" xfId="33954"/>
    <cellStyle name="s_GoroWipTax-to2050_fromCo_Oct21_99_JE Template_JE 175 Legal Accrual_LI 08.2011" xfId="5158"/>
    <cellStyle name="s_GoroWipTax-to2050_fromCo_Oct21_99_JE Template_JE 175 Legal Accrual_LI 08.2011 2" xfId="27633"/>
    <cellStyle name="s_GoroWipTax-to2050_fromCo_Oct21_99_JE Template_JE 175 Legal Accrual_LI 08.2011 2 2" xfId="19725"/>
    <cellStyle name="s_GoroWipTax-to2050_fromCo_Oct21_99_JE Template_JE 175 Legal Accrual_LI -10.2011" xfId="5159"/>
    <cellStyle name="s_GoroWipTax-to2050_fromCo_Oct21_99_JE Template_JE 175 Legal Accrual_LI -10.2011 2" xfId="27634"/>
    <cellStyle name="s_GoroWipTax-to2050_fromCo_Oct21_99_JE Template_JE 175 Legal Accrual_LI -10.2011 2 2" xfId="20135"/>
    <cellStyle name="s_GoroWipTax-to2050_fromCo_Oct21_99_JE Template_JE 175 Legal Accrual_LI -11.2011" xfId="5160"/>
    <cellStyle name="s_GoroWipTax-to2050_fromCo_Oct21_99_JE Template_JE 175 Legal Accrual_LI -11.2011 2" xfId="27635"/>
    <cellStyle name="s_GoroWipTax-to2050_fromCo_Oct21_99_JE Template_JE 175 Legal Accrual_LI -11.2011 2 2" xfId="35210"/>
    <cellStyle name="s_GoroWipTax-to2050_fromCo_Oct21_99_JE Template_JE 175 Legal Accrual_LI -12.2011" xfId="5161"/>
    <cellStyle name="s_GoroWipTax-to2050_fromCo_Oct21_99_JE Template_JE 175 Legal Accrual_LI -12.2011 2" xfId="27636"/>
    <cellStyle name="s_GoroWipTax-to2050_fromCo_Oct21_99_JE Template_JE 175 Legal Accrual_LI -12.2011 2 2" xfId="34681"/>
    <cellStyle name="s_GoroWipTax-to2050_fromCo_Oct21_99_JE Template_JE 175_Legal Accrual_TN_08.11" xfId="5162"/>
    <cellStyle name="s_GoroWipTax-to2050_fromCo_Oct21_99_JE Template_JE 175_Legal Accrual_TN_08.11 2" xfId="27637"/>
    <cellStyle name="s_GoroWipTax-to2050_fromCo_Oct21_99_JE Template_JE 175_Legal Accrual_TN_08.11 2 2" xfId="19184"/>
    <cellStyle name="s_GoroWipTax-to2050_fromCo_Oct21_99_JE Template_JE 175_Legal Accrual_TN_09.11" xfId="5163"/>
    <cellStyle name="s_GoroWipTax-to2050_fromCo_Oct21_99_JE Template_JE 175_Legal Accrual_TN_09.11 2" xfId="27638"/>
    <cellStyle name="s_GoroWipTax-to2050_fromCo_Oct21_99_JE Template_JE 175_Legal Accrual_TN_09.11 2 2" xfId="32694"/>
    <cellStyle name="s_GoroWipTax-to2050_fromCo_Oct21_99_JE Template_LI-Legal Fees_Accrual Worksheet_2011-02Nov" xfId="5164"/>
    <cellStyle name="s_GoroWipTax-to2050_fromCo_Oct21_99_JE Template_LI-Legal Fees_Accrual Worksheet_2011-02Nov 2" xfId="27639"/>
    <cellStyle name="s_GoroWipTax-to2050_fromCo_Oct21_99_JE Template_LI-Legal Fees_Accrual Worksheet_2011-02Nov 2 2" xfId="19174"/>
    <cellStyle name="s_GoroWipTax-to2050_fromCo_Oct21_99_JE Template_SAP JE Accrual" xfId="5165"/>
    <cellStyle name="s_GoroWipTax-to2050_fromCo_Oct21_99_JE Template_SAP JE Accrual 2" xfId="27640"/>
    <cellStyle name="s_GoroWipTax-to2050_fromCo_Oct21_99_JE Template_SAP JE Accrual 2 2" xfId="34985"/>
    <cellStyle name="s_GoroWipTax-to2050_fromCo_Oct21_99_JE Template_SAP JE Template 10.06.12" xfId="5166"/>
    <cellStyle name="s_GoroWipTax-to2050_fromCo_Oct21_99_JE Template_SAP JE Template 10.06.12 2" xfId="27641"/>
    <cellStyle name="s_GoroWipTax-to2050_fromCo_Oct21_99_JE Template_SAP JE Template 10.06.12 2 2" xfId="17784"/>
    <cellStyle name="s_GoroWipTax-to2050_fromCo_Oct21_99_JE-December 2012" xfId="5167"/>
    <cellStyle name="s_GoroWipTax-to2050_fromCo_Oct21_99_JE-December 2012 2" xfId="5168"/>
    <cellStyle name="s_GoroWipTax-to2050_fromCo_Oct21_99_JE-December 2012 2 2" xfId="27643"/>
    <cellStyle name="s_GoroWipTax-to2050_fromCo_Oct21_99_JE-December 2012 2 2 2" xfId="18971"/>
    <cellStyle name="s_GoroWipTax-to2050_fromCo_Oct21_99_JE-December 2012 3" xfId="5169"/>
    <cellStyle name="s_GoroWipTax-to2050_fromCo_Oct21_99_JE-December 2012 3 2" xfId="27644"/>
    <cellStyle name="s_GoroWipTax-to2050_fromCo_Oct21_99_JE-December 2012 3 2 2" xfId="33048"/>
    <cellStyle name="s_GoroWipTax-to2050_fromCo_Oct21_99_JE-December 2012 4" xfId="5170"/>
    <cellStyle name="s_GoroWipTax-to2050_fromCo_Oct21_99_JE-December 2012 4 2" xfId="27645"/>
    <cellStyle name="s_GoroWipTax-to2050_fromCo_Oct21_99_JE-December 2012 4 2 2" xfId="34062"/>
    <cellStyle name="s_GoroWipTax-to2050_fromCo_Oct21_99_JE-December 2012 5" xfId="5171"/>
    <cellStyle name="s_GoroWipTax-to2050_fromCo_Oct21_99_JE-December 2012 5 2" xfId="27646"/>
    <cellStyle name="s_GoroWipTax-to2050_fromCo_Oct21_99_JE-December 2012 5 2 2" xfId="33161"/>
    <cellStyle name="s_GoroWipTax-to2050_fromCo_Oct21_99_JE-December 2012 6" xfId="27642"/>
    <cellStyle name="s_GoroWipTax-to2050_fromCo_Oct21_99_JE-December 2012 6 2" xfId="18290"/>
    <cellStyle name="s_GoroWipTax-to2050_fromCo_Oct21_99_JE-November 2012" xfId="5172"/>
    <cellStyle name="s_GoroWipTax-to2050_fromCo_Oct21_99_JE-November 2012 2" xfId="5173"/>
    <cellStyle name="s_GoroWipTax-to2050_fromCo_Oct21_99_JE-November 2012 2 2" xfId="27648"/>
    <cellStyle name="s_GoroWipTax-to2050_fromCo_Oct21_99_JE-November 2012 2 2 2" xfId="18207"/>
    <cellStyle name="s_GoroWipTax-to2050_fromCo_Oct21_99_JE-November 2012 3" xfId="5174"/>
    <cellStyle name="s_GoroWipTax-to2050_fromCo_Oct21_99_JE-November 2012 3 2" xfId="27649"/>
    <cellStyle name="s_GoroWipTax-to2050_fromCo_Oct21_99_JE-November 2012 3 2 2" xfId="33814"/>
    <cellStyle name="s_GoroWipTax-to2050_fromCo_Oct21_99_JE-November 2012 4" xfId="5175"/>
    <cellStyle name="s_GoroWipTax-to2050_fromCo_Oct21_99_JE-November 2012 4 2" xfId="27650"/>
    <cellStyle name="s_GoroWipTax-to2050_fromCo_Oct21_99_JE-November 2012 4 2 2" xfId="18658"/>
    <cellStyle name="s_GoroWipTax-to2050_fromCo_Oct21_99_JE-November 2012 5" xfId="5176"/>
    <cellStyle name="s_GoroWipTax-to2050_fromCo_Oct21_99_JE-November 2012 5 2" xfId="27651"/>
    <cellStyle name="s_GoroWipTax-to2050_fromCo_Oct21_99_JE-November 2012 5 2 2" xfId="21222"/>
    <cellStyle name="s_GoroWipTax-to2050_fromCo_Oct21_99_JE-November 2012 6" xfId="27647"/>
    <cellStyle name="s_GoroWipTax-to2050_fromCo_Oct21_99_JE-November 2012 6 2" xfId="17992"/>
    <cellStyle name="s_GoroWipTax-to2050_fromCo_Oct21_99_Journal Entry (2)" xfId="5177"/>
    <cellStyle name="s_GoroWipTax-to2050_fromCo_Oct21_99_Journal Entry (2) 2" xfId="27652"/>
    <cellStyle name="s_GoroWipTax-to2050_fromCo_Oct21_99_Journal Entry (2) 2 2" xfId="17228"/>
    <cellStyle name="s_GoroWipTax-to2050_fromCo_Oct21_99_JR 2001 OPEB 2012" xfId="10233"/>
    <cellStyle name="s_GoroWipTax-to2050_fromCo_Oct21_99_JR 2001 OPEB 2012 2" xfId="27653"/>
    <cellStyle name="s_GoroWipTax-to2050_fromCo_Oct21_99_JR 2001 OPEB 2012 2 2" xfId="19687"/>
    <cellStyle name="s_GoroWipTax-to2050_fromCo_Oct21_99_JR 2002 Pension Costs 2012" xfId="10234"/>
    <cellStyle name="s_GoroWipTax-to2050_fromCo_Oct21_99_JR 2002 Pension Costs 2012 2" xfId="27654"/>
    <cellStyle name="s_GoroWipTax-to2050_fromCo_Oct21_99_JR 2002 Pension Costs 2012 2 2" xfId="33252"/>
    <cellStyle name="s_GoroWipTax-to2050_fromCo_Oct21_99_LI#38 165100 Mar 2011" xfId="5178"/>
    <cellStyle name="s_GoroWipTax-to2050_fromCo_Oct21_99_LI#38 165100 Mar 2011 2" xfId="10235"/>
    <cellStyle name="s_GoroWipTax-to2050_fromCo_Oct21_99_LI#38 165100 Mar 2011 2 2" xfId="27656"/>
    <cellStyle name="s_GoroWipTax-to2050_fromCo_Oct21_99_LI#38 165100 Mar 2011 2 2 2" xfId="32742"/>
    <cellStyle name="s_GoroWipTax-to2050_fromCo_Oct21_99_LI#38 165100 Mar 2011 3" xfId="27655"/>
    <cellStyle name="s_GoroWipTax-to2050_fromCo_Oct21_99_LI#38 165100 Mar 2011 3 2" xfId="20927"/>
    <cellStyle name="s_GoroWipTax-to2050_fromCo_Oct21_99_LI#38 165100 Mar 2011_39 - JE 77 Rev Stabilization_NY_05.12" xfId="8903"/>
    <cellStyle name="s_GoroWipTax-to2050_fromCo_Oct21_99_LI#38 165100 Mar 2011_39 - JE 77 Rev Stabilization_NY_05.12 2" xfId="10236"/>
    <cellStyle name="s_GoroWipTax-to2050_fromCo_Oct21_99_LI#38 165100 Mar 2011_39 - JE 77 Rev Stabilization_NY_05.12 2 2" xfId="27658"/>
    <cellStyle name="s_GoroWipTax-to2050_fromCo_Oct21_99_LI#38 165100 Mar 2011_39 - JE 77 Rev Stabilization_NY_05.12 2 2 2" xfId="34541"/>
    <cellStyle name="s_GoroWipTax-to2050_fromCo_Oct21_99_LI#38 165100 Mar 2011_39 - JE 77 Rev Stabilization_NY_05.12 3" xfId="27657"/>
    <cellStyle name="s_GoroWipTax-to2050_fromCo_Oct21_99_LI#38 165100 Mar 2011_39 - JE 77 Rev Stabilization_NY_05.12 3 2" xfId="18550"/>
    <cellStyle name="s_GoroWipTax-to2050_fromCo_Oct21_99_LI#38 165100 Mar 2011_39 - JE 79 Rev Stabilization adj_NY_05.12" xfId="8904"/>
    <cellStyle name="s_GoroWipTax-to2050_fromCo_Oct21_99_LI#38 165100 Mar 2011_39 - JE 79 Rev Stabilization adj_NY_05.12 2" xfId="10237"/>
    <cellStyle name="s_GoroWipTax-to2050_fromCo_Oct21_99_LI#38 165100 Mar 2011_39 - JE 79 Rev Stabilization adj_NY_05.12 2 2" xfId="27660"/>
    <cellStyle name="s_GoroWipTax-to2050_fromCo_Oct21_99_LI#38 165100 Mar 2011_39 - JE 79 Rev Stabilization adj_NY_05.12 2 2 2" xfId="20549"/>
    <cellStyle name="s_GoroWipTax-to2050_fromCo_Oct21_99_LI#38 165100 Mar 2011_39 - JE 79 Rev Stabilization adj_NY_05.12 3" xfId="27659"/>
    <cellStyle name="s_GoroWipTax-to2050_fromCo_Oct21_99_LI#38 165100 Mar 2011_39 - JE 79 Rev Stabilization adj_NY_05.12 3 2" xfId="35506"/>
    <cellStyle name="s_GoroWipTax-to2050_fromCo_Oct21_99_LI#38 165100 Mar 2011_JE 38110902 True up interest for RAC adjustment" xfId="5179"/>
    <cellStyle name="s_GoroWipTax-to2050_fromCo_Oct21_99_LI#38 165100 Mar 2011_JE 38110902 True up interest for RAC adjustment 2" xfId="10238"/>
    <cellStyle name="s_GoroWipTax-to2050_fromCo_Oct21_99_LI#38 165100 Mar 2011_JE 38110902 True up interest for RAC adjustment 2 2" xfId="27662"/>
    <cellStyle name="s_GoroWipTax-to2050_fromCo_Oct21_99_LI#38 165100 Mar 2011_JE 38110902 True up interest for RAC adjustment 2 2 2" xfId="34922"/>
    <cellStyle name="s_GoroWipTax-to2050_fromCo_Oct21_99_LI#38 165100 Mar 2011_JE 38110902 True up interest for RAC adjustment 3" xfId="27661"/>
    <cellStyle name="s_GoroWipTax-to2050_fromCo_Oct21_99_LI#38 165100 Mar 2011_JE 38110902 True up interest for RAC adjustment 3 2" xfId="33466"/>
    <cellStyle name="s_GoroWipTax-to2050_fromCo_Oct21_99_LI#38 165100 Mar 2011_JE 77 Rev Stabilization 01.12" xfId="5180"/>
    <cellStyle name="s_GoroWipTax-to2050_fromCo_Oct21_99_LI#38 165100 Mar 2011_JE 77 Rev Stabilization 01.12 2" xfId="10239"/>
    <cellStyle name="s_GoroWipTax-to2050_fromCo_Oct21_99_LI#38 165100 Mar 2011_JE 77 Rev Stabilization 01.12 2 2" xfId="27664"/>
    <cellStyle name="s_GoroWipTax-to2050_fromCo_Oct21_99_LI#38 165100 Mar 2011_JE 77 Rev Stabilization 01.12 2 2 2" xfId="34410"/>
    <cellStyle name="s_GoroWipTax-to2050_fromCo_Oct21_99_LI#38 165100 Mar 2011_JE 77 Rev Stabilization 01.12 3" xfId="27663"/>
    <cellStyle name="s_GoroWipTax-to2050_fromCo_Oct21_99_LI#38 165100 Mar 2011_JE 77 Rev Stabilization 01.12 3 2" xfId="18085"/>
    <cellStyle name="s_GoroWipTax-to2050_fromCo_Oct21_99_LI#38 165100 Mar 2011_JE 77 Rev Stabilization 04.12" xfId="8905"/>
    <cellStyle name="s_GoroWipTax-to2050_fromCo_Oct21_99_LI#38 165100 Mar 2011_JE 77 Rev Stabilization 04.12 2" xfId="10240"/>
    <cellStyle name="s_GoroWipTax-to2050_fromCo_Oct21_99_LI#38 165100 Mar 2011_JE 77 Rev Stabilization 04.12 2 2" xfId="27666"/>
    <cellStyle name="s_GoroWipTax-to2050_fromCo_Oct21_99_LI#38 165100 Mar 2011_JE 77 Rev Stabilization 04.12 2 2 2" xfId="21256"/>
    <cellStyle name="s_GoroWipTax-to2050_fromCo_Oct21_99_LI#38 165100 Mar 2011_JE 77 Rev Stabilization 04.12 3" xfId="27665"/>
    <cellStyle name="s_GoroWipTax-to2050_fromCo_Oct21_99_LI#38 165100 Mar 2011_JE 77 Rev Stabilization 04.12 3 2" xfId="17350"/>
    <cellStyle name="s_GoroWipTax-to2050_fromCo_Oct21_99_LI#38 165100 Mar 2011_JE 77 Rev Stabilization_LI_07.12" xfId="8906"/>
    <cellStyle name="s_GoroWipTax-to2050_fromCo_Oct21_99_LI#38 165100 Mar 2011_JE 77 Rev Stabilization_LI_07.12 2" xfId="27667"/>
    <cellStyle name="s_GoroWipTax-to2050_fromCo_Oct21_99_LI#38 165100 Mar 2011_JE 77 Rev Stabilization_LI_07.12 2 2" xfId="20930"/>
    <cellStyle name="s_GoroWipTax-to2050_fromCo_Oct21_99_LI#38 165100 Mar 2011_JE 78 Property Tax Stabilization 01.12" xfId="5181"/>
    <cellStyle name="s_GoroWipTax-to2050_fromCo_Oct21_99_LI#38 165100 Mar 2011_JE 78 Property Tax Stabilization 01.12 2" xfId="10241"/>
    <cellStyle name="s_GoroWipTax-to2050_fromCo_Oct21_99_LI#38 165100 Mar 2011_JE 78 Property Tax Stabilization 01.12 2 2" xfId="27669"/>
    <cellStyle name="s_GoroWipTax-to2050_fromCo_Oct21_99_LI#38 165100 Mar 2011_JE 78 Property Tax Stabilization 01.12 2 2 2" xfId="33629"/>
    <cellStyle name="s_GoroWipTax-to2050_fromCo_Oct21_99_LI#38 165100 Mar 2011_JE 78 Property Tax Stabilization 01.12 3" xfId="27668"/>
    <cellStyle name="s_GoroWipTax-to2050_fromCo_Oct21_99_LI#38 165100 Mar 2011_JE 78 Property Tax Stabilization 01.12 3 2" xfId="35548"/>
    <cellStyle name="s_GoroWipTax-to2050_fromCo_Oct21_99_LI#38 165100 Mar 2011_JE 78 Property Tax Stabilization 03.12" xfId="8907"/>
    <cellStyle name="s_GoroWipTax-to2050_fromCo_Oct21_99_LI#38 165100 Mar 2011_JE 78 Property Tax Stabilization 03.12 2" xfId="27670"/>
    <cellStyle name="s_GoroWipTax-to2050_fromCo_Oct21_99_LI#38 165100 Mar 2011_JE 78 Property Tax Stabilization 03.12 2 2" xfId="21344"/>
    <cellStyle name="s_GoroWipTax-to2050_fromCo_Oct21_99_LI#38 165100 Mar 2011_JE 78 Property Tax Stabilization 04.12" xfId="8908"/>
    <cellStyle name="s_GoroWipTax-to2050_fromCo_Oct21_99_LI#38 165100 Mar 2011_JE 78 Property Tax Stabilization 04.12 2" xfId="27671"/>
    <cellStyle name="s_GoroWipTax-to2050_fromCo_Oct21_99_LI#38 165100 Mar 2011_JE 78 Property Tax Stabilization 04.12 2 2" xfId="17529"/>
    <cellStyle name="s_GoroWipTax-to2050_fromCo_Oct21_99_LI#38 165100 Mar 2011_JE 78 Property Tax Stabilization 11.11" xfId="5182"/>
    <cellStyle name="s_GoroWipTax-to2050_fromCo_Oct21_99_LI#38 165100 Mar 2011_JE 78 Property Tax Stabilization 11.11 2" xfId="10242"/>
    <cellStyle name="s_GoroWipTax-to2050_fromCo_Oct21_99_LI#38 165100 Mar 2011_JE 78 Property Tax Stabilization 11.11 2 2" xfId="27673"/>
    <cellStyle name="s_GoroWipTax-to2050_fromCo_Oct21_99_LI#38 165100 Mar 2011_JE 78 Property Tax Stabilization 11.11 2 2 2" xfId="21091"/>
    <cellStyle name="s_GoroWipTax-to2050_fromCo_Oct21_99_LI#38 165100 Mar 2011_JE 78 Property Tax Stabilization 11.11 3" xfId="27672"/>
    <cellStyle name="s_GoroWipTax-to2050_fromCo_Oct21_99_LI#38 165100 Mar 2011_JE 78 Property Tax Stabilization 11.11 3 2" xfId="32816"/>
    <cellStyle name="s_GoroWipTax-to2050_fromCo_Oct21_99_UPLOAD-Template_2012-06-22" xfId="5183"/>
    <cellStyle name="s_GoroWipTax-to2050_fromCo_Oct21_99_UPLOAD-Template_2012-06-22 2" xfId="5184"/>
    <cellStyle name="s_GoroWipTax-to2050_fromCo_Oct21_99_UPLOAD-Template_2012-06-22 2 2" xfId="27675"/>
    <cellStyle name="s_GoroWipTax-to2050_fromCo_Oct21_99_UPLOAD-Template_2012-06-22 2 2 2" xfId="35745"/>
    <cellStyle name="s_GoroWipTax-to2050_fromCo_Oct21_99_UPLOAD-Template_2012-06-22 3" xfId="5185"/>
    <cellStyle name="s_GoroWipTax-to2050_fromCo_Oct21_99_UPLOAD-Template_2012-06-22 3 2" xfId="27676"/>
    <cellStyle name="s_GoroWipTax-to2050_fromCo_Oct21_99_UPLOAD-Template_2012-06-22 3 2 2" xfId="32928"/>
    <cellStyle name="s_GoroWipTax-to2050_fromCo_Oct21_99_UPLOAD-Template_2012-06-22 4" xfId="5186"/>
    <cellStyle name="s_GoroWipTax-to2050_fromCo_Oct21_99_UPLOAD-Template_2012-06-22 4 2" xfId="27677"/>
    <cellStyle name="s_GoroWipTax-to2050_fromCo_Oct21_99_UPLOAD-Template_2012-06-22 4 2 2" xfId="35397"/>
    <cellStyle name="s_GoroWipTax-to2050_fromCo_Oct21_99_UPLOAD-Template_2012-06-22 5" xfId="5187"/>
    <cellStyle name="s_GoroWipTax-to2050_fromCo_Oct21_99_UPLOAD-Template_2012-06-22 5 2" xfId="27678"/>
    <cellStyle name="s_GoroWipTax-to2050_fromCo_Oct21_99_UPLOAD-Template_2012-06-22 5 2 2" xfId="32969"/>
    <cellStyle name="s_GoroWipTax-to2050_fromCo_Oct21_99_UPLOAD-Template_2012-06-22 6" xfId="27674"/>
    <cellStyle name="s_GoroWipTax-to2050_fromCo_Oct21_99_UPLOAD-Template_2012-06-22 6 2" xfId="21049"/>
    <cellStyle name="s_GoroWipTax-to2050_fromCo_Oct21_99_UPLOAD-Template_2012-06-22_SAP JE Accrual" xfId="5188"/>
    <cellStyle name="s_GoroWipTax-to2050_fromCo_Oct21_99_UPLOAD-Template_2012-06-22_SAP JE Accrual 2" xfId="27679"/>
    <cellStyle name="s_GoroWipTax-to2050_fromCo_Oct21_99_UPLOAD-Template_2012-06-22_SAP JE Accrual 2 2" xfId="33762"/>
    <cellStyle name="s_GoroWipTax-to2050_fromCo_Oct21_99_UPLOAD-Template_2012-06-22_SAP JE Template 10.06.12" xfId="5189"/>
    <cellStyle name="s_GoroWipTax-to2050_fromCo_Oct21_99_UPLOAD-Template_2012-06-22_SAP JE Template 10.06.12 2" xfId="27680"/>
    <cellStyle name="s_GoroWipTax-to2050_fromCo_Oct21_99_UPLOAD-Template_2012-06-22_SAP JE Template 10.06.12 2 2" xfId="35246"/>
    <cellStyle name="s_Hist Inputs (2)" xfId="159"/>
    <cellStyle name="s_Hist Inputs (2) 2" xfId="5190"/>
    <cellStyle name="s_Hist Inputs (2) 2 2" xfId="27682"/>
    <cellStyle name="s_Hist Inputs (2) 2 2 2" xfId="35062"/>
    <cellStyle name="s_Hist Inputs (2) 3" xfId="27681"/>
    <cellStyle name="s_Hist Inputs (2) 3 2" xfId="19188"/>
    <cellStyle name="s_Hist Inputs (2)_1" xfId="160"/>
    <cellStyle name="s_Hist Inputs (2)_1 2" xfId="5191"/>
    <cellStyle name="s_Hist Inputs (2)_1 2 2" xfId="27684"/>
    <cellStyle name="s_Hist Inputs (2)_1 2 2 2" xfId="34711"/>
    <cellStyle name="s_Hist Inputs (2)_1 3" xfId="27683"/>
    <cellStyle name="s_Hist Inputs (2)_1 3 2" xfId="33133"/>
    <cellStyle name="s_Hist Inputs (2)_1_100000439" xfId="8909"/>
    <cellStyle name="s_Hist Inputs (2)_1_100000439 2" xfId="27685"/>
    <cellStyle name="s_Hist Inputs (2)_1_100000439 2 2" xfId="35352"/>
    <cellStyle name="s_Hist Inputs (2)_1_100000477 JE 77 Rev Stabilization_LI_08.12" xfId="10243"/>
    <cellStyle name="s_Hist Inputs (2)_1_100000477 JE 77 Rev Stabilization_LI_08.12 2" xfId="27686"/>
    <cellStyle name="s_Hist Inputs (2)_1_100000477 JE 77 Rev Stabilization_LI_08.12 2 2" xfId="35542"/>
    <cellStyle name="s_Hist Inputs (2)_1_165500 Prepaid Other_NY_05.12" xfId="8910"/>
    <cellStyle name="s_Hist Inputs (2)_1_165500 Prepaid Other_NY_05.12 2" xfId="27687"/>
    <cellStyle name="s_Hist Inputs (2)_1_165500 Prepaid Other_NY_05.12 2 2" xfId="17356"/>
    <cellStyle name="s_Hist Inputs (2)_1_241208 Accrued Rents_NY_05.12" xfId="9412"/>
    <cellStyle name="s_Hist Inputs (2)_1_241208 Accrued Rents_NY_05.12 2" xfId="27688"/>
    <cellStyle name="s_Hist Inputs (2)_1_241208 Accrued Rents_NY_05.12 2 2" xfId="17978"/>
    <cellStyle name="s_Hist Inputs (2)_1_256328 Accr Revenue Other_LI_11.11" xfId="5192"/>
    <cellStyle name="s_Hist Inputs (2)_1_256328 Accr Revenue Other_LI_11.11 2" xfId="27689"/>
    <cellStyle name="s_Hist Inputs (2)_1_256328 Accr Revenue Other_LI_11.11 2 2" xfId="34363"/>
    <cellStyle name="s_Hist Inputs (2)_1_256345 MTBE_NY_05.12" xfId="9413"/>
    <cellStyle name="s_Hist Inputs (2)_1_256345 MTBE_NY_05.12 2" xfId="27690"/>
    <cellStyle name="s_Hist Inputs (2)_1_256345 MTBE_NY_05.12 2 2" xfId="21421"/>
    <cellStyle name="s_Hist Inputs (2)_1_39 - JE 79 Rev Stabilization adj_NY_05.12" xfId="8911"/>
    <cellStyle name="s_Hist Inputs (2)_1_39 - JE 79 Rev Stabilization adj_NY_05.12 2" xfId="27691"/>
    <cellStyle name="s_Hist Inputs (2)_1_39 - JE 79 Rev Stabilization adj_NY_05.12 2 2" xfId="33508"/>
    <cellStyle name="s_Hist Inputs (2)_1_Attachment A updated 07 11 with Co. Share 14% &amp; East Rockaway" xfId="5193"/>
    <cellStyle name="s_Hist Inputs (2)_1_Attachment A updated 07 11 with Co. Share 14% &amp; East Rockaway 2" xfId="27692"/>
    <cellStyle name="s_Hist Inputs (2)_1_Attachment A updated 07 11 with Co. Share 14% &amp; East Rockaway 2 2" xfId="33616"/>
    <cellStyle name="s_Hist Inputs (2)_1_Attachment A updated 07 11 with Co. Share 14% &amp; East Rockaway_Attachment A_Village Refunds # 2 as of 09 12 2011 updated" xfId="10244"/>
    <cellStyle name="s_Hist Inputs (2)_1_Attachment A updated 07 11 with Co. Share 14% &amp; East Rockaway_Attachment A_Village Refunds # 2 as of 09 12 2011 updated 2" xfId="27693"/>
    <cellStyle name="s_Hist Inputs (2)_1_Attachment A updated 07 11 with Co. Share 14% &amp; East Rockaway_Attachment A_Village Refunds # 2 as of 09 12 2011 updated 2 2" xfId="34399"/>
    <cellStyle name="s_Hist Inputs (2)_1_Attachment A updated with Co. Share 14% 07 25 2011" xfId="5194"/>
    <cellStyle name="s_Hist Inputs (2)_1_Attachment A updated with Co. Share 14% 07 25 2011 2" xfId="27694"/>
    <cellStyle name="s_Hist Inputs (2)_1_Attachment A updated with Co. Share 14% 07 25 2011 2 2" xfId="35252"/>
    <cellStyle name="s_Hist Inputs (2)_1_Attachment A updated with Co. Share 14% 07 25 2011_Attachment A_Village Refunds # 2 as of 09 12 2011 updated" xfId="10245"/>
    <cellStyle name="s_Hist Inputs (2)_1_Attachment A updated with Co. Share 14% 07 25 2011_Attachment A_Village Refunds # 2 as of 09 12 2011 updated 2" xfId="27695"/>
    <cellStyle name="s_Hist Inputs (2)_1_Attachment A updated with Co. Share 14% 07 25 2011_Attachment A_Village Refunds # 2 as of 09 12 2011 updated 2 2" xfId="18195"/>
    <cellStyle name="s_Hist Inputs (2)_1_Attachment A_Village Refunds # 2 as of 09 12 2011 updated" xfId="10246"/>
    <cellStyle name="s_Hist Inputs (2)_1_Attachment A_Village Refunds # 2 as of 09 12 2011 updated 2" xfId="27696"/>
    <cellStyle name="s_Hist Inputs (2)_1_Attachment A_Village Refunds # 2 as of 09 12 2011 updated 2 2" xfId="19395"/>
    <cellStyle name="s_Hist Inputs (2)_1_CONTROL_LOG_01_2012" xfId="5195"/>
    <cellStyle name="s_Hist Inputs (2)_1_CONTROL_LOG_01_2012 2" xfId="27697"/>
    <cellStyle name="s_Hist Inputs (2)_1_CONTROL_LOG_01_2012 2 2" xfId="34712"/>
    <cellStyle name="s_Hist Inputs (2)_1_CONTROL_LOG_02_2012" xfId="5196"/>
    <cellStyle name="s_Hist Inputs (2)_1_CONTROL_LOG_02_2012 2" xfId="27698"/>
    <cellStyle name="s_Hist Inputs (2)_1_CONTROL_LOG_02_2012 2 2" xfId="18525"/>
    <cellStyle name="s_Hist Inputs (2)_1_CONTROL_LOG_03_2012" xfId="5197"/>
    <cellStyle name="s_Hist Inputs (2)_1_CONTROL_LOG_03_2012 2" xfId="27699"/>
    <cellStyle name="s_Hist Inputs (2)_1_CONTROL_LOG_03_2012 2 2" xfId="32839"/>
    <cellStyle name="s_Hist Inputs (2)_1_CONTROL_LOG_04_2011" xfId="5198"/>
    <cellStyle name="s_Hist Inputs (2)_1_CONTROL_LOG_04_2011 2" xfId="27700"/>
    <cellStyle name="s_Hist Inputs (2)_1_CONTROL_LOG_04_2011 2 2" xfId="21470"/>
    <cellStyle name="s_Hist Inputs (2)_1_CONTROL_LOG_04_2012" xfId="5199"/>
    <cellStyle name="s_Hist Inputs (2)_1_CONTROL_LOG_04_2012 2" xfId="27701"/>
    <cellStyle name="s_Hist Inputs (2)_1_CONTROL_LOG_04_2012 2 2" xfId="34580"/>
    <cellStyle name="s_Hist Inputs (2)_1_CONTROL_LOG_05_2011" xfId="5200"/>
    <cellStyle name="s_Hist Inputs (2)_1_CONTROL_LOG_05_2011 2" xfId="27702"/>
    <cellStyle name="s_Hist Inputs (2)_1_CONTROL_LOG_05_2011 2 2" xfId="32435"/>
    <cellStyle name="s_Hist Inputs (2)_1_CONTROL_LOG_05_2012" xfId="5201"/>
    <cellStyle name="s_Hist Inputs (2)_1_CONTROL_LOG_05_2012 2" xfId="27703"/>
    <cellStyle name="s_Hist Inputs (2)_1_CONTROL_LOG_05_2012 2 2" xfId="35345"/>
    <cellStyle name="s_Hist Inputs (2)_1_CONTROL_LOG_06_2011" xfId="5202"/>
    <cellStyle name="s_Hist Inputs (2)_1_CONTROL_LOG_06_2011 2" xfId="27704"/>
    <cellStyle name="s_Hist Inputs (2)_1_CONTROL_LOG_06_2011 2 2" xfId="21327"/>
    <cellStyle name="s_Hist Inputs (2)_1_CONTROL_LOG_06_2012" xfId="5203"/>
    <cellStyle name="s_Hist Inputs (2)_1_CONTROL_LOG_06_2012 2" xfId="27705"/>
    <cellStyle name="s_Hist Inputs (2)_1_CONTROL_LOG_06_2012 2 2" xfId="32699"/>
    <cellStyle name="s_Hist Inputs (2)_1_CONTROL_LOG_07_2011" xfId="5204"/>
    <cellStyle name="s_Hist Inputs (2)_1_CONTROL_LOG_07_2011 2" xfId="27706"/>
    <cellStyle name="s_Hist Inputs (2)_1_CONTROL_LOG_07_2011 2 2" xfId="34574"/>
    <cellStyle name="s_Hist Inputs (2)_1_CONTROL_LOG_08_2011" xfId="5205"/>
    <cellStyle name="s_Hist Inputs (2)_1_CONTROL_LOG_08_2011 2" xfId="27707"/>
    <cellStyle name="s_Hist Inputs (2)_1_CONTROL_LOG_08_2011 2 2" xfId="20659"/>
    <cellStyle name="s_Hist Inputs (2)_1_CONTROL_LOG_09_2011" xfId="5206"/>
    <cellStyle name="s_Hist Inputs (2)_1_CONTROL_LOG_09_2011 2" xfId="27708"/>
    <cellStyle name="s_Hist Inputs (2)_1_CONTROL_LOG_09_2011 2 2" xfId="20990"/>
    <cellStyle name="s_Hist Inputs (2)_1_CONTROL_LOG_10_2011" xfId="5207"/>
    <cellStyle name="s_Hist Inputs (2)_1_CONTROL_LOG_10_2011 2" xfId="27709"/>
    <cellStyle name="s_Hist Inputs (2)_1_CONTROL_LOG_10_2011 2 2" xfId="17242"/>
    <cellStyle name="s_Hist Inputs (2)_1_CONTROL_LOG_11_2011" xfId="5208"/>
    <cellStyle name="s_Hist Inputs (2)_1_CONTROL_LOG_11_2011 2" xfId="27710"/>
    <cellStyle name="s_Hist Inputs (2)_1_CONTROL_LOG_11_2011 2 2" xfId="18657"/>
    <cellStyle name="s_Hist Inputs (2)_1_CONTROL_LOG_12_2011" xfId="5209"/>
    <cellStyle name="s_Hist Inputs (2)_1_CONTROL_LOG_12_2011 2" xfId="27711"/>
    <cellStyle name="s_Hist Inputs (2)_1_CONTROL_LOG_12_2011 2 2" xfId="17579"/>
    <cellStyle name="s_Hist Inputs (2)_1_Exhibit JNC-1 Property Tax Refunds" xfId="5210"/>
    <cellStyle name="s_Hist Inputs (2)_1_Exhibit JNC-1 Property Tax Refunds 2" xfId="27712"/>
    <cellStyle name="s_Hist Inputs (2)_1_Exhibit JNC-1 Property Tax Refunds 2 2" xfId="32899"/>
    <cellStyle name="s_Hist Inputs (2)_1_Exhibit JNC-1 Property Tax Refunds_256328 Accr Revenue Other_LI_11.11" xfId="5211"/>
    <cellStyle name="s_Hist Inputs (2)_1_Exhibit JNC-1 Property Tax Refunds_256328 Accr Revenue Other_LI_11.11 2" xfId="27713"/>
    <cellStyle name="s_Hist Inputs (2)_1_Exhibit JNC-1 Property Tax Refunds_256328 Accr Revenue Other_LI_11.11 2 2" xfId="18746"/>
    <cellStyle name="s_Hist Inputs (2)_1_Exhibit JNC-1 Property Tax Refunds_Attachment A_Village Refunds # 2 as of 09 12 2011 updated" xfId="10247"/>
    <cellStyle name="s_Hist Inputs (2)_1_Exhibit JNC-1 Property Tax Refunds_Attachment A_Village Refunds # 2 as of 09 12 2011 updated 2" xfId="27714"/>
    <cellStyle name="s_Hist Inputs (2)_1_Exhibit JNC-1 Property Tax Refunds_Attachment A_Village Refunds # 2 as of 09 12 2011 updated 2 2" xfId="32642"/>
    <cellStyle name="s_Hist Inputs (2)_1_Exhibit JNC-1 Property Tax Refunds_JE 154 Interest on Village Refunds_02.12" xfId="5212"/>
    <cellStyle name="s_Hist Inputs (2)_1_Exhibit JNC-1 Property Tax Refunds_JE 154 Interest on Village Refunds_02.12 2" xfId="27715"/>
    <cellStyle name="s_Hist Inputs (2)_1_Exhibit JNC-1 Property Tax Refunds_JE 154 Interest on Village Refunds_02.12 2 2" xfId="33815"/>
    <cellStyle name="s_Hist Inputs (2)_1_Exhibit JNC-1 Property Tax Refunds_JE 154 Interest on Village Refunds_08.11" xfId="5213"/>
    <cellStyle name="s_Hist Inputs (2)_1_Exhibit JNC-1 Property Tax Refunds_JE 154 Interest on Village Refunds_08.11 2" xfId="27716"/>
    <cellStyle name="s_Hist Inputs (2)_1_Exhibit JNC-1 Property Tax Refunds_JE 154 Interest on Village Refunds_08.11 2 2" xfId="33563"/>
    <cellStyle name="s_Hist Inputs (2)_1_Exhibit JNC-1 Property Tax Refunds_JE 154 Interest on Village Refunds_11.11" xfId="5214"/>
    <cellStyle name="s_Hist Inputs (2)_1_Exhibit JNC-1 Property Tax Refunds_JE 154 Interest on Village Refunds_11.11 2" xfId="27717"/>
    <cellStyle name="s_Hist Inputs (2)_1_Exhibit JNC-1 Property Tax Refunds_JE 154 Interest on Village Refunds_11.11 2 2" xfId="19658"/>
    <cellStyle name="s_Hist Inputs (2)_1_Finance_JKC5_August 2011" xfId="5215"/>
    <cellStyle name="s_Hist Inputs (2)_1_Finance_JKC5_August 2011 2" xfId="27718"/>
    <cellStyle name="s_Hist Inputs (2)_1_Finance_JKC5_August 2011 2 2" xfId="34925"/>
    <cellStyle name="s_Hist Inputs (2)_1_Finance_JKC5_January 2012" xfId="5216"/>
    <cellStyle name="s_Hist Inputs (2)_1_Finance_JKC5_January 2012 2" xfId="27719"/>
    <cellStyle name="s_Hist Inputs (2)_1_Finance_JKC5_January 2012 2 2" xfId="20425"/>
    <cellStyle name="s_Hist Inputs (2)_1_FSTR JDE Reports 12.2011" xfId="8912"/>
    <cellStyle name="s_Hist Inputs (2)_1_FSTR JDE Reports 12.2011 2" xfId="10248"/>
    <cellStyle name="s_Hist Inputs (2)_1_FSTR JDE Reports 12.2011 2 2" xfId="27721"/>
    <cellStyle name="s_Hist Inputs (2)_1_FSTR JDE Reports 12.2011 2 2 2" xfId="17965"/>
    <cellStyle name="s_Hist Inputs (2)_1_FSTR JDE Reports 12.2011 3" xfId="27720"/>
    <cellStyle name="s_Hist Inputs (2)_1_FSTR JDE Reports 12.2011 3 2" xfId="34572"/>
    <cellStyle name="s_Hist Inputs (2)_1_JE 100_AR_Uncoll_NY_12.12" xfId="9414"/>
    <cellStyle name="s_Hist Inputs (2)_1_JE 100_AR_Uncoll_NY_12.12 2" xfId="27722"/>
    <cellStyle name="s_Hist Inputs (2)_1_JE 100_AR_Uncoll_NY_12.12 2 2" xfId="35868"/>
    <cellStyle name="s_Hist Inputs (2)_1_JE 100_Uncoll_LI_06.12" xfId="5217"/>
    <cellStyle name="s_Hist Inputs (2)_1_JE 100_Uncoll_LI_06.12 2" xfId="27723"/>
    <cellStyle name="s_Hist Inputs (2)_1_JE 100_Uncoll_LI_06.12 2 2" xfId="35651"/>
    <cellStyle name="s_Hist Inputs (2)_1_JE 108 SERP 07.12" xfId="5218"/>
    <cellStyle name="s_Hist Inputs (2)_1_JE 108 SERP 07.12 2" xfId="5219"/>
    <cellStyle name="s_Hist Inputs (2)_1_JE 108 SERP 07.12 2 2" xfId="27725"/>
    <cellStyle name="s_Hist Inputs (2)_1_JE 108 SERP 07.12 2 2 2" xfId="33585"/>
    <cellStyle name="s_Hist Inputs (2)_1_JE 108 SERP 07.12 3" xfId="5220"/>
    <cellStyle name="s_Hist Inputs (2)_1_JE 108 SERP 07.12 3 2" xfId="27726"/>
    <cellStyle name="s_Hist Inputs (2)_1_JE 108 SERP 07.12 3 2 2" xfId="34938"/>
    <cellStyle name="s_Hist Inputs (2)_1_JE 108 SERP 07.12 4" xfId="5221"/>
    <cellStyle name="s_Hist Inputs (2)_1_JE 108 SERP 07.12 4 2" xfId="27727"/>
    <cellStyle name="s_Hist Inputs (2)_1_JE 108 SERP 07.12 4 2 2" xfId="18522"/>
    <cellStyle name="s_Hist Inputs (2)_1_JE 108 SERP 07.12 5" xfId="5222"/>
    <cellStyle name="s_Hist Inputs (2)_1_JE 108 SERP 07.12 5 2" xfId="27728"/>
    <cellStyle name="s_Hist Inputs (2)_1_JE 108 SERP 07.12 5 2 2" xfId="21534"/>
    <cellStyle name="s_Hist Inputs (2)_1_JE 108 SERP 07.12 6" xfId="27724"/>
    <cellStyle name="s_Hist Inputs (2)_1_JE 108 SERP 07.12 6 2" xfId="18186"/>
    <cellStyle name="s_Hist Inputs (2)_1_JE 109 Rate Differential 08.12" xfId="5223"/>
    <cellStyle name="s_Hist Inputs (2)_1_JE 109 Rate Differential 08.12 2" xfId="5224"/>
    <cellStyle name="s_Hist Inputs (2)_1_JE 109 Rate Differential 08.12 2 2" xfId="27730"/>
    <cellStyle name="s_Hist Inputs (2)_1_JE 109 Rate Differential 08.12 2 2 2" xfId="34223"/>
    <cellStyle name="s_Hist Inputs (2)_1_JE 109 Rate Differential 08.12 3" xfId="5225"/>
    <cellStyle name="s_Hist Inputs (2)_1_JE 109 Rate Differential 08.12 3 2" xfId="27731"/>
    <cellStyle name="s_Hist Inputs (2)_1_JE 109 Rate Differential 08.12 3 2 2" xfId="33766"/>
    <cellStyle name="s_Hist Inputs (2)_1_JE 109 Rate Differential 08.12 4" xfId="5226"/>
    <cellStyle name="s_Hist Inputs (2)_1_JE 109 Rate Differential 08.12 4 2" xfId="27732"/>
    <cellStyle name="s_Hist Inputs (2)_1_JE 109 Rate Differential 08.12 4 2 2" xfId="33267"/>
    <cellStyle name="s_Hist Inputs (2)_1_JE 109 Rate Differential 08.12 5" xfId="5227"/>
    <cellStyle name="s_Hist Inputs (2)_1_JE 109 Rate Differential 08.12 5 2" xfId="27733"/>
    <cellStyle name="s_Hist Inputs (2)_1_JE 109 Rate Differential 08.12 5 2 2" xfId="21059"/>
    <cellStyle name="s_Hist Inputs (2)_1_JE 109 Rate Differential 08.12 6" xfId="27729"/>
    <cellStyle name="s_Hist Inputs (2)_1_JE 109 Rate Differential 08.12 6 2" xfId="32504"/>
    <cellStyle name="s_Hist Inputs (2)_1_JE 111 PNC ANALYSIS FEE ACCRUAL 07.12" xfId="5228"/>
    <cellStyle name="s_Hist Inputs (2)_1_JE 111 PNC ANALYSIS FEE ACCRUAL 07.12 2" xfId="5229"/>
    <cellStyle name="s_Hist Inputs (2)_1_JE 111 PNC ANALYSIS FEE ACCRUAL 07.12 2 2" xfId="27735"/>
    <cellStyle name="s_Hist Inputs (2)_1_JE 111 PNC ANALYSIS FEE ACCRUAL 07.12 2 2 2" xfId="20799"/>
    <cellStyle name="s_Hist Inputs (2)_1_JE 111 PNC ANALYSIS FEE ACCRUAL 07.12 3" xfId="5230"/>
    <cellStyle name="s_Hist Inputs (2)_1_JE 111 PNC ANALYSIS FEE ACCRUAL 07.12 3 2" xfId="27736"/>
    <cellStyle name="s_Hist Inputs (2)_1_JE 111 PNC ANALYSIS FEE ACCRUAL 07.12 3 2 2" xfId="21027"/>
    <cellStyle name="s_Hist Inputs (2)_1_JE 111 PNC ANALYSIS FEE ACCRUAL 07.12 4" xfId="5231"/>
    <cellStyle name="s_Hist Inputs (2)_1_JE 111 PNC ANALYSIS FEE ACCRUAL 07.12 4 2" xfId="27737"/>
    <cellStyle name="s_Hist Inputs (2)_1_JE 111 PNC ANALYSIS FEE ACCRUAL 07.12 4 2 2" xfId="18954"/>
    <cellStyle name="s_Hist Inputs (2)_1_JE 111 PNC ANALYSIS FEE ACCRUAL 07.12 5" xfId="5232"/>
    <cellStyle name="s_Hist Inputs (2)_1_JE 111 PNC ANALYSIS FEE ACCRUAL 07.12 5 2" xfId="27738"/>
    <cellStyle name="s_Hist Inputs (2)_1_JE 111 PNC ANALYSIS FEE ACCRUAL 07.12 5 2 2" xfId="32867"/>
    <cellStyle name="s_Hist Inputs (2)_1_JE 111 PNC ANALYSIS FEE ACCRUAL 07.12 6" xfId="27734"/>
    <cellStyle name="s_Hist Inputs (2)_1_JE 111 PNC ANALYSIS FEE ACCRUAL 07.12 6 2" xfId="19183"/>
    <cellStyle name="s_Hist Inputs (2)_1_JE 125_AWCC Activity_NY_08.12" xfId="5233"/>
    <cellStyle name="s_Hist Inputs (2)_1_JE 125_AWCC Activity_NY_08.12 2" xfId="27739"/>
    <cellStyle name="s_Hist Inputs (2)_1_JE 125_AWCC Activity_NY_08.12 2 2" xfId="35353"/>
    <cellStyle name="s_Hist Inputs (2)_1_JE 152_TSA accrue interest_LI_07.12" xfId="5234"/>
    <cellStyle name="s_Hist Inputs (2)_1_JE 152_TSA accrue interest_LI_07.12 2" xfId="27740"/>
    <cellStyle name="s_Hist Inputs (2)_1_JE 152_TSA accrue interest_LI_07.12 2 2" xfId="35418"/>
    <cellStyle name="s_Hist Inputs (2)_1_JE 154 Interest on Village Refunds_02.12" xfId="5235"/>
    <cellStyle name="s_Hist Inputs (2)_1_JE 154 Interest on Village Refunds_02.12 2" xfId="27741"/>
    <cellStyle name="s_Hist Inputs (2)_1_JE 154 Interest on Village Refunds_02.12 2 2" xfId="33190"/>
    <cellStyle name="s_Hist Inputs (2)_1_JE 154 Interest on Village Refunds_03.11" xfId="5236"/>
    <cellStyle name="s_Hist Inputs (2)_1_JE 154 Interest on Village Refunds_03.11 2" xfId="27742"/>
    <cellStyle name="s_Hist Inputs (2)_1_JE 154 Interest on Village Refunds_03.11 2 2" xfId="33698"/>
    <cellStyle name="s_Hist Inputs (2)_1_JE 154 Interest on Village Refunds_03.11_256328 Accr Revenue Other_LI_11.11" xfId="5237"/>
    <cellStyle name="s_Hist Inputs (2)_1_JE 154 Interest on Village Refunds_03.11_256328 Accr Revenue Other_LI_11.11 2" xfId="27743"/>
    <cellStyle name="s_Hist Inputs (2)_1_JE 154 Interest on Village Refunds_03.11_256328 Accr Revenue Other_LI_11.11 2 2" xfId="19422"/>
    <cellStyle name="s_Hist Inputs (2)_1_JE 154 Interest on Village Refunds_03.11_Attachment A updated with Co. Share 14% 07 25 2011" xfId="5238"/>
    <cellStyle name="s_Hist Inputs (2)_1_JE 154 Interest on Village Refunds_03.11_Attachment A updated with Co. Share 14% 07 25 2011 2" xfId="27744"/>
    <cellStyle name="s_Hist Inputs (2)_1_JE 154 Interest on Village Refunds_03.11_Attachment A updated with Co. Share 14% 07 25 2011 2 2" xfId="34188"/>
    <cellStyle name="s_Hist Inputs (2)_1_JE 154 Interest on Village Refunds_03.11_Attachment A updated with Co. Share 14% 07 25 2011_Attachment A_Village Refunds # 2 as of 09 12 2011 updated" xfId="10249"/>
    <cellStyle name="s_Hist Inputs (2)_1_JE 154 Interest on Village Refunds_03.11_Attachment A updated with Co. Share 14% 07 25 2011_Attachment A_Village Refunds # 2 as of 09 12 2011 updated 2" xfId="27745"/>
    <cellStyle name="s_Hist Inputs (2)_1_JE 154 Interest on Village Refunds_03.11_Attachment A updated with Co. Share 14% 07 25 2011_Attachment A_Village Refunds # 2 as of 09 12 2011 updated 2 2" xfId="34666"/>
    <cellStyle name="s_Hist Inputs (2)_1_JE 154 Interest on Village Refunds_03.11_Attachment A_Village Refunds # 2 as of 09 12 2011 updated" xfId="10250"/>
    <cellStyle name="s_Hist Inputs (2)_1_JE 154 Interest on Village Refunds_03.11_Attachment A_Village Refunds # 2 as of 09 12 2011 updated 2" xfId="27746"/>
    <cellStyle name="s_Hist Inputs (2)_1_JE 154 Interest on Village Refunds_03.11_Attachment A_Village Refunds # 2 as of 09 12 2011 updated 2 2" xfId="18511"/>
    <cellStyle name="s_Hist Inputs (2)_1_JE 154 Interest on Village Refunds_03.11_JE 154 Interest on Village Refunds_02.12" xfId="5239"/>
    <cellStyle name="s_Hist Inputs (2)_1_JE 154 Interest on Village Refunds_03.11_JE 154 Interest on Village Refunds_02.12 2" xfId="27747"/>
    <cellStyle name="s_Hist Inputs (2)_1_JE 154 Interest on Village Refunds_03.11_JE 154 Interest on Village Refunds_02.12 2 2" xfId="17984"/>
    <cellStyle name="s_Hist Inputs (2)_1_JE 154 Interest on Village Refunds_03.11_JE 154 Interest on Village Refunds_08.11" xfId="5240"/>
    <cellStyle name="s_Hist Inputs (2)_1_JE 154 Interest on Village Refunds_03.11_JE 154 Interest on Village Refunds_08.11 2" xfId="27748"/>
    <cellStyle name="s_Hist Inputs (2)_1_JE 154 Interest on Village Refunds_03.11_JE 154 Interest on Village Refunds_08.11 2 2" xfId="19396"/>
    <cellStyle name="s_Hist Inputs (2)_1_JE 154 Interest on Village Refunds_03.11_JE 154 Interest on Village Refunds_11.11" xfId="5241"/>
    <cellStyle name="s_Hist Inputs (2)_1_JE 154 Interest on Village Refunds_03.11_JE 154 Interest on Village Refunds_11.11 2" xfId="27749"/>
    <cellStyle name="s_Hist Inputs (2)_1_JE 154 Interest on Village Refunds_03.11_JE 154 Interest on Village Refunds_11.11 2 2" xfId="18061"/>
    <cellStyle name="s_Hist Inputs (2)_1_JE 154 Interest on Village Refunds_08.11" xfId="5242"/>
    <cellStyle name="s_Hist Inputs (2)_1_JE 154 Interest on Village Refunds_08.11 2" xfId="27750"/>
    <cellStyle name="s_Hist Inputs (2)_1_JE 154 Interest on Village Refunds_08.11 2 2" xfId="34967"/>
    <cellStyle name="s_Hist Inputs (2)_1_JE 154 Interest on Village Refunds_09.11" xfId="10251"/>
    <cellStyle name="s_Hist Inputs (2)_1_JE 154 Interest on Village Refunds_09.11 2" xfId="27751"/>
    <cellStyle name="s_Hist Inputs (2)_1_JE 154 Interest on Village Refunds_09.11 2 2" xfId="18088"/>
    <cellStyle name="s_Hist Inputs (2)_1_JE 154 Interest on Village Refunds_11.11" xfId="5243"/>
    <cellStyle name="s_Hist Inputs (2)_1_JE 154 Interest on Village Refunds_11.11 2" xfId="27752"/>
    <cellStyle name="s_Hist Inputs (2)_1_JE 154 Interest on Village Refunds_11.11 2 2" xfId="17708"/>
    <cellStyle name="s_Hist Inputs (2)_1_JE 160 Workbasket accrual LI 09.11" xfId="5244"/>
    <cellStyle name="s_Hist Inputs (2)_1_JE 160 Workbasket accrual LI 09.11 2" xfId="27753"/>
    <cellStyle name="s_Hist Inputs (2)_1_JE 160 Workbasket accrual LI 09.11 2 2" xfId="35978"/>
    <cellStyle name="s_Hist Inputs (2)_1_JE 160 Workbasket accrual LI 10.11 - in progress" xfId="5245"/>
    <cellStyle name="s_Hist Inputs (2)_1_JE 160 Workbasket accrual LI 10.11 - in progress 2" xfId="27754"/>
    <cellStyle name="s_Hist Inputs (2)_1_JE 160 Workbasket accrual LI 10.11 - in progress 2 2" xfId="17531"/>
    <cellStyle name="s_Hist Inputs (2)_1_JE 160 Workbasket Accrual_updated-_CA_01.10" xfId="5246"/>
    <cellStyle name="s_Hist Inputs (2)_1_JE 160 Workbasket Accrual_updated-_CA_01.10 2" xfId="5247"/>
    <cellStyle name="s_Hist Inputs (2)_1_JE 160 Workbasket Accrual_updated-_CA_01.10 2 2" xfId="27756"/>
    <cellStyle name="s_Hist Inputs (2)_1_JE 160 Workbasket Accrual_updated-_CA_01.10 2 2 2" xfId="33196"/>
    <cellStyle name="s_Hist Inputs (2)_1_JE 160 Workbasket Accrual_updated-_CA_01.10 3" xfId="5248"/>
    <cellStyle name="s_Hist Inputs (2)_1_JE 160 Workbasket Accrual_updated-_CA_01.10 3 2" xfId="27757"/>
    <cellStyle name="s_Hist Inputs (2)_1_JE 160 Workbasket Accrual_updated-_CA_01.10 3 2 2" xfId="18845"/>
    <cellStyle name="s_Hist Inputs (2)_1_JE 160 Workbasket Accrual_updated-_CA_01.10 4" xfId="5249"/>
    <cellStyle name="s_Hist Inputs (2)_1_JE 160 Workbasket Accrual_updated-_CA_01.10 4 2" xfId="27758"/>
    <cellStyle name="s_Hist Inputs (2)_1_JE 160 Workbasket Accrual_updated-_CA_01.10 4 2 2" xfId="33450"/>
    <cellStyle name="s_Hist Inputs (2)_1_JE 160 Workbasket Accrual_updated-_CA_01.10 5" xfId="5250"/>
    <cellStyle name="s_Hist Inputs (2)_1_JE 160 Workbasket Accrual_updated-_CA_01.10 5 2" xfId="27759"/>
    <cellStyle name="s_Hist Inputs (2)_1_JE 160 Workbasket Accrual_updated-_CA_01.10 5 2 2" xfId="18828"/>
    <cellStyle name="s_Hist Inputs (2)_1_JE 160 Workbasket Accrual_updated-_CA_01.10 6" xfId="27755"/>
    <cellStyle name="s_Hist Inputs (2)_1_JE 160 Workbasket Accrual_updated-_CA_01.10 6 2" xfId="32879"/>
    <cellStyle name="s_Hist Inputs (2)_1_JE 160 Workbasket Accrual_updated-_CA_01.10_~3251160" xfId="5251"/>
    <cellStyle name="s_Hist Inputs (2)_1_JE 160 Workbasket Accrual_updated-_CA_01.10_~3251160 2" xfId="27760"/>
    <cellStyle name="s_Hist Inputs (2)_1_JE 160 Workbasket Accrual_updated-_CA_01.10_~3251160 2 2" xfId="33515"/>
    <cellStyle name="s_Hist Inputs (2)_1_JE 160 Workbasket Accrual_updated-_CA_01.10_JE 160 Workbasket accrual LI 09.11" xfId="5252"/>
    <cellStyle name="s_Hist Inputs (2)_1_JE 160 Workbasket Accrual_updated-_CA_01.10_JE 160 Workbasket accrual LI 09.11 2" xfId="27761"/>
    <cellStyle name="s_Hist Inputs (2)_1_JE 160 Workbasket Accrual_updated-_CA_01.10_JE 160 Workbasket accrual LI 09.11 2 2" xfId="35359"/>
    <cellStyle name="s_Hist Inputs (2)_1_JE 160 Workbasket Accrual_updated-_CA_01.10_JE 160 Workbasket accrual LI 10.11 - in progress" xfId="5253"/>
    <cellStyle name="s_Hist Inputs (2)_1_JE 160 Workbasket Accrual_updated-_CA_01.10_JE 160 Workbasket accrual LI 10.11 - in progress 2" xfId="27762"/>
    <cellStyle name="s_Hist Inputs (2)_1_JE 160 Workbasket Accrual_updated-_CA_01.10_JE 160 Workbasket accrual LI 10.11 - in progress 2 2" xfId="32355"/>
    <cellStyle name="s_Hist Inputs (2)_1_JE 160 Workbasket Accrual_updated-_CA_01.10_JE 160 Workbasket Template_LI_04.12" xfId="5254"/>
    <cellStyle name="s_Hist Inputs (2)_1_JE 160 Workbasket Accrual_updated-_CA_01.10_JE 160 Workbasket Template_LI_04.12 2" xfId="27763"/>
    <cellStyle name="s_Hist Inputs (2)_1_JE 160 Workbasket Accrual_updated-_CA_01.10_JE 160 Workbasket Template_LI_04.12 2 2" xfId="33058"/>
    <cellStyle name="s_Hist Inputs (2)_1_JE 160 Workbasket Accrual_updated-_CA_01.10_JE 160 Workbasket Template_LI_07.12" xfId="5255"/>
    <cellStyle name="s_Hist Inputs (2)_1_JE 160 Workbasket Accrual_updated-_CA_01.10_JE 160 Workbasket Template_LI_07.12 2" xfId="27764"/>
    <cellStyle name="s_Hist Inputs (2)_1_JE 160 Workbasket Accrual_updated-_CA_01.10_JE 160 Workbasket Template_LI_07.12 2 2" xfId="20320"/>
    <cellStyle name="s_Hist Inputs (2)_1_JE 160 Workbasket Accrual_updated-_CA_01.10_JE 175 Legal Accrual_LI 05.12" xfId="5256"/>
    <cellStyle name="s_Hist Inputs (2)_1_JE 160 Workbasket Accrual_updated-_CA_01.10_JE 175 Legal Accrual_LI 05.12 2" xfId="27765"/>
    <cellStyle name="s_Hist Inputs (2)_1_JE 160 Workbasket Accrual_updated-_CA_01.10_JE 175 Legal Accrual_LI 05.12 2 2" xfId="33165"/>
    <cellStyle name="s_Hist Inputs (2)_1_JE 160 Workbasket Accrual_updated-_CA_01.10_JE 175 Legal Accrual_LI 08.2011" xfId="5257"/>
    <cellStyle name="s_Hist Inputs (2)_1_JE 160 Workbasket Accrual_updated-_CA_01.10_JE 175 Legal Accrual_LI 08.2011 2" xfId="27766"/>
    <cellStyle name="s_Hist Inputs (2)_1_JE 160 Workbasket Accrual_updated-_CA_01.10_JE 175 Legal Accrual_LI 08.2011 2 2" xfId="18549"/>
    <cellStyle name="s_Hist Inputs (2)_1_JE 160 Workbasket Accrual_updated-_CA_01.10_JE 175 Legal Accrual_LI -10.2011" xfId="5258"/>
    <cellStyle name="s_Hist Inputs (2)_1_JE 160 Workbasket Accrual_updated-_CA_01.10_JE 175 Legal Accrual_LI -10.2011 2" xfId="27767"/>
    <cellStyle name="s_Hist Inputs (2)_1_JE 160 Workbasket Accrual_updated-_CA_01.10_JE 175 Legal Accrual_LI -10.2011 2 2" xfId="35008"/>
    <cellStyle name="s_Hist Inputs (2)_1_JE 160 Workbasket Accrual_updated-_CA_01.10_JE 175 Legal Accrual_LI -11.2011" xfId="5259"/>
    <cellStyle name="s_Hist Inputs (2)_1_JE 160 Workbasket Accrual_updated-_CA_01.10_JE 175 Legal Accrual_LI -11.2011 2" xfId="27768"/>
    <cellStyle name="s_Hist Inputs (2)_1_JE 160 Workbasket Accrual_updated-_CA_01.10_JE 175 Legal Accrual_LI -11.2011 2 2" xfId="19201"/>
    <cellStyle name="s_Hist Inputs (2)_1_JE 160 Workbasket Accrual_updated-_CA_01.10_JE 175 Legal Accrual_LI -12.2011" xfId="5260"/>
    <cellStyle name="s_Hist Inputs (2)_1_JE 160 Workbasket Accrual_updated-_CA_01.10_JE 175 Legal Accrual_LI -12.2011 2" xfId="27769"/>
    <cellStyle name="s_Hist Inputs (2)_1_JE 160 Workbasket Accrual_updated-_CA_01.10_JE 175 Legal Accrual_LI -12.2011 2 2" xfId="18553"/>
    <cellStyle name="s_Hist Inputs (2)_1_JE 160 Workbasket Accrual_updated-_CA_01.10_JE 175_Legal Accrual_TN_08.11" xfId="5261"/>
    <cellStyle name="s_Hist Inputs (2)_1_JE 160 Workbasket Accrual_updated-_CA_01.10_JE 175_Legal Accrual_TN_08.11 2" xfId="27770"/>
    <cellStyle name="s_Hist Inputs (2)_1_JE 160 Workbasket Accrual_updated-_CA_01.10_JE 175_Legal Accrual_TN_08.11 2 2" xfId="35389"/>
    <cellStyle name="s_Hist Inputs (2)_1_JE 160 Workbasket Accrual_updated-_CA_01.10_JE 175_Legal Accrual_TN_09.11" xfId="5262"/>
    <cellStyle name="s_Hist Inputs (2)_1_JE 160 Workbasket Accrual_updated-_CA_01.10_JE 175_Legal Accrual_TN_09.11 2" xfId="27771"/>
    <cellStyle name="s_Hist Inputs (2)_1_JE 160 Workbasket Accrual_updated-_CA_01.10_JE 175_Legal Accrual_TN_09.11 2 2" xfId="21554"/>
    <cellStyle name="s_Hist Inputs (2)_1_JE 160 Workbasket Accrual_updated-_CA_01.10_LI-Legal Fees_Accrual Worksheet_2011-02Nov" xfId="5263"/>
    <cellStyle name="s_Hist Inputs (2)_1_JE 160 Workbasket Accrual_updated-_CA_01.10_LI-Legal Fees_Accrual Worksheet_2011-02Nov 2" xfId="27772"/>
    <cellStyle name="s_Hist Inputs (2)_1_JE 160 Workbasket Accrual_updated-_CA_01.10_LI-Legal Fees_Accrual Worksheet_2011-02Nov 2 2" xfId="19258"/>
    <cellStyle name="s_Hist Inputs (2)_1_JE 160 Workbasket Accrual_updated-_CA_01.10_SAP JE Accrual" xfId="5264"/>
    <cellStyle name="s_Hist Inputs (2)_1_JE 160 Workbasket Accrual_updated-_CA_01.10_SAP JE Accrual 2" xfId="27773"/>
    <cellStyle name="s_Hist Inputs (2)_1_JE 160 Workbasket Accrual_updated-_CA_01.10_SAP JE Accrual 2 2" xfId="35828"/>
    <cellStyle name="s_Hist Inputs (2)_1_JE 160 Workbasket Accrual_updated-_CA_01.10_SAP JE Template 10.06.12" xfId="5265"/>
    <cellStyle name="s_Hist Inputs (2)_1_JE 160 Workbasket Accrual_updated-_CA_01.10_SAP JE Template 10.06.12 2" xfId="27774"/>
    <cellStyle name="s_Hist Inputs (2)_1_JE 160 Workbasket Accrual_updated-_CA_01.10_SAP JE Template 10.06.12 2 2" xfId="35896"/>
    <cellStyle name="s_Hist Inputs (2)_1_JE 175 Legal accrual_12.11" xfId="5266"/>
    <cellStyle name="s_Hist Inputs (2)_1_JE 175 Legal accrual_12.11 2" xfId="27775"/>
    <cellStyle name="s_Hist Inputs (2)_1_JE 175 Legal accrual_12.11 2 2" xfId="18294"/>
    <cellStyle name="s_Hist Inputs (2)_1_JE 175 Legal Accrual_LI_07.12" xfId="10899"/>
    <cellStyle name="s_Hist Inputs (2)_1_JE 175 Legal Accrual_LI_07.12 2" xfId="27776"/>
    <cellStyle name="s_Hist Inputs (2)_1_JE 175 Legal Accrual_LI_07.12 2 2" xfId="19292"/>
    <cellStyle name="s_Hist Inputs (2)_1_JE 180_MI reserve over 180 days_LI 07.12" xfId="10900"/>
    <cellStyle name="s_Hist Inputs (2)_1_JE 180_MI reserve over 180 days_LI 07.12 2" xfId="27777"/>
    <cellStyle name="s_Hist Inputs (2)_1_JE 180_MI reserve over 180 days_LI 07.12 2 2" xfId="35980"/>
    <cellStyle name="s_Hist Inputs (2)_1_JE 200 AWCC true up_PA_06.12" xfId="5267"/>
    <cellStyle name="s_Hist Inputs (2)_1_JE 200 AWCC true up_PA_06.12 2" xfId="27778"/>
    <cellStyle name="s_Hist Inputs (2)_1_JE 200 AWCC true up_PA_06.12 2 2" xfId="32441"/>
    <cellStyle name="s_Hist Inputs (2)_1_JE 38110902 True up interest for RAC adjustment" xfId="5268"/>
    <cellStyle name="s_Hist Inputs (2)_1_JE 38110902 True up interest for RAC adjustment 2" xfId="27779"/>
    <cellStyle name="s_Hist Inputs (2)_1_JE 38110902 True up interest for RAC adjustment 2 2" xfId="20760"/>
    <cellStyle name="s_Hist Inputs (2)_1_JE 39081218 Antenna Rent Revenue_NY_07.12" xfId="9415"/>
    <cellStyle name="s_Hist Inputs (2)_1_JE 39081218 Antenna Rent Revenue_NY_07.12 2" xfId="27780"/>
    <cellStyle name="s_Hist Inputs (2)_1_JE 39081218 Antenna Rent Revenue_NY_07.12 2 2" xfId="34702"/>
    <cellStyle name="s_Hist Inputs (2)_1_JE 500 INTERNAL RESERVE INTEREST Dec. 2011" xfId="5269"/>
    <cellStyle name="s_Hist Inputs (2)_1_JE 500 INTERNAL RESERVE INTEREST Dec. 2011 2" xfId="9569"/>
    <cellStyle name="s_Hist Inputs (2)_1_JE 500 INTERNAL RESERVE INTEREST Dec. 2011 2 2" xfId="27782"/>
    <cellStyle name="s_Hist Inputs (2)_1_JE 500 INTERNAL RESERVE INTEREST Dec. 2011 2 2 2" xfId="21313"/>
    <cellStyle name="s_Hist Inputs (2)_1_JE 500 INTERNAL RESERVE INTEREST Dec. 2011 3" xfId="27781"/>
    <cellStyle name="s_Hist Inputs (2)_1_JE 500 INTERNAL RESERVE INTEREST Dec. 2011 3 2" xfId="32661"/>
    <cellStyle name="s_Hist Inputs (2)_1_JE 500 INTERNAL RESERVE INTEREST Nov. 2011" xfId="9570"/>
    <cellStyle name="s_Hist Inputs (2)_1_JE 500 INTERNAL RESERVE INTEREST Nov. 2011 2" xfId="27783"/>
    <cellStyle name="s_Hist Inputs (2)_1_JE 500 INTERNAL RESERVE INTEREST Nov. 2011 2 2" xfId="17396"/>
    <cellStyle name="s_Hist Inputs (2)_1_JE 725 - To record the PPV uplift - NY - 08.12" xfId="8913"/>
    <cellStyle name="s_Hist Inputs (2)_1_JE 725 - To record the PPV uplift - NY - 08.12 2" xfId="27784"/>
    <cellStyle name="s_Hist Inputs (2)_1_JE 725 - To record the PPV uplift - NY - 08.12 2 2" xfId="18010"/>
    <cellStyle name="s_Hist Inputs (2)_1_JE 77 Rev Stabilization 02.12" xfId="5270"/>
    <cellStyle name="s_Hist Inputs (2)_1_JE 77 Rev Stabilization 02.12 2" xfId="27785"/>
    <cellStyle name="s_Hist Inputs (2)_1_JE 77 Rev Stabilization 02.12 2 2" xfId="35743"/>
    <cellStyle name="s_Hist Inputs (2)_1_JE 77 Rev Stabilization 03.12" xfId="10252"/>
    <cellStyle name="s_Hist Inputs (2)_1_JE 77 Rev Stabilization 03.12 2" xfId="27786"/>
    <cellStyle name="s_Hist Inputs (2)_1_JE 77 Rev Stabilization 03.12 2 2" xfId="34714"/>
    <cellStyle name="s_Hist Inputs (2)_1_JE 77 Rev Stabilization 08.11" xfId="5271"/>
    <cellStyle name="s_Hist Inputs (2)_1_JE 77 Rev Stabilization 08.11 2" xfId="10253"/>
    <cellStyle name="s_Hist Inputs (2)_1_JE 77 Rev Stabilization 08.11 2 2" xfId="27788"/>
    <cellStyle name="s_Hist Inputs (2)_1_JE 77 Rev Stabilization 08.11 2 2 2" xfId="21462"/>
    <cellStyle name="s_Hist Inputs (2)_1_JE 77 Rev Stabilization 08.11 3" xfId="27787"/>
    <cellStyle name="s_Hist Inputs (2)_1_JE 77 Rev Stabilization 08.11 3 2" xfId="21194"/>
    <cellStyle name="s_Hist Inputs (2)_1_JE 77 Rev Stabilization 11.11" xfId="10254"/>
    <cellStyle name="s_Hist Inputs (2)_1_JE 77 Rev Stabilization 11.11 2" xfId="27789"/>
    <cellStyle name="s_Hist Inputs (2)_1_JE 77 Rev Stabilization 11.11 2 2" xfId="33770"/>
    <cellStyle name="s_Hist Inputs (2)_1_JE 77 Rev Stabilization 12.11" xfId="10255"/>
    <cellStyle name="s_Hist Inputs (2)_1_JE 77 Rev Stabilization 12.11 2" xfId="27790"/>
    <cellStyle name="s_Hist Inputs (2)_1_JE 77 Rev Stabilization 12.11 2 2" xfId="19536"/>
    <cellStyle name="s_Hist Inputs (2)_1_JE 77 Rev Stabilization_NY_08.12" xfId="8914"/>
    <cellStyle name="s_Hist Inputs (2)_1_JE 77 Rev Stabilization_NY_08.12 2" xfId="27791"/>
    <cellStyle name="s_Hist Inputs (2)_1_JE 77 Rev Stabilization_NY_08.12 2 2" xfId="35645"/>
    <cellStyle name="s_Hist Inputs (2)_1_JE 78 Property Tax Stabilization 02.12" xfId="8915"/>
    <cellStyle name="s_Hist Inputs (2)_1_JE 78 Property Tax Stabilization 02.12 2" xfId="27792"/>
    <cellStyle name="s_Hist Inputs (2)_1_JE 78 Property Tax Stabilization 02.12 2 2" xfId="35968"/>
    <cellStyle name="s_Hist Inputs (2)_1_JE 78 Property Tax Stabilization 08.11" xfId="8916"/>
    <cellStyle name="s_Hist Inputs (2)_1_JE 78 Property Tax Stabilization 08.11 2" xfId="27793"/>
    <cellStyle name="s_Hist Inputs (2)_1_JE 78 Property Tax Stabilization 08.11 2 2" xfId="35904"/>
    <cellStyle name="s_Hist Inputs (2)_1_JE 78 Property Tax Stabilization 11.11" xfId="8917"/>
    <cellStyle name="s_Hist Inputs (2)_1_JE 78 Property Tax Stabilization 11.11 2" xfId="27794"/>
    <cellStyle name="s_Hist Inputs (2)_1_JE 78 Property Tax Stabilization 11.11 2 2" xfId="19268"/>
    <cellStyle name="s_Hist Inputs (2)_1_JE Template" xfId="5272"/>
    <cellStyle name="s_Hist Inputs (2)_1_JE Template 2" xfId="5273"/>
    <cellStyle name="s_Hist Inputs (2)_1_JE Template 2 2" xfId="27796"/>
    <cellStyle name="s_Hist Inputs (2)_1_JE Template 2 2 2" xfId="20136"/>
    <cellStyle name="s_Hist Inputs (2)_1_JE Template 3" xfId="5274"/>
    <cellStyle name="s_Hist Inputs (2)_1_JE Template 3 2" xfId="27797"/>
    <cellStyle name="s_Hist Inputs (2)_1_JE Template 3 2 2" xfId="34075"/>
    <cellStyle name="s_Hist Inputs (2)_1_JE Template 4" xfId="5275"/>
    <cellStyle name="s_Hist Inputs (2)_1_JE Template 4 2" xfId="27798"/>
    <cellStyle name="s_Hist Inputs (2)_1_JE Template 4 2 2" xfId="17402"/>
    <cellStyle name="s_Hist Inputs (2)_1_JE Template 5" xfId="5276"/>
    <cellStyle name="s_Hist Inputs (2)_1_JE Template 5 2" xfId="27799"/>
    <cellStyle name="s_Hist Inputs (2)_1_JE Template 5 2 2" xfId="20970"/>
    <cellStyle name="s_Hist Inputs (2)_1_JE Template 6" xfId="27795"/>
    <cellStyle name="s_Hist Inputs (2)_1_JE Template 6 2" xfId="33146"/>
    <cellStyle name="s_Hist Inputs (2)_1_JE Template_~3251160" xfId="5277"/>
    <cellStyle name="s_Hist Inputs (2)_1_JE Template_~3251160 2" xfId="27800"/>
    <cellStyle name="s_Hist Inputs (2)_1_JE Template_~3251160 2 2" xfId="21144"/>
    <cellStyle name="s_Hist Inputs (2)_1_JE Template_JE 160 Workbasket accrual LI 09.11" xfId="5278"/>
    <cellStyle name="s_Hist Inputs (2)_1_JE Template_JE 160 Workbasket accrual LI 09.11 2" xfId="27801"/>
    <cellStyle name="s_Hist Inputs (2)_1_JE Template_JE 160 Workbasket accrual LI 09.11 2 2" xfId="17922"/>
    <cellStyle name="s_Hist Inputs (2)_1_JE Template_JE 160 Workbasket accrual LI 10.11 - in progress" xfId="5279"/>
    <cellStyle name="s_Hist Inputs (2)_1_JE Template_JE 160 Workbasket accrual LI 10.11 - in progress 2" xfId="27802"/>
    <cellStyle name="s_Hist Inputs (2)_1_JE Template_JE 160 Workbasket accrual LI 10.11 - in progress 2 2" xfId="20956"/>
    <cellStyle name="s_Hist Inputs (2)_1_JE Template_JE 160 Workbasket Template_LI_04.12" xfId="5280"/>
    <cellStyle name="s_Hist Inputs (2)_1_JE Template_JE 160 Workbasket Template_LI_04.12 2" xfId="27803"/>
    <cellStyle name="s_Hist Inputs (2)_1_JE Template_JE 160 Workbasket Template_LI_04.12 2 2" xfId="17560"/>
    <cellStyle name="s_Hist Inputs (2)_1_JE Template_JE 160 Workbasket Template_LI_07.12" xfId="5281"/>
    <cellStyle name="s_Hist Inputs (2)_1_JE Template_JE 160 Workbasket Template_LI_07.12 2" xfId="27804"/>
    <cellStyle name="s_Hist Inputs (2)_1_JE Template_JE 160 Workbasket Template_LI_07.12 2 2" xfId="33761"/>
    <cellStyle name="s_Hist Inputs (2)_1_JE Template_JE 175 Legal Accrual_LI 05.12" xfId="5282"/>
    <cellStyle name="s_Hist Inputs (2)_1_JE Template_JE 175 Legal Accrual_LI 05.12 2" xfId="27805"/>
    <cellStyle name="s_Hist Inputs (2)_1_JE Template_JE 175 Legal Accrual_LI 05.12 2 2" xfId="35830"/>
    <cellStyle name="s_Hist Inputs (2)_1_JE Template_JE 175 Legal Accrual_LI 08.2011" xfId="5283"/>
    <cellStyle name="s_Hist Inputs (2)_1_JE Template_JE 175 Legal Accrual_LI 08.2011 2" xfId="27806"/>
    <cellStyle name="s_Hist Inputs (2)_1_JE Template_JE 175 Legal Accrual_LI 08.2011 2 2" xfId="19302"/>
    <cellStyle name="s_Hist Inputs (2)_1_JE Template_JE 175 Legal Accrual_LI -10.2011" xfId="5284"/>
    <cellStyle name="s_Hist Inputs (2)_1_JE Template_JE 175 Legal Accrual_LI -10.2011 2" xfId="27807"/>
    <cellStyle name="s_Hist Inputs (2)_1_JE Template_JE 175 Legal Accrual_LI -10.2011 2 2" xfId="17461"/>
    <cellStyle name="s_Hist Inputs (2)_1_JE Template_JE 175 Legal Accrual_LI -11.2011" xfId="5285"/>
    <cellStyle name="s_Hist Inputs (2)_1_JE Template_JE 175 Legal Accrual_LI -11.2011 2" xfId="27808"/>
    <cellStyle name="s_Hist Inputs (2)_1_JE Template_JE 175 Legal Accrual_LI -11.2011 2 2" xfId="35292"/>
    <cellStyle name="s_Hist Inputs (2)_1_JE Template_JE 175 Legal Accrual_LI -12.2011" xfId="5286"/>
    <cellStyle name="s_Hist Inputs (2)_1_JE Template_JE 175 Legal Accrual_LI -12.2011 2" xfId="27809"/>
    <cellStyle name="s_Hist Inputs (2)_1_JE Template_JE 175 Legal Accrual_LI -12.2011 2 2" xfId="34122"/>
    <cellStyle name="s_Hist Inputs (2)_1_JE Template_JE 175_Legal Accrual_TN_08.11" xfId="5287"/>
    <cellStyle name="s_Hist Inputs (2)_1_JE Template_JE 175_Legal Accrual_TN_08.11 2" xfId="27810"/>
    <cellStyle name="s_Hist Inputs (2)_1_JE Template_JE 175_Legal Accrual_TN_08.11 2 2" xfId="21151"/>
    <cellStyle name="s_Hist Inputs (2)_1_JE Template_JE 175_Legal Accrual_TN_09.11" xfId="5288"/>
    <cellStyle name="s_Hist Inputs (2)_1_JE Template_JE 175_Legal Accrual_TN_09.11 2" xfId="27811"/>
    <cellStyle name="s_Hist Inputs (2)_1_JE Template_JE 175_Legal Accrual_TN_09.11 2 2" xfId="20835"/>
    <cellStyle name="s_Hist Inputs (2)_1_JE Template_LI-Legal Fees_Accrual Worksheet_2011-02Nov" xfId="5289"/>
    <cellStyle name="s_Hist Inputs (2)_1_JE Template_LI-Legal Fees_Accrual Worksheet_2011-02Nov 2" xfId="27812"/>
    <cellStyle name="s_Hist Inputs (2)_1_JE Template_LI-Legal Fees_Accrual Worksheet_2011-02Nov 2 2" xfId="32541"/>
    <cellStyle name="s_Hist Inputs (2)_1_JE Template_SAP JE Accrual" xfId="5290"/>
    <cellStyle name="s_Hist Inputs (2)_1_JE Template_SAP JE Accrual 2" xfId="27813"/>
    <cellStyle name="s_Hist Inputs (2)_1_JE Template_SAP JE Accrual 2 2" xfId="35426"/>
    <cellStyle name="s_Hist Inputs (2)_1_JE Template_SAP JE Template 10.06.12" xfId="5291"/>
    <cellStyle name="s_Hist Inputs (2)_1_JE Template_SAP JE Template 10.06.12 2" xfId="27814"/>
    <cellStyle name="s_Hist Inputs (2)_1_JE Template_SAP JE Template 10.06.12 2 2" xfId="33237"/>
    <cellStyle name="s_Hist Inputs (2)_1_JE-December 2012" xfId="5292"/>
    <cellStyle name="s_Hist Inputs (2)_1_JE-December 2012 2" xfId="5293"/>
    <cellStyle name="s_Hist Inputs (2)_1_JE-December 2012 2 2" xfId="27816"/>
    <cellStyle name="s_Hist Inputs (2)_1_JE-December 2012 2 2 2" xfId="32260"/>
    <cellStyle name="s_Hist Inputs (2)_1_JE-December 2012 3" xfId="5294"/>
    <cellStyle name="s_Hist Inputs (2)_1_JE-December 2012 3 2" xfId="27817"/>
    <cellStyle name="s_Hist Inputs (2)_1_JE-December 2012 3 2 2" xfId="33443"/>
    <cellStyle name="s_Hist Inputs (2)_1_JE-December 2012 4" xfId="5295"/>
    <cellStyle name="s_Hist Inputs (2)_1_JE-December 2012 4 2" xfId="27818"/>
    <cellStyle name="s_Hist Inputs (2)_1_JE-December 2012 4 2 2" xfId="32717"/>
    <cellStyle name="s_Hist Inputs (2)_1_JE-December 2012 5" xfId="5296"/>
    <cellStyle name="s_Hist Inputs (2)_1_JE-December 2012 5 2" xfId="27819"/>
    <cellStyle name="s_Hist Inputs (2)_1_JE-December 2012 5 2 2" xfId="35813"/>
    <cellStyle name="s_Hist Inputs (2)_1_JE-December 2012 6" xfId="27815"/>
    <cellStyle name="s_Hist Inputs (2)_1_JE-December 2012 6 2" xfId="33218"/>
    <cellStyle name="s_Hist Inputs (2)_1_JE-November 2012" xfId="5297"/>
    <cellStyle name="s_Hist Inputs (2)_1_JE-November 2012 2" xfId="5298"/>
    <cellStyle name="s_Hist Inputs (2)_1_JE-November 2012 2 2" xfId="27821"/>
    <cellStyle name="s_Hist Inputs (2)_1_JE-November 2012 2 2 2" xfId="17559"/>
    <cellStyle name="s_Hist Inputs (2)_1_JE-November 2012 3" xfId="5299"/>
    <cellStyle name="s_Hist Inputs (2)_1_JE-November 2012 3 2" xfId="27822"/>
    <cellStyle name="s_Hist Inputs (2)_1_JE-November 2012 3 2 2" xfId="19270"/>
    <cellStyle name="s_Hist Inputs (2)_1_JE-November 2012 4" xfId="5300"/>
    <cellStyle name="s_Hist Inputs (2)_1_JE-November 2012 4 2" xfId="27823"/>
    <cellStyle name="s_Hist Inputs (2)_1_JE-November 2012 4 2 2" xfId="34594"/>
    <cellStyle name="s_Hist Inputs (2)_1_JE-November 2012 5" xfId="5301"/>
    <cellStyle name="s_Hist Inputs (2)_1_JE-November 2012 5 2" xfId="27824"/>
    <cellStyle name="s_Hist Inputs (2)_1_JE-November 2012 5 2 2" xfId="18196"/>
    <cellStyle name="s_Hist Inputs (2)_1_JE-November 2012 6" xfId="27820"/>
    <cellStyle name="s_Hist Inputs (2)_1_JE-November 2012 6 2" xfId="35885"/>
    <cellStyle name="s_Hist Inputs (2)_1_Journal Entry (2)" xfId="5302"/>
    <cellStyle name="s_Hist Inputs (2)_1_Journal Entry (2) 2" xfId="27825"/>
    <cellStyle name="s_Hist Inputs (2)_1_Journal Entry (2) 2 2" xfId="19639"/>
    <cellStyle name="s_Hist Inputs (2)_1_JR 2001 OPEB 2012" xfId="10256"/>
    <cellStyle name="s_Hist Inputs (2)_1_JR 2001 OPEB 2012 2" xfId="27826"/>
    <cellStyle name="s_Hist Inputs (2)_1_JR 2001 OPEB 2012 2 2" xfId="17528"/>
    <cellStyle name="s_Hist Inputs (2)_1_JR 2002 Pension Costs 2012" xfId="10257"/>
    <cellStyle name="s_Hist Inputs (2)_1_JR 2002 Pension Costs 2012 2" xfId="27827"/>
    <cellStyle name="s_Hist Inputs (2)_1_JR 2002 Pension Costs 2012 2 2" xfId="19527"/>
    <cellStyle name="s_Hist Inputs (2)_1_LI#38 165100 Mar 2011" xfId="5303"/>
    <cellStyle name="s_Hist Inputs (2)_1_LI#38 165100 Mar 2011 2" xfId="10258"/>
    <cellStyle name="s_Hist Inputs (2)_1_LI#38 165100 Mar 2011 2 2" xfId="27829"/>
    <cellStyle name="s_Hist Inputs (2)_1_LI#38 165100 Mar 2011 2 2 2" xfId="32823"/>
    <cellStyle name="s_Hist Inputs (2)_1_LI#38 165100 Mar 2011 3" xfId="27828"/>
    <cellStyle name="s_Hist Inputs (2)_1_LI#38 165100 Mar 2011 3 2" xfId="21146"/>
    <cellStyle name="s_Hist Inputs (2)_1_LI#38 165100 Mar 2011_39 - JE 77 Rev Stabilization_NY_05.12" xfId="8918"/>
    <cellStyle name="s_Hist Inputs (2)_1_LI#38 165100 Mar 2011_39 - JE 77 Rev Stabilization_NY_05.12 2" xfId="10259"/>
    <cellStyle name="s_Hist Inputs (2)_1_LI#38 165100 Mar 2011_39 - JE 77 Rev Stabilization_NY_05.12 2 2" xfId="27831"/>
    <cellStyle name="s_Hist Inputs (2)_1_LI#38 165100 Mar 2011_39 - JE 77 Rev Stabilization_NY_05.12 2 2 2" xfId="32712"/>
    <cellStyle name="s_Hist Inputs (2)_1_LI#38 165100 Mar 2011_39 - JE 77 Rev Stabilization_NY_05.12 3" xfId="27830"/>
    <cellStyle name="s_Hist Inputs (2)_1_LI#38 165100 Mar 2011_39 - JE 77 Rev Stabilization_NY_05.12 3 2" xfId="34968"/>
    <cellStyle name="s_Hist Inputs (2)_1_LI#38 165100 Mar 2011_39 - JE 79 Rev Stabilization adj_NY_05.12" xfId="8919"/>
    <cellStyle name="s_Hist Inputs (2)_1_LI#38 165100 Mar 2011_39 - JE 79 Rev Stabilization adj_NY_05.12 2" xfId="10260"/>
    <cellStyle name="s_Hist Inputs (2)_1_LI#38 165100 Mar 2011_39 - JE 79 Rev Stabilization adj_NY_05.12 2 2" xfId="27833"/>
    <cellStyle name="s_Hist Inputs (2)_1_LI#38 165100 Mar 2011_39 - JE 79 Rev Stabilization adj_NY_05.12 2 2 2" xfId="33757"/>
    <cellStyle name="s_Hist Inputs (2)_1_LI#38 165100 Mar 2011_39 - JE 79 Rev Stabilization adj_NY_05.12 3" xfId="27832"/>
    <cellStyle name="s_Hist Inputs (2)_1_LI#38 165100 Mar 2011_39 - JE 79 Rev Stabilization adj_NY_05.12 3 2" xfId="19175"/>
    <cellStyle name="s_Hist Inputs (2)_1_LI#38 165100 Mar 2011_JE 38110902 True up interest for RAC adjustment" xfId="5304"/>
    <cellStyle name="s_Hist Inputs (2)_1_LI#38 165100 Mar 2011_JE 38110902 True up interest for RAC adjustment 2" xfId="10261"/>
    <cellStyle name="s_Hist Inputs (2)_1_LI#38 165100 Mar 2011_JE 38110902 True up interest for RAC adjustment 2 2" xfId="27835"/>
    <cellStyle name="s_Hist Inputs (2)_1_LI#38 165100 Mar 2011_JE 38110902 True up interest for RAC adjustment 2 2 2" xfId="21322"/>
    <cellStyle name="s_Hist Inputs (2)_1_LI#38 165100 Mar 2011_JE 38110902 True up interest for RAC adjustment 3" xfId="27834"/>
    <cellStyle name="s_Hist Inputs (2)_1_LI#38 165100 Mar 2011_JE 38110902 True up interest for RAC adjustment 3 2" xfId="33481"/>
    <cellStyle name="s_Hist Inputs (2)_1_LI#38 165100 Mar 2011_JE 77 Rev Stabilization 01.12" xfId="5305"/>
    <cellStyle name="s_Hist Inputs (2)_1_LI#38 165100 Mar 2011_JE 77 Rev Stabilization 01.12 2" xfId="10262"/>
    <cellStyle name="s_Hist Inputs (2)_1_LI#38 165100 Mar 2011_JE 77 Rev Stabilization 01.12 2 2" xfId="27837"/>
    <cellStyle name="s_Hist Inputs (2)_1_LI#38 165100 Mar 2011_JE 77 Rev Stabilization 01.12 2 2 2" xfId="35388"/>
    <cellStyle name="s_Hist Inputs (2)_1_LI#38 165100 Mar 2011_JE 77 Rev Stabilization 01.12 3" xfId="27836"/>
    <cellStyle name="s_Hist Inputs (2)_1_LI#38 165100 Mar 2011_JE 77 Rev Stabilization 01.12 3 2" xfId="19185"/>
    <cellStyle name="s_Hist Inputs (2)_1_LI#38 165100 Mar 2011_JE 77 Rev Stabilization 04.12" xfId="8920"/>
    <cellStyle name="s_Hist Inputs (2)_1_LI#38 165100 Mar 2011_JE 77 Rev Stabilization 04.12 2" xfId="10263"/>
    <cellStyle name="s_Hist Inputs (2)_1_LI#38 165100 Mar 2011_JE 77 Rev Stabilization 04.12 2 2" xfId="27839"/>
    <cellStyle name="s_Hist Inputs (2)_1_LI#38 165100 Mar 2011_JE 77 Rev Stabilization 04.12 2 2 2" xfId="19397"/>
    <cellStyle name="s_Hist Inputs (2)_1_LI#38 165100 Mar 2011_JE 77 Rev Stabilization 04.12 3" xfId="27838"/>
    <cellStyle name="s_Hist Inputs (2)_1_LI#38 165100 Mar 2011_JE 77 Rev Stabilization 04.12 3 2" xfId="17596"/>
    <cellStyle name="s_Hist Inputs (2)_1_LI#38 165100 Mar 2011_JE 77 Rev Stabilization_LI_07.12" xfId="8921"/>
    <cellStyle name="s_Hist Inputs (2)_1_LI#38 165100 Mar 2011_JE 77 Rev Stabilization_LI_07.12 2" xfId="27840"/>
    <cellStyle name="s_Hist Inputs (2)_1_LI#38 165100 Mar 2011_JE 77 Rev Stabilization_LI_07.12 2 2" xfId="35590"/>
    <cellStyle name="s_Hist Inputs (2)_1_LI#38 165100 Mar 2011_JE 78 Property Tax Stabilization 01.12" xfId="5306"/>
    <cellStyle name="s_Hist Inputs (2)_1_LI#38 165100 Mar 2011_JE 78 Property Tax Stabilization 01.12 2" xfId="10264"/>
    <cellStyle name="s_Hist Inputs (2)_1_LI#38 165100 Mar 2011_JE 78 Property Tax Stabilization 01.12 2 2" xfId="27842"/>
    <cellStyle name="s_Hist Inputs (2)_1_LI#38 165100 Mar 2011_JE 78 Property Tax Stabilization 01.12 2 2 2" xfId="35594"/>
    <cellStyle name="s_Hist Inputs (2)_1_LI#38 165100 Mar 2011_JE 78 Property Tax Stabilization 01.12 3" xfId="27841"/>
    <cellStyle name="s_Hist Inputs (2)_1_LI#38 165100 Mar 2011_JE 78 Property Tax Stabilization 01.12 3 2" xfId="21221"/>
    <cellStyle name="s_Hist Inputs (2)_1_LI#38 165100 Mar 2011_JE 78 Property Tax Stabilization 03.12" xfId="8922"/>
    <cellStyle name="s_Hist Inputs (2)_1_LI#38 165100 Mar 2011_JE 78 Property Tax Stabilization 03.12 2" xfId="27843"/>
    <cellStyle name="s_Hist Inputs (2)_1_LI#38 165100 Mar 2011_JE 78 Property Tax Stabilization 03.12 2 2" xfId="19020"/>
    <cellStyle name="s_Hist Inputs (2)_1_LI#38 165100 Mar 2011_JE 78 Property Tax Stabilization 04.12" xfId="8923"/>
    <cellStyle name="s_Hist Inputs (2)_1_LI#38 165100 Mar 2011_JE 78 Property Tax Stabilization 04.12 2" xfId="27844"/>
    <cellStyle name="s_Hist Inputs (2)_1_LI#38 165100 Mar 2011_JE 78 Property Tax Stabilization 04.12 2 2" xfId="33812"/>
    <cellStyle name="s_Hist Inputs (2)_1_LI#38 165100 Mar 2011_JE 78 Property Tax Stabilization 11.11" xfId="5307"/>
    <cellStyle name="s_Hist Inputs (2)_1_LI#38 165100 Mar 2011_JE 78 Property Tax Stabilization 11.11 2" xfId="10265"/>
    <cellStyle name="s_Hist Inputs (2)_1_LI#38 165100 Mar 2011_JE 78 Property Tax Stabilization 11.11 2 2" xfId="27846"/>
    <cellStyle name="s_Hist Inputs (2)_1_LI#38 165100 Mar 2011_JE 78 Property Tax Stabilization 11.11 2 2 2" xfId="18012"/>
    <cellStyle name="s_Hist Inputs (2)_1_LI#38 165100 Mar 2011_JE 78 Property Tax Stabilization 11.11 3" xfId="27845"/>
    <cellStyle name="s_Hist Inputs (2)_1_LI#38 165100 Mar 2011_JE 78 Property Tax Stabilization 11.11 3 2" xfId="32433"/>
    <cellStyle name="s_Hist Inputs (2)_1_Sheet1" xfId="5308"/>
    <cellStyle name="s_Hist Inputs (2)_1_Sheet1 2" xfId="27847"/>
    <cellStyle name="s_Hist Inputs (2)_1_Sheet1 2 2" xfId="32676"/>
    <cellStyle name="s_Hist Inputs (2)_1_UPLOAD-Template_2012-06-22" xfId="5309"/>
    <cellStyle name="s_Hist Inputs (2)_1_UPLOAD-Template_2012-06-22 2" xfId="5310"/>
    <cellStyle name="s_Hist Inputs (2)_1_UPLOAD-Template_2012-06-22 2 2" xfId="27849"/>
    <cellStyle name="s_Hist Inputs (2)_1_UPLOAD-Template_2012-06-22 2 2 2" xfId="34816"/>
    <cellStyle name="s_Hist Inputs (2)_1_UPLOAD-Template_2012-06-22 3" xfId="5311"/>
    <cellStyle name="s_Hist Inputs (2)_1_UPLOAD-Template_2012-06-22 3 2" xfId="27850"/>
    <cellStyle name="s_Hist Inputs (2)_1_UPLOAD-Template_2012-06-22 3 2 2" xfId="34540"/>
    <cellStyle name="s_Hist Inputs (2)_1_UPLOAD-Template_2012-06-22 4" xfId="5312"/>
    <cellStyle name="s_Hist Inputs (2)_1_UPLOAD-Template_2012-06-22 4 2" xfId="27851"/>
    <cellStyle name="s_Hist Inputs (2)_1_UPLOAD-Template_2012-06-22 4 2 2" xfId="34915"/>
    <cellStyle name="s_Hist Inputs (2)_1_UPLOAD-Template_2012-06-22 5" xfId="5313"/>
    <cellStyle name="s_Hist Inputs (2)_1_UPLOAD-Template_2012-06-22 5 2" xfId="27852"/>
    <cellStyle name="s_Hist Inputs (2)_1_UPLOAD-Template_2012-06-22 5 2 2" xfId="18317"/>
    <cellStyle name="s_Hist Inputs (2)_1_UPLOAD-Template_2012-06-22 6" xfId="27848"/>
    <cellStyle name="s_Hist Inputs (2)_1_UPLOAD-Template_2012-06-22 6 2" xfId="33697"/>
    <cellStyle name="s_Hist Inputs (2)_1_UPLOAD-Template_2012-06-22_SAP JE Accrual" xfId="5314"/>
    <cellStyle name="s_Hist Inputs (2)_1_UPLOAD-Template_2012-06-22_SAP JE Accrual 2" xfId="27853"/>
    <cellStyle name="s_Hist Inputs (2)_1_UPLOAD-Template_2012-06-22_SAP JE Accrual 2 2" xfId="33759"/>
    <cellStyle name="s_Hist Inputs (2)_1_UPLOAD-Template_2012-06-22_SAP JE Template 10.06.12" xfId="5315"/>
    <cellStyle name="s_Hist Inputs (2)_1_UPLOAD-Template_2012-06-22_SAP JE Template 10.06.12 2" xfId="27854"/>
    <cellStyle name="s_Hist Inputs (2)_1_UPLOAD-Template_2012-06-22_SAP JE Template 10.06.12 2 2" xfId="32629"/>
    <cellStyle name="s_Hist Inputs (2)_100000439" xfId="8924"/>
    <cellStyle name="s_Hist Inputs (2)_100000439 2" xfId="27855"/>
    <cellStyle name="s_Hist Inputs (2)_100000439 2 2" xfId="33612"/>
    <cellStyle name="s_Hist Inputs (2)_100000477 JE 77 Rev Stabilization_LI_08.12" xfId="10266"/>
    <cellStyle name="s_Hist Inputs (2)_100000477 JE 77 Rev Stabilization_LI_08.12 2" xfId="27856"/>
    <cellStyle name="s_Hist Inputs (2)_100000477 JE 77 Rev Stabilization_LI_08.12 2 2" xfId="33032"/>
    <cellStyle name="s_Hist Inputs (2)_165500 Prepaid Other_NY_05.12" xfId="8925"/>
    <cellStyle name="s_Hist Inputs (2)_165500 Prepaid Other_NY_05.12 2" xfId="27857"/>
    <cellStyle name="s_Hist Inputs (2)_165500 Prepaid Other_NY_05.12 2 2" xfId="20986"/>
    <cellStyle name="s_Hist Inputs (2)_241208 Accrued Rents_NY_05.12" xfId="9416"/>
    <cellStyle name="s_Hist Inputs (2)_241208 Accrued Rents_NY_05.12 2" xfId="27858"/>
    <cellStyle name="s_Hist Inputs (2)_241208 Accrued Rents_NY_05.12 2 2" xfId="18221"/>
    <cellStyle name="s_Hist Inputs (2)_256328 Accr Revenue Other_LI_11.11" xfId="5316"/>
    <cellStyle name="s_Hist Inputs (2)_256328 Accr Revenue Other_LI_11.11 2" xfId="27859"/>
    <cellStyle name="s_Hist Inputs (2)_256328 Accr Revenue Other_LI_11.11 2 2" xfId="35588"/>
    <cellStyle name="s_Hist Inputs (2)_256345 MTBE_NY_05.12" xfId="9417"/>
    <cellStyle name="s_Hist Inputs (2)_256345 MTBE_NY_05.12 2" xfId="27860"/>
    <cellStyle name="s_Hist Inputs (2)_256345 MTBE_NY_05.12 2 2" xfId="32538"/>
    <cellStyle name="s_Hist Inputs (2)_39 - JE 79 Rev Stabilization adj_NY_05.12" xfId="8926"/>
    <cellStyle name="s_Hist Inputs (2)_39 - JE 79 Rev Stabilization adj_NY_05.12 2" xfId="27861"/>
    <cellStyle name="s_Hist Inputs (2)_39 - JE 79 Rev Stabilization adj_NY_05.12 2 2" xfId="19295"/>
    <cellStyle name="s_Hist Inputs (2)_CONTROL_LOG_01_2012" xfId="5317"/>
    <cellStyle name="s_Hist Inputs (2)_CONTROL_LOG_01_2012 2" xfId="27862"/>
    <cellStyle name="s_Hist Inputs (2)_CONTROL_LOG_01_2012 2 2" xfId="32543"/>
    <cellStyle name="s_Hist Inputs (2)_CONTROL_LOG_02_2012" xfId="5318"/>
    <cellStyle name="s_Hist Inputs (2)_CONTROL_LOG_02_2012 2" xfId="27863"/>
    <cellStyle name="s_Hist Inputs (2)_CONTROL_LOG_02_2012 2 2" xfId="33249"/>
    <cellStyle name="s_Hist Inputs (2)_CONTROL_LOG_03_2012" xfId="5319"/>
    <cellStyle name="s_Hist Inputs (2)_CONTROL_LOG_03_2012 2" xfId="27864"/>
    <cellStyle name="s_Hist Inputs (2)_CONTROL_LOG_03_2012 2 2" xfId="32871"/>
    <cellStyle name="s_Hist Inputs (2)_CONTROL_LOG_04_2011" xfId="5320"/>
    <cellStyle name="s_Hist Inputs (2)_CONTROL_LOG_04_2011 2" xfId="27865"/>
    <cellStyle name="s_Hist Inputs (2)_CONTROL_LOG_04_2011 2 2" xfId="17893"/>
    <cellStyle name="s_Hist Inputs (2)_CONTROL_LOG_04_2012" xfId="5321"/>
    <cellStyle name="s_Hist Inputs (2)_CONTROL_LOG_04_2012 2" xfId="27866"/>
    <cellStyle name="s_Hist Inputs (2)_CONTROL_LOG_04_2012 2 2" xfId="21495"/>
    <cellStyle name="s_Hist Inputs (2)_CONTROL_LOG_05_2011" xfId="5322"/>
    <cellStyle name="s_Hist Inputs (2)_CONTROL_LOG_05_2011 2" xfId="27867"/>
    <cellStyle name="s_Hist Inputs (2)_CONTROL_LOG_05_2011 2 2" xfId="20738"/>
    <cellStyle name="s_Hist Inputs (2)_CONTROL_LOG_05_2012" xfId="5323"/>
    <cellStyle name="s_Hist Inputs (2)_CONTROL_LOG_05_2012 2" xfId="27868"/>
    <cellStyle name="s_Hist Inputs (2)_CONTROL_LOG_05_2012 2 2" xfId="33615"/>
    <cellStyle name="s_Hist Inputs (2)_CONTROL_LOG_06_2011" xfId="5324"/>
    <cellStyle name="s_Hist Inputs (2)_CONTROL_LOG_06_2011 2" xfId="27869"/>
    <cellStyle name="s_Hist Inputs (2)_CONTROL_LOG_06_2011 2 2" xfId="17234"/>
    <cellStyle name="s_Hist Inputs (2)_CONTROL_LOG_06_2012" xfId="5325"/>
    <cellStyle name="s_Hist Inputs (2)_CONTROL_LOG_06_2012 2" xfId="27870"/>
    <cellStyle name="s_Hist Inputs (2)_CONTROL_LOG_06_2012 2 2" xfId="35869"/>
    <cellStyle name="s_Hist Inputs (2)_CONTROL_LOG_07_2011" xfId="5326"/>
    <cellStyle name="s_Hist Inputs (2)_CONTROL_LOG_07_2011 2" xfId="27871"/>
    <cellStyle name="s_Hist Inputs (2)_CONTROL_LOG_07_2011 2 2" xfId="19586"/>
    <cellStyle name="s_Hist Inputs (2)_CONTROL_LOG_08_2011" xfId="5327"/>
    <cellStyle name="s_Hist Inputs (2)_CONTROL_LOG_08_2011 2" xfId="27872"/>
    <cellStyle name="s_Hist Inputs (2)_CONTROL_LOG_08_2011 2 2" xfId="33735"/>
    <cellStyle name="s_Hist Inputs (2)_CONTROL_LOG_09_2011" xfId="5328"/>
    <cellStyle name="s_Hist Inputs (2)_CONTROL_LOG_09_2011 2" xfId="27873"/>
    <cellStyle name="s_Hist Inputs (2)_CONTROL_LOG_09_2011 2 2" xfId="35915"/>
    <cellStyle name="s_Hist Inputs (2)_CONTROL_LOG_10_2011" xfId="5329"/>
    <cellStyle name="s_Hist Inputs (2)_CONTROL_LOG_10_2011 2" xfId="27874"/>
    <cellStyle name="s_Hist Inputs (2)_CONTROL_LOG_10_2011 2 2" xfId="18259"/>
    <cellStyle name="s_Hist Inputs (2)_CONTROL_LOG_11_2011" xfId="5330"/>
    <cellStyle name="s_Hist Inputs (2)_CONTROL_LOG_11_2011 2" xfId="27875"/>
    <cellStyle name="s_Hist Inputs (2)_CONTROL_LOG_11_2011 2 2" xfId="35983"/>
    <cellStyle name="s_Hist Inputs (2)_CONTROL_LOG_12_2011" xfId="5331"/>
    <cellStyle name="s_Hist Inputs (2)_CONTROL_LOG_12_2011 2" xfId="27876"/>
    <cellStyle name="s_Hist Inputs (2)_CONTROL_LOG_12_2011 2 2" xfId="20614"/>
    <cellStyle name="s_Hist Inputs (2)_FSTR JDE Reports 12.2011" xfId="8927"/>
    <cellStyle name="s_Hist Inputs (2)_FSTR JDE Reports 12.2011 2" xfId="10267"/>
    <cellStyle name="s_Hist Inputs (2)_FSTR JDE Reports 12.2011 2 2" xfId="27878"/>
    <cellStyle name="s_Hist Inputs (2)_FSTR JDE Reports 12.2011 2 2 2" xfId="33564"/>
    <cellStyle name="s_Hist Inputs (2)_FSTR JDE Reports 12.2011 3" xfId="27877"/>
    <cellStyle name="s_Hist Inputs (2)_FSTR JDE Reports 12.2011 3 2" xfId="18524"/>
    <cellStyle name="s_Hist Inputs (2)_JE 100_Uncoll_LI_06.12" xfId="5332"/>
    <cellStyle name="s_Hist Inputs (2)_JE 100_Uncoll_LI_06.12 2" xfId="27879"/>
    <cellStyle name="s_Hist Inputs (2)_JE 100_Uncoll_LI_06.12 2 2" xfId="33756"/>
    <cellStyle name="s_Hist Inputs (2)_JE 108 SERP 07.12" xfId="5333"/>
    <cellStyle name="s_Hist Inputs (2)_JE 108 SERP 07.12 2" xfId="5334"/>
    <cellStyle name="s_Hist Inputs (2)_JE 108 SERP 07.12 2 2" xfId="27881"/>
    <cellStyle name="s_Hist Inputs (2)_JE 108 SERP 07.12 2 2 2" xfId="18476"/>
    <cellStyle name="s_Hist Inputs (2)_JE 108 SERP 07.12 3" xfId="5335"/>
    <cellStyle name="s_Hist Inputs (2)_JE 108 SERP 07.12 3 2" xfId="27882"/>
    <cellStyle name="s_Hist Inputs (2)_JE 108 SERP 07.12 3 2 2" xfId="32515"/>
    <cellStyle name="s_Hist Inputs (2)_JE 108 SERP 07.12 4" xfId="5336"/>
    <cellStyle name="s_Hist Inputs (2)_JE 108 SERP 07.12 4 2" xfId="27883"/>
    <cellStyle name="s_Hist Inputs (2)_JE 108 SERP 07.12 4 2 2" xfId="35269"/>
    <cellStyle name="s_Hist Inputs (2)_JE 108 SERP 07.12 5" xfId="5337"/>
    <cellStyle name="s_Hist Inputs (2)_JE 108 SERP 07.12 5 2" xfId="27884"/>
    <cellStyle name="s_Hist Inputs (2)_JE 108 SERP 07.12 5 2 2" xfId="35093"/>
    <cellStyle name="s_Hist Inputs (2)_JE 108 SERP 07.12 6" xfId="27880"/>
    <cellStyle name="s_Hist Inputs (2)_JE 108 SERP 07.12 6 2" xfId="18999"/>
    <cellStyle name="s_Hist Inputs (2)_JE 109 Rate Differential 08.12" xfId="5338"/>
    <cellStyle name="s_Hist Inputs (2)_JE 109 Rate Differential 08.12 2" xfId="5339"/>
    <cellStyle name="s_Hist Inputs (2)_JE 109 Rate Differential 08.12 2 2" xfId="27886"/>
    <cellStyle name="s_Hist Inputs (2)_JE 109 Rate Differential 08.12 2 2 2" xfId="32437"/>
    <cellStyle name="s_Hist Inputs (2)_JE 109 Rate Differential 08.12 3" xfId="5340"/>
    <cellStyle name="s_Hist Inputs (2)_JE 109 Rate Differential 08.12 3 2" xfId="27887"/>
    <cellStyle name="s_Hist Inputs (2)_JE 109 Rate Differential 08.12 3 2 2" xfId="33586"/>
    <cellStyle name="s_Hist Inputs (2)_JE 109 Rate Differential 08.12 4" xfId="5341"/>
    <cellStyle name="s_Hist Inputs (2)_JE 109 Rate Differential 08.12 4 2" xfId="27888"/>
    <cellStyle name="s_Hist Inputs (2)_JE 109 Rate Differential 08.12 4 2 2" xfId="19273"/>
    <cellStyle name="s_Hist Inputs (2)_JE 109 Rate Differential 08.12 5" xfId="5342"/>
    <cellStyle name="s_Hist Inputs (2)_JE 109 Rate Differential 08.12 5 2" xfId="27889"/>
    <cellStyle name="s_Hist Inputs (2)_JE 109 Rate Differential 08.12 5 2 2" xfId="35620"/>
    <cellStyle name="s_Hist Inputs (2)_JE 109 Rate Differential 08.12 6" xfId="27885"/>
    <cellStyle name="s_Hist Inputs (2)_JE 109 Rate Differential 08.12 6 2" xfId="33813"/>
    <cellStyle name="s_Hist Inputs (2)_JE 111 PNC ANALYSIS FEE ACCRUAL 07.12" xfId="5343"/>
    <cellStyle name="s_Hist Inputs (2)_JE 111 PNC ANALYSIS FEE ACCRUAL 07.12 2" xfId="5344"/>
    <cellStyle name="s_Hist Inputs (2)_JE 111 PNC ANALYSIS FEE ACCRUAL 07.12 2 2" xfId="27891"/>
    <cellStyle name="s_Hist Inputs (2)_JE 111 PNC ANALYSIS FEE ACCRUAL 07.12 2 2 2" xfId="19055"/>
    <cellStyle name="s_Hist Inputs (2)_JE 111 PNC ANALYSIS FEE ACCRUAL 07.12 3" xfId="5345"/>
    <cellStyle name="s_Hist Inputs (2)_JE 111 PNC ANALYSIS FEE ACCRUAL 07.12 3 2" xfId="27892"/>
    <cellStyle name="s_Hist Inputs (2)_JE 111 PNC ANALYSIS FEE ACCRUAL 07.12 3 2 2" xfId="34272"/>
    <cellStyle name="s_Hist Inputs (2)_JE 111 PNC ANALYSIS FEE ACCRUAL 07.12 4" xfId="5346"/>
    <cellStyle name="s_Hist Inputs (2)_JE 111 PNC ANALYSIS FEE ACCRUAL 07.12 4 2" xfId="27893"/>
    <cellStyle name="s_Hist Inputs (2)_JE 111 PNC ANALYSIS FEE ACCRUAL 07.12 4 2 2" xfId="18156"/>
    <cellStyle name="s_Hist Inputs (2)_JE 111 PNC ANALYSIS FEE ACCRUAL 07.12 5" xfId="5347"/>
    <cellStyle name="s_Hist Inputs (2)_JE 111 PNC ANALYSIS FEE ACCRUAL 07.12 5 2" xfId="27894"/>
    <cellStyle name="s_Hist Inputs (2)_JE 111 PNC ANALYSIS FEE ACCRUAL 07.12 5 2 2" xfId="34919"/>
    <cellStyle name="s_Hist Inputs (2)_JE 111 PNC ANALYSIS FEE ACCRUAL 07.12 6" xfId="27890"/>
    <cellStyle name="s_Hist Inputs (2)_JE 111 PNC ANALYSIS FEE ACCRUAL 07.12 6 2" xfId="32493"/>
    <cellStyle name="s_Hist Inputs (2)_JE 125_AWCC Activity_NY_08.12" xfId="5348"/>
    <cellStyle name="s_Hist Inputs (2)_JE 125_AWCC Activity_NY_08.12 2" xfId="27895"/>
    <cellStyle name="s_Hist Inputs (2)_JE 125_AWCC Activity_NY_08.12 2 2" xfId="19275"/>
    <cellStyle name="s_Hist Inputs (2)_JE 152_TSA accrue interest_LI_07.12" xfId="5349"/>
    <cellStyle name="s_Hist Inputs (2)_JE 152_TSA accrue interest_LI_07.12 2" xfId="27896"/>
    <cellStyle name="s_Hist Inputs (2)_JE 152_TSA accrue interest_LI_07.12 2 2" xfId="34704"/>
    <cellStyle name="s_Hist Inputs (2)_JE 154 Interest on Village Refunds_02.12" xfId="5350"/>
    <cellStyle name="s_Hist Inputs (2)_JE 154 Interest on Village Refunds_02.12 2" xfId="27897"/>
    <cellStyle name="s_Hist Inputs (2)_JE 154 Interest on Village Refunds_02.12 2 2" xfId="32958"/>
    <cellStyle name="s_Hist Inputs (2)_JE 154 Interest on Village Refunds_08.11" xfId="5351"/>
    <cellStyle name="s_Hist Inputs (2)_JE 154 Interest on Village Refunds_08.11 2" xfId="27898"/>
    <cellStyle name="s_Hist Inputs (2)_JE 154 Interest on Village Refunds_08.11 2 2" xfId="20670"/>
    <cellStyle name="s_Hist Inputs (2)_JE 154 Interest on Village Refunds_09.11" xfId="10268"/>
    <cellStyle name="s_Hist Inputs (2)_JE 154 Interest on Village Refunds_09.11 2" xfId="27899"/>
    <cellStyle name="s_Hist Inputs (2)_JE 154 Interest on Village Refunds_09.11 2 2" xfId="32291"/>
    <cellStyle name="s_Hist Inputs (2)_JE 154 Interest on Village Refunds_11.11" xfId="5352"/>
    <cellStyle name="s_Hist Inputs (2)_JE 154 Interest on Village Refunds_11.11 2" xfId="27900"/>
    <cellStyle name="s_Hist Inputs (2)_JE 154 Interest on Village Refunds_11.11 2 2" xfId="21610"/>
    <cellStyle name="s_Hist Inputs (2)_JE 160 Workbasket accrual LI 09.11" xfId="5353"/>
    <cellStyle name="s_Hist Inputs (2)_JE 160 Workbasket accrual LI 09.11 2" xfId="27901"/>
    <cellStyle name="s_Hist Inputs (2)_JE 160 Workbasket accrual LI 09.11 2 2" xfId="20394"/>
    <cellStyle name="s_Hist Inputs (2)_JE 160 Workbasket accrual LI 10.11 - in progress" xfId="5354"/>
    <cellStyle name="s_Hist Inputs (2)_JE 160 Workbasket accrual LI 10.11 - in progress 2" xfId="27902"/>
    <cellStyle name="s_Hist Inputs (2)_JE 160 Workbasket accrual LI 10.11 - in progress 2 2" xfId="34507"/>
    <cellStyle name="s_Hist Inputs (2)_JE 160 Workbasket Accrual_updated-_CA_01.10" xfId="5355"/>
    <cellStyle name="s_Hist Inputs (2)_JE 160 Workbasket Accrual_updated-_CA_01.10 2" xfId="5356"/>
    <cellStyle name="s_Hist Inputs (2)_JE 160 Workbasket Accrual_updated-_CA_01.10 2 2" xfId="27904"/>
    <cellStyle name="s_Hist Inputs (2)_JE 160 Workbasket Accrual_updated-_CA_01.10 2 2 2" xfId="35423"/>
    <cellStyle name="s_Hist Inputs (2)_JE 160 Workbasket Accrual_updated-_CA_01.10 3" xfId="5357"/>
    <cellStyle name="s_Hist Inputs (2)_JE 160 Workbasket Accrual_updated-_CA_01.10 3 2" xfId="27905"/>
    <cellStyle name="s_Hist Inputs (2)_JE 160 Workbasket Accrual_updated-_CA_01.10 3 2 2" xfId="33442"/>
    <cellStyle name="s_Hist Inputs (2)_JE 160 Workbasket Accrual_updated-_CA_01.10 4" xfId="5358"/>
    <cellStyle name="s_Hist Inputs (2)_JE 160 Workbasket Accrual_updated-_CA_01.10 4 2" xfId="27906"/>
    <cellStyle name="s_Hist Inputs (2)_JE 160 Workbasket Accrual_updated-_CA_01.10 4 2 2" xfId="33561"/>
    <cellStyle name="s_Hist Inputs (2)_JE 160 Workbasket Accrual_updated-_CA_01.10 5" xfId="5359"/>
    <cellStyle name="s_Hist Inputs (2)_JE 160 Workbasket Accrual_updated-_CA_01.10 5 2" xfId="27907"/>
    <cellStyle name="s_Hist Inputs (2)_JE 160 Workbasket Accrual_updated-_CA_01.10 5 2 2" xfId="19019"/>
    <cellStyle name="s_Hist Inputs (2)_JE 160 Workbasket Accrual_updated-_CA_01.10 6" xfId="27903"/>
    <cellStyle name="s_Hist Inputs (2)_JE 160 Workbasket Accrual_updated-_CA_01.10 6 2" xfId="35888"/>
    <cellStyle name="s_Hist Inputs (2)_JE 160 Workbasket Accrual_updated-_CA_01.10_~3251160" xfId="5360"/>
    <cellStyle name="s_Hist Inputs (2)_JE 160 Workbasket Accrual_updated-_CA_01.10_~3251160 2" xfId="27908"/>
    <cellStyle name="s_Hist Inputs (2)_JE 160 Workbasket Accrual_updated-_CA_01.10_~3251160 2 2" xfId="35268"/>
    <cellStyle name="s_Hist Inputs (2)_JE 160 Workbasket Accrual_updated-_CA_01.10_JE 160 Workbasket accrual LI 09.11" xfId="5361"/>
    <cellStyle name="s_Hist Inputs (2)_JE 160 Workbasket Accrual_updated-_CA_01.10_JE 160 Workbasket accrual LI 09.11 2" xfId="27909"/>
    <cellStyle name="s_Hist Inputs (2)_JE 160 Workbasket Accrual_updated-_CA_01.10_JE 160 Workbasket accrual LI 09.11 2 2" xfId="35436"/>
    <cellStyle name="s_Hist Inputs (2)_JE 160 Workbasket Accrual_updated-_CA_01.10_JE 160 Workbasket accrual LI 10.11 - in progress" xfId="5362"/>
    <cellStyle name="s_Hist Inputs (2)_JE 160 Workbasket Accrual_updated-_CA_01.10_JE 160 Workbasket accrual LI 10.11 - in progress 2" xfId="27910"/>
    <cellStyle name="s_Hist Inputs (2)_JE 160 Workbasket Accrual_updated-_CA_01.10_JE 160 Workbasket accrual LI 10.11 - in progress 2 2" xfId="17637"/>
    <cellStyle name="s_Hist Inputs (2)_JE 160 Workbasket Accrual_updated-_CA_01.10_JE 160 Workbasket Template_LI_04.12" xfId="5363"/>
    <cellStyle name="s_Hist Inputs (2)_JE 160 Workbasket Accrual_updated-_CA_01.10_JE 160 Workbasket Template_LI_04.12 2" xfId="27911"/>
    <cellStyle name="s_Hist Inputs (2)_JE 160 Workbasket Accrual_updated-_CA_01.10_JE 160 Workbasket Template_LI_04.12 2 2" xfId="17648"/>
    <cellStyle name="s_Hist Inputs (2)_JE 160 Workbasket Accrual_updated-_CA_01.10_JE 160 Workbasket Template_LI_07.12" xfId="5364"/>
    <cellStyle name="s_Hist Inputs (2)_JE 160 Workbasket Accrual_updated-_CA_01.10_JE 160 Workbasket Template_LI_07.12 2" xfId="27912"/>
    <cellStyle name="s_Hist Inputs (2)_JE 160 Workbasket Accrual_updated-_CA_01.10_JE 160 Workbasket Template_LI_07.12 2 2" xfId="21060"/>
    <cellStyle name="s_Hist Inputs (2)_JE 160 Workbasket Accrual_updated-_CA_01.10_JE 175 Legal Accrual_LI 05.12" xfId="5365"/>
    <cellStyle name="s_Hist Inputs (2)_JE 160 Workbasket Accrual_updated-_CA_01.10_JE 175 Legal Accrual_LI 05.12 2" xfId="27913"/>
    <cellStyle name="s_Hist Inputs (2)_JE 160 Workbasket Accrual_updated-_CA_01.10_JE 175 Legal Accrual_LI 05.12 2 2" xfId="33618"/>
    <cellStyle name="s_Hist Inputs (2)_JE 160 Workbasket Accrual_updated-_CA_01.10_JE 175 Legal Accrual_LI 08.2011" xfId="5366"/>
    <cellStyle name="s_Hist Inputs (2)_JE 160 Workbasket Accrual_updated-_CA_01.10_JE 175 Legal Accrual_LI 08.2011 2" xfId="27914"/>
    <cellStyle name="s_Hist Inputs (2)_JE 160 Workbasket Accrual_updated-_CA_01.10_JE 175 Legal Accrual_LI 08.2011 2 2" xfId="33769"/>
    <cellStyle name="s_Hist Inputs (2)_JE 160 Workbasket Accrual_updated-_CA_01.10_JE 175 Legal Accrual_LI -10.2011" xfId="5367"/>
    <cellStyle name="s_Hist Inputs (2)_JE 160 Workbasket Accrual_updated-_CA_01.10_JE 175 Legal Accrual_LI -10.2011 2" xfId="27915"/>
    <cellStyle name="s_Hist Inputs (2)_JE 160 Workbasket Accrual_updated-_CA_01.10_JE 175 Legal Accrual_LI -10.2011 2 2" xfId="19875"/>
    <cellStyle name="s_Hist Inputs (2)_JE 160 Workbasket Accrual_updated-_CA_01.10_JE 175 Legal Accrual_LI -11.2011" xfId="5368"/>
    <cellStyle name="s_Hist Inputs (2)_JE 160 Workbasket Accrual_updated-_CA_01.10_JE 175 Legal Accrual_LI -11.2011 2" xfId="27916"/>
    <cellStyle name="s_Hist Inputs (2)_JE 160 Workbasket Accrual_updated-_CA_01.10_JE 175 Legal Accrual_LI -11.2011 2 2" xfId="21145"/>
    <cellStyle name="s_Hist Inputs (2)_JE 160 Workbasket Accrual_updated-_CA_01.10_JE 175 Legal Accrual_LI -12.2011" xfId="5369"/>
    <cellStyle name="s_Hist Inputs (2)_JE 160 Workbasket Accrual_updated-_CA_01.10_JE 175 Legal Accrual_LI -12.2011 2" xfId="27917"/>
    <cellStyle name="s_Hist Inputs (2)_JE 160 Workbasket Accrual_updated-_CA_01.10_JE 175 Legal Accrual_LI -12.2011 2 2" xfId="33533"/>
    <cellStyle name="s_Hist Inputs (2)_JE 160 Workbasket Accrual_updated-_CA_01.10_JE 175_Legal Accrual_TN_08.11" xfId="5370"/>
    <cellStyle name="s_Hist Inputs (2)_JE 160 Workbasket Accrual_updated-_CA_01.10_JE 175_Legal Accrual_TN_08.11 2" xfId="27918"/>
    <cellStyle name="s_Hist Inputs (2)_JE 160 Workbasket Accrual_updated-_CA_01.10_JE 175_Legal Accrual_TN_08.11 2 2" xfId="35393"/>
    <cellStyle name="s_Hist Inputs (2)_JE 160 Workbasket Accrual_updated-_CA_01.10_JE 175_Legal Accrual_TN_09.11" xfId="5371"/>
    <cellStyle name="s_Hist Inputs (2)_JE 160 Workbasket Accrual_updated-_CA_01.10_JE 175_Legal Accrual_TN_09.11 2" xfId="27919"/>
    <cellStyle name="s_Hist Inputs (2)_JE 160 Workbasket Accrual_updated-_CA_01.10_JE 175_Legal Accrual_TN_09.11 2 2" xfId="19528"/>
    <cellStyle name="s_Hist Inputs (2)_JE 160 Workbasket Accrual_updated-_CA_01.10_LI-Legal Fees_Accrual Worksheet_2011-02Nov" xfId="5372"/>
    <cellStyle name="s_Hist Inputs (2)_JE 160 Workbasket Accrual_updated-_CA_01.10_LI-Legal Fees_Accrual Worksheet_2011-02Nov 2" xfId="27920"/>
    <cellStyle name="s_Hist Inputs (2)_JE 160 Workbasket Accrual_updated-_CA_01.10_LI-Legal Fees_Accrual Worksheet_2011-02Nov 2 2" xfId="35392"/>
    <cellStyle name="s_Hist Inputs (2)_JE 160 Workbasket Accrual_updated-_CA_01.10_SAP JE Accrual" xfId="5373"/>
    <cellStyle name="s_Hist Inputs (2)_JE 160 Workbasket Accrual_updated-_CA_01.10_SAP JE Accrual 2" xfId="27921"/>
    <cellStyle name="s_Hist Inputs (2)_JE 160 Workbasket Accrual_updated-_CA_01.10_SAP JE Accrual 2 2" xfId="34329"/>
    <cellStyle name="s_Hist Inputs (2)_JE 160 Workbasket Accrual_updated-_CA_01.10_SAP JE Template 10.06.12" xfId="5374"/>
    <cellStyle name="s_Hist Inputs (2)_JE 160 Workbasket Accrual_updated-_CA_01.10_SAP JE Template 10.06.12 2" xfId="27922"/>
    <cellStyle name="s_Hist Inputs (2)_JE 160 Workbasket Accrual_updated-_CA_01.10_SAP JE Template 10.06.12 2 2" xfId="35798"/>
    <cellStyle name="s_Hist Inputs (2)_JE 175 Legal accrual_12.11" xfId="5375"/>
    <cellStyle name="s_Hist Inputs (2)_JE 175 Legal accrual_12.11 2" xfId="27923"/>
    <cellStyle name="s_Hist Inputs (2)_JE 175 Legal accrual_12.11 2 2" xfId="35109"/>
    <cellStyle name="s_Hist Inputs (2)_JE 175 Legal Accrual_LI_07.12" xfId="10901"/>
    <cellStyle name="s_Hist Inputs (2)_JE 175 Legal Accrual_LI_07.12 2" xfId="27924"/>
    <cellStyle name="s_Hist Inputs (2)_JE 175 Legal Accrual_LI_07.12 2 2" xfId="34443"/>
    <cellStyle name="s_Hist Inputs (2)_JE 180_MI reserve over 180 days_LI 07.12" xfId="10902"/>
    <cellStyle name="s_Hist Inputs (2)_JE 180_MI reserve over 180 days_LI 07.12 2" xfId="27925"/>
    <cellStyle name="s_Hist Inputs (2)_JE 180_MI reserve over 180 days_LI 07.12 2 2" xfId="19223"/>
    <cellStyle name="s_Hist Inputs (2)_JE 200 AWCC true up_PA_06.12" xfId="5376"/>
    <cellStyle name="s_Hist Inputs (2)_JE 200 AWCC true up_PA_06.12 2" xfId="27926"/>
    <cellStyle name="s_Hist Inputs (2)_JE 200 AWCC true up_PA_06.12 2 2" xfId="34817"/>
    <cellStyle name="s_Hist Inputs (2)_JE 38110902 True up interest for RAC adjustment" xfId="5377"/>
    <cellStyle name="s_Hist Inputs (2)_JE 38110902 True up interest for RAC adjustment 2" xfId="27927"/>
    <cellStyle name="s_Hist Inputs (2)_JE 38110902 True up interest for RAC adjustment 2 2" xfId="33114"/>
    <cellStyle name="s_Hist Inputs (2)_JE 39081218 Antenna Rent Revenue_NY_07.12" xfId="9418"/>
    <cellStyle name="s_Hist Inputs (2)_JE 39081218 Antenna Rent Revenue_NY_07.12 2" xfId="27928"/>
    <cellStyle name="s_Hist Inputs (2)_JE 39081218 Antenna Rent Revenue_NY_07.12 2 2" xfId="21179"/>
    <cellStyle name="s_Hist Inputs (2)_JE 500 INTERNAL RESERVE INTEREST Dec. 2011" xfId="5378"/>
    <cellStyle name="s_Hist Inputs (2)_JE 500 INTERNAL RESERVE INTEREST Dec. 2011 2" xfId="9571"/>
    <cellStyle name="s_Hist Inputs (2)_JE 500 INTERNAL RESERVE INTEREST Dec. 2011 2 2" xfId="27930"/>
    <cellStyle name="s_Hist Inputs (2)_JE 500 INTERNAL RESERVE INTEREST Dec. 2011 2 2 2" xfId="34362"/>
    <cellStyle name="s_Hist Inputs (2)_JE 500 INTERNAL RESERVE INTEREST Dec. 2011 3" xfId="27929"/>
    <cellStyle name="s_Hist Inputs (2)_JE 500 INTERNAL RESERVE INTEREST Dec. 2011 3 2" xfId="35061"/>
    <cellStyle name="s_Hist Inputs (2)_JE 500 INTERNAL RESERVE INTEREST Nov. 2011" xfId="9572"/>
    <cellStyle name="s_Hist Inputs (2)_JE 500 INTERNAL RESERVE INTEREST Nov. 2011 2" xfId="27931"/>
    <cellStyle name="s_Hist Inputs (2)_JE 500 INTERNAL RESERVE INTEREST Nov. 2011 2 2" xfId="21510"/>
    <cellStyle name="s_Hist Inputs (2)_JE 725 - To record the PPV uplift - NY - 08.12" xfId="8928"/>
    <cellStyle name="s_Hist Inputs (2)_JE 725 - To record the PPV uplift - NY - 08.12 2" xfId="27932"/>
    <cellStyle name="s_Hist Inputs (2)_JE 725 - To record the PPV uplift - NY - 08.12 2 2" xfId="21471"/>
    <cellStyle name="s_Hist Inputs (2)_JE 77 Rev Stabilization 02.12" xfId="5379"/>
    <cellStyle name="s_Hist Inputs (2)_JE 77 Rev Stabilization 02.12 2" xfId="27933"/>
    <cellStyle name="s_Hist Inputs (2)_JE 77 Rev Stabilization 02.12 2 2" xfId="18604"/>
    <cellStyle name="s_Hist Inputs (2)_JE 77 Rev Stabilization 03.12" xfId="10269"/>
    <cellStyle name="s_Hist Inputs (2)_JE 77 Rev Stabilization 03.12 2" xfId="27934"/>
    <cellStyle name="s_Hist Inputs (2)_JE 77 Rev Stabilization 03.12 2 2" xfId="32942"/>
    <cellStyle name="s_Hist Inputs (2)_JE 77 Rev Stabilization 08.11" xfId="5380"/>
    <cellStyle name="s_Hist Inputs (2)_JE 77 Rev Stabilization 08.11 2" xfId="10270"/>
    <cellStyle name="s_Hist Inputs (2)_JE 77 Rev Stabilization 08.11 2 2" xfId="27936"/>
    <cellStyle name="s_Hist Inputs (2)_JE 77 Rev Stabilization 08.11 2 2 2" xfId="17338"/>
    <cellStyle name="s_Hist Inputs (2)_JE 77 Rev Stabilization 08.11 3" xfId="27935"/>
    <cellStyle name="s_Hist Inputs (2)_JE 77 Rev Stabilization 08.11 3 2" xfId="19587"/>
    <cellStyle name="s_Hist Inputs (2)_JE 77 Rev Stabilization 11.11" xfId="10271"/>
    <cellStyle name="s_Hist Inputs (2)_JE 77 Rev Stabilization 11.11 2" xfId="27937"/>
    <cellStyle name="s_Hist Inputs (2)_JE 77 Rev Stabilization 11.11 2 2" xfId="33953"/>
    <cellStyle name="s_Hist Inputs (2)_JE 77 Rev Stabilization 12.11" xfId="10272"/>
    <cellStyle name="s_Hist Inputs (2)_JE 77 Rev Stabilization 12.11 2" xfId="27938"/>
    <cellStyle name="s_Hist Inputs (2)_JE 77 Rev Stabilization 12.11 2 2" xfId="19721"/>
    <cellStyle name="s_Hist Inputs (2)_JE 77 Rev Stabilization_NY_08.12" xfId="8929"/>
    <cellStyle name="s_Hist Inputs (2)_JE 77 Rev Stabilization_NY_08.12 2" xfId="27939"/>
    <cellStyle name="s_Hist Inputs (2)_JE 77 Rev Stabilization_NY_08.12 2 2" xfId="18747"/>
    <cellStyle name="s_Hist Inputs (2)_JE 78 Property Tax Stabilization 02.12" xfId="8930"/>
    <cellStyle name="s_Hist Inputs (2)_JE 78 Property Tax Stabilization 02.12 2" xfId="27940"/>
    <cellStyle name="s_Hist Inputs (2)_JE 78 Property Tax Stabilization 02.12 2 2" xfId="18727"/>
    <cellStyle name="s_Hist Inputs (2)_JE 78 Property Tax Stabilization 08.11" xfId="8931"/>
    <cellStyle name="s_Hist Inputs (2)_JE 78 Property Tax Stabilization 08.11 2" xfId="27941"/>
    <cellStyle name="s_Hist Inputs (2)_JE 78 Property Tax Stabilization 08.11 2 2" xfId="33120"/>
    <cellStyle name="s_Hist Inputs (2)_JE 78 Property Tax Stabilization 11.11" xfId="8932"/>
    <cellStyle name="s_Hist Inputs (2)_JE 78 Property Tax Stabilization 11.11 2" xfId="27942"/>
    <cellStyle name="s_Hist Inputs (2)_JE 78 Property Tax Stabilization 11.11 2 2" xfId="32855"/>
    <cellStyle name="s_Hist Inputs (2)_JE Template" xfId="5381"/>
    <cellStyle name="s_Hist Inputs (2)_JE Template 2" xfId="5382"/>
    <cellStyle name="s_Hist Inputs (2)_JE Template 2 2" xfId="27944"/>
    <cellStyle name="s_Hist Inputs (2)_JE Template 2 2 2" xfId="34187"/>
    <cellStyle name="s_Hist Inputs (2)_JE Template 3" xfId="5383"/>
    <cellStyle name="s_Hist Inputs (2)_JE Template 3 2" xfId="27945"/>
    <cellStyle name="s_Hist Inputs (2)_JE Template 3 2 2" xfId="18076"/>
    <cellStyle name="s_Hist Inputs (2)_JE Template 4" xfId="5384"/>
    <cellStyle name="s_Hist Inputs (2)_JE Template 4 2" xfId="27946"/>
    <cellStyle name="s_Hist Inputs (2)_JE Template 4 2 2" xfId="34478"/>
    <cellStyle name="s_Hist Inputs (2)_JE Template 5" xfId="5385"/>
    <cellStyle name="s_Hist Inputs (2)_JE Template 5 2" xfId="27947"/>
    <cellStyle name="s_Hist Inputs (2)_JE Template 5 2 2" xfId="18475"/>
    <cellStyle name="s_Hist Inputs (2)_JE Template 6" xfId="27943"/>
    <cellStyle name="s_Hist Inputs (2)_JE Template 6 2" xfId="17264"/>
    <cellStyle name="s_Hist Inputs (2)_JE Template_~3251160" xfId="5386"/>
    <cellStyle name="s_Hist Inputs (2)_JE Template_~3251160 2" xfId="27948"/>
    <cellStyle name="s_Hist Inputs (2)_JE Template_~3251160 2 2" xfId="35746"/>
    <cellStyle name="s_Hist Inputs (2)_JE Template_JE 160 Workbasket accrual LI 09.11" xfId="5387"/>
    <cellStyle name="s_Hist Inputs (2)_JE Template_JE 160 Workbasket accrual LI 09.11 2" xfId="27949"/>
    <cellStyle name="s_Hist Inputs (2)_JE Template_JE 160 Workbasket accrual LI 09.11 2 2" xfId="18194"/>
    <cellStyle name="s_Hist Inputs (2)_JE Template_JE 160 Workbasket accrual LI 10.11 - in progress" xfId="5388"/>
    <cellStyle name="s_Hist Inputs (2)_JE Template_JE 160 Workbasket accrual LI 10.11 - in progress 2" xfId="27950"/>
    <cellStyle name="s_Hist Inputs (2)_JE Template_JE 160 Workbasket accrual LI 10.11 - in progress 2 2" xfId="20713"/>
    <cellStyle name="s_Hist Inputs (2)_JE Template_JE 160 Workbasket Template_LI_04.12" xfId="5389"/>
    <cellStyle name="s_Hist Inputs (2)_JE Template_JE 160 Workbasket Template_LI_04.12 2" xfId="27951"/>
    <cellStyle name="s_Hist Inputs (2)_JE Template_JE 160 Workbasket Template_LI_04.12 2 2" xfId="21262"/>
    <cellStyle name="s_Hist Inputs (2)_JE Template_JE 160 Workbasket Template_LI_07.12" xfId="5390"/>
    <cellStyle name="s_Hist Inputs (2)_JE Template_JE 160 Workbasket Template_LI_07.12 2" xfId="27952"/>
    <cellStyle name="s_Hist Inputs (2)_JE Template_JE 160 Workbasket Template_LI_07.12 2 2" xfId="34818"/>
    <cellStyle name="s_Hist Inputs (2)_JE Template_JE 175 Legal Accrual_LI 05.12" xfId="5391"/>
    <cellStyle name="s_Hist Inputs (2)_JE Template_JE 175 Legal Accrual_LI 05.12 2" xfId="27953"/>
    <cellStyle name="s_Hist Inputs (2)_JE Template_JE 175 Legal Accrual_LI 05.12 2 2" xfId="35473"/>
    <cellStyle name="s_Hist Inputs (2)_JE Template_JE 175 Legal Accrual_LI 08.2011" xfId="5392"/>
    <cellStyle name="s_Hist Inputs (2)_JE Template_JE 175 Legal Accrual_LI 08.2011 2" xfId="27954"/>
    <cellStyle name="s_Hist Inputs (2)_JE Template_JE 175 Legal Accrual_LI 08.2011 2 2" xfId="33955"/>
    <cellStyle name="s_Hist Inputs (2)_JE Template_JE 175 Legal Accrual_LI -10.2011" xfId="5393"/>
    <cellStyle name="s_Hist Inputs (2)_JE Template_JE 175 Legal Accrual_LI -10.2011 2" xfId="27955"/>
    <cellStyle name="s_Hist Inputs (2)_JE Template_JE 175 Legal Accrual_LI -10.2011 2 2" xfId="19519"/>
    <cellStyle name="s_Hist Inputs (2)_JE Template_JE 175 Legal Accrual_LI -11.2011" xfId="5394"/>
    <cellStyle name="s_Hist Inputs (2)_JE Template_JE 175 Legal Accrual_LI -11.2011 2" xfId="27956"/>
    <cellStyle name="s_Hist Inputs (2)_JE Template_JE 175 Legal Accrual_LI -11.2011 2 2" xfId="32674"/>
    <cellStyle name="s_Hist Inputs (2)_JE Template_JE 175 Legal Accrual_LI -12.2011" xfId="5395"/>
    <cellStyle name="s_Hist Inputs (2)_JE Template_JE 175 Legal Accrual_LI -12.2011 2" xfId="27957"/>
    <cellStyle name="s_Hist Inputs (2)_JE Template_JE 175 Legal Accrual_LI -12.2011 2 2" xfId="17672"/>
    <cellStyle name="s_Hist Inputs (2)_JE Template_JE 175_Legal Accrual_TN_08.11" xfId="5396"/>
    <cellStyle name="s_Hist Inputs (2)_JE Template_JE 175_Legal Accrual_TN_08.11 2" xfId="27958"/>
    <cellStyle name="s_Hist Inputs (2)_JE Template_JE 175_Legal Accrual_TN_08.11 2 2" xfId="35424"/>
    <cellStyle name="s_Hist Inputs (2)_JE Template_JE 175_Legal Accrual_TN_09.11" xfId="5397"/>
    <cellStyle name="s_Hist Inputs (2)_JE Template_JE 175_Legal Accrual_TN_09.11 2" xfId="27959"/>
    <cellStyle name="s_Hist Inputs (2)_JE Template_JE 175_Legal Accrual_TN_09.11 2 2" xfId="35395"/>
    <cellStyle name="s_Hist Inputs (2)_JE Template_LI-Legal Fees_Accrual Worksheet_2011-02Nov" xfId="5398"/>
    <cellStyle name="s_Hist Inputs (2)_JE Template_LI-Legal Fees_Accrual Worksheet_2011-02Nov 2" xfId="27960"/>
    <cellStyle name="s_Hist Inputs (2)_JE Template_LI-Legal Fees_Accrual Worksheet_2011-02Nov 2 2" xfId="33583"/>
    <cellStyle name="s_Hist Inputs (2)_JE Template_SAP JE Accrual" xfId="5399"/>
    <cellStyle name="s_Hist Inputs (2)_JE Template_SAP JE Accrual 2" xfId="27961"/>
    <cellStyle name="s_Hist Inputs (2)_JE Template_SAP JE Accrual 2 2" xfId="33581"/>
    <cellStyle name="s_Hist Inputs (2)_JE Template_SAP JE Template 10.06.12" xfId="5400"/>
    <cellStyle name="s_Hist Inputs (2)_JE Template_SAP JE Template 10.06.12 2" xfId="27962"/>
    <cellStyle name="s_Hist Inputs (2)_JE Template_SAP JE Template 10.06.12 2 2" xfId="35242"/>
    <cellStyle name="s_Hist Inputs (2)_JE-December 2012" xfId="5401"/>
    <cellStyle name="s_Hist Inputs (2)_JE-December 2012 2" xfId="5402"/>
    <cellStyle name="s_Hist Inputs (2)_JE-December 2012 2 2" xfId="27964"/>
    <cellStyle name="s_Hist Inputs (2)_JE-December 2012 2 2 2" xfId="34019"/>
    <cellStyle name="s_Hist Inputs (2)_JE-December 2012 3" xfId="5403"/>
    <cellStyle name="s_Hist Inputs (2)_JE-December 2012 3 2" xfId="27965"/>
    <cellStyle name="s_Hist Inputs (2)_JE-December 2012 3 2 2" xfId="18199"/>
    <cellStyle name="s_Hist Inputs (2)_JE-December 2012 4" xfId="5404"/>
    <cellStyle name="s_Hist Inputs (2)_JE-December 2012 4 2" xfId="27966"/>
    <cellStyle name="s_Hist Inputs (2)_JE-December 2012 4 2 2" xfId="21472"/>
    <cellStyle name="s_Hist Inputs (2)_JE-December 2012 5" xfId="5405"/>
    <cellStyle name="s_Hist Inputs (2)_JE-December 2012 5 2" xfId="27967"/>
    <cellStyle name="s_Hist Inputs (2)_JE-December 2012 5 2 2" xfId="19588"/>
    <cellStyle name="s_Hist Inputs (2)_JE-December 2012 6" xfId="27963"/>
    <cellStyle name="s_Hist Inputs (2)_JE-December 2012 6 2" xfId="33611"/>
    <cellStyle name="s_Hist Inputs (2)_JE-November 2012" xfId="5406"/>
    <cellStyle name="s_Hist Inputs (2)_JE-November 2012 2" xfId="5407"/>
    <cellStyle name="s_Hist Inputs (2)_JE-November 2012 2 2" xfId="27969"/>
    <cellStyle name="s_Hist Inputs (2)_JE-November 2012 2 2 2" xfId="36058"/>
    <cellStyle name="s_Hist Inputs (2)_JE-November 2012 3" xfId="5408"/>
    <cellStyle name="s_Hist Inputs (2)_JE-November 2012 3 2" xfId="27970"/>
    <cellStyle name="s_Hist Inputs (2)_JE-November 2012 3 2 2" xfId="32609"/>
    <cellStyle name="s_Hist Inputs (2)_JE-November 2012 4" xfId="5409"/>
    <cellStyle name="s_Hist Inputs (2)_JE-November 2012 4 2" xfId="27971"/>
    <cellStyle name="s_Hist Inputs (2)_JE-November 2012 4 2 2" xfId="35771"/>
    <cellStyle name="s_Hist Inputs (2)_JE-November 2012 5" xfId="5410"/>
    <cellStyle name="s_Hist Inputs (2)_JE-November 2012 5 2" xfId="27972"/>
    <cellStyle name="s_Hist Inputs (2)_JE-November 2012 5 2 2" xfId="18603"/>
    <cellStyle name="s_Hist Inputs (2)_JE-November 2012 6" xfId="27968"/>
    <cellStyle name="s_Hist Inputs (2)_JE-November 2012 6 2" xfId="33081"/>
    <cellStyle name="s_Hist Inputs (2)_Journal Entry (2)" xfId="5411"/>
    <cellStyle name="s_Hist Inputs (2)_Journal Entry (2) 2" xfId="27973"/>
    <cellStyle name="s_Hist Inputs (2)_Journal Entry (2) 2 2" xfId="34053"/>
    <cellStyle name="s_Hist Inputs (2)_JR 2001 OPEB 2012" xfId="10273"/>
    <cellStyle name="s_Hist Inputs (2)_JR 2001 OPEB 2012 2" xfId="27974"/>
    <cellStyle name="s_Hist Inputs (2)_JR 2001 OPEB 2012 2 2" xfId="20327"/>
    <cellStyle name="s_Hist Inputs (2)_JR 2002 Pension Costs 2012" xfId="10274"/>
    <cellStyle name="s_Hist Inputs (2)_JR 2002 Pension Costs 2012 2" xfId="27975"/>
    <cellStyle name="s_Hist Inputs (2)_JR 2002 Pension Costs 2012 2 2" xfId="34015"/>
    <cellStyle name="s_Hist Inputs (2)_LI#38 165100 Mar 2011" xfId="5412"/>
    <cellStyle name="s_Hist Inputs (2)_LI#38 165100 Mar 2011 2" xfId="10275"/>
    <cellStyle name="s_Hist Inputs (2)_LI#38 165100 Mar 2011 2 2" xfId="27977"/>
    <cellStyle name="s_Hist Inputs (2)_LI#38 165100 Mar 2011 2 2 2" xfId="19584"/>
    <cellStyle name="s_Hist Inputs (2)_LI#38 165100 Mar 2011 3" xfId="27976"/>
    <cellStyle name="s_Hist Inputs (2)_LI#38 165100 Mar 2011 3 2" xfId="34539"/>
    <cellStyle name="s_Hist Inputs (2)_LI#38 165100 Mar 2011_39 - JE 77 Rev Stabilization_NY_05.12" xfId="8933"/>
    <cellStyle name="s_Hist Inputs (2)_LI#38 165100 Mar 2011_39 - JE 77 Rev Stabilization_NY_05.12 2" xfId="10276"/>
    <cellStyle name="s_Hist Inputs (2)_LI#38 165100 Mar 2011_39 - JE 77 Rev Stabilization_NY_05.12 2 2" xfId="27979"/>
    <cellStyle name="s_Hist Inputs (2)_LI#38 165100 Mar 2011_39 - JE 77 Rev Stabilization_NY_05.12 2 2 2" xfId="33900"/>
    <cellStyle name="s_Hist Inputs (2)_LI#38 165100 Mar 2011_39 - JE 77 Rev Stabilization_NY_05.12 3" xfId="27978"/>
    <cellStyle name="s_Hist Inputs (2)_LI#38 165100 Mar 2011_39 - JE 77 Rev Stabilization_NY_05.12 3 2" xfId="32530"/>
    <cellStyle name="s_Hist Inputs (2)_LI#38 165100 Mar 2011_39 - JE 79 Rev Stabilization adj_NY_05.12" xfId="8934"/>
    <cellStyle name="s_Hist Inputs (2)_LI#38 165100 Mar 2011_39 - JE 79 Rev Stabilization adj_NY_05.12 2" xfId="10277"/>
    <cellStyle name="s_Hist Inputs (2)_LI#38 165100 Mar 2011_39 - JE 79 Rev Stabilization adj_NY_05.12 2 2" xfId="27981"/>
    <cellStyle name="s_Hist Inputs (2)_LI#38 165100 Mar 2011_39 - JE 79 Rev Stabilization adj_NY_05.12 2 2 2" xfId="20806"/>
    <cellStyle name="s_Hist Inputs (2)_LI#38 165100 Mar 2011_39 - JE 79 Rev Stabilization adj_NY_05.12 3" xfId="27980"/>
    <cellStyle name="s_Hist Inputs (2)_LI#38 165100 Mar 2011_39 - JE 79 Rev Stabilization adj_NY_05.12 3 2" xfId="19727"/>
    <cellStyle name="s_Hist Inputs (2)_LI#38 165100 Mar 2011_JE 38110902 True up interest for RAC adjustment" xfId="5413"/>
    <cellStyle name="s_Hist Inputs (2)_LI#38 165100 Mar 2011_JE 38110902 True up interest for RAC adjustment 2" xfId="10278"/>
    <cellStyle name="s_Hist Inputs (2)_LI#38 165100 Mar 2011_JE 38110902 True up interest for RAC adjustment 2 2" xfId="27983"/>
    <cellStyle name="s_Hist Inputs (2)_LI#38 165100 Mar 2011_JE 38110902 True up interest for RAC adjustment 2 2 2" xfId="21094"/>
    <cellStyle name="s_Hist Inputs (2)_LI#38 165100 Mar 2011_JE 38110902 True up interest for RAC adjustment 3" xfId="27982"/>
    <cellStyle name="s_Hist Inputs (2)_LI#38 165100 Mar 2011_JE 38110902 True up interest for RAC adjustment 3 2" xfId="34819"/>
    <cellStyle name="s_Hist Inputs (2)_LI#38 165100 Mar 2011_JE 77 Rev Stabilization 01.12" xfId="5414"/>
    <cellStyle name="s_Hist Inputs (2)_LI#38 165100 Mar 2011_JE 77 Rev Stabilization 01.12 2" xfId="10279"/>
    <cellStyle name="s_Hist Inputs (2)_LI#38 165100 Mar 2011_JE 77 Rev Stabilization 01.12 2 2" xfId="27985"/>
    <cellStyle name="s_Hist Inputs (2)_LI#38 165100 Mar 2011_JE 77 Rev Stabilization 01.12 2 2 2" xfId="35591"/>
    <cellStyle name="s_Hist Inputs (2)_LI#38 165100 Mar 2011_JE 77 Rev Stabilization 01.12 3" xfId="27984"/>
    <cellStyle name="s_Hist Inputs (2)_LI#38 165100 Mar 2011_JE 77 Rev Stabilization 01.12 3 2" xfId="19056"/>
    <cellStyle name="s_Hist Inputs (2)_LI#38 165100 Mar 2011_JE 77 Rev Stabilization 04.12" xfId="8935"/>
    <cellStyle name="s_Hist Inputs (2)_LI#38 165100 Mar 2011_JE 77 Rev Stabilization 04.12 2" xfId="10280"/>
    <cellStyle name="s_Hist Inputs (2)_LI#38 165100 Mar 2011_JE 77 Rev Stabilization 04.12 2 2" xfId="27987"/>
    <cellStyle name="s_Hist Inputs (2)_LI#38 165100 Mar 2011_JE 77 Rev Stabilization 04.12 2 2 2" xfId="34705"/>
    <cellStyle name="s_Hist Inputs (2)_LI#38 165100 Mar 2011_JE 77 Rev Stabilization 04.12 3" xfId="27986"/>
    <cellStyle name="s_Hist Inputs (2)_LI#38 165100 Mar 2011_JE 77 Rev Stabilization 04.12 3 2" xfId="18937"/>
    <cellStyle name="s_Hist Inputs (2)_LI#38 165100 Mar 2011_JE 77 Rev Stabilization_LI_07.12" xfId="8936"/>
    <cellStyle name="s_Hist Inputs (2)_LI#38 165100 Mar 2011_JE 77 Rev Stabilization_LI_07.12 2" xfId="27988"/>
    <cellStyle name="s_Hist Inputs (2)_LI#38 165100 Mar 2011_JE 77 Rev Stabilization_LI_07.12 2 2" xfId="34424"/>
    <cellStyle name="s_Hist Inputs (2)_LI#38 165100 Mar 2011_JE 78 Property Tax Stabilization 01.12" xfId="5415"/>
    <cellStyle name="s_Hist Inputs (2)_LI#38 165100 Mar 2011_JE 78 Property Tax Stabilization 01.12 2" xfId="10281"/>
    <cellStyle name="s_Hist Inputs (2)_LI#38 165100 Mar 2011_JE 78 Property Tax Stabilization 01.12 2 2" xfId="27990"/>
    <cellStyle name="s_Hist Inputs (2)_LI#38 165100 Mar 2011_JE 78 Property Tax Stabilization 01.12 2 2 2" xfId="34361"/>
    <cellStyle name="s_Hist Inputs (2)_LI#38 165100 Mar 2011_JE 78 Property Tax Stabilization 01.12 3" xfId="27989"/>
    <cellStyle name="s_Hist Inputs (2)_LI#38 165100 Mar 2011_JE 78 Property Tax Stabilization 01.12 3 2" xfId="32327"/>
    <cellStyle name="s_Hist Inputs (2)_LI#38 165100 Mar 2011_JE 78 Property Tax Stabilization 03.12" xfId="8937"/>
    <cellStyle name="s_Hist Inputs (2)_LI#38 165100 Mar 2011_JE 78 Property Tax Stabilization 03.12 2" xfId="27991"/>
    <cellStyle name="s_Hist Inputs (2)_LI#38 165100 Mar 2011_JE 78 Property Tax Stabilization 03.12 2 2" xfId="32580"/>
    <cellStyle name="s_Hist Inputs (2)_LI#38 165100 Mar 2011_JE 78 Property Tax Stabilization 04.12" xfId="8938"/>
    <cellStyle name="s_Hist Inputs (2)_LI#38 165100 Mar 2011_JE 78 Property Tax Stabilization 04.12 2" xfId="27992"/>
    <cellStyle name="s_Hist Inputs (2)_LI#38 165100 Mar 2011_JE 78 Property Tax Stabilization 04.12 2 2" xfId="34304"/>
    <cellStyle name="s_Hist Inputs (2)_LI#38 165100 Mar 2011_JE 78 Property Tax Stabilization 11.11" xfId="5416"/>
    <cellStyle name="s_Hist Inputs (2)_LI#38 165100 Mar 2011_JE 78 Property Tax Stabilization 11.11 2" xfId="10282"/>
    <cellStyle name="s_Hist Inputs (2)_LI#38 165100 Mar 2011_JE 78 Property Tax Stabilization 11.11 2 2" xfId="27994"/>
    <cellStyle name="s_Hist Inputs (2)_LI#38 165100 Mar 2011_JE 78 Property Tax Stabilization 11.11 2 2 2" xfId="33202"/>
    <cellStyle name="s_Hist Inputs (2)_LI#38 165100 Mar 2011_JE 78 Property Tax Stabilization 11.11 3" xfId="27993"/>
    <cellStyle name="s_Hist Inputs (2)_LI#38 165100 Mar 2011_JE 78 Property Tax Stabilization 11.11 3 2" xfId="18894"/>
    <cellStyle name="s_Hist Inputs (2)_UPLOAD-Template_2012-06-22" xfId="5417"/>
    <cellStyle name="s_Hist Inputs (2)_UPLOAD-Template_2012-06-22 2" xfId="5418"/>
    <cellStyle name="s_Hist Inputs (2)_UPLOAD-Template_2012-06-22 2 2" xfId="27996"/>
    <cellStyle name="s_Hist Inputs (2)_UPLOAD-Template_2012-06-22 2 2 2" xfId="18602"/>
    <cellStyle name="s_Hist Inputs (2)_UPLOAD-Template_2012-06-22 3" xfId="5419"/>
    <cellStyle name="s_Hist Inputs (2)_UPLOAD-Template_2012-06-22 3 2" xfId="27997"/>
    <cellStyle name="s_Hist Inputs (2)_UPLOAD-Template_2012-06-22 3 2 2" xfId="33175"/>
    <cellStyle name="s_Hist Inputs (2)_UPLOAD-Template_2012-06-22 4" xfId="5420"/>
    <cellStyle name="s_Hist Inputs (2)_UPLOAD-Template_2012-06-22 4 2" xfId="27998"/>
    <cellStyle name="s_Hist Inputs (2)_UPLOAD-Template_2012-06-22 4 2 2" xfId="18748"/>
    <cellStyle name="s_Hist Inputs (2)_UPLOAD-Template_2012-06-22 5" xfId="5421"/>
    <cellStyle name="s_Hist Inputs (2)_UPLOAD-Template_2012-06-22 5 2" xfId="27999"/>
    <cellStyle name="s_Hist Inputs (2)_UPLOAD-Template_2012-06-22 5 2 2" xfId="17977"/>
    <cellStyle name="s_Hist Inputs (2)_UPLOAD-Template_2012-06-22 6" xfId="27995"/>
    <cellStyle name="s_Hist Inputs (2)_UPLOAD-Template_2012-06-22 6 2" xfId="21473"/>
    <cellStyle name="s_Hist Inputs (2)_UPLOAD-Template_2012-06-22_SAP JE Accrual" xfId="5422"/>
    <cellStyle name="s_Hist Inputs (2)_UPLOAD-Template_2012-06-22_SAP JE Accrual 2" xfId="28000"/>
    <cellStyle name="s_Hist Inputs (2)_UPLOAD-Template_2012-06-22_SAP JE Accrual 2 2" xfId="34186"/>
    <cellStyle name="s_Hist Inputs (2)_UPLOAD-Template_2012-06-22_SAP JE Template 10.06.12" xfId="5423"/>
    <cellStyle name="s_Hist Inputs (2)_UPLOAD-Template_2012-06-22_SAP JE Template 10.06.12 2" xfId="28001"/>
    <cellStyle name="s_Hist Inputs (2)_UPLOAD-Template_2012-06-22_SAP JE Template 10.06.12 2 2" xfId="19590"/>
    <cellStyle name="s_IEL_finsumm" xfId="161"/>
    <cellStyle name="s_IEL_finsumm 2" xfId="5424"/>
    <cellStyle name="s_IEL_finsumm 2 2" xfId="28003"/>
    <cellStyle name="s_IEL_finsumm 2 2 2" xfId="17915"/>
    <cellStyle name="s_IEL_finsumm 3" xfId="28002"/>
    <cellStyle name="s_IEL_finsumm 3 2" xfId="21263"/>
    <cellStyle name="s_IEL_finsumm_1" xfId="162"/>
    <cellStyle name="s_IEL_finsumm_1 2" xfId="5425"/>
    <cellStyle name="s_IEL_finsumm_1 2 2" xfId="28005"/>
    <cellStyle name="s_IEL_finsumm_1 2 2 2" xfId="17251"/>
    <cellStyle name="s_IEL_finsumm_1 3" xfId="28004"/>
    <cellStyle name="s_IEL_finsumm_1 3 2" xfId="20939"/>
    <cellStyle name="s_IEL_finsumm_1_100000439" xfId="8939"/>
    <cellStyle name="s_IEL_finsumm_1_100000439 2" xfId="28006"/>
    <cellStyle name="s_IEL_finsumm_1_100000439 2 2" xfId="35110"/>
    <cellStyle name="s_IEL_finsumm_1_100000477 JE 77 Rev Stabilization_LI_08.12" xfId="10283"/>
    <cellStyle name="s_IEL_finsumm_1_100000477 JE 77 Rev Stabilization_LI_08.12 2" xfId="28007"/>
    <cellStyle name="s_IEL_finsumm_1_100000477 JE 77 Rev Stabilization_LI_08.12 2 2" xfId="35064"/>
    <cellStyle name="s_IEL_finsumm_1_165500 Prepaid Other_NY_05.12" xfId="8940"/>
    <cellStyle name="s_IEL_finsumm_1_165500 Prepaid Other_NY_05.12 2" xfId="28008"/>
    <cellStyle name="s_IEL_finsumm_1_165500 Prepaid Other_NY_05.12 2 2" xfId="17991"/>
    <cellStyle name="s_IEL_finsumm_1_241208 Accrued Rents_NY_05.12" xfId="9419"/>
    <cellStyle name="s_IEL_finsumm_1_241208 Accrued Rents_NY_05.12 2" xfId="28009"/>
    <cellStyle name="s_IEL_finsumm_1_241208 Accrued Rents_NY_05.12 2 2" xfId="32880"/>
    <cellStyle name="s_IEL_finsumm_1_256328 Accr Revenue Other_LI_11.11" xfId="5426"/>
    <cellStyle name="s_IEL_finsumm_1_256328 Accr Revenue Other_LI_11.11 2" xfId="28010"/>
    <cellStyle name="s_IEL_finsumm_1_256328 Accr Revenue Other_LI_11.11 2 2" xfId="35814"/>
    <cellStyle name="s_IEL_finsumm_1_256345 MTBE_NY_05.12" xfId="9420"/>
    <cellStyle name="s_IEL_finsumm_1_256345 MTBE_NY_05.12 2" xfId="28011"/>
    <cellStyle name="s_IEL_finsumm_1_256345 MTBE_NY_05.12 2 2" xfId="34496"/>
    <cellStyle name="s_IEL_finsumm_1_39 - JE 79 Rev Stabilization adj_NY_05.12" xfId="8941"/>
    <cellStyle name="s_IEL_finsumm_1_39 - JE 79 Rev Stabilization adj_NY_05.12 2" xfId="28012"/>
    <cellStyle name="s_IEL_finsumm_1_39 - JE 79 Rev Stabilization adj_NY_05.12 2 2" xfId="17441"/>
    <cellStyle name="s_IEL_finsumm_1_CONTROL_LOG_01_2012" xfId="5427"/>
    <cellStyle name="s_IEL_finsumm_1_CONTROL_LOG_01_2012 2" xfId="28013"/>
    <cellStyle name="s_IEL_finsumm_1_CONTROL_LOG_01_2012 2 2" xfId="34146"/>
    <cellStyle name="s_IEL_finsumm_1_CONTROL_LOG_02_2012" xfId="5428"/>
    <cellStyle name="s_IEL_finsumm_1_CONTROL_LOG_02_2012 2" xfId="28014"/>
    <cellStyle name="s_IEL_finsumm_1_CONTROL_LOG_02_2012 2 2" xfId="32695"/>
    <cellStyle name="s_IEL_finsumm_1_CONTROL_LOG_03_2012" xfId="5429"/>
    <cellStyle name="s_IEL_finsumm_1_CONTROL_LOG_03_2012 2" xfId="28015"/>
    <cellStyle name="s_IEL_finsumm_1_CONTROL_LOG_03_2012 2 2" xfId="32356"/>
    <cellStyle name="s_IEL_finsumm_1_CONTROL_LOG_04_2011" xfId="5430"/>
    <cellStyle name="s_IEL_finsumm_1_CONTROL_LOG_04_2011 2" xfId="28016"/>
    <cellStyle name="s_IEL_finsumm_1_CONTROL_LOG_04_2011 2 2" xfId="35621"/>
    <cellStyle name="s_IEL_finsumm_1_CONTROL_LOG_04_2012" xfId="5431"/>
    <cellStyle name="s_IEL_finsumm_1_CONTROL_LOG_04_2012 2" xfId="28017"/>
    <cellStyle name="s_IEL_finsumm_1_CONTROL_LOG_04_2012 2 2" xfId="18864"/>
    <cellStyle name="s_IEL_finsumm_1_CONTROL_LOG_05_2011" xfId="5432"/>
    <cellStyle name="s_IEL_finsumm_1_CONTROL_LOG_05_2011 2" xfId="28018"/>
    <cellStyle name="s_IEL_finsumm_1_CONTROL_LOG_05_2011 2 2" xfId="34479"/>
    <cellStyle name="s_IEL_finsumm_1_CONTROL_LOG_05_2012" xfId="5433"/>
    <cellStyle name="s_IEL_finsumm_1_CONTROL_LOG_05_2012 2" xfId="28019"/>
    <cellStyle name="s_IEL_finsumm_1_CONTROL_LOG_05_2012 2 2" xfId="34435"/>
    <cellStyle name="s_IEL_finsumm_1_CONTROL_LOG_06_2011" xfId="5434"/>
    <cellStyle name="s_IEL_finsumm_1_CONTROL_LOG_06_2011 2" xfId="28020"/>
    <cellStyle name="s_IEL_finsumm_1_CONTROL_LOG_06_2011 2 2" xfId="19728"/>
    <cellStyle name="s_IEL_finsumm_1_CONTROL_LOG_06_2012" xfId="5435"/>
    <cellStyle name="s_IEL_finsumm_1_CONTROL_LOG_06_2012 2" xfId="28021"/>
    <cellStyle name="s_IEL_finsumm_1_CONTROL_LOG_06_2012 2 2" xfId="33363"/>
    <cellStyle name="s_IEL_finsumm_1_CONTROL_LOG_07_2011" xfId="5436"/>
    <cellStyle name="s_IEL_finsumm_1_CONTROL_LOG_07_2011 2" xfId="28022"/>
    <cellStyle name="s_IEL_finsumm_1_CONTROL_LOG_07_2011 2 2" xfId="34820"/>
    <cellStyle name="s_IEL_finsumm_1_CONTROL_LOG_08_2011" xfId="5437"/>
    <cellStyle name="s_IEL_finsumm_1_CONTROL_LOG_08_2011 2" xfId="28023"/>
    <cellStyle name="s_IEL_finsumm_1_CONTROL_LOG_08_2011 2 2" xfId="17885"/>
    <cellStyle name="s_IEL_finsumm_1_CONTROL_LOG_09_2011" xfId="5438"/>
    <cellStyle name="s_IEL_finsumm_1_CONTROL_LOG_09_2011 2" xfId="28024"/>
    <cellStyle name="s_IEL_finsumm_1_CONTROL_LOG_09_2011 2 2" xfId="33952"/>
    <cellStyle name="s_IEL_finsumm_1_CONTROL_LOG_10_2011" xfId="5439"/>
    <cellStyle name="s_IEL_finsumm_1_CONTROL_LOG_10_2011 2" xfId="28025"/>
    <cellStyle name="s_IEL_finsumm_1_CONTROL_LOG_10_2011 2 2" xfId="34018"/>
    <cellStyle name="s_IEL_finsumm_1_CONTROL_LOG_11_2011" xfId="5440"/>
    <cellStyle name="s_IEL_finsumm_1_CONTROL_LOG_11_2011 2" xfId="28026"/>
    <cellStyle name="s_IEL_finsumm_1_CONTROL_LOG_11_2011 2 2" xfId="20940"/>
    <cellStyle name="s_IEL_finsumm_1_CONTROL_LOG_12_2011" xfId="5441"/>
    <cellStyle name="s_IEL_finsumm_1_CONTROL_LOG_12_2011 2" xfId="28027"/>
    <cellStyle name="s_IEL_finsumm_1_CONTROL_LOG_12_2011 2 2" xfId="19678"/>
    <cellStyle name="s_IEL_finsumm_1_FSTR JDE Reports 12.2011" xfId="8942"/>
    <cellStyle name="s_IEL_finsumm_1_FSTR JDE Reports 12.2011 2" xfId="10284"/>
    <cellStyle name="s_IEL_finsumm_1_FSTR JDE Reports 12.2011 2 2" xfId="28029"/>
    <cellStyle name="s_IEL_finsumm_1_FSTR JDE Reports 12.2011 2 2 2" xfId="35009"/>
    <cellStyle name="s_IEL_finsumm_1_FSTR JDE Reports 12.2011 3" xfId="28028"/>
    <cellStyle name="s_IEL_finsumm_1_FSTR JDE Reports 12.2011 3 2" xfId="32643"/>
    <cellStyle name="s_IEL_finsumm_1_JE 100_Uncoll_LI_06.12" xfId="5442"/>
    <cellStyle name="s_IEL_finsumm_1_JE 100_Uncoll_LI_06.12 2" xfId="28030"/>
    <cellStyle name="s_IEL_finsumm_1_JE 100_Uncoll_LI_06.12 2 2" xfId="34538"/>
    <cellStyle name="s_IEL_finsumm_1_JE 108 SERP 07.12" xfId="5443"/>
    <cellStyle name="s_IEL_finsumm_1_JE 108 SERP 07.12 2" xfId="5444"/>
    <cellStyle name="s_IEL_finsumm_1_JE 108 SERP 07.12 2 2" xfId="28032"/>
    <cellStyle name="s_IEL_finsumm_1_JE 108 SERP 07.12 2 2 2" xfId="17468"/>
    <cellStyle name="s_IEL_finsumm_1_JE 108 SERP 07.12 3" xfId="5445"/>
    <cellStyle name="s_IEL_finsumm_1_JE 108 SERP 07.12 3 2" xfId="28033"/>
    <cellStyle name="s_IEL_finsumm_1_JE 108 SERP 07.12 3 2 2" xfId="34360"/>
    <cellStyle name="s_IEL_finsumm_1_JE 108 SERP 07.12 4" xfId="5446"/>
    <cellStyle name="s_IEL_finsumm_1_JE 108 SERP 07.12 4 2" xfId="28034"/>
    <cellStyle name="s_IEL_finsumm_1_JE 108 SERP 07.12 4 2 2" xfId="34054"/>
    <cellStyle name="s_IEL_finsumm_1_JE 108 SERP 07.12 5" xfId="5447"/>
    <cellStyle name="s_IEL_finsumm_1_JE 108 SERP 07.12 5 2" xfId="28035"/>
    <cellStyle name="s_IEL_finsumm_1_JE 108 SERP 07.12 5 2 2" xfId="21444"/>
    <cellStyle name="s_IEL_finsumm_1_JE 108 SERP 07.12 6" xfId="28031"/>
    <cellStyle name="s_IEL_finsumm_1_JE 108 SERP 07.12 6 2" xfId="19591"/>
    <cellStyle name="s_IEL_finsumm_1_JE 109 Rate Differential 08.12" xfId="5448"/>
    <cellStyle name="s_IEL_finsumm_1_JE 109 Rate Differential 08.12 2" xfId="5449"/>
    <cellStyle name="s_IEL_finsumm_1_JE 109 Rate Differential 08.12 2 2" xfId="28037"/>
    <cellStyle name="s_IEL_finsumm_1_JE 109 Rate Differential 08.12 2 2 2" xfId="20807"/>
    <cellStyle name="s_IEL_finsumm_1_JE 109 Rate Differential 08.12 3" xfId="5450"/>
    <cellStyle name="s_IEL_finsumm_1_JE 109 Rate Differential 08.12 3 2" xfId="28038"/>
    <cellStyle name="s_IEL_finsumm_1_JE 109 Rate Differential 08.12 3 2 2" xfId="18058"/>
    <cellStyle name="s_IEL_finsumm_1_JE 109 Rate Differential 08.12 4" xfId="5451"/>
    <cellStyle name="s_IEL_finsumm_1_JE 109 Rate Differential 08.12 4 2" xfId="28039"/>
    <cellStyle name="s_IEL_finsumm_1_JE 109 Rate Differential 08.12 4 2 2" xfId="35005"/>
    <cellStyle name="s_IEL_finsumm_1_JE 109 Rate Differential 08.12 5" xfId="5452"/>
    <cellStyle name="s_IEL_finsumm_1_JE 109 Rate Differential 08.12 5 2" xfId="28040"/>
    <cellStyle name="s_IEL_finsumm_1_JE 109 Rate Differential 08.12 5 2 2" xfId="17403"/>
    <cellStyle name="s_IEL_finsumm_1_JE 109 Rate Differential 08.12 6" xfId="28036"/>
    <cellStyle name="s_IEL_finsumm_1_JE 109 Rate Differential 08.12 6 2" xfId="32908"/>
    <cellStyle name="s_IEL_finsumm_1_JE 111 PNC ANALYSIS FEE ACCRUAL 07.12" xfId="5453"/>
    <cellStyle name="s_IEL_finsumm_1_JE 111 PNC ANALYSIS FEE ACCRUAL 07.12 2" xfId="5454"/>
    <cellStyle name="s_IEL_finsumm_1_JE 111 PNC ANALYSIS FEE ACCRUAL 07.12 2 2" xfId="28042"/>
    <cellStyle name="s_IEL_finsumm_1_JE 111 PNC ANALYSIS FEE ACCRUAL 07.12 2 2 2" xfId="18955"/>
    <cellStyle name="s_IEL_finsumm_1_JE 111 PNC ANALYSIS FEE ACCRUAL 07.12 3" xfId="5455"/>
    <cellStyle name="s_IEL_finsumm_1_JE 111 PNC ANALYSIS FEE ACCRUAL 07.12 3 2" xfId="28043"/>
    <cellStyle name="s_IEL_finsumm_1_JE 111 PNC ANALYSIS FEE ACCRUAL 07.12 3 2 2" xfId="33285"/>
    <cellStyle name="s_IEL_finsumm_1_JE 111 PNC ANALYSIS FEE ACCRUAL 07.12 4" xfId="5456"/>
    <cellStyle name="s_IEL_finsumm_1_JE 111 PNC ANALYSIS FEE ACCRUAL 07.12 4 2" xfId="28044"/>
    <cellStyle name="s_IEL_finsumm_1_JE 111 PNC ANALYSIS FEE ACCRUAL 07.12 4 2 2" xfId="33238"/>
    <cellStyle name="s_IEL_finsumm_1_JE 111 PNC ANALYSIS FEE ACCRUAL 07.12 5" xfId="5457"/>
    <cellStyle name="s_IEL_finsumm_1_JE 111 PNC ANALYSIS FEE ACCRUAL 07.12 5 2" xfId="28045"/>
    <cellStyle name="s_IEL_finsumm_1_JE 111 PNC ANALYSIS FEE ACCRUAL 07.12 5 2 2" xfId="33696"/>
    <cellStyle name="s_IEL_finsumm_1_JE 111 PNC ANALYSIS FEE ACCRUAL 07.12 6" xfId="28041"/>
    <cellStyle name="s_IEL_finsumm_1_JE 111 PNC ANALYSIS FEE ACCRUAL 07.12 6 2" xfId="20941"/>
    <cellStyle name="s_IEL_finsumm_1_JE 125_AWCC Activity_NY_08.12" xfId="5458"/>
    <cellStyle name="s_IEL_finsumm_1_JE 125_AWCC Activity_NY_08.12 2" xfId="28046"/>
    <cellStyle name="s_IEL_finsumm_1_JE 125_AWCC Activity_NY_08.12 2 2" xfId="35933"/>
    <cellStyle name="s_IEL_finsumm_1_JE 152_TSA accrue interest_LI_07.12" xfId="5459"/>
    <cellStyle name="s_IEL_finsumm_1_JE 152_TSA accrue interest_LI_07.12 2" xfId="28047"/>
    <cellStyle name="s_IEL_finsumm_1_JE 152_TSA accrue interest_LI_07.12 2 2" xfId="18172"/>
    <cellStyle name="s_IEL_finsumm_1_JE 154 Interest on Village Refunds_02.12" xfId="5460"/>
    <cellStyle name="s_IEL_finsumm_1_JE 154 Interest on Village Refunds_02.12 2" xfId="28048"/>
    <cellStyle name="s_IEL_finsumm_1_JE 154 Interest on Village Refunds_02.12 2 2" xfId="19666"/>
    <cellStyle name="s_IEL_finsumm_1_JE 154 Interest on Village Refunds_08.11" xfId="5461"/>
    <cellStyle name="s_IEL_finsumm_1_JE 154 Interest on Village Refunds_08.11 2" xfId="28049"/>
    <cellStyle name="s_IEL_finsumm_1_JE 154 Interest on Village Refunds_08.11 2 2" xfId="33293"/>
    <cellStyle name="s_IEL_finsumm_1_JE 154 Interest on Village Refunds_09.11" xfId="10285"/>
    <cellStyle name="s_IEL_finsumm_1_JE 154 Interest on Village Refunds_09.11 2" xfId="28050"/>
    <cellStyle name="s_IEL_finsumm_1_JE 154 Interest on Village Refunds_09.11 2 2" xfId="18509"/>
    <cellStyle name="s_IEL_finsumm_1_JE 154 Interest on Village Refunds_11.11" xfId="5462"/>
    <cellStyle name="s_IEL_finsumm_1_JE 154 Interest on Village Refunds_11.11 2" xfId="28051"/>
    <cellStyle name="s_IEL_finsumm_1_JE 154 Interest on Village Refunds_11.11 2 2" xfId="34181"/>
    <cellStyle name="s_IEL_finsumm_1_JE 160 Workbasket accrual LI 09.11" xfId="5463"/>
    <cellStyle name="s_IEL_finsumm_1_JE 160 Workbasket accrual LI 09.11 2" xfId="28052"/>
    <cellStyle name="s_IEL_finsumm_1_JE 160 Workbasket accrual LI 09.11 2 2" xfId="33049"/>
    <cellStyle name="s_IEL_finsumm_1_JE 160 Workbasket accrual LI 10.11 - in progress" xfId="5464"/>
    <cellStyle name="s_IEL_finsumm_1_JE 160 Workbasket accrual LI 10.11 - in progress 2" xfId="28053"/>
    <cellStyle name="s_IEL_finsumm_1_JE 160 Workbasket accrual LI 10.11 - in progress 2 2" xfId="35107"/>
    <cellStyle name="s_IEL_finsumm_1_JE 160 Workbasket Accrual_updated-_CA_01.10" xfId="5465"/>
    <cellStyle name="s_IEL_finsumm_1_JE 160 Workbasket Accrual_updated-_CA_01.10 2" xfId="5466"/>
    <cellStyle name="s_IEL_finsumm_1_JE 160 Workbasket Accrual_updated-_CA_01.10 2 2" xfId="28055"/>
    <cellStyle name="s_IEL_finsumm_1_JE 160 Workbasket Accrual_updated-_CA_01.10 2 2 2" xfId="18749"/>
    <cellStyle name="s_IEL_finsumm_1_JE 160 Workbasket Accrual_updated-_CA_01.10 3" xfId="5467"/>
    <cellStyle name="s_IEL_finsumm_1_JE 160 Workbasket Accrual_updated-_CA_01.10 3 2" xfId="28056"/>
    <cellStyle name="s_IEL_finsumm_1_JE 160 Workbasket Accrual_updated-_CA_01.10 3 2 2" xfId="21169"/>
    <cellStyle name="s_IEL_finsumm_1_JE 160 Workbasket Accrual_updated-_CA_01.10 4" xfId="5468"/>
    <cellStyle name="s_IEL_finsumm_1_JE 160 Workbasket Accrual_updated-_CA_01.10 4 2" xfId="28057"/>
    <cellStyle name="s_IEL_finsumm_1_JE 160 Workbasket Accrual_updated-_CA_01.10 4 2 2" xfId="17469"/>
    <cellStyle name="s_IEL_finsumm_1_JE 160 Workbasket Accrual_updated-_CA_01.10 5" xfId="5469"/>
    <cellStyle name="s_IEL_finsumm_1_JE 160 Workbasket Accrual_updated-_CA_01.10 5 2" xfId="28058"/>
    <cellStyle name="s_IEL_finsumm_1_JE 160 Workbasket Accrual_updated-_CA_01.10 5 2 2" xfId="20942"/>
    <cellStyle name="s_IEL_finsumm_1_JE 160 Workbasket Accrual_updated-_CA_01.10 6" xfId="28054"/>
    <cellStyle name="s_IEL_finsumm_1_JE 160 Workbasket Accrual_updated-_CA_01.10 6 2" xfId="19021"/>
    <cellStyle name="s_IEL_finsumm_1_JE 160 Workbasket Accrual_updated-_CA_01.10_~3251160" xfId="5470"/>
    <cellStyle name="s_IEL_finsumm_1_JE 160 Workbasket Accrual_updated-_CA_01.10_~3251160 2" xfId="28059"/>
    <cellStyle name="s_IEL_finsumm_1_JE 160 Workbasket Accrual_updated-_CA_01.10_~3251160 2 2" xfId="35030"/>
    <cellStyle name="s_IEL_finsumm_1_JE 160 Workbasket Accrual_updated-_CA_01.10_JE 160 Workbasket accrual LI 09.11" xfId="5471"/>
    <cellStyle name="s_IEL_finsumm_1_JE 160 Workbasket Accrual_updated-_CA_01.10_JE 160 Workbasket accrual LI 09.11 2" xfId="28060"/>
    <cellStyle name="s_IEL_finsumm_1_JE 160 Workbasket Accrual_updated-_CA_01.10_JE 160 Workbasket accrual LI 09.11 2 2" xfId="18474"/>
    <cellStyle name="s_IEL_finsumm_1_JE 160 Workbasket Accrual_updated-_CA_01.10_JE 160 Workbasket accrual LI 10.11 - in progress" xfId="5472"/>
    <cellStyle name="s_IEL_finsumm_1_JE 160 Workbasket Accrual_updated-_CA_01.10_JE 160 Workbasket accrual LI 10.11 - in progress 2" xfId="28061"/>
    <cellStyle name="s_IEL_finsumm_1_JE 160 Workbasket Accrual_updated-_CA_01.10_JE 160 Workbasket accrual LI 10.11 - in progress 2 2" xfId="17485"/>
    <cellStyle name="s_IEL_finsumm_1_JE 160 Workbasket Accrual_updated-_CA_01.10_JE 160 Workbasket Template_LI_04.12" xfId="5473"/>
    <cellStyle name="s_IEL_finsumm_1_JE 160 Workbasket Accrual_updated-_CA_01.10_JE 160 Workbasket Template_LI_04.12 2" xfId="28062"/>
    <cellStyle name="s_IEL_finsumm_1_JE 160 Workbasket Accrual_updated-_CA_01.10_JE 160 Workbasket Template_LI_04.12 2 2" xfId="21264"/>
    <cellStyle name="s_IEL_finsumm_1_JE 160 Workbasket Accrual_updated-_CA_01.10_JE 160 Workbasket Template_LI_07.12" xfId="5474"/>
    <cellStyle name="s_IEL_finsumm_1_JE 160 Workbasket Accrual_updated-_CA_01.10_JE 160 Workbasket Template_LI_07.12 2" xfId="28063"/>
    <cellStyle name="s_IEL_finsumm_1_JE 160 Workbasket Accrual_updated-_CA_01.10_JE 160 Workbasket Template_LI_07.12 2 2" xfId="19648"/>
    <cellStyle name="s_IEL_finsumm_1_JE 160 Workbasket Accrual_updated-_CA_01.10_JE 175 Legal Accrual_LI 05.12" xfId="5475"/>
    <cellStyle name="s_IEL_finsumm_1_JE 160 Workbasket Accrual_updated-_CA_01.10_JE 175 Legal Accrual_LI 05.12 2" xfId="28064"/>
    <cellStyle name="s_IEL_finsumm_1_JE 160 Workbasket Accrual_updated-_CA_01.10_JE 175 Legal Accrual_LI 05.12 2 2" xfId="18508"/>
    <cellStyle name="s_IEL_finsumm_1_JE 160 Workbasket Accrual_updated-_CA_01.10_JE 175 Legal Accrual_LI 08.2011" xfId="5476"/>
    <cellStyle name="s_IEL_finsumm_1_JE 160 Workbasket Accrual_updated-_CA_01.10_JE 175 Legal Accrual_LI 08.2011 2" xfId="28065"/>
    <cellStyle name="s_IEL_finsumm_1_JE 160 Workbasket Accrual_updated-_CA_01.10_JE 175 Legal Accrual_LI 08.2011 2 2" xfId="17599"/>
    <cellStyle name="s_IEL_finsumm_1_JE 160 Workbasket Accrual_updated-_CA_01.10_JE 175 Legal Accrual_LI -10.2011" xfId="5477"/>
    <cellStyle name="s_IEL_finsumm_1_JE 160 Workbasket Accrual_updated-_CA_01.10_JE 175 Legal Accrual_LI -10.2011 2" xfId="28066"/>
    <cellStyle name="s_IEL_finsumm_1_JE 160 Workbasket Accrual_updated-_CA_01.10_JE 175 Legal Accrual_LI -10.2011 2 2" xfId="33065"/>
    <cellStyle name="s_IEL_finsumm_1_JE 160 Workbasket Accrual_updated-_CA_01.10_JE 175 Legal Accrual_LI -11.2011" xfId="5478"/>
    <cellStyle name="s_IEL_finsumm_1_JE 160 Workbasket Accrual_updated-_CA_01.10_JE 175 Legal Accrual_LI -11.2011 2" xfId="28067"/>
    <cellStyle name="s_IEL_finsumm_1_JE 160 Workbasket Accrual_updated-_CA_01.10_JE 175 Legal Accrual_LI -11.2011 2 2" xfId="34121"/>
    <cellStyle name="s_IEL_finsumm_1_JE 160 Workbasket Accrual_updated-_CA_01.10_JE 175 Legal Accrual_LI -12.2011" xfId="5479"/>
    <cellStyle name="s_IEL_finsumm_1_JE 160 Workbasket Accrual_updated-_CA_01.10_JE 175 Legal Accrual_LI -12.2011 2" xfId="28068"/>
    <cellStyle name="s_IEL_finsumm_1_JE 160 Workbasket Accrual_updated-_CA_01.10_JE 175 Legal Accrual_LI -12.2011 2 2" xfId="21282"/>
    <cellStyle name="s_IEL_finsumm_1_JE 160 Workbasket Accrual_updated-_CA_01.10_JE 175_Legal Accrual_TN_08.11" xfId="5480"/>
    <cellStyle name="s_IEL_finsumm_1_JE 160 Workbasket Accrual_updated-_CA_01.10_JE 175_Legal Accrual_TN_08.11 2" xfId="28069"/>
    <cellStyle name="s_IEL_finsumm_1_JE 160 Workbasket Accrual_updated-_CA_01.10_JE 175_Legal Accrual_TN_08.11 2 2" xfId="21152"/>
    <cellStyle name="s_IEL_finsumm_1_JE 160 Workbasket Accrual_updated-_CA_01.10_JE 175_Legal Accrual_TN_09.11" xfId="5481"/>
    <cellStyle name="s_IEL_finsumm_1_JE 160 Workbasket Accrual_updated-_CA_01.10_JE 175_Legal Accrual_TN_09.11 2" xfId="28070"/>
    <cellStyle name="s_IEL_finsumm_1_JE 160 Workbasket Accrual_updated-_CA_01.10_JE 175_Legal Accrual_TN_09.11 2 2" xfId="32989"/>
    <cellStyle name="s_IEL_finsumm_1_JE 160 Workbasket Accrual_updated-_CA_01.10_LI-Legal Fees_Accrual Worksheet_2011-02Nov" xfId="5482"/>
    <cellStyle name="s_IEL_finsumm_1_JE 160 Workbasket Accrual_updated-_CA_01.10_LI-Legal Fees_Accrual Worksheet_2011-02Nov 2" xfId="28071"/>
    <cellStyle name="s_IEL_finsumm_1_JE 160 Workbasket Accrual_updated-_CA_01.10_LI-Legal Fees_Accrual Worksheet_2011-02Nov 2 2" xfId="20139"/>
    <cellStyle name="s_IEL_finsumm_1_JE 160 Workbasket Accrual_updated-_CA_01.10_SAP JE Accrual" xfId="5483"/>
    <cellStyle name="s_IEL_finsumm_1_JE 160 Workbasket Accrual_updated-_CA_01.10_SAP JE Accrual 2" xfId="28072"/>
    <cellStyle name="s_IEL_finsumm_1_JE 160 Workbasket Accrual_updated-_CA_01.10_SAP JE Accrual 2 2" xfId="19425"/>
    <cellStyle name="s_IEL_finsumm_1_JE 160 Workbasket Accrual_updated-_CA_01.10_SAP JE Template 10.06.12" xfId="5484"/>
    <cellStyle name="s_IEL_finsumm_1_JE 160 Workbasket Accrual_updated-_CA_01.10_SAP JE Template 10.06.12 2" xfId="28073"/>
    <cellStyle name="s_IEL_finsumm_1_JE 160 Workbasket Accrual_updated-_CA_01.10_SAP JE Template 10.06.12 2 2" xfId="32405"/>
    <cellStyle name="s_IEL_finsumm_1_JE 175 Legal accrual_12.11" xfId="5485"/>
    <cellStyle name="s_IEL_finsumm_1_JE 175 Legal accrual_12.11 2" xfId="28074"/>
    <cellStyle name="s_IEL_finsumm_1_JE 175 Legal accrual_12.11 2 2" xfId="32328"/>
    <cellStyle name="s_IEL_finsumm_1_JE 175 Legal Accrual_LI_07.12" xfId="10903"/>
    <cellStyle name="s_IEL_finsumm_1_JE 175 Legal Accrual_LI_07.12 2" xfId="28075"/>
    <cellStyle name="s_IEL_finsumm_1_JE 175 Legal Accrual_LI_07.12 2 2" xfId="34319"/>
    <cellStyle name="s_IEL_finsumm_1_JE 180_MI reserve over 180 days_LI 07.12" xfId="10904"/>
    <cellStyle name="s_IEL_finsumm_1_JE 180_MI reserve over 180 days_LI 07.12 2" xfId="28076"/>
    <cellStyle name="s_IEL_finsumm_1_JE 180_MI reserve over 180 days_LI 07.12 2 2" xfId="35646"/>
    <cellStyle name="s_IEL_finsumm_1_JE 200 AWCC true up_PA_06.12" xfId="5486"/>
    <cellStyle name="s_IEL_finsumm_1_JE 200 AWCC true up_PA_06.12 2" xfId="28077"/>
    <cellStyle name="s_IEL_finsumm_1_JE 200 AWCC true up_PA_06.12 2 2" xfId="32943"/>
    <cellStyle name="s_IEL_finsumm_1_JE 38110902 True up interest for RAC adjustment" xfId="5487"/>
    <cellStyle name="s_IEL_finsumm_1_JE 38110902 True up interest for RAC adjustment 2" xfId="28078"/>
    <cellStyle name="s_IEL_finsumm_1_JE 38110902 True up interest for RAC adjustment 2 2" xfId="21573"/>
    <cellStyle name="s_IEL_finsumm_1_JE 39081218 Antenna Rent Revenue_NY_07.12" xfId="9421"/>
    <cellStyle name="s_IEL_finsumm_1_JE 39081218 Antenna Rent Revenue_NY_07.12 2" xfId="28079"/>
    <cellStyle name="s_IEL_finsumm_1_JE 39081218 Antenna Rent Revenue_NY_07.12 2 2" xfId="34537"/>
    <cellStyle name="s_IEL_finsumm_1_JE 500 INTERNAL RESERVE INTEREST Dec. 2011" xfId="5488"/>
    <cellStyle name="s_IEL_finsumm_1_JE 500 INTERNAL RESERVE INTEREST Dec. 2011 2" xfId="9573"/>
    <cellStyle name="s_IEL_finsumm_1_JE 500 INTERNAL RESERVE INTEREST Dec. 2011 2 2" xfId="28081"/>
    <cellStyle name="s_IEL_finsumm_1_JE 500 INTERNAL RESERVE INTEREST Dec. 2011 2 2 2" xfId="35011"/>
    <cellStyle name="s_IEL_finsumm_1_JE 500 INTERNAL RESERVE INTEREST Dec. 2011 3" xfId="28080"/>
    <cellStyle name="s_IEL_finsumm_1_JE 500 INTERNAL RESERVE INTEREST Dec. 2011 3 2" xfId="19592"/>
    <cellStyle name="s_IEL_finsumm_1_JE 500 INTERNAL RESERVE INTEREST Nov. 2011" xfId="9574"/>
    <cellStyle name="s_IEL_finsumm_1_JE 500 INTERNAL RESERVE INTEREST Nov. 2011 2" xfId="28082"/>
    <cellStyle name="s_IEL_finsumm_1_JE 500 INTERNAL RESERVE INTEREST Nov. 2011 2 2" xfId="34359"/>
    <cellStyle name="s_IEL_finsumm_1_JE 725 - To record the PPV uplift - NY - 08.12" xfId="8943"/>
    <cellStyle name="s_IEL_finsumm_1_JE 725 - To record the PPV uplift - NY - 08.12 2" xfId="28083"/>
    <cellStyle name="s_IEL_finsumm_1_JE 725 - To record the PPV uplift - NY - 08.12 2 2" xfId="17754"/>
    <cellStyle name="s_IEL_finsumm_1_JE 77 Rev Stabilization 02.12" xfId="5489"/>
    <cellStyle name="s_IEL_finsumm_1_JE 77 Rev Stabilization 02.12 2" xfId="28084"/>
    <cellStyle name="s_IEL_finsumm_1_JE 77 Rev Stabilization 02.12 2 2" xfId="19057"/>
    <cellStyle name="s_IEL_finsumm_1_JE 77 Rev Stabilization 03.12" xfId="10286"/>
    <cellStyle name="s_IEL_finsumm_1_JE 77 Rev Stabilization 03.12 2" xfId="28085"/>
    <cellStyle name="s_IEL_finsumm_1_JE 77 Rev Stabilization 03.12 2 2" xfId="35063"/>
    <cellStyle name="s_IEL_finsumm_1_JE 77 Rev Stabilization 08.11" xfId="5490"/>
    <cellStyle name="s_IEL_finsumm_1_JE 77 Rev Stabilization 08.11 2" xfId="10287"/>
    <cellStyle name="s_IEL_finsumm_1_JE 77 Rev Stabilization 08.11 2 2" xfId="28087"/>
    <cellStyle name="s_IEL_finsumm_1_JE 77 Rev Stabilization 08.11 2 2 2" xfId="18601"/>
    <cellStyle name="s_IEL_finsumm_1_JE 77 Rev Stabilization 08.11 3" xfId="28086"/>
    <cellStyle name="s_IEL_finsumm_1_JE 77 Rev Stabilization 08.11 3 2" xfId="34185"/>
    <cellStyle name="s_IEL_finsumm_1_JE 77 Rev Stabilization 11.11" xfId="10288"/>
    <cellStyle name="s_IEL_finsumm_1_JE 77 Rev Stabilization 11.11 2" xfId="28088"/>
    <cellStyle name="s_IEL_finsumm_1_JE 77 Rev Stabilization 11.11 2 2" xfId="36032"/>
    <cellStyle name="s_IEL_finsumm_1_JE 77 Rev Stabilization 12.11" xfId="10289"/>
    <cellStyle name="s_IEL_finsumm_1_JE 77 Rev Stabilization 12.11 2" xfId="28089"/>
    <cellStyle name="s_IEL_finsumm_1_JE 77 Rev Stabilization 12.11 2 2" xfId="20911"/>
    <cellStyle name="s_IEL_finsumm_1_JE 77 Rev Stabilization_NY_08.12" xfId="8944"/>
    <cellStyle name="s_IEL_finsumm_1_JE 77 Rev Stabilization_NY_08.12 2" xfId="28090"/>
    <cellStyle name="s_IEL_finsumm_1_JE 77 Rev Stabilization_NY_08.12 2 2" xfId="35690"/>
    <cellStyle name="s_IEL_finsumm_1_JE 78 Property Tax Stabilization 02.12" xfId="8945"/>
    <cellStyle name="s_IEL_finsumm_1_JE 78 Property Tax Stabilization 02.12 2" xfId="28091"/>
    <cellStyle name="s_IEL_finsumm_1_JE 78 Property Tax Stabilization 02.12 2 2" xfId="20140"/>
    <cellStyle name="s_IEL_finsumm_1_JE 78 Property Tax Stabilization 08.11" xfId="8946"/>
    <cellStyle name="s_IEL_finsumm_1_JE 78 Property Tax Stabilization 08.11 2" xfId="28092"/>
    <cellStyle name="s_IEL_finsumm_1_JE 78 Property Tax Stabilization 08.11 2 2" xfId="19589"/>
    <cellStyle name="s_IEL_finsumm_1_JE 78 Property Tax Stabilization 11.11" xfId="8947"/>
    <cellStyle name="s_IEL_finsumm_1_JE 78 Property Tax Stabilization 11.11 2" xfId="28093"/>
    <cellStyle name="s_IEL_finsumm_1_JE 78 Property Tax Stabilization 11.11 2 2" xfId="34821"/>
    <cellStyle name="s_IEL_finsumm_1_JE Template" xfId="5491"/>
    <cellStyle name="s_IEL_finsumm_1_JE Template 2" xfId="5492"/>
    <cellStyle name="s_IEL_finsumm_1_JE Template 2 2" xfId="28095"/>
    <cellStyle name="s_IEL_finsumm_1_JE Template 2 2 2" xfId="35700"/>
    <cellStyle name="s_IEL_finsumm_1_JE Template 3" xfId="5493"/>
    <cellStyle name="s_IEL_finsumm_1_JE Template 3 2" xfId="28096"/>
    <cellStyle name="s_IEL_finsumm_1_JE Template 3 2 2" xfId="19453"/>
    <cellStyle name="s_IEL_finsumm_1_JE Template 4" xfId="5494"/>
    <cellStyle name="s_IEL_finsumm_1_JE Template 4 2" xfId="28097"/>
    <cellStyle name="s_IEL_finsumm_1_JE Template 4 2 2" xfId="19729"/>
    <cellStyle name="s_IEL_finsumm_1_JE Template 5" xfId="5495"/>
    <cellStyle name="s_IEL_finsumm_1_JE Template 5 2" xfId="28098"/>
    <cellStyle name="s_IEL_finsumm_1_JE Template 5 2 2" xfId="35294"/>
    <cellStyle name="s_IEL_finsumm_1_JE Template 6" xfId="28094"/>
    <cellStyle name="s_IEL_finsumm_1_JE Template 6 2" xfId="21430"/>
    <cellStyle name="s_IEL_finsumm_1_JE Template_~3251160" xfId="5496"/>
    <cellStyle name="s_IEL_finsumm_1_JE Template_~3251160 2" xfId="28099"/>
    <cellStyle name="s_IEL_finsumm_1_JE Template_~3251160 2 2" xfId="32581"/>
    <cellStyle name="s_IEL_finsumm_1_JE Template_JE 160 Workbasket accrual LI 09.11" xfId="5497"/>
    <cellStyle name="s_IEL_finsumm_1_JE Template_JE 160 Workbasket accrual LI 09.11 2" xfId="28100"/>
    <cellStyle name="s_IEL_finsumm_1_JE Template_JE 160 Workbasket accrual LI 09.11 2 2" xfId="32997"/>
    <cellStyle name="s_IEL_finsumm_1_JE Template_JE 160 Workbasket accrual LI 10.11 - in progress" xfId="5498"/>
    <cellStyle name="s_IEL_finsumm_1_JE Template_JE 160 Workbasket accrual LI 10.11 - in progress 2" xfId="28101"/>
    <cellStyle name="s_IEL_finsumm_1_JE Template_JE 160 Workbasket accrual LI 10.11 - in progress 2 2" xfId="18600"/>
    <cellStyle name="s_IEL_finsumm_1_JE Template_JE 160 Workbasket Template_LI_04.12" xfId="5499"/>
    <cellStyle name="s_IEL_finsumm_1_JE Template_JE 160 Workbasket Template_LI_04.12 2" xfId="28102"/>
    <cellStyle name="s_IEL_finsumm_1_JE Template_JE 160 Workbasket Template_LI_04.12 2 2" xfId="21314"/>
    <cellStyle name="s_IEL_finsumm_1_JE Template_JE 160 Workbasket Template_LI_07.12" xfId="5500"/>
    <cellStyle name="s_IEL_finsumm_1_JE Template_JE 160 Workbasket Template_LI_07.12 2" xfId="28103"/>
    <cellStyle name="s_IEL_finsumm_1_JE Template_JE 160 Workbasket Template_LI_07.12 2 2" xfId="21582"/>
    <cellStyle name="s_IEL_finsumm_1_JE Template_JE 175 Legal Accrual_LI 05.12" xfId="5501"/>
    <cellStyle name="s_IEL_finsumm_1_JE Template_JE 175 Legal Accrual_LI 05.12 2" xfId="28104"/>
    <cellStyle name="s_IEL_finsumm_1_JE Template_JE 175 Legal Accrual_LI 05.12 2 2" xfId="35293"/>
    <cellStyle name="s_IEL_finsumm_1_JE Template_JE 175 Legal Accrual_LI 08.2011" xfId="5502"/>
    <cellStyle name="s_IEL_finsumm_1_JE Template_JE 175 Legal Accrual_LI 08.2011 2" xfId="28105"/>
    <cellStyle name="s_IEL_finsumm_1_JE Template_JE 175 Legal Accrual_LI 08.2011 2 2" xfId="19424"/>
    <cellStyle name="s_IEL_finsumm_1_JE Template_JE 175 Legal Accrual_LI -10.2011" xfId="5503"/>
    <cellStyle name="s_IEL_finsumm_1_JE Template_JE 175 Legal Accrual_LI -10.2011 2" xfId="28106"/>
    <cellStyle name="s_IEL_finsumm_1_JE Template_JE 175 Legal Accrual_LI -10.2011 2 2" xfId="35111"/>
    <cellStyle name="s_IEL_finsumm_1_JE Template_JE 175 Legal Accrual_LI -11.2011" xfId="5504"/>
    <cellStyle name="s_IEL_finsumm_1_JE Template_JE 175 Legal Accrual_LI -11.2011 2" xfId="28107"/>
    <cellStyle name="s_IEL_finsumm_1_JE Template_JE 175 Legal Accrual_LI -11.2011 2 2" xfId="18493"/>
    <cellStyle name="s_IEL_finsumm_1_JE Template_JE 175 Legal Accrual_LI -12.2011" xfId="5505"/>
    <cellStyle name="s_IEL_finsumm_1_JE Template_JE 175 Legal Accrual_LI -12.2011 2" xfId="28108"/>
    <cellStyle name="s_IEL_finsumm_1_JE Template_JE 175 Legal Accrual_LI -12.2011 2 2" xfId="17530"/>
    <cellStyle name="s_IEL_finsumm_1_JE Template_JE 175_Legal Accrual_TN_08.11" xfId="5506"/>
    <cellStyle name="s_IEL_finsumm_1_JE Template_JE 175_Legal Accrual_TN_08.11 2" xfId="28109"/>
    <cellStyle name="s_IEL_finsumm_1_JE Template_JE 175_Legal Accrual_TN_08.11 2 2" xfId="34823"/>
    <cellStyle name="s_IEL_finsumm_1_JE Template_JE 175_Legal Accrual_TN_09.11" xfId="5507"/>
    <cellStyle name="s_IEL_finsumm_1_JE Template_JE 175_Legal Accrual_TN_09.11 2" xfId="28110"/>
    <cellStyle name="s_IEL_finsumm_1_JE Template_JE 175_Legal Accrual_TN_09.11 2 2" xfId="18787"/>
    <cellStyle name="s_IEL_finsumm_1_JE Template_LI-Legal Fees_Accrual Worksheet_2011-02Nov" xfId="5508"/>
    <cellStyle name="s_IEL_finsumm_1_JE Template_LI-Legal Fees_Accrual Worksheet_2011-02Nov 2" xfId="28111"/>
    <cellStyle name="s_IEL_finsumm_1_JE Template_LI-Legal Fees_Accrual Worksheet_2011-02Nov 2 2" xfId="33947"/>
    <cellStyle name="s_IEL_finsumm_1_JE Template_SAP JE Accrual" xfId="5509"/>
    <cellStyle name="s_IEL_finsumm_1_JE Template_SAP JE Accrual 2" xfId="28112"/>
    <cellStyle name="s_IEL_finsumm_1_JE Template_SAP JE Accrual 2 2" xfId="34017"/>
    <cellStyle name="s_IEL_finsumm_1_JE Template_SAP JE Template 10.06.12" xfId="5510"/>
    <cellStyle name="s_IEL_finsumm_1_JE Template_SAP JE Template 10.06.12 2" xfId="28113"/>
    <cellStyle name="s_IEL_finsumm_1_JE Template_SAP JE Template 10.06.12 2 2" xfId="33695"/>
    <cellStyle name="s_IEL_finsumm_1_JE-December 2012" xfId="5511"/>
    <cellStyle name="s_IEL_finsumm_1_JE-December 2012 2" xfId="5512"/>
    <cellStyle name="s_IEL_finsumm_1_JE-December 2012 2 2" xfId="28115"/>
    <cellStyle name="s_IEL_finsumm_1_JE-December 2012 2 2 2" xfId="21369"/>
    <cellStyle name="s_IEL_finsumm_1_JE-December 2012 3" xfId="5513"/>
    <cellStyle name="s_IEL_finsumm_1_JE-December 2012 3 2" xfId="28116"/>
    <cellStyle name="s_IEL_finsumm_1_JE-December 2012 3 2 2" xfId="20912"/>
    <cellStyle name="s_IEL_finsumm_1_JE-December 2012 4" xfId="5514"/>
    <cellStyle name="s_IEL_finsumm_1_JE-December 2012 4 2" xfId="28117"/>
    <cellStyle name="s_IEL_finsumm_1_JE-December 2012 4 2 2" xfId="36051"/>
    <cellStyle name="s_IEL_finsumm_1_JE-December 2012 5" xfId="5515"/>
    <cellStyle name="s_IEL_finsumm_1_JE-December 2012 5 2" xfId="28118"/>
    <cellStyle name="s_IEL_finsumm_1_JE-December 2012 5 2 2" xfId="17687"/>
    <cellStyle name="s_IEL_finsumm_1_JE-December 2012 6" xfId="28114"/>
    <cellStyle name="s_IEL_finsumm_1_JE-December 2012 6 2" xfId="34822"/>
    <cellStyle name="s_IEL_finsumm_1_JE-November 2012" xfId="5516"/>
    <cellStyle name="s_IEL_finsumm_1_JE-November 2012 2" xfId="5517"/>
    <cellStyle name="s_IEL_finsumm_1_JE-November 2012 2 2" xfId="28120"/>
    <cellStyle name="s_IEL_finsumm_1_JE-November 2012 2 2 2" xfId="33053"/>
    <cellStyle name="s_IEL_finsumm_1_JE-November 2012 3" xfId="5518"/>
    <cellStyle name="s_IEL_finsumm_1_JE-November 2012 3 2" xfId="28121"/>
    <cellStyle name="s_IEL_finsumm_1_JE-November 2012 3 2 2" xfId="19000"/>
    <cellStyle name="s_IEL_finsumm_1_JE-November 2012 4" xfId="5519"/>
    <cellStyle name="s_IEL_finsumm_1_JE-November 2012 4 2" xfId="28122"/>
    <cellStyle name="s_IEL_finsumm_1_JE-November 2012 4 2 2" xfId="35699"/>
    <cellStyle name="s_IEL_finsumm_1_JE-November 2012 5" xfId="5520"/>
    <cellStyle name="s_IEL_finsumm_1_JE-November 2012 5 2" xfId="28123"/>
    <cellStyle name="s_IEL_finsumm_1_JE-November 2012 5 2 2" xfId="19022"/>
    <cellStyle name="s_IEL_finsumm_1_JE-November 2012 6" xfId="28119"/>
    <cellStyle name="s_IEL_finsumm_1_JE-November 2012 6 2" xfId="35372"/>
    <cellStyle name="s_IEL_finsumm_1_Journal Entry (2)" xfId="5521"/>
    <cellStyle name="s_IEL_finsumm_1_Journal Entry (2) 2" xfId="28124"/>
    <cellStyle name="s_IEL_finsumm_1_Journal Entry (2) 2 2" xfId="32357"/>
    <cellStyle name="s_IEL_finsumm_1_JR 2001 OPEB 2012" xfId="10290"/>
    <cellStyle name="s_IEL_finsumm_1_JR 2001 OPEB 2012 2" xfId="28125"/>
    <cellStyle name="s_IEL_finsumm_1_JR 2001 OPEB 2012 2 2" xfId="19224"/>
    <cellStyle name="s_IEL_finsumm_1_JR 2002 Pension Costs 2012" xfId="10291"/>
    <cellStyle name="s_IEL_finsumm_1_JR 2002 Pension Costs 2012 2" xfId="28126"/>
    <cellStyle name="s_IEL_finsumm_1_JR 2002 Pension Costs 2012 2 2" xfId="18238"/>
    <cellStyle name="s_IEL_finsumm_1_LI#38 165100 Mar 2011" xfId="5522"/>
    <cellStyle name="s_IEL_finsumm_1_LI#38 165100 Mar 2011 2" xfId="10292"/>
    <cellStyle name="s_IEL_finsumm_1_LI#38 165100 Mar 2011 2 2" xfId="28128"/>
    <cellStyle name="s_IEL_finsumm_1_LI#38 165100 Mar 2011 2 2 2" xfId="19692"/>
    <cellStyle name="s_IEL_finsumm_1_LI#38 165100 Mar 2011 3" xfId="28127"/>
    <cellStyle name="s_IEL_finsumm_1_LI#38 165100 Mar 2011 3 2" xfId="17714"/>
    <cellStyle name="s_IEL_finsumm_1_LI#38 165100 Mar 2011_39 - JE 77 Rev Stabilization_NY_05.12" xfId="8948"/>
    <cellStyle name="s_IEL_finsumm_1_LI#38 165100 Mar 2011_39 - JE 77 Rev Stabilization_NY_05.12 2" xfId="10293"/>
    <cellStyle name="s_IEL_finsumm_1_LI#38 165100 Mar 2011_39 - JE 77 Rev Stabilization_NY_05.12 2 2" xfId="28130"/>
    <cellStyle name="s_IEL_finsumm_1_LI#38 165100 Mar 2011_39 - JE 77 Rev Stabilization_NY_05.12 2 2 2" xfId="17548"/>
    <cellStyle name="s_IEL_finsumm_1_LI#38 165100 Mar 2011_39 - JE 77 Rev Stabilization_NY_05.12 3" xfId="28129"/>
    <cellStyle name="s_IEL_finsumm_1_LI#38 165100 Mar 2011_39 - JE 77 Rev Stabilization_NY_05.12 3 2" xfId="33951"/>
    <cellStyle name="s_IEL_finsumm_1_LI#38 165100 Mar 2011_39 - JE 79 Rev Stabilization adj_NY_05.12" xfId="8949"/>
    <cellStyle name="s_IEL_finsumm_1_LI#38 165100 Mar 2011_39 - JE 79 Rev Stabilization adj_NY_05.12 2" xfId="10294"/>
    <cellStyle name="s_IEL_finsumm_1_LI#38 165100 Mar 2011_39 - JE 79 Rev Stabilization adj_NY_05.12 2 2" xfId="28132"/>
    <cellStyle name="s_IEL_finsumm_1_LI#38 165100 Mar 2011_39 - JE 79 Rev Stabilization adj_NY_05.12 2 2 2" xfId="33694"/>
    <cellStyle name="s_IEL_finsumm_1_LI#38 165100 Mar 2011_39 - JE 79 Rev Stabilization adj_NY_05.12 3" xfId="28131"/>
    <cellStyle name="s_IEL_finsumm_1_LI#38 165100 Mar 2011_39 - JE 79 Rev Stabilization adj_NY_05.12 3 2" xfId="33734"/>
    <cellStyle name="s_IEL_finsumm_1_LI#38 165100 Mar 2011_JE 38110902 True up interest for RAC adjustment" xfId="5523"/>
    <cellStyle name="s_IEL_finsumm_1_LI#38 165100 Mar 2011_JE 38110902 True up interest for RAC adjustment 2" xfId="10295"/>
    <cellStyle name="s_IEL_finsumm_1_LI#38 165100 Mar 2011_JE 38110902 True up interest for RAC adjustment 2 2" xfId="28134"/>
    <cellStyle name="s_IEL_finsumm_1_LI#38 165100 Mar 2011_JE 38110902 True up interest for RAC adjustment 2 2 2" xfId="35296"/>
    <cellStyle name="s_IEL_finsumm_1_LI#38 165100 Mar 2011_JE 38110902 True up interest for RAC adjustment 3" xfId="28133"/>
    <cellStyle name="s_IEL_finsumm_1_LI#38 165100 Mar 2011_JE 38110902 True up interest for RAC adjustment 3 2" xfId="32595"/>
    <cellStyle name="s_IEL_finsumm_1_LI#38 165100 Mar 2011_JE 77 Rev Stabilization 01.12" xfId="5524"/>
    <cellStyle name="s_IEL_finsumm_1_LI#38 165100 Mar 2011_JE 77 Rev Stabilization 01.12 2" xfId="10296"/>
    <cellStyle name="s_IEL_finsumm_1_LI#38 165100 Mar 2011_JE 77 Rev Stabilization 01.12 2 2" xfId="28136"/>
    <cellStyle name="s_IEL_finsumm_1_LI#38 165100 Mar 2011_JE 77 Rev Stabilization 01.12 2 2 2" xfId="20141"/>
    <cellStyle name="s_IEL_finsumm_1_LI#38 165100 Mar 2011_JE 77 Rev Stabilization 01.12 3" xfId="28135"/>
    <cellStyle name="s_IEL_finsumm_1_LI#38 165100 Mar 2011_JE 77 Rev Stabilization 01.12 3 2" xfId="17470"/>
    <cellStyle name="s_IEL_finsumm_1_LI#38 165100 Mar 2011_JE 77 Rev Stabilization 04.12" xfId="8950"/>
    <cellStyle name="s_IEL_finsumm_1_LI#38 165100 Mar 2011_JE 77 Rev Stabilization 04.12 2" xfId="10297"/>
    <cellStyle name="s_IEL_finsumm_1_LI#38 165100 Mar 2011_JE 77 Rev Stabilization 04.12 2 2" xfId="28138"/>
    <cellStyle name="s_IEL_finsumm_1_LI#38 165100 Mar 2011_JE 77 Rev Stabilization 04.12 2 2 2" xfId="21315"/>
    <cellStyle name="s_IEL_finsumm_1_LI#38 165100 Mar 2011_JE 77 Rev Stabilization 04.12 3" xfId="28137"/>
    <cellStyle name="s_IEL_finsumm_1_LI#38 165100 Mar 2011_JE 77 Rev Stabilization 04.12 3 2" xfId="34120"/>
    <cellStyle name="s_IEL_finsumm_1_LI#38 165100 Mar 2011_JE 77 Rev Stabilization_LI_07.12" xfId="8951"/>
    <cellStyle name="s_IEL_finsumm_1_LI#38 165100 Mar 2011_JE 77 Rev Stabilization_LI_07.12 2" xfId="28139"/>
    <cellStyle name="s_IEL_finsumm_1_LI#38 165100 Mar 2011_JE 77 Rev Stabilization_LI_07.12 2 2" xfId="34069"/>
    <cellStyle name="s_IEL_finsumm_1_LI#38 165100 Mar 2011_JE 78 Property Tax Stabilization 01.12" xfId="5525"/>
    <cellStyle name="s_IEL_finsumm_1_LI#38 165100 Mar 2011_JE 78 Property Tax Stabilization 01.12 2" xfId="10298"/>
    <cellStyle name="s_IEL_finsumm_1_LI#38 165100 Mar 2011_JE 78 Property Tax Stabilization 01.12 2 2" xfId="28141"/>
    <cellStyle name="s_IEL_finsumm_1_LI#38 165100 Mar 2011_JE 78 Property Tax Stabilization 01.12 2 2 2" xfId="21583"/>
    <cellStyle name="s_IEL_finsumm_1_LI#38 165100 Mar 2011_JE 78 Property Tax Stabilization 01.12 3" xfId="28140"/>
    <cellStyle name="s_IEL_finsumm_1_LI#38 165100 Mar 2011_JE 78 Property Tax Stabilization 01.12 3 2" xfId="35295"/>
    <cellStyle name="s_IEL_finsumm_1_LI#38 165100 Mar 2011_JE 78 Property Tax Stabilization 03.12" xfId="8952"/>
    <cellStyle name="s_IEL_finsumm_1_LI#38 165100 Mar 2011_JE 78 Property Tax Stabilization 03.12 2" xfId="28142"/>
    <cellStyle name="s_IEL_finsumm_1_LI#38 165100 Mar 2011_JE 78 Property Tax Stabilization 03.12 2 2" xfId="32494"/>
    <cellStyle name="s_IEL_finsumm_1_LI#38 165100 Mar 2011_JE 78 Property Tax Stabilization 04.12" xfId="8953"/>
    <cellStyle name="s_IEL_finsumm_1_LI#38 165100 Mar 2011_JE 78 Property Tax Stabilization 04.12 2" xfId="28143"/>
    <cellStyle name="s_IEL_finsumm_1_LI#38 165100 Mar 2011_JE 78 Property Tax Stabilization 04.12 2 2" xfId="19755"/>
    <cellStyle name="s_IEL_finsumm_1_LI#38 165100 Mar 2011_JE 78 Property Tax Stabilization 11.11" xfId="5526"/>
    <cellStyle name="s_IEL_finsumm_1_LI#38 165100 Mar 2011_JE 78 Property Tax Stabilization 11.11 2" xfId="10299"/>
    <cellStyle name="s_IEL_finsumm_1_LI#38 165100 Mar 2011_JE 78 Property Tax Stabilization 11.11 2 2" xfId="28145"/>
    <cellStyle name="s_IEL_finsumm_1_LI#38 165100 Mar 2011_JE 78 Property Tax Stabilization 11.11 2 2 2" xfId="33693"/>
    <cellStyle name="s_IEL_finsumm_1_LI#38 165100 Mar 2011_JE 78 Property Tax Stabilization 11.11 3" xfId="28144"/>
    <cellStyle name="s_IEL_finsumm_1_LI#38 165100 Mar 2011_JE 78 Property Tax Stabilization 11.11 3 2" xfId="34447"/>
    <cellStyle name="s_IEL_finsumm_1_UPLOAD-Template_2012-06-22" xfId="5527"/>
    <cellStyle name="s_IEL_finsumm_1_UPLOAD-Template_2012-06-22 2" xfId="5528"/>
    <cellStyle name="s_IEL_finsumm_1_UPLOAD-Template_2012-06-22 2 2" xfId="28147"/>
    <cellStyle name="s_IEL_finsumm_1_UPLOAD-Template_2012-06-22 2 2 2" xfId="33371"/>
    <cellStyle name="s_IEL_finsumm_1_UPLOAD-Template_2012-06-22 3" xfId="5529"/>
    <cellStyle name="s_IEL_finsumm_1_UPLOAD-Template_2012-06-22 3 2" xfId="28148"/>
    <cellStyle name="s_IEL_finsumm_1_UPLOAD-Template_2012-06-22 3 2 2" xfId="17686"/>
    <cellStyle name="s_IEL_finsumm_1_UPLOAD-Template_2012-06-22 4" xfId="5530"/>
    <cellStyle name="s_IEL_finsumm_1_UPLOAD-Template_2012-06-22 4 2" xfId="28149"/>
    <cellStyle name="s_IEL_finsumm_1_UPLOAD-Template_2012-06-22 4 2 2" xfId="17557"/>
    <cellStyle name="s_IEL_finsumm_1_UPLOAD-Template_2012-06-22 5" xfId="5531"/>
    <cellStyle name="s_IEL_finsumm_1_UPLOAD-Template_2012-06-22 5 2" xfId="28150"/>
    <cellStyle name="s_IEL_finsumm_1_UPLOAD-Template_2012-06-22 5 2 2" xfId="17405"/>
    <cellStyle name="s_IEL_finsumm_1_UPLOAD-Template_2012-06-22 6" xfId="28146"/>
    <cellStyle name="s_IEL_finsumm_1_UPLOAD-Template_2012-06-22 6 2" xfId="35648"/>
    <cellStyle name="s_IEL_finsumm_1_UPLOAD-Template_2012-06-22_SAP JE Accrual" xfId="5532"/>
    <cellStyle name="s_IEL_finsumm_1_UPLOAD-Template_2012-06-22_SAP JE Accrual 2" xfId="28151"/>
    <cellStyle name="s_IEL_finsumm_1_UPLOAD-Template_2012-06-22_SAP JE Accrual 2 2" xfId="32292"/>
    <cellStyle name="s_IEL_finsumm_1_UPLOAD-Template_2012-06-22_SAP JE Template 10.06.12" xfId="5533"/>
    <cellStyle name="s_IEL_finsumm_1_UPLOAD-Template_2012-06-22_SAP JE Template 10.06.12 2" xfId="28152"/>
    <cellStyle name="s_IEL_finsumm_1_UPLOAD-Template_2012-06-22_SAP JE Template 10.06.12 2 2" xfId="32762"/>
    <cellStyle name="s_IEL_finsumm_100000439" xfId="8954"/>
    <cellStyle name="s_IEL_finsumm_100000439 2" xfId="28153"/>
    <cellStyle name="s_IEL_finsumm_100000439 2 2" xfId="19058"/>
    <cellStyle name="s_IEL_finsumm_100000477 JE 77 Rev Stabilization_LI_08.12" xfId="10300"/>
    <cellStyle name="s_IEL_finsumm_100000477 JE 77 Rev Stabilization_LI_08.12 2" xfId="28154"/>
    <cellStyle name="s_IEL_finsumm_100000477 JE 77 Rev Stabilization_LI_08.12 2 2" xfId="35066"/>
    <cellStyle name="s_IEL_finsumm_165500 Prepaid Other_NY_05.12" xfId="8955"/>
    <cellStyle name="s_IEL_finsumm_165500 Prepaid Other_NY_05.12 2" xfId="28155"/>
    <cellStyle name="s_IEL_finsumm_165500 Prepaid Other_NY_05.12 2 2" xfId="32358"/>
    <cellStyle name="s_IEL_finsumm_2" xfId="163"/>
    <cellStyle name="s_IEL_finsumm_2 2" xfId="5534"/>
    <cellStyle name="s_IEL_finsumm_2 2 2" xfId="28157"/>
    <cellStyle name="s_IEL_finsumm_2 2 2 2" xfId="33692"/>
    <cellStyle name="s_IEL_finsumm_2 3" xfId="28156"/>
    <cellStyle name="s_IEL_finsumm_2 3 2" xfId="20989"/>
    <cellStyle name="s_IEL_finsumm_2_100000439" xfId="8956"/>
    <cellStyle name="s_IEL_finsumm_2_100000439 2" xfId="28158"/>
    <cellStyle name="s_IEL_finsumm_2_100000439 2 2" xfId="35975"/>
    <cellStyle name="s_IEL_finsumm_2_100000477 JE 77 Rev Stabilization_LI_08.12" xfId="10301"/>
    <cellStyle name="s_IEL_finsumm_2_100000477 JE 77 Rev Stabilization_LI_08.12 2" xfId="28159"/>
    <cellStyle name="s_IEL_finsumm_2_100000477 JE 77 Rev Stabilization_LI_08.12 2 2" xfId="17636"/>
    <cellStyle name="s_IEL_finsumm_2_165500 Prepaid Other_NY_05.12" xfId="8957"/>
    <cellStyle name="s_IEL_finsumm_2_165500 Prepaid Other_NY_05.12 2" xfId="28160"/>
    <cellStyle name="s_IEL_finsumm_2_165500 Prepaid Other_NY_05.12 2 2" xfId="17263"/>
    <cellStyle name="s_IEL_finsumm_2_241208 Accrued Rents_NY_05.12" xfId="9422"/>
    <cellStyle name="s_IEL_finsumm_2_241208 Accrued Rents_NY_05.12 2" xfId="28161"/>
    <cellStyle name="s_IEL_finsumm_2_241208 Accrued Rents_NY_05.12 2 2" xfId="33537"/>
    <cellStyle name="s_IEL_finsumm_2_256328 Accr Revenue Other_LI_11.11" xfId="5535"/>
    <cellStyle name="s_IEL_finsumm_2_256328 Accr Revenue Other_LI_11.11 2" xfId="28162"/>
    <cellStyle name="s_IEL_finsumm_2_256328 Accr Revenue Other_LI_11.11 2 2" xfId="35298"/>
    <cellStyle name="s_IEL_finsumm_2_256345 MTBE_NY_05.12" xfId="9423"/>
    <cellStyle name="s_IEL_finsumm_2_256345 MTBE_NY_05.12 2" xfId="28163"/>
    <cellStyle name="s_IEL_finsumm_2_256345 MTBE_NY_05.12 2 2" xfId="32902"/>
    <cellStyle name="s_IEL_finsumm_2_39 - JE 79 Rev Stabilization adj_NY_05.12" xfId="8958"/>
    <cellStyle name="s_IEL_finsumm_2_39 - JE 79 Rev Stabilization adj_NY_05.12 2" xfId="28164"/>
    <cellStyle name="s_IEL_finsumm_2_39 - JE 79 Rev Stabilization adj_NY_05.12 2 2" xfId="20827"/>
    <cellStyle name="s_IEL_finsumm_2_Attachment A updated 07 11 with Co. Share 14% &amp; East Rockaway" xfId="5536"/>
    <cellStyle name="s_IEL_finsumm_2_Attachment A updated 07 11 with Co. Share 14% &amp; East Rockaway 2" xfId="28165"/>
    <cellStyle name="s_IEL_finsumm_2_Attachment A updated 07 11 with Co. Share 14% &amp; East Rockaway 2 2" xfId="35012"/>
    <cellStyle name="s_IEL_finsumm_2_Attachment A updated 07 11 with Co. Share 14% &amp; East Rockaway_Attachment A_Village Refunds # 2 as of 09 12 2011 updated" xfId="10302"/>
    <cellStyle name="s_IEL_finsumm_2_Attachment A updated 07 11 with Co. Share 14% &amp; East Rockaway_Attachment A_Village Refunds # 2 as of 09 12 2011 updated 2" xfId="28166"/>
    <cellStyle name="s_IEL_finsumm_2_Attachment A updated 07 11 with Co. Share 14% &amp; East Rockaway_Attachment A_Village Refunds # 2 as of 09 12 2011 updated 2 2" xfId="35270"/>
    <cellStyle name="s_IEL_finsumm_2_Attachment A updated with Co. Share 14% 07 25 2011" xfId="5537"/>
    <cellStyle name="s_IEL_finsumm_2_Attachment A updated with Co. Share 14% 07 25 2011 2" xfId="28167"/>
    <cellStyle name="s_IEL_finsumm_2_Attachment A updated with Co. Share 14% 07 25 2011 2 2" xfId="34824"/>
    <cellStyle name="s_IEL_finsumm_2_Attachment A updated with Co. Share 14% 07 25 2011_Attachment A_Village Refunds # 2 as of 09 12 2011 updated" xfId="10303"/>
    <cellStyle name="s_IEL_finsumm_2_Attachment A updated with Co. Share 14% 07 25 2011_Attachment A_Village Refunds # 2 as of 09 12 2011 updated 2" xfId="28168"/>
    <cellStyle name="s_IEL_finsumm_2_Attachment A updated with Co. Share 14% 07 25 2011_Attachment A_Village Refunds # 2 as of 09 12 2011 updated 2 2" xfId="17667"/>
    <cellStyle name="s_IEL_finsumm_2_Attachment A_Village Refunds # 2 as of 09 12 2011 updated" xfId="10304"/>
    <cellStyle name="s_IEL_finsumm_2_Attachment A_Village Refunds # 2 as of 09 12 2011 updated 2" xfId="28169"/>
    <cellStyle name="s_IEL_finsumm_2_Attachment A_Village Refunds # 2 as of 09 12 2011 updated 2 2" xfId="19368"/>
    <cellStyle name="s_IEL_finsumm_2_CONTROL_LOG_01_2012" xfId="5538"/>
    <cellStyle name="s_IEL_finsumm_2_CONTROL_LOG_01_2012 2" xfId="28170"/>
    <cellStyle name="s_IEL_finsumm_2_CONTROL_LOG_01_2012 2 2" xfId="34016"/>
    <cellStyle name="s_IEL_finsumm_2_CONTROL_LOG_02_2012" xfId="5539"/>
    <cellStyle name="s_IEL_finsumm_2_CONTROL_LOG_02_2012 2" xfId="28171"/>
    <cellStyle name="s_IEL_finsumm_2_CONTROL_LOG_02_2012 2 2" xfId="35297"/>
    <cellStyle name="s_IEL_finsumm_2_CONTROL_LOG_03_2012" xfId="5540"/>
    <cellStyle name="s_IEL_finsumm_2_CONTROL_LOG_03_2012 2" xfId="28172"/>
    <cellStyle name="s_IEL_finsumm_2_CONTROL_LOG_03_2012 2 2" xfId="17442"/>
    <cellStyle name="s_IEL_finsumm_2_CONTROL_LOG_04_2011" xfId="5541"/>
    <cellStyle name="s_IEL_finsumm_2_CONTROL_LOG_04_2011 2" xfId="28173"/>
    <cellStyle name="s_IEL_finsumm_2_CONTROL_LOG_04_2011 2 2" xfId="34302"/>
    <cellStyle name="s_IEL_finsumm_2_CONTROL_LOG_04_2012" xfId="5542"/>
    <cellStyle name="s_IEL_finsumm_2_CONTROL_LOG_04_2012 2" xfId="28174"/>
    <cellStyle name="s_IEL_finsumm_2_CONTROL_LOG_04_2012 2 2" xfId="33496"/>
    <cellStyle name="s_IEL_finsumm_2_CONTROL_LOG_05_2011" xfId="5543"/>
    <cellStyle name="s_IEL_finsumm_2_CONTROL_LOG_05_2011 2" xfId="28175"/>
    <cellStyle name="s_IEL_finsumm_2_CONTROL_LOG_05_2011 2 2" xfId="32556"/>
    <cellStyle name="s_IEL_finsumm_2_CONTROL_LOG_05_2012" xfId="5544"/>
    <cellStyle name="s_IEL_finsumm_2_CONTROL_LOG_05_2012 2" xfId="28176"/>
    <cellStyle name="s_IEL_finsumm_2_CONTROL_LOG_05_2012 2 2" xfId="35998"/>
    <cellStyle name="s_IEL_finsumm_2_CONTROL_LOG_06_2011" xfId="5545"/>
    <cellStyle name="s_IEL_finsumm_2_CONTROL_LOG_06_2011 2" xfId="28177"/>
    <cellStyle name="s_IEL_finsumm_2_CONTROL_LOG_06_2011 2 2" xfId="33176"/>
    <cellStyle name="s_IEL_finsumm_2_CONTROL_LOG_06_2012" xfId="5546"/>
    <cellStyle name="s_IEL_finsumm_2_CONTROL_LOG_06_2012 2" xfId="28178"/>
    <cellStyle name="s_IEL_finsumm_2_CONTROL_LOG_06_2012 2 2" xfId="33556"/>
    <cellStyle name="s_IEL_finsumm_2_CONTROL_LOG_07_2011" xfId="5547"/>
    <cellStyle name="s_IEL_finsumm_2_CONTROL_LOG_07_2011 2" xfId="28179"/>
    <cellStyle name="s_IEL_finsumm_2_CONTROL_LOG_07_2011 2 2" xfId="33325"/>
    <cellStyle name="s_IEL_finsumm_2_CONTROL_LOG_08_2011" xfId="5548"/>
    <cellStyle name="s_IEL_finsumm_2_CONTROL_LOG_08_2011 2" xfId="28180"/>
    <cellStyle name="s_IEL_finsumm_2_CONTROL_LOG_08_2011 2 2" xfId="19023"/>
    <cellStyle name="s_IEL_finsumm_2_CONTROL_LOG_09_2011" xfId="5549"/>
    <cellStyle name="s_IEL_finsumm_2_CONTROL_LOG_09_2011 2" xfId="28181"/>
    <cellStyle name="s_IEL_finsumm_2_CONTROL_LOG_09_2011 2 2" xfId="33691"/>
    <cellStyle name="s_IEL_finsumm_2_CONTROL_LOG_10_2011" xfId="5550"/>
    <cellStyle name="s_IEL_finsumm_2_CONTROL_LOG_10_2011 2" xfId="28182"/>
    <cellStyle name="s_IEL_finsumm_2_CONTROL_LOG_10_2011 2 2" xfId="17590"/>
    <cellStyle name="s_IEL_finsumm_2_CONTROL_LOG_11_2011" xfId="5551"/>
    <cellStyle name="s_IEL_finsumm_2_CONTROL_LOG_11_2011 2" xfId="28183"/>
    <cellStyle name="s_IEL_finsumm_2_CONTROL_LOG_11_2011 2 2" xfId="34477"/>
    <cellStyle name="s_IEL_finsumm_2_CONTROL_LOG_12_2011" xfId="5552"/>
    <cellStyle name="s_IEL_finsumm_2_CONTROL_LOG_12_2011 2" xfId="28184"/>
    <cellStyle name="s_IEL_finsumm_2_CONTROL_LOG_12_2011 2 2" xfId="32813"/>
    <cellStyle name="s_IEL_finsumm_2_Exhibit JNC-1 Property Tax Refunds" xfId="5553"/>
    <cellStyle name="s_IEL_finsumm_2_Exhibit JNC-1 Property Tax Refunds 2" xfId="28185"/>
    <cellStyle name="s_IEL_finsumm_2_Exhibit JNC-1 Property Tax Refunds 2 2" xfId="32819"/>
    <cellStyle name="s_IEL_finsumm_2_Exhibit JNC-1 Property Tax Refunds_256328 Accr Revenue Other_LI_11.11" xfId="5554"/>
    <cellStyle name="s_IEL_finsumm_2_Exhibit JNC-1 Property Tax Refunds_256328 Accr Revenue Other_LI_11.11 2" xfId="28186"/>
    <cellStyle name="s_IEL_finsumm_2_Exhibit JNC-1 Property Tax Refunds_256328 Accr Revenue Other_LI_11.11 2 2" xfId="18258"/>
    <cellStyle name="s_IEL_finsumm_2_Exhibit JNC-1 Property Tax Refunds_Attachment A_Village Refunds # 2 as of 09 12 2011 updated" xfId="10305"/>
    <cellStyle name="s_IEL_finsumm_2_Exhibit JNC-1 Property Tax Refunds_Attachment A_Village Refunds # 2 as of 09 12 2011 updated 2" xfId="28187"/>
    <cellStyle name="s_IEL_finsumm_2_Exhibit JNC-1 Property Tax Refunds_Attachment A_Village Refunds # 2 as of 09 12 2011 updated 2 2" xfId="17889"/>
    <cellStyle name="s_IEL_finsumm_2_Exhibit JNC-1 Property Tax Refunds_JE 154 Interest on Village Refunds_02.12" xfId="5555"/>
    <cellStyle name="s_IEL_finsumm_2_Exhibit JNC-1 Property Tax Refunds_JE 154 Interest on Village Refunds_02.12 2" xfId="28188"/>
    <cellStyle name="s_IEL_finsumm_2_Exhibit JNC-1 Property Tax Refunds_JE 154 Interest on Village Refunds_02.12 2 2" xfId="19693"/>
    <cellStyle name="s_IEL_finsumm_2_Exhibit JNC-1 Property Tax Refunds_JE 154 Interest on Village Refunds_08.11" xfId="5556"/>
    <cellStyle name="s_IEL_finsumm_2_Exhibit JNC-1 Property Tax Refunds_JE 154 Interest on Village Refunds_08.11 2" xfId="28189"/>
    <cellStyle name="s_IEL_finsumm_2_Exhibit JNC-1 Property Tax Refunds_JE 154 Interest on Village Refunds_08.11 2 2" xfId="33950"/>
    <cellStyle name="s_IEL_finsumm_2_Exhibit JNC-1 Property Tax Refunds_JE 154 Interest on Village Refunds_11.11" xfId="5557"/>
    <cellStyle name="s_IEL_finsumm_2_Exhibit JNC-1 Property Tax Refunds_JE 154 Interest on Village Refunds_11.11 2" xfId="28190"/>
    <cellStyle name="s_IEL_finsumm_2_Exhibit JNC-1 Property Tax Refunds_JE 154 Interest on Village Refunds_11.11 2 2" xfId="35065"/>
    <cellStyle name="s_IEL_finsumm_2_Finance_JKC5_August 2011" xfId="5558"/>
    <cellStyle name="s_IEL_finsumm_2_Finance_JKC5_August 2011 2" xfId="28191"/>
    <cellStyle name="s_IEL_finsumm_2_Finance_JKC5_August 2011 2 2" xfId="21316"/>
    <cellStyle name="s_IEL_finsumm_2_Finance_JKC5_January 2012" xfId="5559"/>
    <cellStyle name="s_IEL_finsumm_2_Finance_JKC5_January 2012 2" xfId="28192"/>
    <cellStyle name="s_IEL_finsumm_2_Finance_JKC5_January 2012 2 2" xfId="34825"/>
    <cellStyle name="s_IEL_finsumm_2_FSTR JDE Reports 12.2011" xfId="8959"/>
    <cellStyle name="s_IEL_finsumm_2_FSTR JDE Reports 12.2011 2" xfId="10306"/>
    <cellStyle name="s_IEL_finsumm_2_FSTR JDE Reports 12.2011 2 2" xfId="28194"/>
    <cellStyle name="s_IEL_finsumm_2_FSTR JDE Reports 12.2011 2 2 2" xfId="35555"/>
    <cellStyle name="s_IEL_finsumm_2_FSTR JDE Reports 12.2011 3" xfId="28193"/>
    <cellStyle name="s_IEL_finsumm_2_FSTR JDE Reports 12.2011 3 2" xfId="34048"/>
    <cellStyle name="s_IEL_finsumm_2_JE 100_AR_Uncoll_NY_12.12" xfId="9424"/>
    <cellStyle name="s_IEL_finsumm_2_JE 100_AR_Uncoll_NY_12.12 2" xfId="28195"/>
    <cellStyle name="s_IEL_finsumm_2_JE 100_AR_Uncoll_NY_12.12 2 2" xfId="33147"/>
    <cellStyle name="s_IEL_finsumm_2_JE 100_Uncoll_LI_06.12" xfId="5560"/>
    <cellStyle name="s_IEL_finsumm_2_JE 100_Uncoll_LI_06.12 2" xfId="28196"/>
    <cellStyle name="s_IEL_finsumm_2_JE 100_Uncoll_LI_06.12 2 2" xfId="17901"/>
    <cellStyle name="s_IEL_finsumm_2_JE 108 SERP 07.12" xfId="5561"/>
    <cellStyle name="s_IEL_finsumm_2_JE 108 SERP 07.12 2" xfId="5562"/>
    <cellStyle name="s_IEL_finsumm_2_JE 108 SERP 07.12 2 2" xfId="28198"/>
    <cellStyle name="s_IEL_finsumm_2_JE 108 SERP 07.12 2 2 2" xfId="19665"/>
    <cellStyle name="s_IEL_finsumm_2_JE 108 SERP 07.12 3" xfId="5563"/>
    <cellStyle name="s_IEL_finsumm_2_JE 108 SERP 07.12 3 2" xfId="28199"/>
    <cellStyle name="s_IEL_finsumm_2_JE 108 SERP 07.12 3 2 2" xfId="18087"/>
    <cellStyle name="s_IEL_finsumm_2_JE 108 SERP 07.12 4" xfId="5564"/>
    <cellStyle name="s_IEL_finsumm_2_JE 108 SERP 07.12 4 2" xfId="28200"/>
    <cellStyle name="s_IEL_finsumm_2_JE 108 SERP 07.12 4 2 2" xfId="33621"/>
    <cellStyle name="s_IEL_finsumm_2_JE 108 SERP 07.12 5" xfId="5565"/>
    <cellStyle name="s_IEL_finsumm_2_JE 108 SERP 07.12 5 2" xfId="28201"/>
    <cellStyle name="s_IEL_finsumm_2_JE 108 SERP 07.12 5 2 2" xfId="33617"/>
    <cellStyle name="s_IEL_finsumm_2_JE 108 SERP 07.12 6" xfId="28197"/>
    <cellStyle name="s_IEL_finsumm_2_JE 108 SERP 07.12 6 2" xfId="19594"/>
    <cellStyle name="s_IEL_finsumm_2_JE 109 Rate Differential 08.12" xfId="5566"/>
    <cellStyle name="s_IEL_finsumm_2_JE 109 Rate Differential 08.12 2" xfId="5567"/>
    <cellStyle name="s_IEL_finsumm_2_JE 109 Rate Differential 08.12 2 2" xfId="28203"/>
    <cellStyle name="s_IEL_finsumm_2_JE 109 Rate Differential 08.12 2 2 2" xfId="33393"/>
    <cellStyle name="s_IEL_finsumm_2_JE 109 Rate Differential 08.12 3" xfId="5568"/>
    <cellStyle name="s_IEL_finsumm_2_JE 109 Rate Differential 08.12 3 2" xfId="28204"/>
    <cellStyle name="s_IEL_finsumm_2_JE 109 Rate Differential 08.12 3 2 2" xfId="33582"/>
    <cellStyle name="s_IEL_finsumm_2_JE 109 Rate Differential 08.12 4" xfId="5569"/>
    <cellStyle name="s_IEL_finsumm_2_JE 109 Rate Differential 08.12 4 2" xfId="28205"/>
    <cellStyle name="s_IEL_finsumm_2_JE 109 Rate Differential 08.12 4 2 2" xfId="32656"/>
    <cellStyle name="s_IEL_finsumm_2_JE 109 Rate Differential 08.12 5" xfId="5570"/>
    <cellStyle name="s_IEL_finsumm_2_JE 109 Rate Differential 08.12 5 2" xfId="28206"/>
    <cellStyle name="s_IEL_finsumm_2_JE 109 Rate Differential 08.12 5 2 2" xfId="21325"/>
    <cellStyle name="s_IEL_finsumm_2_JE 109 Rate Differential 08.12 6" xfId="28202"/>
    <cellStyle name="s_IEL_finsumm_2_JE 109 Rate Differential 08.12 6 2" xfId="34039"/>
    <cellStyle name="s_IEL_finsumm_2_JE 111 PNC ANALYSIS FEE ACCRUAL 07.12" xfId="5571"/>
    <cellStyle name="s_IEL_finsumm_2_JE 111 PNC ANALYSIS FEE ACCRUAL 07.12 2" xfId="5572"/>
    <cellStyle name="s_IEL_finsumm_2_JE 111 PNC ANALYSIS FEE ACCRUAL 07.12 2 2" xfId="28208"/>
    <cellStyle name="s_IEL_finsumm_2_JE 111 PNC ANALYSIS FEE ACCRUAL 07.12 2 2 2" xfId="19398"/>
    <cellStyle name="s_IEL_finsumm_2_JE 111 PNC ANALYSIS FEE ACCRUAL 07.12 3" xfId="5573"/>
    <cellStyle name="s_IEL_finsumm_2_JE 111 PNC ANALYSIS FEE ACCRUAL 07.12 3 2" xfId="28209"/>
    <cellStyle name="s_IEL_finsumm_2_JE 111 PNC ANALYSIS FEE ACCRUAL 07.12 3 2 2" xfId="34983"/>
    <cellStyle name="s_IEL_finsumm_2_JE 111 PNC ANALYSIS FEE ACCRUAL 07.12 4" xfId="5574"/>
    <cellStyle name="s_IEL_finsumm_2_JE 111 PNC ANALYSIS FEE ACCRUAL 07.12 4 2" xfId="28210"/>
    <cellStyle name="s_IEL_finsumm_2_JE 111 PNC ANALYSIS FEE ACCRUAL 07.12 4 2 2" xfId="19289"/>
    <cellStyle name="s_IEL_finsumm_2_JE 111 PNC ANALYSIS FEE ACCRUAL 07.12 5" xfId="5575"/>
    <cellStyle name="s_IEL_finsumm_2_JE 111 PNC ANALYSIS FEE ACCRUAL 07.12 5 2" xfId="28211"/>
    <cellStyle name="s_IEL_finsumm_2_JE 111 PNC ANALYSIS FEE ACCRUAL 07.12 5 2 2" xfId="35422"/>
    <cellStyle name="s_IEL_finsumm_2_JE 111 PNC ANALYSIS FEE ACCRUAL 07.12 6" xfId="28207"/>
    <cellStyle name="s_IEL_finsumm_2_JE 111 PNC ANALYSIS FEE ACCRUAL 07.12 6 2" xfId="17386"/>
    <cellStyle name="s_IEL_finsumm_2_JE 125_AWCC Activity_NY_08.12" xfId="5576"/>
    <cellStyle name="s_IEL_finsumm_2_JE 125_AWCC Activity_NY_08.12 2" xfId="28212"/>
    <cellStyle name="s_IEL_finsumm_2_JE 125_AWCC Activity_NY_08.12 2 2" xfId="18171"/>
    <cellStyle name="s_IEL_finsumm_2_JE 152_TSA accrue interest_LI_07.12" xfId="5577"/>
    <cellStyle name="s_IEL_finsumm_2_JE 152_TSA accrue interest_LI_07.12 2" xfId="28213"/>
    <cellStyle name="s_IEL_finsumm_2_JE 152_TSA accrue interest_LI_07.12 2 2" xfId="33355"/>
    <cellStyle name="s_IEL_finsumm_2_JE 154 Interest on Village Refunds_02.12" xfId="5578"/>
    <cellStyle name="s_IEL_finsumm_2_JE 154 Interest on Village Refunds_02.12 2" xfId="28214"/>
    <cellStyle name="s_IEL_finsumm_2_JE 154 Interest on Village Refunds_02.12 2 2" xfId="19059"/>
    <cellStyle name="s_IEL_finsumm_2_JE 154 Interest on Village Refunds_03.11" xfId="5579"/>
    <cellStyle name="s_IEL_finsumm_2_JE 154 Interest on Village Refunds_03.11 2" xfId="28215"/>
    <cellStyle name="s_IEL_finsumm_2_JE 154 Interest on Village Refunds_03.11 2 2" xfId="19024"/>
    <cellStyle name="s_IEL_finsumm_2_JE 154 Interest on Village Refunds_03.11_256328 Accr Revenue Other_LI_11.11" xfId="5580"/>
    <cellStyle name="s_IEL_finsumm_2_JE 154 Interest on Village Refunds_03.11_256328 Accr Revenue Other_LI_11.11 2" xfId="28216"/>
    <cellStyle name="s_IEL_finsumm_2_JE 154 Interest on Village Refunds_03.11_256328 Accr Revenue Other_LI_11.11 2 2" xfId="33690"/>
    <cellStyle name="s_IEL_finsumm_2_JE 154 Interest on Village Refunds_03.11_Attachment A updated with Co. Share 14% 07 25 2011" xfId="5581"/>
    <cellStyle name="s_IEL_finsumm_2_JE 154 Interest on Village Refunds_03.11_Attachment A updated with Co. Share 14% 07 25 2011 2" xfId="28217"/>
    <cellStyle name="s_IEL_finsumm_2_JE 154 Interest on Village Refunds_03.11_Attachment A updated with Co. Share 14% 07 25 2011 2 2" xfId="18599"/>
    <cellStyle name="s_IEL_finsumm_2_JE 154 Interest on Village Refunds_03.11_Attachment A updated with Co. Share 14% 07 25 2011_Attachment A_Village Refunds # 2 as of 09 12 2011 updated" xfId="10307"/>
    <cellStyle name="s_IEL_finsumm_2_JE 154 Interest on Village Refunds_03.11_Attachment A updated with Co. Share 14% 07 25 2011_Attachment A_Village Refunds # 2 as of 09 12 2011 updated 2" xfId="28218"/>
    <cellStyle name="s_IEL_finsumm_2_JE 154 Interest on Village Refunds_03.11_Attachment A updated with Co. Share 14% 07 25 2011_Attachment A_Village Refunds # 2 as of 09 12 2011 updated 2 2" xfId="17639"/>
    <cellStyle name="s_IEL_finsumm_2_JE 154 Interest on Village Refunds_03.11_Attachment A_Village Refunds # 2 as of 09 12 2011 updated" xfId="10308"/>
    <cellStyle name="s_IEL_finsumm_2_JE 154 Interest on Village Refunds_03.11_Attachment A_Village Refunds # 2 as of 09 12 2011 updated 2" xfId="28219"/>
    <cellStyle name="s_IEL_finsumm_2_JE 154 Interest on Village Refunds_03.11_Attachment A_Village Refunds # 2 as of 09 12 2011 updated 2 2" xfId="33033"/>
    <cellStyle name="s_IEL_finsumm_2_JE 154 Interest on Village Refunds_03.11_JE 154 Interest on Village Refunds_02.12" xfId="5582"/>
    <cellStyle name="s_IEL_finsumm_2_JE 154 Interest on Village Refunds_03.11_JE 154 Interest on Village Refunds_02.12 2" xfId="28220"/>
    <cellStyle name="s_IEL_finsumm_2_JE 154 Interest on Village Refunds_03.11_JE 154 Interest on Village Refunds_02.12 2 2" xfId="19357"/>
    <cellStyle name="s_IEL_finsumm_2_JE 154 Interest on Village Refunds_03.11_JE 154 Interest on Village Refunds_08.11" xfId="5583"/>
    <cellStyle name="s_IEL_finsumm_2_JE 154 Interest on Village Refunds_03.11_JE 154 Interest on Village Refunds_08.11 2" xfId="28221"/>
    <cellStyle name="s_IEL_finsumm_2_JE 154 Interest on Village Refunds_03.11_JE 154 Interest on Village Refunds_08.11 2 2" xfId="32359"/>
    <cellStyle name="s_IEL_finsumm_2_JE 154 Interest on Village Refunds_03.11_JE 154 Interest on Village Refunds_11.11" xfId="5584"/>
    <cellStyle name="s_IEL_finsumm_2_JE 154 Interest on Village Refunds_03.11_JE 154 Interest on Village Refunds_11.11 2" xfId="28222"/>
    <cellStyle name="s_IEL_finsumm_2_JE 154 Interest on Village Refunds_03.11_JE 154 Interest on Village Refunds_11.11 2 2" xfId="19593"/>
    <cellStyle name="s_IEL_finsumm_2_JE 154 Interest on Village Refunds_08.11" xfId="5585"/>
    <cellStyle name="s_IEL_finsumm_2_JE 154 Interest on Village Refunds_08.11 2" xfId="28223"/>
    <cellStyle name="s_IEL_finsumm_2_JE 154 Interest on Village Refunds_08.11 2 2" xfId="19694"/>
    <cellStyle name="s_IEL_finsumm_2_JE 154 Interest on Village Refunds_09.11" xfId="10309"/>
    <cellStyle name="s_IEL_finsumm_2_JE 154 Interest on Village Refunds_09.11 2" xfId="28224"/>
    <cellStyle name="s_IEL_finsumm_2_JE 154 Interest on Village Refunds_09.11 2 2" xfId="17284"/>
    <cellStyle name="s_IEL_finsumm_2_JE 154 Interest on Village Refunds_11.11" xfId="5586"/>
    <cellStyle name="s_IEL_finsumm_2_JE 154 Interest on Village Refunds_11.11 2" xfId="28225"/>
    <cellStyle name="s_IEL_finsumm_2_JE 154 Interest on Village Refunds_11.11 2 2" xfId="20664"/>
    <cellStyle name="s_IEL_finsumm_2_JE 160 Workbasket accrual LI 09.11" xfId="5587"/>
    <cellStyle name="s_IEL_finsumm_2_JE 160 Workbasket accrual LI 09.11 2" xfId="28226"/>
    <cellStyle name="s_IEL_finsumm_2_JE 160 Workbasket accrual LI 09.11 2 2" xfId="20828"/>
    <cellStyle name="s_IEL_finsumm_2_JE 160 Workbasket accrual LI 10.11 - in progress" xfId="5588"/>
    <cellStyle name="s_IEL_finsumm_2_JE 160 Workbasket accrual LI 10.11 - in progress 2" xfId="28227"/>
    <cellStyle name="s_IEL_finsumm_2_JE 160 Workbasket accrual LI 10.11 - in progress 2 2" xfId="34826"/>
    <cellStyle name="s_IEL_finsumm_2_JE 160 Workbasket Accrual_updated-_CA_01.10" xfId="5589"/>
    <cellStyle name="s_IEL_finsumm_2_JE 160 Workbasket Accrual_updated-_CA_01.10 2" xfId="5590"/>
    <cellStyle name="s_IEL_finsumm_2_JE 160 Workbasket Accrual_updated-_CA_01.10 2 2" xfId="28229"/>
    <cellStyle name="s_IEL_finsumm_2_JE 160 Workbasket Accrual_updated-_CA_01.10 2 2 2" xfId="34260"/>
    <cellStyle name="s_IEL_finsumm_2_JE 160 Workbasket Accrual_updated-_CA_01.10 3" xfId="5591"/>
    <cellStyle name="s_IEL_finsumm_2_JE 160 Workbasket Accrual_updated-_CA_01.10 3 2" xfId="28230"/>
    <cellStyle name="s_IEL_finsumm_2_JE 160 Workbasket Accrual_updated-_CA_01.10 3 2 2" xfId="19353"/>
    <cellStyle name="s_IEL_finsumm_2_JE 160 Workbasket Accrual_updated-_CA_01.10 4" xfId="5592"/>
    <cellStyle name="s_IEL_finsumm_2_JE 160 Workbasket Accrual_updated-_CA_01.10 4 2" xfId="28231"/>
    <cellStyle name="s_IEL_finsumm_2_JE 160 Workbasket Accrual_updated-_CA_01.10 4 2 2" xfId="35300"/>
    <cellStyle name="s_IEL_finsumm_2_JE 160 Workbasket Accrual_updated-_CA_01.10 5" xfId="5593"/>
    <cellStyle name="s_IEL_finsumm_2_JE 160 Workbasket Accrual_updated-_CA_01.10 5 2" xfId="28232"/>
    <cellStyle name="s_IEL_finsumm_2_JE 160 Workbasket Accrual_updated-_CA_01.10 5 2 2" xfId="35843"/>
    <cellStyle name="s_IEL_finsumm_2_JE 160 Workbasket Accrual_updated-_CA_01.10 6" xfId="28228"/>
    <cellStyle name="s_IEL_finsumm_2_JE 160 Workbasket Accrual_updated-_CA_01.10 6 2" xfId="17752"/>
    <cellStyle name="s_IEL_finsumm_2_JE 160 Workbasket Accrual_updated-_CA_01.10_~3251160" xfId="5594"/>
    <cellStyle name="s_IEL_finsumm_2_JE 160 Workbasket Accrual_updated-_CA_01.10_~3251160 2" xfId="28233"/>
    <cellStyle name="s_IEL_finsumm_2_JE 160 Workbasket Accrual_updated-_CA_01.10_~3251160 2 2" xfId="35861"/>
    <cellStyle name="s_IEL_finsumm_2_JE 160 Workbasket Accrual_updated-_CA_01.10_JE 160 Workbasket accrual LI 09.11" xfId="5595"/>
    <cellStyle name="s_IEL_finsumm_2_JE 160 Workbasket Accrual_updated-_CA_01.10_JE 160 Workbasket accrual LI 09.11 2" xfId="28234"/>
    <cellStyle name="s_IEL_finsumm_2_JE 160 Workbasket Accrual_updated-_CA_01.10_JE 160 Workbasket accrual LI 09.11 2 2" xfId="21566"/>
    <cellStyle name="s_IEL_finsumm_2_JE 160 Workbasket Accrual_updated-_CA_01.10_JE 160 Workbasket accrual LI 10.11 - in progress" xfId="5596"/>
    <cellStyle name="s_IEL_finsumm_2_JE 160 Workbasket Accrual_updated-_CA_01.10_JE 160 Workbasket accrual LI 10.11 - in progress 2" xfId="28235"/>
    <cellStyle name="s_IEL_finsumm_2_JE 160 Workbasket Accrual_updated-_CA_01.10_JE 160 Workbasket accrual LI 10.11 - in progress 2 2" xfId="32329"/>
    <cellStyle name="s_IEL_finsumm_2_JE 160 Workbasket Accrual_updated-_CA_01.10_JE 160 Workbasket Template_LI_04.12" xfId="5597"/>
    <cellStyle name="s_IEL_finsumm_2_JE 160 Workbasket Accrual_updated-_CA_01.10_JE 160 Workbasket Template_LI_04.12 2" xfId="28236"/>
    <cellStyle name="s_IEL_finsumm_2_JE 160 Workbasket Accrual_updated-_CA_01.10_JE 160 Workbasket Template_LI_04.12 2 2" xfId="33689"/>
    <cellStyle name="s_IEL_finsumm_2_JE 160 Workbasket Accrual_updated-_CA_01.10_JE 160 Workbasket Template_LI_07.12" xfId="5598"/>
    <cellStyle name="s_IEL_finsumm_2_JE 160 Workbasket Accrual_updated-_CA_01.10_JE 160 Workbasket Template_LI_07.12 2" xfId="28237"/>
    <cellStyle name="s_IEL_finsumm_2_JE 160 Workbasket Accrual_updated-_CA_01.10_JE 160 Workbasket Template_LI_07.12 2 2" xfId="18598"/>
    <cellStyle name="s_IEL_finsumm_2_JE 160 Workbasket Accrual_updated-_CA_01.10_JE 175 Legal Accrual_LI 05.12" xfId="5599"/>
    <cellStyle name="s_IEL_finsumm_2_JE 160 Workbasket Accrual_updated-_CA_01.10_JE 175 Legal Accrual_LI 05.12 2" xfId="28238"/>
    <cellStyle name="s_IEL_finsumm_2_JE 160 Workbasket Accrual_updated-_CA_01.10_JE 175 Legal Accrual_LI 05.12 2 2" xfId="34052"/>
    <cellStyle name="s_IEL_finsumm_2_JE 160 Workbasket Accrual_updated-_CA_01.10_JE 175 Legal Accrual_LI 08.2011" xfId="5600"/>
    <cellStyle name="s_IEL_finsumm_2_JE 160 Workbasket Accrual_updated-_CA_01.10_JE 175 Legal Accrual_LI 08.2011 2" xfId="28239"/>
    <cellStyle name="s_IEL_finsumm_2_JE 160 Workbasket Accrual_updated-_CA_01.10_JE 175 Legal Accrual_LI 08.2011 2 2" xfId="18103"/>
    <cellStyle name="s_IEL_finsumm_2_JE 160 Workbasket Accrual_updated-_CA_01.10_JE 175 Legal Accrual_LI -10.2011" xfId="5601"/>
    <cellStyle name="s_IEL_finsumm_2_JE 160 Workbasket Accrual_updated-_CA_01.10_JE 175 Legal Accrual_LI -10.2011 2" xfId="28240"/>
    <cellStyle name="s_IEL_finsumm_2_JE 160 Workbasket Accrual_updated-_CA_01.10_JE 175 Legal Accrual_LI -10.2011 2 2" xfId="19025"/>
    <cellStyle name="s_IEL_finsumm_2_JE 160 Workbasket Accrual_updated-_CA_01.10_JE 175 Legal Accrual_LI -11.2011" xfId="5602"/>
    <cellStyle name="s_IEL_finsumm_2_JE 160 Workbasket Accrual_updated-_CA_01.10_JE 175 Legal Accrual_LI -11.2011 2" xfId="28241"/>
    <cellStyle name="s_IEL_finsumm_2_JE 160 Workbasket Accrual_updated-_CA_01.10_JE 175 Legal Accrual_LI -11.2011 2 2" xfId="19202"/>
    <cellStyle name="s_IEL_finsumm_2_JE 160 Workbasket Accrual_updated-_CA_01.10_JE 175 Legal Accrual_LI -12.2011" xfId="5603"/>
    <cellStyle name="s_IEL_finsumm_2_JE 160 Workbasket Accrual_updated-_CA_01.10_JE 175 Legal Accrual_LI -12.2011 2" xfId="28242"/>
    <cellStyle name="s_IEL_finsumm_2_JE 160 Workbasket Accrual_updated-_CA_01.10_JE 175 Legal Accrual_LI -12.2011 2 2" xfId="20654"/>
    <cellStyle name="s_IEL_finsumm_2_JE 160 Workbasket Accrual_updated-_CA_01.10_JE 175_Legal Accrual_TN_08.11" xfId="5604"/>
    <cellStyle name="s_IEL_finsumm_2_JE 160 Workbasket Accrual_updated-_CA_01.10_JE 175_Legal Accrual_TN_08.11 2" xfId="28243"/>
    <cellStyle name="s_IEL_finsumm_2_JE 160 Workbasket Accrual_updated-_CA_01.10_JE 175_Legal Accrual_TN_08.11 2 2" xfId="19695"/>
    <cellStyle name="s_IEL_finsumm_2_JE 160 Workbasket Accrual_updated-_CA_01.10_JE 175_Legal Accrual_TN_09.11" xfId="5605"/>
    <cellStyle name="s_IEL_finsumm_2_JE 160 Workbasket Accrual_updated-_CA_01.10_JE 175_Legal Accrual_TN_09.11 2" xfId="28244"/>
    <cellStyle name="s_IEL_finsumm_2_JE 160 Workbasket Accrual_updated-_CA_01.10_JE 175_Legal Accrual_TN_09.11 2 2" xfId="35113"/>
    <cellStyle name="s_IEL_finsumm_2_JE 160 Workbasket Accrual_updated-_CA_01.10_LI-Legal Fees_Accrual Worksheet_2011-02Nov" xfId="5606"/>
    <cellStyle name="s_IEL_finsumm_2_JE 160 Workbasket Accrual_updated-_CA_01.10_LI-Legal Fees_Accrual Worksheet_2011-02Nov 2" xfId="28245"/>
    <cellStyle name="s_IEL_finsumm_2_JE 160 Workbasket Accrual_updated-_CA_01.10_LI-Legal Fees_Accrual Worksheet_2011-02Nov 2 2" xfId="18148"/>
    <cellStyle name="s_IEL_finsumm_2_JE 160 Workbasket Accrual_updated-_CA_01.10_SAP JE Accrual" xfId="5607"/>
    <cellStyle name="s_IEL_finsumm_2_JE 160 Workbasket Accrual_updated-_CA_01.10_SAP JE Accrual 2" xfId="28246"/>
    <cellStyle name="s_IEL_finsumm_2_JE 160 Workbasket Accrual_updated-_CA_01.10_SAP JE Accrual 2 2" xfId="35299"/>
    <cellStyle name="s_IEL_finsumm_2_JE 160 Workbasket Accrual_updated-_CA_01.10_SAP JE Template 10.06.12" xfId="5608"/>
    <cellStyle name="s_IEL_finsumm_2_JE 160 Workbasket Accrual_updated-_CA_01.10_SAP JE Template 10.06.12 2" xfId="28247"/>
    <cellStyle name="s_IEL_finsumm_2_JE 160 Workbasket Accrual_updated-_CA_01.10_SAP JE Template 10.06.12 2 2" xfId="18597"/>
    <cellStyle name="s_IEL_finsumm_2_JE 175 Legal accrual_12.11" xfId="5609"/>
    <cellStyle name="s_IEL_finsumm_2_JE 175 Legal accrual_12.11 2" xfId="28248"/>
    <cellStyle name="s_IEL_finsumm_2_JE 175 Legal accrual_12.11 2 2" xfId="32300"/>
    <cellStyle name="s_IEL_finsumm_2_JE 175 Legal Accrual_LI_07.12" xfId="10905"/>
    <cellStyle name="s_IEL_finsumm_2_JE 175 Legal Accrual_LI_07.12 2" xfId="28249"/>
    <cellStyle name="s_IEL_finsumm_2_JE 175 Legal Accrual_LI_07.12 2 2" xfId="33338"/>
    <cellStyle name="s_IEL_finsumm_2_JE 180_MI reserve over 180 days_LI 07.12" xfId="10906"/>
    <cellStyle name="s_IEL_finsumm_2_JE 180_MI reserve over 180 days_LI 07.12 2" xfId="28250"/>
    <cellStyle name="s_IEL_finsumm_2_JE 180_MI reserve over 180 days_LI 07.12 2 2" xfId="17964"/>
    <cellStyle name="s_IEL_finsumm_2_JE 200 AWCC true up_PA_06.12" xfId="5610"/>
    <cellStyle name="s_IEL_finsumm_2_JE 200 AWCC true up_PA_06.12 2" xfId="28251"/>
    <cellStyle name="s_IEL_finsumm_2_JE 200 AWCC true up_PA_06.12 2 2" xfId="35427"/>
    <cellStyle name="s_IEL_finsumm_2_JE 38110902 True up interest for RAC adjustment" xfId="5611"/>
    <cellStyle name="s_IEL_finsumm_2_JE 38110902 True up interest for RAC adjustment 2" xfId="28252"/>
    <cellStyle name="s_IEL_finsumm_2_JE 38110902 True up interest for RAC adjustment 2 2" xfId="32253"/>
    <cellStyle name="s_IEL_finsumm_2_JE 39081218 Antenna Rent Revenue_NY_07.12" xfId="9425"/>
    <cellStyle name="s_IEL_finsumm_2_JE 39081218 Antenna Rent Revenue_NY_07.12 2" xfId="28253"/>
    <cellStyle name="s_IEL_finsumm_2_JE 39081218 Antenna Rent Revenue_NY_07.12 2 2" xfId="33949"/>
    <cellStyle name="s_IEL_finsumm_2_JE 500 INTERNAL RESERVE INTEREST Dec. 2011" xfId="5612"/>
    <cellStyle name="s_IEL_finsumm_2_JE 500 INTERNAL RESERVE INTEREST Dec. 2011 2" xfId="9575"/>
    <cellStyle name="s_IEL_finsumm_2_JE 500 INTERNAL RESERVE INTEREST Dec. 2011 2 2" xfId="28255"/>
    <cellStyle name="s_IEL_finsumm_2_JE 500 INTERNAL RESERVE INTEREST Dec. 2011 2 2 2" xfId="20146"/>
    <cellStyle name="s_IEL_finsumm_2_JE 500 INTERNAL RESERVE INTEREST Dec. 2011 3" xfId="28254"/>
    <cellStyle name="s_IEL_finsumm_2_JE 500 INTERNAL RESERVE INTEREST Dec. 2011 3 2" xfId="19726"/>
    <cellStyle name="s_IEL_finsumm_2_JE 500 INTERNAL RESERVE INTEREST Nov. 2011" xfId="9576"/>
    <cellStyle name="s_IEL_finsumm_2_JE 500 INTERNAL RESERVE INTEREST Nov. 2011 2" xfId="28256"/>
    <cellStyle name="s_IEL_finsumm_2_JE 500 INTERNAL RESERVE INTEREST Nov. 2011 2 2" xfId="32755"/>
    <cellStyle name="s_IEL_finsumm_2_JE 725 - To record the PPV uplift - NY - 08.12" xfId="8960"/>
    <cellStyle name="s_IEL_finsumm_2_JE 725 - To record the PPV uplift - NY - 08.12 2" xfId="28257"/>
    <cellStyle name="s_IEL_finsumm_2_JE 725 - To record the PPV uplift - NY - 08.12 2 2" xfId="17949"/>
    <cellStyle name="s_IEL_finsumm_2_JE 77 Rev Stabilization 02.12" xfId="5613"/>
    <cellStyle name="s_IEL_finsumm_2_JE 77 Rev Stabilization 02.12 2" xfId="28258"/>
    <cellStyle name="s_IEL_finsumm_2_JE 77 Rev Stabilization 02.12 2 2" xfId="19369"/>
    <cellStyle name="s_IEL_finsumm_2_JE 77 Rev Stabilization 03.12" xfId="10310"/>
    <cellStyle name="s_IEL_finsumm_2_JE 77 Rev Stabilization 03.12 2" xfId="28259"/>
    <cellStyle name="s_IEL_finsumm_2_JE 77 Rev Stabilization 03.12 2 2" xfId="34010"/>
    <cellStyle name="s_IEL_finsumm_2_JE 77 Rev Stabilization 08.11" xfId="5614"/>
    <cellStyle name="s_IEL_finsumm_2_JE 77 Rev Stabilization 08.11 2" xfId="10311"/>
    <cellStyle name="s_IEL_finsumm_2_JE 77 Rev Stabilization 08.11 2 2" xfId="28261"/>
    <cellStyle name="s_IEL_finsumm_2_JE 77 Rev Stabilization 08.11 2 2 2" xfId="34828"/>
    <cellStyle name="s_IEL_finsumm_2_JE 77 Rev Stabilization 08.11 3" xfId="28260"/>
    <cellStyle name="s_IEL_finsumm_2_JE 77 Rev Stabilization 08.11 3 2" xfId="19225"/>
    <cellStyle name="s_IEL_finsumm_2_JE 77 Rev Stabilization 11.11" xfId="10312"/>
    <cellStyle name="s_IEL_finsumm_2_JE 77 Rev Stabilization 11.11 2" xfId="28262"/>
    <cellStyle name="s_IEL_finsumm_2_JE 77 Rev Stabilization 11.11 2 2" xfId="32475"/>
    <cellStyle name="s_IEL_finsumm_2_JE 77 Rev Stabilization 12.11" xfId="10313"/>
    <cellStyle name="s_IEL_finsumm_2_JE 77 Rev Stabilization 12.11 2" xfId="28263"/>
    <cellStyle name="s_IEL_finsumm_2_JE 77 Rev Stabilization 12.11 2 2" xfId="19476"/>
    <cellStyle name="s_IEL_finsumm_2_JE 77 Rev Stabilization_NY_08.12" xfId="8961"/>
    <cellStyle name="s_IEL_finsumm_2_JE 77 Rev Stabilization_NY_08.12 2" xfId="28264"/>
    <cellStyle name="s_IEL_finsumm_2_JE 77 Rev Stabilization_NY_08.12 2 2" xfId="19358"/>
    <cellStyle name="s_IEL_finsumm_2_JE 78 Property Tax Stabilization 02.12" xfId="8962"/>
    <cellStyle name="s_IEL_finsumm_2_JE 78 Property Tax Stabilization 02.12 2" xfId="28265"/>
    <cellStyle name="s_IEL_finsumm_2_JE 78 Property Tax Stabilization 02.12 2 2" xfId="18257"/>
    <cellStyle name="s_IEL_finsumm_2_JE 78 Property Tax Stabilization 08.11" xfId="8963"/>
    <cellStyle name="s_IEL_finsumm_2_JE 78 Property Tax Stabilization 08.11 2" xfId="28266"/>
    <cellStyle name="s_IEL_finsumm_2_JE 78 Property Tax Stabilization 08.11 2 2" xfId="19595"/>
    <cellStyle name="s_IEL_finsumm_2_JE 78 Property Tax Stabilization 11.11" xfId="8964"/>
    <cellStyle name="s_IEL_finsumm_2_JE 78 Property Tax Stabilization 11.11 2" xfId="28267"/>
    <cellStyle name="s_IEL_finsumm_2_JE 78 Property Tax Stabilization 11.11 2 2" xfId="19696"/>
    <cellStyle name="s_IEL_finsumm_2_JE Template" xfId="5615"/>
    <cellStyle name="s_IEL_finsumm_2_JE Template 2" xfId="5616"/>
    <cellStyle name="s_IEL_finsumm_2_JE Template 2 2" xfId="28269"/>
    <cellStyle name="s_IEL_finsumm_2_JE Template 2 2 2" xfId="35068"/>
    <cellStyle name="s_IEL_finsumm_2_JE Template 3" xfId="5617"/>
    <cellStyle name="s_IEL_finsumm_2_JE Template 3 2" xfId="28270"/>
    <cellStyle name="s_IEL_finsumm_2_JE Template 3 2 2" xfId="33688"/>
    <cellStyle name="s_IEL_finsumm_2_JE Template 4" xfId="5618"/>
    <cellStyle name="s_IEL_finsumm_2_JE Template 4 2" xfId="28271"/>
    <cellStyle name="s_IEL_finsumm_2_JE Template 4 2 2" xfId="17886"/>
    <cellStyle name="s_IEL_finsumm_2_JE Template 5" xfId="5619"/>
    <cellStyle name="s_IEL_finsumm_2_JE Template 5 2" xfId="28272"/>
    <cellStyle name="s_IEL_finsumm_2_JE Template 5 2 2" xfId="32360"/>
    <cellStyle name="s_IEL_finsumm_2_JE Template 6" xfId="28268"/>
    <cellStyle name="s_IEL_finsumm_2_JE Template 6 2" xfId="18473"/>
    <cellStyle name="s_IEL_finsumm_2_JE Template_~3251160" xfId="5620"/>
    <cellStyle name="s_IEL_finsumm_2_JE Template_~3251160 2" xfId="28273"/>
    <cellStyle name="s_IEL_finsumm_2_JE Template_~3251160 2 2" xfId="35815"/>
    <cellStyle name="s_IEL_finsumm_2_JE Template_JE 160 Workbasket accrual LI 09.11" xfId="5621"/>
    <cellStyle name="s_IEL_finsumm_2_JE Template_JE 160 Workbasket accrual LI 09.11 2" xfId="28274"/>
    <cellStyle name="s_IEL_finsumm_2_JE Template_JE 160 Workbasket accrual LI 09.11 2 2" xfId="18995"/>
    <cellStyle name="s_IEL_finsumm_2_JE Template_JE 160 Workbasket accrual LI 10.11 - in progress" xfId="5622"/>
    <cellStyle name="s_IEL_finsumm_2_JE Template_JE 160 Workbasket accrual LI 10.11 - in progress 2" xfId="28275"/>
    <cellStyle name="s_IEL_finsumm_2_JE Template_JE 160 Workbasket accrual LI 10.11 - in progress 2 2" xfId="19060"/>
    <cellStyle name="s_IEL_finsumm_2_JE Template_JE 160 Workbasket Template_LI_04.12" xfId="5623"/>
    <cellStyle name="s_IEL_finsumm_2_JE Template_JE 160 Workbasket Template_LI_04.12 2" xfId="28276"/>
    <cellStyle name="s_IEL_finsumm_2_JE Template_JE 160 Workbasket Template_LI_04.12 2 2" xfId="20712"/>
    <cellStyle name="s_IEL_finsumm_2_JE Template_JE 160 Workbasket Template_LI_07.12" xfId="5624"/>
    <cellStyle name="s_IEL_finsumm_2_JE Template_JE 160 Workbasket Template_LI_07.12 2" xfId="28277"/>
    <cellStyle name="s_IEL_finsumm_2_JE Template_JE 160 Workbasket Template_LI_07.12 2 2" xfId="21317"/>
    <cellStyle name="s_IEL_finsumm_2_JE Template_JE 175 Legal Accrual_LI 05.12" xfId="5625"/>
    <cellStyle name="s_IEL_finsumm_2_JE Template_JE 175 Legal Accrual_LI 05.12 2" xfId="28278"/>
    <cellStyle name="s_IEL_finsumm_2_JE Template_JE 175 Legal Accrual_LI 05.12 2 2" xfId="21017"/>
    <cellStyle name="s_IEL_finsumm_2_JE Template_JE 175 Legal Accrual_LI 08.2011" xfId="5626"/>
    <cellStyle name="s_IEL_finsumm_2_JE Template_JE 175 Legal Accrual_LI 08.2011 2" xfId="28279"/>
    <cellStyle name="s_IEL_finsumm_2_JE Template_JE 175 Legal Accrual_LI 08.2011 2 2" xfId="32690"/>
    <cellStyle name="s_IEL_finsumm_2_JE Template_JE 175 Legal Accrual_LI -10.2011" xfId="5627"/>
    <cellStyle name="s_IEL_finsumm_2_JE Template_JE 175 Legal Accrual_LI -10.2011 2" xfId="28280"/>
    <cellStyle name="s_IEL_finsumm_2_JE Template_JE 175 Legal Accrual_LI -10.2011 2 2" xfId="32381"/>
    <cellStyle name="s_IEL_finsumm_2_JE Template_JE 175 Legal Accrual_LI -11.2011" xfId="5628"/>
    <cellStyle name="s_IEL_finsumm_2_JE Template_JE 175 Legal Accrual_LI -11.2011 2" xfId="28281"/>
    <cellStyle name="s_IEL_finsumm_2_JE Template_JE 175 Legal Accrual_LI -11.2011 2 2" xfId="34014"/>
    <cellStyle name="s_IEL_finsumm_2_JE Template_JE 175 Legal Accrual_LI -12.2011" xfId="5629"/>
    <cellStyle name="s_IEL_finsumm_2_JE Template_JE 175 Legal Accrual_LI -12.2011 2" xfId="28282"/>
    <cellStyle name="s_IEL_finsumm_2_JE Template_JE 175 Legal Accrual_LI -12.2011 2 2" xfId="32974"/>
    <cellStyle name="s_IEL_finsumm_2_JE Template_JE 175_Legal Accrual_TN_08.11" xfId="5630"/>
    <cellStyle name="s_IEL_finsumm_2_JE Template_JE 175_Legal Accrual_TN_08.11 2" xfId="28283"/>
    <cellStyle name="s_IEL_finsumm_2_JE Template_JE 175_Legal Accrual_TN_08.11 2 2" xfId="32727"/>
    <cellStyle name="s_IEL_finsumm_2_JE Template_JE 175_Legal Accrual_TN_09.11" xfId="5631"/>
    <cellStyle name="s_IEL_finsumm_2_JE Template_JE 175_Legal Accrual_TN_09.11 2" xfId="28284"/>
    <cellStyle name="s_IEL_finsumm_2_JE Template_JE 175_Legal Accrual_TN_09.11 2 2" xfId="35031"/>
    <cellStyle name="s_IEL_finsumm_2_JE Template_LI-Legal Fees_Accrual Worksheet_2011-02Nov" xfId="5632"/>
    <cellStyle name="s_IEL_finsumm_2_JE Template_LI-Legal Fees_Accrual Worksheet_2011-02Nov 2" xfId="28285"/>
    <cellStyle name="s_IEL_finsumm_2_JE Template_LI-Legal Fees_Accrual Worksheet_2011-02Nov 2 2" xfId="21251"/>
    <cellStyle name="s_IEL_finsumm_2_JE Template_SAP JE Accrual" xfId="5633"/>
    <cellStyle name="s_IEL_finsumm_2_JE Template_SAP JE Accrual 2" xfId="28286"/>
    <cellStyle name="s_IEL_finsumm_2_JE Template_SAP JE Accrual 2 2" xfId="33109"/>
    <cellStyle name="s_IEL_finsumm_2_JE Template_SAP JE Template 10.06.12" xfId="5634"/>
    <cellStyle name="s_IEL_finsumm_2_JE Template_SAP JE Template 10.06.12 2" xfId="28287"/>
    <cellStyle name="s_IEL_finsumm_2_JE Template_SAP JE Template 10.06.12 2 2" xfId="32745"/>
    <cellStyle name="s_IEL_finsumm_2_JE-December 2012" xfId="5635"/>
    <cellStyle name="s_IEL_finsumm_2_JE-December 2012 2" xfId="5636"/>
    <cellStyle name="s_IEL_finsumm_2_JE-December 2012 2 2" xfId="28289"/>
    <cellStyle name="s_IEL_finsumm_2_JE-December 2012 2 2 2" xfId="19697"/>
    <cellStyle name="s_IEL_finsumm_2_JE-December 2012 3" xfId="5637"/>
    <cellStyle name="s_IEL_finsumm_2_JE-December 2012 3 2" xfId="28290"/>
    <cellStyle name="s_IEL_finsumm_2_JE-December 2012 3 2 2" xfId="35114"/>
    <cellStyle name="s_IEL_finsumm_2_JE-December 2012 4" xfId="5638"/>
    <cellStyle name="s_IEL_finsumm_2_JE-December 2012 4 2" xfId="28291"/>
    <cellStyle name="s_IEL_finsumm_2_JE-December 2012 4 2 2" xfId="18959"/>
    <cellStyle name="s_IEL_finsumm_2_JE-December 2012 5" xfId="5639"/>
    <cellStyle name="s_IEL_finsumm_2_JE-December 2012 5 2" xfId="28292"/>
    <cellStyle name="s_IEL_finsumm_2_JE-December 2012 5 2 2" xfId="20829"/>
    <cellStyle name="s_IEL_finsumm_2_JE-December 2012 6" xfId="28288"/>
    <cellStyle name="s_IEL_finsumm_2_JE-December 2012 6 2" xfId="19317"/>
    <cellStyle name="s_IEL_finsumm_2_JE-November 2012" xfId="5640"/>
    <cellStyle name="s_IEL_finsumm_2_JE-November 2012 2" xfId="5641"/>
    <cellStyle name="s_IEL_finsumm_2_JE-November 2012 2 2" xfId="28294"/>
    <cellStyle name="s_IEL_finsumm_2_JE-November 2012 2 2 2" xfId="18498"/>
    <cellStyle name="s_IEL_finsumm_2_JE-November 2012 3" xfId="5642"/>
    <cellStyle name="s_IEL_finsumm_2_JE-November 2012 3 2" xfId="28295"/>
    <cellStyle name="s_IEL_finsumm_2_JE-November 2012 3 2 2" xfId="33948"/>
    <cellStyle name="s_IEL_finsumm_2_JE-November 2012 4" xfId="5643"/>
    <cellStyle name="s_IEL_finsumm_2_JE-November 2012 4 2" xfId="28296"/>
    <cellStyle name="s_IEL_finsumm_2_JE-November 2012 4 2 2" xfId="35508"/>
    <cellStyle name="s_IEL_finsumm_2_JE-November 2012 5" xfId="5644"/>
    <cellStyle name="s_IEL_finsumm_2_JE-November 2012 5 2" xfId="28297"/>
    <cellStyle name="s_IEL_finsumm_2_JE-November 2012 5 2 2" xfId="33687"/>
    <cellStyle name="s_IEL_finsumm_2_JE-November 2012 6" xfId="28293"/>
    <cellStyle name="s_IEL_finsumm_2_JE-November 2012 6 2" xfId="18596"/>
    <cellStyle name="s_IEL_finsumm_2_Journal Entry (2)" xfId="5645"/>
    <cellStyle name="s_IEL_finsumm_2_Journal Entry (2) 2" xfId="28298"/>
    <cellStyle name="s_IEL_finsumm_2_Journal Entry (2) 2 2" xfId="34585"/>
    <cellStyle name="s_IEL_finsumm_2_JR 2001 OPEB 2012" xfId="10314"/>
    <cellStyle name="s_IEL_finsumm_2_JR 2001 OPEB 2012 2" xfId="28299"/>
    <cellStyle name="s_IEL_finsumm_2_JR 2001 OPEB 2012 2 2" xfId="21187"/>
    <cellStyle name="s_IEL_finsumm_2_JR 2002 Pension Costs 2012" xfId="10315"/>
    <cellStyle name="s_IEL_finsumm_2_JR 2002 Pension Costs 2012 2" xfId="28300"/>
    <cellStyle name="s_IEL_finsumm_2_JR 2002 Pension Costs 2012 2 2" xfId="33005"/>
    <cellStyle name="s_IEL_finsumm_2_LI#38 165100 Mar 2011" xfId="5646"/>
    <cellStyle name="s_IEL_finsumm_2_LI#38 165100 Mar 2011 2" xfId="10316"/>
    <cellStyle name="s_IEL_finsumm_2_LI#38 165100 Mar 2011 2 2" xfId="28302"/>
    <cellStyle name="s_IEL_finsumm_2_LI#38 165100 Mar 2011 2 2 2" xfId="34589"/>
    <cellStyle name="s_IEL_finsumm_2_LI#38 165100 Mar 2011 3" xfId="28301"/>
    <cellStyle name="s_IEL_finsumm_2_LI#38 165100 Mar 2011 3 2" xfId="17689"/>
    <cellStyle name="s_IEL_finsumm_2_LI#38 165100 Mar 2011_39 - JE 77 Rev Stabilization_NY_05.12" xfId="8965"/>
    <cellStyle name="s_IEL_finsumm_2_LI#38 165100 Mar 2011_39 - JE 77 Rev Stabilization_NY_05.12 2" xfId="10317"/>
    <cellStyle name="s_IEL_finsumm_2_LI#38 165100 Mar 2011_39 - JE 77 Rev Stabilization_NY_05.12 2 2" xfId="28304"/>
    <cellStyle name="s_IEL_finsumm_2_LI#38 165100 Mar 2011_39 - JE 77 Rev Stabilization_NY_05.12 2 2 2" xfId="21150"/>
    <cellStyle name="s_IEL_finsumm_2_LI#38 165100 Mar 2011_39 - JE 77 Rev Stabilization_NY_05.12 3" xfId="28303"/>
    <cellStyle name="s_IEL_finsumm_2_LI#38 165100 Mar 2011_39 - JE 77 Rev Stabilization_NY_05.12 3 2" xfId="35772"/>
    <cellStyle name="s_IEL_finsumm_2_LI#38 165100 Mar 2011_39 - JE 79 Rev Stabilization adj_NY_05.12" xfId="8966"/>
    <cellStyle name="s_IEL_finsumm_2_LI#38 165100 Mar 2011_39 - JE 79 Rev Stabilization adj_NY_05.12 2" xfId="10318"/>
    <cellStyle name="s_IEL_finsumm_2_LI#38 165100 Mar 2011_39 - JE 79 Rev Stabilization adj_NY_05.12 2 2" xfId="28306"/>
    <cellStyle name="s_IEL_finsumm_2_LI#38 165100 Mar 2011_39 - JE 79 Rev Stabilization adj_NY_05.12 2 2 2" xfId="35965"/>
    <cellStyle name="s_IEL_finsumm_2_LI#38 165100 Mar 2011_39 - JE 79 Rev Stabilization adj_NY_05.12 3" xfId="28305"/>
    <cellStyle name="s_IEL_finsumm_2_LI#38 165100 Mar 2011_39 - JE 79 Rev Stabilization adj_NY_05.12 3 2" xfId="33286"/>
    <cellStyle name="s_IEL_finsumm_2_LI#38 165100 Mar 2011_JE 38110902 True up interest for RAC adjustment" xfId="5647"/>
    <cellStyle name="s_IEL_finsumm_2_LI#38 165100 Mar 2011_JE 38110902 True up interest for RAC adjustment 2" xfId="10319"/>
    <cellStyle name="s_IEL_finsumm_2_LI#38 165100 Mar 2011_JE 38110902 True up interest for RAC adjustment 2 2" xfId="28308"/>
    <cellStyle name="s_IEL_finsumm_2_LI#38 165100 Mar 2011_JE 38110902 True up interest for RAC adjustment 2 2 2" xfId="33686"/>
    <cellStyle name="s_IEL_finsumm_2_LI#38 165100 Mar 2011_JE 38110902 True up interest for RAC adjustment 3" xfId="28307"/>
    <cellStyle name="s_IEL_finsumm_2_LI#38 165100 Mar 2011_JE 38110902 True up interest for RAC adjustment 3 2" xfId="19012"/>
    <cellStyle name="s_IEL_finsumm_2_LI#38 165100 Mar 2011_JE 77 Rev Stabilization 01.12" xfId="5648"/>
    <cellStyle name="s_IEL_finsumm_2_LI#38 165100 Mar 2011_JE 77 Rev Stabilization 01.12 2" xfId="10320"/>
    <cellStyle name="s_IEL_finsumm_2_LI#38 165100 Mar 2011_JE 77 Rev Stabilization 01.12 2 2" xfId="28310"/>
    <cellStyle name="s_IEL_finsumm_2_LI#38 165100 Mar 2011_JE 77 Rev Stabilization 01.12 2 2 2" xfId="35855"/>
    <cellStyle name="s_IEL_finsumm_2_LI#38 165100 Mar 2011_JE 77 Rev Stabilization 01.12 3" xfId="28309"/>
    <cellStyle name="s_IEL_finsumm_2_LI#38 165100 Mar 2011_JE 77 Rev Stabilization 01.12 3 2" xfId="34829"/>
    <cellStyle name="s_IEL_finsumm_2_LI#38 165100 Mar 2011_JE 77 Rev Stabilization 04.12" xfId="8967"/>
    <cellStyle name="s_IEL_finsumm_2_LI#38 165100 Mar 2011_JE 77 Rev Stabilization 04.12 2" xfId="10321"/>
    <cellStyle name="s_IEL_finsumm_2_LI#38 165100 Mar 2011_JE 77 Rev Stabilization 04.12 2 2" xfId="28312"/>
    <cellStyle name="s_IEL_finsumm_2_LI#38 165100 Mar 2011_JE 77 Rev Stabilization 04.12 2 2 2" xfId="35901"/>
    <cellStyle name="s_IEL_finsumm_2_LI#38 165100 Mar 2011_JE 77 Rev Stabilization 04.12 3" xfId="28311"/>
    <cellStyle name="s_IEL_finsumm_2_LI#38 165100 Mar 2011_JE 77 Rev Stabilization 04.12 3 2" xfId="20830"/>
    <cellStyle name="s_IEL_finsumm_2_LI#38 165100 Mar 2011_JE 77 Rev Stabilization_LI_07.12" xfId="8968"/>
    <cellStyle name="s_IEL_finsumm_2_LI#38 165100 Mar 2011_JE 77 Rev Stabilization_LI_07.12 2" xfId="28313"/>
    <cellStyle name="s_IEL_finsumm_2_LI#38 165100 Mar 2011_JE 77 Rev Stabilization_LI_07.12 2 2" xfId="21211"/>
    <cellStyle name="s_IEL_finsumm_2_LI#38 165100 Mar 2011_JE 78 Property Tax Stabilization 01.12" xfId="5649"/>
    <cellStyle name="s_IEL_finsumm_2_LI#38 165100 Mar 2011_JE 78 Property Tax Stabilization 01.12 2" xfId="10322"/>
    <cellStyle name="s_IEL_finsumm_2_LI#38 165100 Mar 2011_JE 78 Property Tax Stabilization 01.12 2 2" xfId="28315"/>
    <cellStyle name="s_IEL_finsumm_2_LI#38 165100 Mar 2011_JE 78 Property Tax Stabilization 01.12 2 2 2" xfId="33350"/>
    <cellStyle name="s_IEL_finsumm_2_LI#38 165100 Mar 2011_JE 78 Property Tax Stabilization 01.12 3" xfId="28314"/>
    <cellStyle name="s_IEL_finsumm_2_LI#38 165100 Mar 2011_JE 78 Property Tax Stabilization 01.12 3 2" xfId="35301"/>
    <cellStyle name="s_IEL_finsumm_2_LI#38 165100 Mar 2011_JE 78 Property Tax Stabilization 03.12" xfId="8969"/>
    <cellStyle name="s_IEL_finsumm_2_LI#38 165100 Mar 2011_JE 78 Property Tax Stabilization 03.12 2" xfId="28316"/>
    <cellStyle name="s_IEL_finsumm_2_LI#38 165100 Mar 2011_JE 78 Property Tax Stabilization 03.12 2 2" xfId="17685"/>
    <cellStyle name="s_IEL_finsumm_2_LI#38 165100 Mar 2011_JE 78 Property Tax Stabilization 04.12" xfId="8970"/>
    <cellStyle name="s_IEL_finsumm_2_LI#38 165100 Mar 2011_JE 78 Property Tax Stabilization 04.12 2" xfId="28317"/>
    <cellStyle name="s_IEL_finsumm_2_LI#38 165100 Mar 2011_JE 78 Property Tax Stabilization 04.12 2 2" xfId="34830"/>
    <cellStyle name="s_IEL_finsumm_2_LI#38 165100 Mar 2011_JE 78 Property Tax Stabilization 11.11" xfId="5650"/>
    <cellStyle name="s_IEL_finsumm_2_LI#38 165100 Mar 2011_JE 78 Property Tax Stabilization 11.11 2" xfId="10323"/>
    <cellStyle name="s_IEL_finsumm_2_LI#38 165100 Mar 2011_JE 78 Property Tax Stabilization 11.11 2 2" xfId="28319"/>
    <cellStyle name="s_IEL_finsumm_2_LI#38 165100 Mar 2011_JE 78 Property Tax Stabilization 11.11 2 2 2" xfId="35032"/>
    <cellStyle name="s_IEL_finsumm_2_LI#38 165100 Mar 2011_JE 78 Property Tax Stabilization 11.11 3" xfId="28318"/>
    <cellStyle name="s_IEL_finsumm_2_LI#38 165100 Mar 2011_JE 78 Property Tax Stabilization 11.11 3 2" xfId="19226"/>
    <cellStyle name="s_IEL_finsumm_2_Sheet1" xfId="5651"/>
    <cellStyle name="s_IEL_finsumm_2_Sheet1 2" xfId="28320"/>
    <cellStyle name="s_IEL_finsumm_2_Sheet1 2 2" xfId="19754"/>
    <cellStyle name="s_IEL_finsumm_2_UPLOAD-Template_2012-06-22" xfId="5652"/>
    <cellStyle name="s_IEL_finsumm_2_UPLOAD-Template_2012-06-22 2" xfId="5653"/>
    <cellStyle name="s_IEL_finsumm_2_UPLOAD-Template_2012-06-22 2 2" xfId="28322"/>
    <cellStyle name="s_IEL_finsumm_2_UPLOAD-Template_2012-06-22 2 2 2" xfId="35302"/>
    <cellStyle name="s_IEL_finsumm_2_UPLOAD-Template_2012-06-22 3" xfId="5654"/>
    <cellStyle name="s_IEL_finsumm_2_UPLOAD-Template_2012-06-22 3 2" xfId="28323"/>
    <cellStyle name="s_IEL_finsumm_2_UPLOAD-Template_2012-06-22 3 2 2" xfId="21066"/>
    <cellStyle name="s_IEL_finsumm_2_UPLOAD-Template_2012-06-22 4" xfId="5655"/>
    <cellStyle name="s_IEL_finsumm_2_UPLOAD-Template_2012-06-22 4 2" xfId="28324"/>
    <cellStyle name="s_IEL_finsumm_2_UPLOAD-Template_2012-06-22 4 2 2" xfId="20754"/>
    <cellStyle name="s_IEL_finsumm_2_UPLOAD-Template_2012-06-22 5" xfId="5656"/>
    <cellStyle name="s_IEL_finsumm_2_UPLOAD-Template_2012-06-22 5 2" xfId="28325"/>
    <cellStyle name="s_IEL_finsumm_2_UPLOAD-Template_2012-06-22 5 2 2" xfId="33684"/>
    <cellStyle name="s_IEL_finsumm_2_UPLOAD-Template_2012-06-22 6" xfId="28321"/>
    <cellStyle name="s_IEL_finsumm_2_UPLOAD-Template_2012-06-22 6 2" xfId="19026"/>
    <cellStyle name="s_IEL_finsumm_2_UPLOAD-Template_2012-06-22_SAP JE Accrual" xfId="5657"/>
    <cellStyle name="s_IEL_finsumm_2_UPLOAD-Template_2012-06-22_SAP JE Accrual 2" xfId="28326"/>
    <cellStyle name="s_IEL_finsumm_2_UPLOAD-Template_2012-06-22_SAP JE Accrual 2 2" xfId="21065"/>
    <cellStyle name="s_IEL_finsumm_2_UPLOAD-Template_2012-06-22_SAP JE Template 10.06.12" xfId="5658"/>
    <cellStyle name="s_IEL_finsumm_2_UPLOAD-Template_2012-06-22_SAP JE Template 10.06.12 2" xfId="28327"/>
    <cellStyle name="s_IEL_finsumm_2_UPLOAD-Template_2012-06-22_SAP JE Template 10.06.12 2 2" xfId="35304"/>
    <cellStyle name="s_IEL_finsumm_241208 Accrued Rents_NY_05.12" xfId="9426"/>
    <cellStyle name="s_IEL_finsumm_241208 Accrued Rents_NY_05.12 2" xfId="28328"/>
    <cellStyle name="s_IEL_finsumm_241208 Accrued Rents_NY_05.12 2 2" xfId="34831"/>
    <cellStyle name="s_IEL_finsumm_256328 Accr Revenue Other_LI_11.11" xfId="5659"/>
    <cellStyle name="s_IEL_finsumm_256328 Accr Revenue Other_LI_11.11 2" xfId="28329"/>
    <cellStyle name="s_IEL_finsumm_256328 Accr Revenue Other_LI_11.11 2 2" xfId="33733"/>
    <cellStyle name="s_IEL_finsumm_256345 MTBE_NY_05.12" xfId="9427"/>
    <cellStyle name="s_IEL_finsumm_256345 MTBE_NY_05.12 2" xfId="28330"/>
    <cellStyle name="s_IEL_finsumm_256345 MTBE_NY_05.12 2 2" xfId="32881"/>
    <cellStyle name="s_IEL_finsumm_39 - JE 79 Rev Stabilization adj_NY_05.12" xfId="8971"/>
    <cellStyle name="s_IEL_finsumm_39 - JE 79 Rev Stabilization adj_NY_05.12 2" xfId="28331"/>
    <cellStyle name="s_IEL_finsumm_39 - JE 79 Rev Stabilization adj_NY_05.12 2 2" xfId="21318"/>
    <cellStyle name="s_IEL_finsumm_Attachment A updated 07 11 with Co. Share 14% &amp; East Rockaway" xfId="5660"/>
    <cellStyle name="s_IEL_finsumm_Attachment A updated 07 11 with Co. Share 14% &amp; East Rockaway 2" xfId="28332"/>
    <cellStyle name="s_IEL_finsumm_Attachment A updated 07 11 with Co. Share 14% &amp; East Rockaway 2 2" xfId="19698"/>
    <cellStyle name="s_IEL_finsumm_Attachment A updated 07 11 with Co. Share 14% &amp; East Rockaway_Attachment A_Village Refunds # 2 as of 09 12 2011 updated" xfId="10324"/>
    <cellStyle name="s_IEL_finsumm_Attachment A updated 07 11 with Co. Share 14% &amp; East Rockaway_Attachment A_Village Refunds # 2 as of 09 12 2011 updated 2" xfId="28333"/>
    <cellStyle name="s_IEL_finsumm_Attachment A updated 07 11 with Co. Share 14% &amp; East Rockaway_Attachment A_Village Refunds # 2 as of 09 12 2011 updated 2 2" xfId="35925"/>
    <cellStyle name="s_IEL_finsumm_Attachment A updated with Co. Share 14% 07 25 2011" xfId="5661"/>
    <cellStyle name="s_IEL_finsumm_Attachment A updated with Co. Share 14% 07 25 2011 2" xfId="28334"/>
    <cellStyle name="s_IEL_finsumm_Attachment A updated with Co. Share 14% 07 25 2011 2 2" xfId="18134"/>
    <cellStyle name="s_IEL_finsumm_Attachment A updated with Co. Share 14% 07 25 2011_Attachment A_Village Refunds # 2 as of 09 12 2011 updated" xfId="10325"/>
    <cellStyle name="s_IEL_finsumm_Attachment A updated with Co. Share 14% 07 25 2011_Attachment A_Village Refunds # 2 as of 09 12 2011 updated 2" xfId="28335"/>
    <cellStyle name="s_IEL_finsumm_Attachment A updated with Co. Share 14% 07 25 2011_Attachment A_Village Refunds # 2 as of 09 12 2011 updated 2 2" xfId="32361"/>
    <cellStyle name="s_IEL_finsumm_Attachment A_Village Refunds # 2 as of 09 12 2011 updated" xfId="10326"/>
    <cellStyle name="s_IEL_finsumm_Attachment A_Village Refunds # 2 as of 09 12 2011 updated 2" xfId="28336"/>
    <cellStyle name="s_IEL_finsumm_Attachment A_Village Refunds # 2 as of 09 12 2011 updated 2 2" xfId="34827"/>
    <cellStyle name="s_IEL_finsumm_CONTROL_LOG_01_2012" xfId="5662"/>
    <cellStyle name="s_IEL_finsumm_CONTROL_LOG_01_2012 2" xfId="28337"/>
    <cellStyle name="s_IEL_finsumm_CONTROL_LOG_01_2012 2 2" xfId="33054"/>
    <cellStyle name="s_IEL_finsumm_CONTROL_LOG_02_2012" xfId="5663"/>
    <cellStyle name="s_IEL_finsumm_CONTROL_LOG_02_2012 2" xfId="28338"/>
    <cellStyle name="s_IEL_finsumm_CONTROL_LOG_02_2012 2 2" xfId="35303"/>
    <cellStyle name="s_IEL_finsumm_CONTROL_LOG_03_2012" xfId="5664"/>
    <cellStyle name="s_IEL_finsumm_CONTROL_LOG_03_2012 2" xfId="28339"/>
    <cellStyle name="s_IEL_finsumm_CONTROL_LOG_03_2012 2 2" xfId="34834"/>
    <cellStyle name="s_IEL_finsumm_CONTROL_LOG_04_2011" xfId="5665"/>
    <cellStyle name="s_IEL_finsumm_CONTROL_LOG_04_2011 2" xfId="28340"/>
    <cellStyle name="s_IEL_finsumm_CONTROL_LOG_04_2011 2 2" xfId="33683"/>
    <cellStyle name="s_IEL_finsumm_CONTROL_LOG_04_2012" xfId="5666"/>
    <cellStyle name="s_IEL_finsumm_CONTROL_LOG_04_2012 2" xfId="28341"/>
    <cellStyle name="s_IEL_finsumm_CONTROL_LOG_04_2012 2 2" xfId="18595"/>
    <cellStyle name="s_IEL_finsumm_CONTROL_LOG_05_2011" xfId="5667"/>
    <cellStyle name="s_IEL_finsumm_CONTROL_LOG_05_2011 2" xfId="28342"/>
    <cellStyle name="s_IEL_finsumm_CONTROL_LOG_05_2011 2 2" xfId="33685"/>
    <cellStyle name="s_IEL_finsumm_CONTROL_LOG_05_2012" xfId="5668"/>
    <cellStyle name="s_IEL_finsumm_CONTROL_LOG_05_2012 2" xfId="28343"/>
    <cellStyle name="s_IEL_finsumm_CONTROL_LOG_05_2012 2 2" xfId="19596"/>
    <cellStyle name="s_IEL_finsumm_CONTROL_LOG_06_2011" xfId="5669"/>
    <cellStyle name="s_IEL_finsumm_CONTROL_LOG_06_2011 2" xfId="28344"/>
    <cellStyle name="s_IEL_finsumm_CONTROL_LOG_06_2011 2 2" xfId="17684"/>
    <cellStyle name="s_IEL_finsumm_CONTROL_LOG_06_2012" xfId="5670"/>
    <cellStyle name="s_IEL_finsumm_CONTROL_LOG_06_2012 2" xfId="28345"/>
    <cellStyle name="s_IEL_finsumm_CONTROL_LOG_06_2012 2 2" xfId="20987"/>
    <cellStyle name="s_IEL_finsumm_CONTROL_LOG_07_2011" xfId="5671"/>
    <cellStyle name="s_IEL_finsumm_CONTROL_LOG_07_2011 2" xfId="28346"/>
    <cellStyle name="s_IEL_finsumm_CONTROL_LOG_07_2011 2 2" xfId="19061"/>
    <cellStyle name="s_IEL_finsumm_CONTROL_LOG_08_2011" xfId="5672"/>
    <cellStyle name="s_IEL_finsumm_CONTROL_LOG_08_2011 2" xfId="28347"/>
    <cellStyle name="s_IEL_finsumm_CONTROL_LOG_08_2011 2 2" xfId="17858"/>
    <cellStyle name="s_IEL_finsumm_CONTROL_LOG_09_2011" xfId="5673"/>
    <cellStyle name="s_IEL_finsumm_CONTROL_LOG_09_2011 2" xfId="28348"/>
    <cellStyle name="s_IEL_finsumm_CONTROL_LOG_09_2011 2 2" xfId="18750"/>
    <cellStyle name="s_IEL_finsumm_CONTROL_LOG_10_2011" xfId="5674"/>
    <cellStyle name="s_IEL_finsumm_CONTROL_LOG_10_2011 2" xfId="28349"/>
    <cellStyle name="s_IEL_finsumm_CONTROL_LOG_10_2011 2 2" xfId="17397"/>
    <cellStyle name="s_IEL_finsumm_CONTROL_LOG_11_2011" xfId="5675"/>
    <cellStyle name="s_IEL_finsumm_CONTROL_LOG_11_2011 2" xfId="28350"/>
    <cellStyle name="s_IEL_finsumm_CONTROL_LOG_11_2011 2 2" xfId="17818"/>
    <cellStyle name="s_IEL_finsumm_CONTROL_LOG_12_2011" xfId="5676"/>
    <cellStyle name="s_IEL_finsumm_CONTROL_LOG_12_2011 2" xfId="28351"/>
    <cellStyle name="s_IEL_finsumm_CONTROL_LOG_12_2011 2 2" xfId="19177"/>
    <cellStyle name="s_IEL_finsumm_Exhibit JNC-1 Property Tax Refunds" xfId="5677"/>
    <cellStyle name="s_IEL_finsumm_Exhibit JNC-1 Property Tax Refunds 2" xfId="28352"/>
    <cellStyle name="s_IEL_finsumm_Exhibit JNC-1 Property Tax Refunds 2 2" xfId="35906"/>
    <cellStyle name="s_IEL_finsumm_Exhibit JNC-1 Property Tax Refunds_256328 Accr Revenue Other_LI_11.11" xfId="5678"/>
    <cellStyle name="s_IEL_finsumm_Exhibit JNC-1 Property Tax Refunds_256328 Accr Revenue Other_LI_11.11 2" xfId="28353"/>
    <cellStyle name="s_IEL_finsumm_Exhibit JNC-1 Property Tax Refunds_256328 Accr Revenue Other_LI_11.11 2 2" xfId="18594"/>
    <cellStyle name="s_IEL_finsumm_Exhibit JNC-1 Property Tax Refunds_Attachment A_Village Refunds # 2 as of 09 12 2011 updated" xfId="10327"/>
    <cellStyle name="s_IEL_finsumm_Exhibit JNC-1 Property Tax Refunds_Attachment A_Village Refunds # 2 as of 09 12 2011 updated 2" xfId="28354"/>
    <cellStyle name="s_IEL_finsumm_Exhibit JNC-1 Property Tax Refunds_Attachment A_Village Refunds # 2 as of 09 12 2011 updated 2 2" xfId="35672"/>
    <cellStyle name="s_IEL_finsumm_Exhibit JNC-1 Property Tax Refunds_JE 154 Interest on Village Refunds_02.12" xfId="5679"/>
    <cellStyle name="s_IEL_finsumm_Exhibit JNC-1 Property Tax Refunds_JE 154 Interest on Village Refunds_02.12 2" xfId="28355"/>
    <cellStyle name="s_IEL_finsumm_Exhibit JNC-1 Property Tax Refunds_JE 154 Interest on Village Refunds_02.12 2 2" xfId="19371"/>
    <cellStyle name="s_IEL_finsumm_Exhibit JNC-1 Property Tax Refunds_JE 154 Interest on Village Refunds_08.11" xfId="5680"/>
    <cellStyle name="s_IEL_finsumm_Exhibit JNC-1 Property Tax Refunds_JE 154 Interest on Village Refunds_08.11 2" xfId="28356"/>
    <cellStyle name="s_IEL_finsumm_Exhibit JNC-1 Property Tax Refunds_JE 154 Interest on Village Refunds_08.11 2 2" xfId="35067"/>
    <cellStyle name="s_IEL_finsumm_Exhibit JNC-1 Property Tax Refunds_JE 154 Interest on Village Refunds_11.11" xfId="5681"/>
    <cellStyle name="s_IEL_finsumm_Exhibit JNC-1 Property Tax Refunds_JE 154 Interest on Village Refunds_11.11 2" xfId="28357"/>
    <cellStyle name="s_IEL_finsumm_Exhibit JNC-1 Property Tax Refunds_JE 154 Interest on Village Refunds_11.11 2 2" xfId="35305"/>
    <cellStyle name="s_IEL_finsumm_Finance_JKC5_August 2011" xfId="5682"/>
    <cellStyle name="s_IEL_finsumm_Finance_JKC5_August 2011 2" xfId="28358"/>
    <cellStyle name="s_IEL_finsumm_Finance_JKC5_August 2011 2 2" xfId="20876"/>
    <cellStyle name="s_IEL_finsumm_Finance_JKC5_January 2012" xfId="5683"/>
    <cellStyle name="s_IEL_finsumm_Finance_JKC5_January 2012 2" xfId="28359"/>
    <cellStyle name="s_IEL_finsumm_Finance_JKC5_January 2012 2 2" xfId="17634"/>
    <cellStyle name="s_IEL_finsumm_FSTR JDE Reports 12.2011" xfId="8972"/>
    <cellStyle name="s_IEL_finsumm_FSTR JDE Reports 12.2011 2" xfId="10328"/>
    <cellStyle name="s_IEL_finsumm_FSTR JDE Reports 12.2011 2 2" xfId="28361"/>
    <cellStyle name="s_IEL_finsumm_FSTR JDE Reports 12.2011 2 2 2" xfId="20506"/>
    <cellStyle name="s_IEL_finsumm_FSTR JDE Reports 12.2011 3" xfId="28360"/>
    <cellStyle name="s_IEL_finsumm_FSTR JDE Reports 12.2011 3 2" xfId="18102"/>
    <cellStyle name="s_IEL_finsumm_JE 100_AR_Uncoll_NY_12.12" xfId="9428"/>
    <cellStyle name="s_IEL_finsumm_JE 100_AR_Uncoll_NY_12.12 2" xfId="28362"/>
    <cellStyle name="s_IEL_finsumm_JE 100_AR_Uncoll_NY_12.12 2 2" xfId="33682"/>
    <cellStyle name="s_IEL_finsumm_JE 100_Uncoll_LI_06.12" xfId="5684"/>
    <cellStyle name="s_IEL_finsumm_JE 100_Uncoll_LI_06.12 2" xfId="28363"/>
    <cellStyle name="s_IEL_finsumm_JE 100_Uncoll_LI_06.12 2 2" xfId="34833"/>
    <cellStyle name="s_IEL_finsumm_JE 108 SERP 07.12" xfId="5685"/>
    <cellStyle name="s_IEL_finsumm_JE 108 SERP 07.12 2" xfId="5686"/>
    <cellStyle name="s_IEL_finsumm_JE 108 SERP 07.12 2 2" xfId="28365"/>
    <cellStyle name="s_IEL_finsumm_JE 108 SERP 07.12 2 2 2" xfId="18472"/>
    <cellStyle name="s_IEL_finsumm_JE 108 SERP 07.12 3" xfId="5687"/>
    <cellStyle name="s_IEL_finsumm_JE 108 SERP 07.12 3 2" xfId="28366"/>
    <cellStyle name="s_IEL_finsumm_JE 108 SERP 07.12 3 2 2" xfId="21104"/>
    <cellStyle name="s_IEL_finsumm_JE 108 SERP 07.12 4" xfId="5688"/>
    <cellStyle name="s_IEL_finsumm_JE 108 SERP 07.12 4 2" xfId="28367"/>
    <cellStyle name="s_IEL_finsumm_JE 108 SERP 07.12 4 2 2" xfId="18256"/>
    <cellStyle name="s_IEL_finsumm_JE 108 SERP 07.12 5" xfId="5689"/>
    <cellStyle name="s_IEL_finsumm_JE 108 SERP 07.12 5 2" xfId="28368"/>
    <cellStyle name="s_IEL_finsumm_JE 108 SERP 07.12 5 2 2" xfId="35622"/>
    <cellStyle name="s_IEL_finsumm_JE 108 SERP 07.12 6" xfId="28364"/>
    <cellStyle name="s_IEL_finsumm_JE 108 SERP 07.12 6 2" xfId="20715"/>
    <cellStyle name="s_IEL_finsumm_JE 109 Rate Differential 08.12" xfId="5690"/>
    <cellStyle name="s_IEL_finsumm_JE 109 Rate Differential 08.12 2" xfId="5691"/>
    <cellStyle name="s_IEL_finsumm_JE 109 Rate Differential 08.12 2 2" xfId="28370"/>
    <cellStyle name="s_IEL_finsumm_JE 109 Rate Differential 08.12 2 2 2" xfId="19062"/>
    <cellStyle name="s_IEL_finsumm_JE 109 Rate Differential 08.12 3" xfId="5692"/>
    <cellStyle name="s_IEL_finsumm_JE 109 Rate Differential 08.12 3 2" xfId="28371"/>
    <cellStyle name="s_IEL_finsumm_JE 109 Rate Differential 08.12 3 2 2" xfId="18887"/>
    <cellStyle name="s_IEL_finsumm_JE 109 Rate Differential 08.12 4" xfId="5693"/>
    <cellStyle name="s_IEL_finsumm_JE 109 Rate Differential 08.12 4 2" xfId="28372"/>
    <cellStyle name="s_IEL_finsumm_JE 109 Rate Differential 08.12 4 2 2" xfId="19228"/>
    <cellStyle name="s_IEL_finsumm_JE 109 Rate Differential 08.12 5" xfId="5694"/>
    <cellStyle name="s_IEL_finsumm_JE 109 Rate Differential 08.12 5 2" xfId="28373"/>
    <cellStyle name="s_IEL_finsumm_JE 109 Rate Differential 08.12 5 2 2" xfId="18593"/>
    <cellStyle name="s_IEL_finsumm_JE 109 Rate Differential 08.12 6" xfId="28369"/>
    <cellStyle name="s_IEL_finsumm_JE 109 Rate Differential 08.12 6 2" xfId="34300"/>
    <cellStyle name="s_IEL_finsumm_JE 111 PNC ANALYSIS FEE ACCRUAL 07.12" xfId="5695"/>
    <cellStyle name="s_IEL_finsumm_JE 111 PNC ANALYSIS FEE ACCRUAL 07.12 2" xfId="5696"/>
    <cellStyle name="s_IEL_finsumm_JE 111 PNC ANALYSIS FEE ACCRUAL 07.12 2 2" xfId="28375"/>
    <cellStyle name="s_IEL_finsumm_JE 111 PNC ANALYSIS FEE ACCRUAL 07.12 2 2 2" xfId="19370"/>
    <cellStyle name="s_IEL_finsumm_JE 111 PNC ANALYSIS FEE ACCRUAL 07.12 3" xfId="5697"/>
    <cellStyle name="s_IEL_finsumm_JE 111 PNC ANALYSIS FEE ACCRUAL 07.12 3 2" xfId="28376"/>
    <cellStyle name="s_IEL_finsumm_JE 111 PNC ANALYSIS FEE ACCRUAL 07.12 3 2 2" xfId="19027"/>
    <cellStyle name="s_IEL_finsumm_JE 111 PNC ANALYSIS FEE ACCRUAL 07.12 4" xfId="5698"/>
    <cellStyle name="s_IEL_finsumm_JE 111 PNC ANALYSIS FEE ACCRUAL 07.12 4 2" xfId="28377"/>
    <cellStyle name="s_IEL_finsumm_JE 111 PNC ANALYSIS FEE ACCRUAL 07.12 4 2 2" xfId="32362"/>
    <cellStyle name="s_IEL_finsumm_JE 111 PNC ANALYSIS FEE ACCRUAL 07.12 5" xfId="5699"/>
    <cellStyle name="s_IEL_finsumm_JE 111 PNC ANALYSIS FEE ACCRUAL 07.12 5 2" xfId="28378"/>
    <cellStyle name="s_IEL_finsumm_JE 111 PNC ANALYSIS FEE ACCRUAL 07.12 5 2 2" xfId="35976"/>
    <cellStyle name="s_IEL_finsumm_JE 111 PNC ANALYSIS FEE ACCRUAL 07.12 6" xfId="28374"/>
    <cellStyle name="s_IEL_finsumm_JE 111 PNC ANALYSIS FEE ACCRUAL 07.12 6 2" xfId="33088"/>
    <cellStyle name="s_IEL_finsumm_JE 125_AWCC Activity_NY_08.12" xfId="5700"/>
    <cellStyle name="s_IEL_finsumm_JE 125_AWCC Activity_NY_08.12 2" xfId="28379"/>
    <cellStyle name="s_IEL_finsumm_JE 125_AWCC Activity_NY_08.12 2 2" xfId="34474"/>
    <cellStyle name="s_IEL_finsumm_JE 152_TSA accrue interest_LI_07.12" xfId="5701"/>
    <cellStyle name="s_IEL_finsumm_JE 152_TSA accrue interest_LI_07.12 2" xfId="28380"/>
    <cellStyle name="s_IEL_finsumm_JE 152_TSA accrue interest_LI_07.12 2 2" xfId="19477"/>
    <cellStyle name="s_IEL_finsumm_JE 154 Interest on Village Refunds_02.12" xfId="5702"/>
    <cellStyle name="s_IEL_finsumm_JE 154 Interest on Village Refunds_02.12 2" xfId="28381"/>
    <cellStyle name="s_IEL_finsumm_JE 154 Interest on Village Refunds_02.12 2 2" xfId="18813"/>
    <cellStyle name="s_IEL_finsumm_JE 154 Interest on Village Refunds_03.11" xfId="5703"/>
    <cellStyle name="s_IEL_finsumm_JE 154 Interest on Village Refunds_03.11 2" xfId="28382"/>
    <cellStyle name="s_IEL_finsumm_JE 154 Interest on Village Refunds_03.11 2 2" xfId="35271"/>
    <cellStyle name="s_IEL_finsumm_JE 154 Interest on Village Refunds_03.11_256328 Accr Revenue Other_LI_11.11" xfId="5704"/>
    <cellStyle name="s_IEL_finsumm_JE 154 Interest on Village Refunds_03.11_256328 Accr Revenue Other_LI_11.11 2" xfId="28383"/>
    <cellStyle name="s_IEL_finsumm_JE 154 Interest on Village Refunds_03.11_256328 Accr Revenue Other_LI_11.11 2 2" xfId="19680"/>
    <cellStyle name="s_IEL_finsumm_JE 154 Interest on Village Refunds_03.11_Attachment A updated with Co. Share 14% 07 25 2011" xfId="5705"/>
    <cellStyle name="s_IEL_finsumm_JE 154 Interest on Village Refunds_03.11_Attachment A updated with Co. Share 14% 07 25 2011 2" xfId="28384"/>
    <cellStyle name="s_IEL_finsumm_JE 154 Interest on Village Refunds_03.11_Attachment A updated with Co. Share 14% 07 25 2011 2 2" xfId="33681"/>
    <cellStyle name="s_IEL_finsumm_JE 154 Interest on Village Refunds_03.11_Attachment A updated with Co. Share 14% 07 25 2011_Attachment A_Village Refunds # 2 as of 09 12 2011 updated" xfId="10329"/>
    <cellStyle name="s_IEL_finsumm_JE 154 Interest on Village Refunds_03.11_Attachment A updated with Co. Share 14% 07 25 2011_Attachment A_Village Refunds # 2 as of 09 12 2011 updated 2" xfId="28385"/>
    <cellStyle name="s_IEL_finsumm_JE 154 Interest on Village Refunds_03.11_Attachment A updated with Co. Share 14% 07 25 2011_Attachment A_Village Refunds # 2 as of 09 12 2011 updated 2 2" xfId="35013"/>
    <cellStyle name="s_IEL_finsumm_JE 154 Interest on Village Refunds_03.11_Attachment A_Village Refunds # 2 as of 09 12 2011 updated" xfId="10330"/>
    <cellStyle name="s_IEL_finsumm_JE 154 Interest on Village Refunds_03.11_Attachment A_Village Refunds # 2 as of 09 12 2011 updated 2" xfId="28386"/>
    <cellStyle name="s_IEL_finsumm_JE 154 Interest on Village Refunds_03.11_Attachment A_Village Refunds # 2 as of 09 12 2011 updated 2 2" xfId="18920"/>
    <cellStyle name="s_IEL_finsumm_JE 154 Interest on Village Refunds_03.11_JE 154 Interest on Village Refunds_02.12" xfId="5706"/>
    <cellStyle name="s_IEL_finsumm_JE 154 Interest on Village Refunds_03.11_JE 154 Interest on Village Refunds_02.12 2" xfId="28387"/>
    <cellStyle name="s_IEL_finsumm_JE 154 Interest on Village Refunds_03.11_JE 154 Interest on Village Refunds_02.12 2 2" xfId="19597"/>
    <cellStyle name="s_IEL_finsumm_JE 154 Interest on Village Refunds_03.11_JE 154 Interest on Village Refunds_08.11" xfId="5707"/>
    <cellStyle name="s_IEL_finsumm_JE 154 Interest on Village Refunds_03.11_JE 154 Interest on Village Refunds_08.11 2" xfId="28388"/>
    <cellStyle name="s_IEL_finsumm_JE 154 Interest on Village Refunds_03.11_JE 154 Interest on Village Refunds_08.11 2 2" xfId="18880"/>
    <cellStyle name="s_IEL_finsumm_JE 154 Interest on Village Refunds_03.11_JE 154 Interest on Village Refunds_11.11" xfId="5708"/>
    <cellStyle name="s_IEL_finsumm_JE 154 Interest on Village Refunds_03.11_JE 154 Interest on Village Refunds_11.11 2" xfId="28389"/>
    <cellStyle name="s_IEL_finsumm_JE 154 Interest on Village Refunds_03.11_JE 154 Interest on Village Refunds_11.11 2 2" xfId="35115"/>
    <cellStyle name="s_IEL_finsumm_JE 154 Interest on Village Refunds_08.11" xfId="5709"/>
    <cellStyle name="s_IEL_finsumm_JE 154 Interest on Village Refunds_08.11 2" xfId="28390"/>
    <cellStyle name="s_IEL_finsumm_JE 154 Interest on Village Refunds_08.11 2 2" xfId="34013"/>
    <cellStyle name="s_IEL_finsumm_JE 154 Interest on Village Refunds_09.11" xfId="10331"/>
    <cellStyle name="s_IEL_finsumm_JE 154 Interest on Village Refunds_09.11 2" xfId="28391"/>
    <cellStyle name="s_IEL_finsumm_JE 154 Interest on Village Refunds_09.11 2 2" xfId="35307"/>
    <cellStyle name="s_IEL_finsumm_JE 154 Interest on Village Refunds_11.11" xfId="5710"/>
    <cellStyle name="s_IEL_finsumm_JE 154 Interest on Village Refunds_11.11 2" xfId="28392"/>
    <cellStyle name="s_IEL_finsumm_JE 154 Interest on Village Refunds_11.11 2 2" xfId="34832"/>
    <cellStyle name="s_IEL_finsumm_JE 160 Workbasket accrual LI 09.11" xfId="5711"/>
    <cellStyle name="s_IEL_finsumm_JE 160 Workbasket accrual LI 09.11 2" xfId="28393"/>
    <cellStyle name="s_IEL_finsumm_JE 160 Workbasket accrual LI 09.11 2 2" xfId="34050"/>
    <cellStyle name="s_IEL_finsumm_JE 160 Workbasket accrual LI 10.11 - in progress" xfId="5712"/>
    <cellStyle name="s_IEL_finsumm_JE 160 Workbasket accrual LI 10.11 - in progress 2" xfId="28394"/>
    <cellStyle name="s_IEL_finsumm_JE 160 Workbasket accrual LI 10.11 - in progress 2 2" xfId="33946"/>
    <cellStyle name="s_IEL_finsumm_JE 160 Workbasket Accrual_updated-_CA_01.10" xfId="5713"/>
    <cellStyle name="s_IEL_finsumm_JE 160 Workbasket Accrual_updated-_CA_01.10 2" xfId="5714"/>
    <cellStyle name="s_IEL_finsumm_JE 160 Workbasket Accrual_updated-_CA_01.10 2 2" xfId="28396"/>
    <cellStyle name="s_IEL_finsumm_JE 160 Workbasket Accrual_updated-_CA_01.10 2 2 2" xfId="19229"/>
    <cellStyle name="s_IEL_finsumm_JE 160 Workbasket Accrual_updated-_CA_01.10 3" xfId="5715"/>
    <cellStyle name="s_IEL_finsumm_JE 160 Workbasket Accrual_updated-_CA_01.10 3 2" xfId="28397"/>
    <cellStyle name="s_IEL_finsumm_JE 160 Workbasket Accrual_updated-_CA_01.10 3 2 2" xfId="18592"/>
    <cellStyle name="s_IEL_finsumm_JE 160 Workbasket Accrual_updated-_CA_01.10 4" xfId="5716"/>
    <cellStyle name="s_IEL_finsumm_JE 160 Workbasket Accrual_updated-_CA_01.10 4 2" xfId="28398"/>
    <cellStyle name="s_IEL_finsumm_JE 160 Workbasket Accrual_updated-_CA_01.10 4 2 2" xfId="34455"/>
    <cellStyle name="s_IEL_finsumm_JE 160 Workbasket Accrual_updated-_CA_01.10 5" xfId="5717"/>
    <cellStyle name="s_IEL_finsumm_JE 160 Workbasket Accrual_updated-_CA_01.10 5 2" xfId="28399"/>
    <cellStyle name="s_IEL_finsumm_JE 160 Workbasket Accrual_updated-_CA_01.10 5 2 2" xfId="33493"/>
    <cellStyle name="s_IEL_finsumm_JE 160 Workbasket Accrual_updated-_CA_01.10 6" xfId="28395"/>
    <cellStyle name="s_IEL_finsumm_JE 160 Workbasket Accrual_updated-_CA_01.10 6 2" xfId="35438"/>
    <cellStyle name="s_IEL_finsumm_JE 160 Workbasket Accrual_updated-_CA_01.10_~3251160" xfId="5718"/>
    <cellStyle name="s_IEL_finsumm_JE 160 Workbasket Accrual_updated-_CA_01.10_~3251160 2" xfId="28400"/>
    <cellStyle name="s_IEL_finsumm_JE 160 Workbasket Accrual_updated-_CA_01.10_~3251160 2 2" xfId="35069"/>
    <cellStyle name="s_IEL_finsumm_JE 160 Workbasket Accrual_updated-_CA_01.10_JE 160 Workbasket accrual LI 09.11" xfId="5719"/>
    <cellStyle name="s_IEL_finsumm_JE 160 Workbasket Accrual_updated-_CA_01.10_JE 160 Workbasket accrual LI 09.11 2" xfId="28401"/>
    <cellStyle name="s_IEL_finsumm_JE 160 Workbasket Accrual_updated-_CA_01.10_JE 160 Workbasket accrual LI 09.11 2 2" xfId="20789"/>
    <cellStyle name="s_IEL_finsumm_JE 160 Workbasket Accrual_updated-_CA_01.10_JE 160 Workbasket accrual LI 10.11 - in progress" xfId="5720"/>
    <cellStyle name="s_IEL_finsumm_JE 160 Workbasket Accrual_updated-_CA_01.10_JE 160 Workbasket accrual LI 10.11 - in progress 2" xfId="28402"/>
    <cellStyle name="s_IEL_finsumm_JE 160 Workbasket Accrual_updated-_CA_01.10_JE 160 Workbasket accrual LI 10.11 - in progress 2 2" xfId="21403"/>
    <cellStyle name="s_IEL_finsumm_JE 160 Workbasket Accrual_updated-_CA_01.10_JE 160 Workbasket Template_LI_04.12" xfId="5721"/>
    <cellStyle name="s_IEL_finsumm_JE 160 Workbasket Accrual_updated-_CA_01.10_JE 160 Workbasket Template_LI_04.12 2" xfId="28403"/>
    <cellStyle name="s_IEL_finsumm_JE 160 Workbasket Accrual_updated-_CA_01.10_JE 160 Workbasket Template_LI_04.12 2 2" xfId="19003"/>
    <cellStyle name="s_IEL_finsumm_JE 160 Workbasket Accrual_updated-_CA_01.10_JE 160 Workbasket Template_LI_07.12" xfId="5722"/>
    <cellStyle name="s_IEL_finsumm_JE 160 Workbasket Accrual_updated-_CA_01.10_JE 160 Workbasket Template_LI_07.12 2" xfId="28404"/>
    <cellStyle name="s_IEL_finsumm_JE 160 Workbasket Accrual_updated-_CA_01.10_JE 160 Workbasket Template_LI_07.12 2 2" xfId="21161"/>
    <cellStyle name="s_IEL_finsumm_JE 160 Workbasket Accrual_updated-_CA_01.10_JE 175 Legal Accrual_LI 05.12" xfId="5723"/>
    <cellStyle name="s_IEL_finsumm_JE 160 Workbasket Accrual_updated-_CA_01.10_JE 175 Legal Accrual_LI 05.12 2" xfId="28405"/>
    <cellStyle name="s_IEL_finsumm_JE 160 Workbasket Accrual_updated-_CA_01.10_JE 175 Legal Accrual_LI 05.12 2 2" xfId="32524"/>
    <cellStyle name="s_IEL_finsumm_JE 160 Workbasket Accrual_updated-_CA_01.10_JE 175 Legal Accrual_LI 08.2011" xfId="5724"/>
    <cellStyle name="s_IEL_finsumm_JE 160 Workbasket Accrual_updated-_CA_01.10_JE 175 Legal Accrual_LI 08.2011 2" xfId="28406"/>
    <cellStyle name="s_IEL_finsumm_JE 160 Workbasket Accrual_updated-_CA_01.10_JE 175 Legal Accrual_LI 08.2011 2 2" xfId="20147"/>
    <cellStyle name="s_IEL_finsumm_JE 160 Workbasket Accrual_updated-_CA_01.10_JE 175 Legal Accrual_LI -10.2011" xfId="5725"/>
    <cellStyle name="s_IEL_finsumm_JE 160 Workbasket Accrual_updated-_CA_01.10_JE 175 Legal Accrual_LI -10.2011 2" xfId="28407"/>
    <cellStyle name="s_IEL_finsumm_JE 160 Workbasket Accrual_updated-_CA_01.10_JE 175 Legal Accrual_LI -10.2011 2 2" xfId="19679"/>
    <cellStyle name="s_IEL_finsumm_JE 160 Workbasket Accrual_updated-_CA_01.10_JE 175 Legal Accrual_LI -11.2011" xfId="5726"/>
    <cellStyle name="s_IEL_finsumm_JE 160 Workbasket Accrual_updated-_CA_01.10_JE 175 Legal Accrual_LI -11.2011 2" xfId="28408"/>
    <cellStyle name="s_IEL_finsumm_JE 160 Workbasket Accrual_updated-_CA_01.10_JE 175 Legal Accrual_LI -11.2011 2 2" xfId="17990"/>
    <cellStyle name="s_IEL_finsumm_JE 160 Workbasket Accrual_updated-_CA_01.10_JE 175 Legal Accrual_LI -12.2011" xfId="5727"/>
    <cellStyle name="s_IEL_finsumm_JE 160 Workbasket Accrual_updated-_CA_01.10_JE 175 Legal Accrual_LI -12.2011 2" xfId="28409"/>
    <cellStyle name="s_IEL_finsumm_JE 160 Workbasket Accrual_updated-_CA_01.10_JE 175 Legal Accrual_LI -12.2011 2 2" xfId="34835"/>
    <cellStyle name="s_IEL_finsumm_JE 160 Workbasket Accrual_updated-_CA_01.10_JE 175_Legal Accrual_TN_08.11" xfId="5728"/>
    <cellStyle name="s_IEL_finsumm_JE 160 Workbasket Accrual_updated-_CA_01.10_JE 175_Legal Accrual_TN_08.11 2" xfId="28410"/>
    <cellStyle name="s_IEL_finsumm_JE 160 Workbasket Accrual_updated-_CA_01.10_JE 175_Legal Accrual_TN_08.11 2 2" xfId="35033"/>
    <cellStyle name="s_IEL_finsumm_JE 160 Workbasket Accrual_updated-_CA_01.10_JE 175_Legal Accrual_TN_09.11" xfId="5729"/>
    <cellStyle name="s_IEL_finsumm_JE 160 Workbasket Accrual_updated-_CA_01.10_JE 175_Legal Accrual_TN_09.11 2" xfId="28411"/>
    <cellStyle name="s_IEL_finsumm_JE 160 Workbasket Accrual_updated-_CA_01.10_JE 175_Legal Accrual_TN_09.11 2 2" xfId="17775"/>
    <cellStyle name="s_IEL_finsumm_JE 160 Workbasket Accrual_updated-_CA_01.10_LI-Legal Fees_Accrual Worksheet_2011-02Nov" xfId="5730"/>
    <cellStyle name="s_IEL_finsumm_JE 160 Workbasket Accrual_updated-_CA_01.10_LI-Legal Fees_Accrual Worksheet_2011-02Nov 2" xfId="28412"/>
    <cellStyle name="s_IEL_finsumm_JE 160 Workbasket Accrual_updated-_CA_01.10_LI-Legal Fees_Accrual Worksheet_2011-02Nov 2 2" xfId="18492"/>
    <cellStyle name="s_IEL_finsumm_JE 160 Workbasket Accrual_updated-_CA_01.10_SAP JE Accrual" xfId="5731"/>
    <cellStyle name="s_IEL_finsumm_JE 160 Workbasket Accrual_updated-_CA_01.10_SAP JE Accrual 2" xfId="28413"/>
    <cellStyle name="s_IEL_finsumm_JE 160 Workbasket Accrual_updated-_CA_01.10_SAP JE Accrual 2 2" xfId="34536"/>
    <cellStyle name="s_IEL_finsumm_JE 160 Workbasket Accrual_updated-_CA_01.10_SAP JE Template 10.06.12" xfId="5732"/>
    <cellStyle name="s_IEL_finsumm_JE 160 Workbasket Accrual_updated-_CA_01.10_SAP JE Template 10.06.12 2" xfId="28414"/>
    <cellStyle name="s_IEL_finsumm_JE 160 Workbasket Accrual_updated-_CA_01.10_SAP JE Template 10.06.12 2 2" xfId="32426"/>
    <cellStyle name="s_IEL_finsumm_JE 175 Legal accrual_12.11" xfId="5733"/>
    <cellStyle name="s_IEL_finsumm_JE 175 Legal accrual_12.11 2" xfId="28415"/>
    <cellStyle name="s_IEL_finsumm_JE 175 Legal accrual_12.11 2 2" xfId="19382"/>
    <cellStyle name="s_IEL_finsumm_JE 175 Legal Accrual_LI_07.12" xfId="10907"/>
    <cellStyle name="s_IEL_finsumm_JE 175 Legal Accrual_LI_07.12 2" xfId="28416"/>
    <cellStyle name="s_IEL_finsumm_JE 175 Legal Accrual_LI_07.12 2 2" xfId="33112"/>
    <cellStyle name="s_IEL_finsumm_JE 180_MI reserve over 180 days_LI 07.12" xfId="10908"/>
    <cellStyle name="s_IEL_finsumm_JE 180_MI reserve over 180 days_LI 07.12 2" xfId="28417"/>
    <cellStyle name="s_IEL_finsumm_JE 180_MI reserve over 180 days_LI 07.12 2 2" xfId="19669"/>
    <cellStyle name="s_IEL_finsumm_JE 200 AWCC true up_PA_06.12" xfId="5734"/>
    <cellStyle name="s_IEL_finsumm_JE 200 AWCC true up_PA_06.12 2" xfId="28418"/>
    <cellStyle name="s_IEL_finsumm_JE 200 AWCC true up_PA_06.12 2 2" xfId="18090"/>
    <cellStyle name="s_IEL_finsumm_JE 38110902 True up interest for RAC adjustment" xfId="5735"/>
    <cellStyle name="s_IEL_finsumm_JE 38110902 True up interest for RAC adjustment 2" xfId="28419"/>
    <cellStyle name="s_IEL_finsumm_JE 38110902 True up interest for RAC adjustment 2 2" xfId="21390"/>
    <cellStyle name="s_IEL_finsumm_JE 39081218 Antenna Rent Revenue_NY_07.12" xfId="9429"/>
    <cellStyle name="s_IEL_finsumm_JE 39081218 Antenna Rent Revenue_NY_07.12 2" xfId="28420"/>
    <cellStyle name="s_IEL_finsumm_JE 39081218 Antenna Rent Revenue_NY_07.12 2 2" xfId="18558"/>
    <cellStyle name="s_IEL_finsumm_JE 500 INTERNAL RESERVE INTEREST Dec. 2011" xfId="5736"/>
    <cellStyle name="s_IEL_finsumm_JE 500 INTERNAL RESERVE INTEREST Dec. 2011 2" xfId="9577"/>
    <cellStyle name="s_IEL_finsumm_JE 500 INTERNAL RESERVE INTEREST Dec. 2011 2 2" xfId="28422"/>
    <cellStyle name="s_IEL_finsumm_JE 500 INTERNAL RESERVE INTEREST Dec. 2011 2 2 2" xfId="32716"/>
    <cellStyle name="s_IEL_finsumm_JE 500 INTERNAL RESERVE INTEREST Dec. 2011 3" xfId="28421"/>
    <cellStyle name="s_IEL_finsumm_JE 500 INTERNAL RESERVE INTEREST Dec. 2011 3 2" xfId="18679"/>
    <cellStyle name="s_IEL_finsumm_JE 500 INTERNAL RESERVE INTEREST Nov. 2011" xfId="9578"/>
    <cellStyle name="s_IEL_finsumm_JE 500 INTERNAL RESERVE INTEREST Nov. 2011 2" xfId="28423"/>
    <cellStyle name="s_IEL_finsumm_JE 500 INTERNAL RESERVE INTEREST Nov. 2011 2 2" xfId="33768"/>
    <cellStyle name="s_IEL_finsumm_JE 725 - To record the PPV uplift - NY - 08.12" xfId="8973"/>
    <cellStyle name="s_IEL_finsumm_JE 725 - To record the PPV uplift - NY - 08.12 2" xfId="28424"/>
    <cellStyle name="s_IEL_finsumm_JE 725 - To record the PPV uplift - NY - 08.12 2 2" xfId="32422"/>
    <cellStyle name="s_IEL_finsumm_JE 77 Rev Stabilization 02.12" xfId="5737"/>
    <cellStyle name="s_IEL_finsumm_JE 77 Rev Stabilization 02.12 2" xfId="28425"/>
    <cellStyle name="s_IEL_finsumm_JE 77 Rev Stabilization 02.12 2 2" xfId="35500"/>
    <cellStyle name="s_IEL_finsumm_JE 77 Rev Stabilization 03.12" xfId="10332"/>
    <cellStyle name="s_IEL_finsumm_JE 77 Rev Stabilization 03.12 2" xfId="28426"/>
    <cellStyle name="s_IEL_finsumm_JE 77 Rev Stabilization 03.12 2 2" xfId="18222"/>
    <cellStyle name="s_IEL_finsumm_JE 77 Rev Stabilization 08.11" xfId="5738"/>
    <cellStyle name="s_IEL_finsumm_JE 77 Rev Stabilization 08.11 2" xfId="10333"/>
    <cellStyle name="s_IEL_finsumm_JE 77 Rev Stabilization 08.11 2 2" xfId="28428"/>
    <cellStyle name="s_IEL_finsumm_JE 77 Rev Stabilization 08.11 2 2 2" xfId="21388"/>
    <cellStyle name="s_IEL_finsumm_JE 77 Rev Stabilization 08.11 3" xfId="28427"/>
    <cellStyle name="s_IEL_finsumm_JE 77 Rev Stabilization 08.11 3 2" xfId="18223"/>
    <cellStyle name="s_IEL_finsumm_JE 77 Rev Stabilization 11.11" xfId="10334"/>
    <cellStyle name="s_IEL_finsumm_JE 77 Rev Stabilization 11.11 2" xfId="28429"/>
    <cellStyle name="s_IEL_finsumm_JE 77 Rev Stabilization 11.11 2 2" xfId="19700"/>
    <cellStyle name="s_IEL_finsumm_JE 77 Rev Stabilization 12.11" xfId="10335"/>
    <cellStyle name="s_IEL_finsumm_JE 77 Rev Stabilization 12.11 2" xfId="28430"/>
    <cellStyle name="s_IEL_finsumm_JE 77 Rev Stabilization 12.11 2 2" xfId="34155"/>
    <cellStyle name="s_IEL_finsumm_JE 77 Rev Stabilization_NY_08.12" xfId="8974"/>
    <cellStyle name="s_IEL_finsumm_JE 77 Rev Stabilization_NY_08.12 2" xfId="28431"/>
    <cellStyle name="s_IEL_finsumm_JE 77 Rev Stabilization_NY_08.12 2 2" xfId="19372"/>
    <cellStyle name="s_IEL_finsumm_JE 78 Property Tax Stabilization 02.12" xfId="8975"/>
    <cellStyle name="s_IEL_finsumm_JE 78 Property Tax Stabilization 02.12 2" xfId="28432"/>
    <cellStyle name="s_IEL_finsumm_JE 78 Property Tax Stabilization 02.12 2 2" xfId="34972"/>
    <cellStyle name="s_IEL_finsumm_JE 78 Property Tax Stabilization 08.11" xfId="8976"/>
    <cellStyle name="s_IEL_finsumm_JE 78 Property Tax Stabilization 08.11 2" xfId="28433"/>
    <cellStyle name="s_IEL_finsumm_JE 78 Property Tax Stabilization 08.11 2 2" xfId="18523"/>
    <cellStyle name="s_IEL_finsumm_JE 78 Property Tax Stabilization 11.11" xfId="8977"/>
    <cellStyle name="s_IEL_finsumm_JE 78 Property Tax Stabilization 11.11 2" xfId="28434"/>
    <cellStyle name="s_IEL_finsumm_JE 78 Property Tax Stabilization 11.11 2 2" xfId="19850"/>
    <cellStyle name="s_IEL_finsumm_JE Template" xfId="5739"/>
    <cellStyle name="s_IEL_finsumm_JE Template 2" xfId="5740"/>
    <cellStyle name="s_IEL_finsumm_JE Template 2 2" xfId="28436"/>
    <cellStyle name="s_IEL_finsumm_JE Template 2 2 2" xfId="19730"/>
    <cellStyle name="s_IEL_finsumm_JE Template 3" xfId="5741"/>
    <cellStyle name="s_IEL_finsumm_JE Template 3 2" xfId="28437"/>
    <cellStyle name="s_IEL_finsumm_JE Template 3 2 2" xfId="34184"/>
    <cellStyle name="s_IEL_finsumm_JE Template 4" xfId="5742"/>
    <cellStyle name="s_IEL_finsumm_JE Template 4 2" xfId="28438"/>
    <cellStyle name="s_IEL_finsumm_JE Template 4 2 2" xfId="18591"/>
    <cellStyle name="s_IEL_finsumm_JE Template 5" xfId="5743"/>
    <cellStyle name="s_IEL_finsumm_JE Template 5 2" xfId="28439"/>
    <cellStyle name="s_IEL_finsumm_JE Template 5 2 2" xfId="36035"/>
    <cellStyle name="s_IEL_finsumm_JE Template 6" xfId="28435"/>
    <cellStyle name="s_IEL_finsumm_JE Template 6 2" xfId="32373"/>
    <cellStyle name="s_IEL_finsumm_JE Template_~3251160" xfId="5744"/>
    <cellStyle name="s_IEL_finsumm_JE Template_~3251160 2" xfId="28440"/>
    <cellStyle name="s_IEL_finsumm_JE Template_~3251160 2 2" xfId="18471"/>
    <cellStyle name="s_IEL_finsumm_JE Template_JE 160 Workbasket accrual LI 09.11" xfId="5745"/>
    <cellStyle name="s_IEL_finsumm_JE Template_JE 160 Workbasket accrual LI 09.11 2" xfId="28441"/>
    <cellStyle name="s_IEL_finsumm_JE Template_JE 160 Workbasket accrual LI 09.11 2 2" xfId="19028"/>
    <cellStyle name="s_IEL_finsumm_JE Template_JE 160 Workbasket accrual LI 10.11 - in progress" xfId="5746"/>
    <cellStyle name="s_IEL_finsumm_JE Template_JE 160 Workbasket accrual LI 10.11 - in progress 2" xfId="28442"/>
    <cellStyle name="s_IEL_finsumm_JE Template_JE 160 Workbasket accrual LI 10.11 - in progress 2 2" xfId="34358"/>
    <cellStyle name="s_IEL_finsumm_JE Template_JE 160 Workbasket Template_LI_04.12" xfId="5747"/>
    <cellStyle name="s_IEL_finsumm_JE Template_JE 160 Workbasket Template_LI_04.12 2" xfId="28443"/>
    <cellStyle name="s_IEL_finsumm_JE Template_JE 160 Workbasket Template_LI_04.12 2 2" xfId="21136"/>
    <cellStyle name="s_IEL_finsumm_JE Template_JE 160 Workbasket Template_LI_07.12" xfId="5748"/>
    <cellStyle name="s_IEL_finsumm_JE Template_JE 160 Workbasket Template_LI_07.12 2" xfId="28444"/>
    <cellStyle name="s_IEL_finsumm_JE Template_JE 160 Workbasket Template_LI_07.12 2 2" xfId="34836"/>
    <cellStyle name="s_IEL_finsumm_JE Template_JE 175 Legal Accrual_LI 05.12" xfId="5749"/>
    <cellStyle name="s_IEL_finsumm_JE Template_JE 175 Legal Accrual_LI 05.12 2" xfId="28445"/>
    <cellStyle name="s_IEL_finsumm_JE Template_JE 175 Legal Accrual_LI 05.12 2 2" xfId="19711"/>
    <cellStyle name="s_IEL_finsumm_JE Template_JE 175 Legal Accrual_LI 08.2011" xfId="5750"/>
    <cellStyle name="s_IEL_finsumm_JE Template_JE 175 Legal Accrual_LI 08.2011 2" xfId="28446"/>
    <cellStyle name="s_IEL_finsumm_JE Template_JE 175 Legal Accrual_LI 08.2011 2 2" xfId="34301"/>
    <cellStyle name="s_IEL_finsumm_JE Template_JE 175 Legal Accrual_LI -10.2011" xfId="5751"/>
    <cellStyle name="s_IEL_finsumm_JE Template_JE 175 Legal Accrual_LI -10.2011 2" xfId="28447"/>
    <cellStyle name="s_IEL_finsumm_JE Template_JE 175 Legal Accrual_LI -10.2011 2 2" xfId="33945"/>
    <cellStyle name="s_IEL_finsumm_JE Template_JE 175 Legal Accrual_LI -11.2011" xfId="5752"/>
    <cellStyle name="s_IEL_finsumm_JE Template_JE 175 Legal Accrual_LI -11.2011 2" xfId="28448"/>
    <cellStyle name="s_IEL_finsumm_JE Template_JE 175 Legal Accrual_LI -11.2011 2 2" xfId="34012"/>
    <cellStyle name="s_IEL_finsumm_JE Template_JE 175 Legal Accrual_LI -12.2011" xfId="5753"/>
    <cellStyle name="s_IEL_finsumm_JE Template_JE 175 Legal Accrual_LI -12.2011 2" xfId="28449"/>
    <cellStyle name="s_IEL_finsumm_JE Template_JE 175 Legal Accrual_LI -12.2011 2 2" xfId="35306"/>
    <cellStyle name="s_IEL_finsumm_JE Template_JE 175_Legal Accrual_TN_08.11" xfId="5754"/>
    <cellStyle name="s_IEL_finsumm_JE Template_JE 175_Legal Accrual_TN_08.11 2" xfId="28450"/>
    <cellStyle name="s_IEL_finsumm_JE Template_JE 175_Legal Accrual_TN_08.11 2 2" xfId="18557"/>
    <cellStyle name="s_IEL_finsumm_JE Template_JE 175_Legal Accrual_TN_09.11" xfId="5755"/>
    <cellStyle name="s_IEL_finsumm_JE Template_JE 175_Legal Accrual_TN_09.11 2" xfId="28451"/>
    <cellStyle name="s_IEL_finsumm_JE Template_JE 175_Legal Accrual_TN_09.11 2 2" xfId="21405"/>
    <cellStyle name="s_IEL_finsumm_JE Template_LI-Legal Fees_Accrual Worksheet_2011-02Nov" xfId="5756"/>
    <cellStyle name="s_IEL_finsumm_JE Template_LI-Legal Fees_Accrual Worksheet_2011-02Nov 2" xfId="28452"/>
    <cellStyle name="s_IEL_finsumm_JE Template_LI-Legal Fees_Accrual Worksheet_2011-02Nov 2 2" xfId="17683"/>
    <cellStyle name="s_IEL_finsumm_JE Template_SAP JE Accrual" xfId="5757"/>
    <cellStyle name="s_IEL_finsumm_JE Template_SAP JE Accrual 2" xfId="28453"/>
    <cellStyle name="s_IEL_finsumm_JE Template_SAP JE Accrual 2 2" xfId="21404"/>
    <cellStyle name="s_IEL_finsumm_JE Template_SAP JE Template 10.06.12" xfId="5758"/>
    <cellStyle name="s_IEL_finsumm_JE Template_SAP JE Template 10.06.12 2" xfId="28454"/>
    <cellStyle name="s_IEL_finsumm_JE Template_SAP JE Template 10.06.12 2 2" xfId="19230"/>
    <cellStyle name="s_IEL_finsumm_JE-December 2012" xfId="5759"/>
    <cellStyle name="s_IEL_finsumm_JE-December 2012 2" xfId="5760"/>
    <cellStyle name="s_IEL_finsumm_JE-December 2012 2 2" xfId="28456"/>
    <cellStyle name="s_IEL_finsumm_JE-December 2012 2 2 2" xfId="35308"/>
    <cellStyle name="s_IEL_finsumm_JE-December 2012 3" xfId="5761"/>
    <cellStyle name="s_IEL_finsumm_JE-December 2012 3 2" xfId="28457"/>
    <cellStyle name="s_IEL_finsumm_JE-December 2012 3 2 2" xfId="32403"/>
    <cellStyle name="s_IEL_finsumm_JE-December 2012 4" xfId="5762"/>
    <cellStyle name="s_IEL_finsumm_JE-December 2012 4 2" xfId="28458"/>
    <cellStyle name="s_IEL_finsumm_JE-December 2012 4 2 2" xfId="35966"/>
    <cellStyle name="s_IEL_finsumm_JE-December 2012 5" xfId="5763"/>
    <cellStyle name="s_IEL_finsumm_JE-December 2012 5 2" xfId="28459"/>
    <cellStyle name="s_IEL_finsumm_JE-December 2012 5 2 2" xfId="32610"/>
    <cellStyle name="s_IEL_finsumm_JE-December 2012 6" xfId="28455"/>
    <cellStyle name="s_IEL_finsumm_JE-December 2012 6 2" xfId="18588"/>
    <cellStyle name="s_IEL_finsumm_JE-November 2012" xfId="5764"/>
    <cellStyle name="s_IEL_finsumm_JE-November 2012 2" xfId="5765"/>
    <cellStyle name="s_IEL_finsumm_JE-November 2012 2 2" xfId="28461"/>
    <cellStyle name="s_IEL_finsumm_JE-November 2012 2 2 2" xfId="18590"/>
    <cellStyle name="s_IEL_finsumm_JE-November 2012 3" xfId="5766"/>
    <cellStyle name="s_IEL_finsumm_JE-November 2012 3 2" xfId="28462"/>
    <cellStyle name="s_IEL_finsumm_JE-November 2012 3 2 2" xfId="20898"/>
    <cellStyle name="s_IEL_finsumm_JE-November 2012 4" xfId="5767"/>
    <cellStyle name="s_IEL_finsumm_JE-November 2012 4 2" xfId="28463"/>
    <cellStyle name="s_IEL_finsumm_JE-November 2012 4 2 2" xfId="36057"/>
    <cellStyle name="s_IEL_finsumm_JE-November 2012 5" xfId="5768"/>
    <cellStyle name="s_IEL_finsumm_JE-November 2012 5 2" xfId="28464"/>
    <cellStyle name="s_IEL_finsumm_JE-November 2012 5 2 2" xfId="19731"/>
    <cellStyle name="s_IEL_finsumm_JE-November 2012 6" xfId="28460"/>
    <cellStyle name="s_IEL_finsumm_JE-November 2012 6 2" xfId="19227"/>
    <cellStyle name="s_IEL_finsumm_Journal Entry (2)" xfId="5769"/>
    <cellStyle name="s_IEL_finsumm_Journal Entry (2) 2" xfId="28465"/>
    <cellStyle name="s_IEL_finsumm_Journal Entry (2) 2 2" xfId="19097"/>
    <cellStyle name="s_IEL_finsumm_JR 2001 OPEB 2012" xfId="10336"/>
    <cellStyle name="s_IEL_finsumm_JR 2001 OPEB 2012 2" xfId="28466"/>
    <cellStyle name="s_IEL_finsumm_JR 2001 OPEB 2012 2 2" xfId="19438"/>
    <cellStyle name="s_IEL_finsumm_JR 2002 Pension Costs 2012" xfId="10337"/>
    <cellStyle name="s_IEL_finsumm_JR 2002 Pension Costs 2012 2" xfId="28467"/>
    <cellStyle name="s_IEL_finsumm_JR 2002 Pension Costs 2012 2 2" xfId="33679"/>
    <cellStyle name="s_IEL_finsumm_LI#38 165100 Mar 2011" xfId="5770"/>
    <cellStyle name="s_IEL_finsumm_LI#38 165100 Mar 2011 2" xfId="10338"/>
    <cellStyle name="s_IEL_finsumm_LI#38 165100 Mar 2011 2 2" xfId="28469"/>
    <cellStyle name="s_IEL_finsumm_LI#38 165100 Mar 2011 2 2 2" xfId="18495"/>
    <cellStyle name="s_IEL_finsumm_LI#38 165100 Mar 2011 3" xfId="28468"/>
    <cellStyle name="s_IEL_finsumm_LI#38 165100 Mar 2011 3 2" xfId="35856"/>
    <cellStyle name="s_IEL_finsumm_LI#38 165100 Mar 2011_39 - JE 77 Rev Stabilization_NY_05.12" xfId="8978"/>
    <cellStyle name="s_IEL_finsumm_LI#38 165100 Mar 2011_39 - JE 77 Rev Stabilization_NY_05.12 2" xfId="10339"/>
    <cellStyle name="s_IEL_finsumm_LI#38 165100 Mar 2011_39 - JE 77 Rev Stabilization_NY_05.12 2 2" xfId="28471"/>
    <cellStyle name="s_IEL_finsumm_LI#38 165100 Mar 2011_39 - JE 77 Rev Stabilization_NY_05.12 2 2 2" xfId="34475"/>
    <cellStyle name="s_IEL_finsumm_LI#38 165100 Mar 2011_39 - JE 77 Rev Stabilization_NY_05.12 3" xfId="28470"/>
    <cellStyle name="s_IEL_finsumm_LI#38 165100 Mar 2011_39 - JE 77 Rev Stabilization_NY_05.12 3 2" xfId="32418"/>
    <cellStyle name="s_IEL_finsumm_LI#38 165100 Mar 2011_39 - JE 79 Rev Stabilization adj_NY_05.12" xfId="8979"/>
    <cellStyle name="s_IEL_finsumm_LI#38 165100 Mar 2011_39 - JE 79 Rev Stabilization adj_NY_05.12 2" xfId="10340"/>
    <cellStyle name="s_IEL_finsumm_LI#38 165100 Mar 2011_39 - JE 79 Rev Stabilization adj_NY_05.12 2 2" xfId="28473"/>
    <cellStyle name="s_IEL_finsumm_LI#38 165100 Mar 2011_39 - JE 79 Rev Stabilization adj_NY_05.12 2 2 2" xfId="18206"/>
    <cellStyle name="s_IEL_finsumm_LI#38 165100 Mar 2011_39 - JE 79 Rev Stabilization adj_NY_05.12 3" xfId="28472"/>
    <cellStyle name="s_IEL_finsumm_LI#38 165100 Mar 2011_39 - JE 79 Rev Stabilization adj_NY_05.12 3 2" xfId="19399"/>
    <cellStyle name="s_IEL_finsumm_LI#38 165100 Mar 2011_JE 38110902 True up interest for RAC adjustment" xfId="5771"/>
    <cellStyle name="s_IEL_finsumm_LI#38 165100 Mar 2011_JE 38110902 True up interest for RAC adjustment 2" xfId="10341"/>
    <cellStyle name="s_IEL_finsumm_LI#38 165100 Mar 2011_JE 38110902 True up interest for RAC adjustment 2 2" xfId="28475"/>
    <cellStyle name="s_IEL_finsumm_LI#38 165100 Mar 2011_JE 38110902 True up interest for RAC adjustment 2 2 2" xfId="35211"/>
    <cellStyle name="s_IEL_finsumm_LI#38 165100 Mar 2011_JE 38110902 True up interest for RAC adjustment 3" xfId="28474"/>
    <cellStyle name="s_IEL_finsumm_LI#38 165100 Mar 2011_JE 38110902 True up interest for RAC adjustment 3 2" xfId="17777"/>
    <cellStyle name="s_IEL_finsumm_LI#38 165100 Mar 2011_JE 77 Rev Stabilization 01.12" xfId="5772"/>
    <cellStyle name="s_IEL_finsumm_LI#38 165100 Mar 2011_JE 77 Rev Stabilization 01.12 2" xfId="10342"/>
    <cellStyle name="s_IEL_finsumm_LI#38 165100 Mar 2011_JE 77 Rev Stabilization 01.12 2 2" xfId="28477"/>
    <cellStyle name="s_IEL_finsumm_LI#38 165100 Mar 2011_JE 77 Rev Stabilization 01.12 2 2 2" xfId="32330"/>
    <cellStyle name="s_IEL_finsumm_LI#38 165100 Mar 2011_JE 77 Rev Stabilization 01.12 3" xfId="28476"/>
    <cellStyle name="s_IEL_finsumm_LI#38 165100 Mar 2011_JE 77 Rev Stabilization 01.12 3 2" xfId="18528"/>
    <cellStyle name="s_IEL_finsumm_LI#38 165100 Mar 2011_JE 77 Rev Stabilization 04.12" xfId="8980"/>
    <cellStyle name="s_IEL_finsumm_LI#38 165100 Mar 2011_JE 77 Rev Stabilization 04.12 2" xfId="10343"/>
    <cellStyle name="s_IEL_finsumm_LI#38 165100 Mar 2011_JE 77 Rev Stabilization 04.12 2 2" xfId="28479"/>
    <cellStyle name="s_IEL_finsumm_LI#38 165100 Mar 2011_JE 77 Rev Stabilization 04.12 2 2 2" xfId="21305"/>
    <cellStyle name="s_IEL_finsumm_LI#38 165100 Mar 2011_JE 77 Rev Stabilization 04.12 3" xfId="28478"/>
    <cellStyle name="s_IEL_finsumm_LI#38 165100 Mar 2011_JE 77 Rev Stabilization 04.12 3 2" xfId="33591"/>
    <cellStyle name="s_IEL_finsumm_LI#38 165100 Mar 2011_JE 77 Rev Stabilization_LI_07.12" xfId="8981"/>
    <cellStyle name="s_IEL_finsumm_LI#38 165100 Mar 2011_JE 77 Rev Stabilization_LI_07.12 2" xfId="28480"/>
    <cellStyle name="s_IEL_finsumm_LI#38 165100 Mar 2011_JE 77 Rev Stabilization_LI_07.12 2 2" xfId="17682"/>
    <cellStyle name="s_IEL_finsumm_LI#38 165100 Mar 2011_JE 78 Property Tax Stabilization 01.12" xfId="5773"/>
    <cellStyle name="s_IEL_finsumm_LI#38 165100 Mar 2011_JE 78 Property Tax Stabilization 01.12 2" xfId="10344"/>
    <cellStyle name="s_IEL_finsumm_LI#38 165100 Mar 2011_JE 78 Property Tax Stabilization 01.12 2 2" xfId="28482"/>
    <cellStyle name="s_IEL_finsumm_LI#38 165100 Mar 2011_JE 78 Property Tax Stabilization 01.12 2 2 2" xfId="18910"/>
    <cellStyle name="s_IEL_finsumm_LI#38 165100 Mar 2011_JE 78 Property Tax Stabilization 01.12 3" xfId="28481"/>
    <cellStyle name="s_IEL_finsumm_LI#38 165100 Mar 2011_JE 78 Property Tax Stabilization 01.12 3 2" xfId="33810"/>
    <cellStyle name="s_IEL_finsumm_LI#38 165100 Mar 2011_JE 78 Property Tax Stabilization 03.12" xfId="8982"/>
    <cellStyle name="s_IEL_finsumm_LI#38 165100 Mar 2011_JE 78 Property Tax Stabilization 03.12 2" xfId="28483"/>
    <cellStyle name="s_IEL_finsumm_LI#38 165100 Mar 2011_JE 78 Property Tax Stabilization 03.12 2 2" xfId="18589"/>
    <cellStyle name="s_IEL_finsumm_LI#38 165100 Mar 2011_JE 78 Property Tax Stabilization 04.12" xfId="8983"/>
    <cellStyle name="s_IEL_finsumm_LI#38 165100 Mar 2011_JE 78 Property Tax Stabilization 04.12 2" xfId="28484"/>
    <cellStyle name="s_IEL_finsumm_LI#38 165100 Mar 2011_JE 78 Property Tax Stabilization 04.12 2 2" xfId="18228"/>
    <cellStyle name="s_IEL_finsumm_LI#38 165100 Mar 2011_JE 78 Property Tax Stabilization 11.11" xfId="5774"/>
    <cellStyle name="s_IEL_finsumm_LI#38 165100 Mar 2011_JE 78 Property Tax Stabilization 11.11 2" xfId="10345"/>
    <cellStyle name="s_IEL_finsumm_LI#38 165100 Mar 2011_JE 78 Property Tax Stabilization 11.11 2 2" xfId="28486"/>
    <cellStyle name="s_IEL_finsumm_LI#38 165100 Mar 2011_JE 78 Property Tax Stabilization 11.11 2 2 2" xfId="35674"/>
    <cellStyle name="s_IEL_finsumm_LI#38 165100 Mar 2011_JE 78 Property Tax Stabilization 11.11 3" xfId="28485"/>
    <cellStyle name="s_IEL_finsumm_LI#38 165100 Mar 2011_JE 78 Property Tax Stabilization 11.11 3 2" xfId="35657"/>
    <cellStyle name="s_IEL_finsumm_Sheet1" xfId="5775"/>
    <cellStyle name="s_IEL_finsumm_Sheet1 2" xfId="28487"/>
    <cellStyle name="s_IEL_finsumm_Sheet1 2 2" xfId="20770"/>
    <cellStyle name="s_IEL_finsumm_UPLOAD-Template_2012-06-22" xfId="5776"/>
    <cellStyle name="s_IEL_finsumm_UPLOAD-Template_2012-06-22 2" xfId="5777"/>
    <cellStyle name="s_IEL_finsumm_UPLOAD-Template_2012-06-22 2 2" xfId="28489"/>
    <cellStyle name="s_IEL_finsumm_UPLOAD-Template_2012-06-22 2 2 2" xfId="35116"/>
    <cellStyle name="s_IEL_finsumm_UPLOAD-Template_2012-06-22 3" xfId="5778"/>
    <cellStyle name="s_IEL_finsumm_UPLOAD-Template_2012-06-22 3 2" xfId="28490"/>
    <cellStyle name="s_IEL_finsumm_UPLOAD-Template_2012-06-22 3 2 2" xfId="33203"/>
    <cellStyle name="s_IEL_finsumm_UPLOAD-Template_2012-06-22 4" xfId="5779"/>
    <cellStyle name="s_IEL_finsumm_UPLOAD-Template_2012-06-22 4 2" xfId="28491"/>
    <cellStyle name="s_IEL_finsumm_UPLOAD-Template_2012-06-22 4 2 2" xfId="35368"/>
    <cellStyle name="s_IEL_finsumm_UPLOAD-Template_2012-06-22 5" xfId="5780"/>
    <cellStyle name="s_IEL_finsumm_UPLOAD-Template_2012-06-22 5 2" xfId="28492"/>
    <cellStyle name="s_IEL_finsumm_UPLOAD-Template_2012-06-22 5 2 2" xfId="21406"/>
    <cellStyle name="s_IEL_finsumm_UPLOAD-Template_2012-06-22 6" xfId="28488"/>
    <cellStyle name="s_IEL_finsumm_UPLOAD-Template_2012-06-22 6 2" xfId="34405"/>
    <cellStyle name="s_IEL_finsumm_UPLOAD-Template_2012-06-22_SAP JE Accrual" xfId="5781"/>
    <cellStyle name="s_IEL_finsumm_UPLOAD-Template_2012-06-22_SAP JE Accrual 2" xfId="28493"/>
    <cellStyle name="s_IEL_finsumm_UPLOAD-Template_2012-06-22_SAP JE Accrual 2 2" xfId="21431"/>
    <cellStyle name="s_IEL_finsumm_UPLOAD-Template_2012-06-22_SAP JE Template 10.06.12" xfId="5782"/>
    <cellStyle name="s_IEL_finsumm_UPLOAD-Template_2012-06-22_SAP JE Template 10.06.12 2" xfId="28494"/>
    <cellStyle name="s_IEL_finsumm_UPLOAD-Template_2012-06-22_SAP JE Template 10.06.12 2 2" xfId="34259"/>
    <cellStyle name="s_IEL_finsumm1" xfId="164"/>
    <cellStyle name="s_IEL_finsumm1 2" xfId="5783"/>
    <cellStyle name="s_IEL_finsumm1 2 2" xfId="28496"/>
    <cellStyle name="s_IEL_finsumm1 2 2 2" xfId="35329"/>
    <cellStyle name="s_IEL_finsumm1 3" xfId="28495"/>
    <cellStyle name="s_IEL_finsumm1 3 2" xfId="35071"/>
    <cellStyle name="s_IEL_finsumm1_1" xfId="165"/>
    <cellStyle name="s_IEL_finsumm1_1 2" xfId="5784"/>
    <cellStyle name="s_IEL_finsumm1_1 2 2" xfId="28498"/>
    <cellStyle name="s_IEL_finsumm1_1 2 2 2" xfId="36034"/>
    <cellStyle name="s_IEL_finsumm1_1 3" xfId="28497"/>
    <cellStyle name="s_IEL_finsumm1_1 3 2" xfId="34838"/>
    <cellStyle name="s_IEL_finsumm1_1_100000439" xfId="8984"/>
    <cellStyle name="s_IEL_finsumm1_1_100000439 2" xfId="28499"/>
    <cellStyle name="s_IEL_finsumm1_1_100000439 2 2" xfId="35112"/>
    <cellStyle name="s_IEL_finsumm1_1_100000477 JE 77 Rev Stabilization_LI_08.12" xfId="10346"/>
    <cellStyle name="s_IEL_finsumm1_1_100000477 JE 77 Rev Stabilization_LI_08.12 2" xfId="28500"/>
    <cellStyle name="s_IEL_finsumm1_1_100000477 JE 77 Rev Stabilization_LI_08.12 2 2" xfId="19732"/>
    <cellStyle name="s_IEL_finsumm1_1_165500 Prepaid Other_NY_05.12" xfId="8985"/>
    <cellStyle name="s_IEL_finsumm1_1_165500 Prepaid Other_NY_05.12 2" xfId="28501"/>
    <cellStyle name="s_IEL_finsumm1_1_165500 Prepaid Other_NY_05.12 2 2" xfId="32552"/>
    <cellStyle name="s_IEL_finsumm1_1_241208 Accrued Rents_NY_05.12" xfId="9430"/>
    <cellStyle name="s_IEL_finsumm1_1_241208 Accrued Rents_NY_05.12 2" xfId="28502"/>
    <cellStyle name="s_IEL_finsumm1_1_241208 Accrued Rents_NY_05.12 2 2" xfId="21168"/>
    <cellStyle name="s_IEL_finsumm1_1_256328 Accr Revenue Other_LI_11.11" xfId="5785"/>
    <cellStyle name="s_IEL_finsumm1_1_256328 Accr Revenue Other_LI_11.11 2" xfId="28503"/>
    <cellStyle name="s_IEL_finsumm1_1_256328 Accr Revenue Other_LI_11.11 2 2" xfId="35673"/>
    <cellStyle name="s_IEL_finsumm1_1_256345 MTBE_NY_05.12" xfId="9431"/>
    <cellStyle name="s_IEL_finsumm1_1_256345 MTBE_NY_05.12 2" xfId="28504"/>
    <cellStyle name="s_IEL_finsumm1_1_256345 MTBE_NY_05.12 2 2" xfId="18819"/>
    <cellStyle name="s_IEL_finsumm1_1_39 - JE 79 Rev Stabilization adj_NY_05.12" xfId="8986"/>
    <cellStyle name="s_IEL_finsumm1_1_39 - JE 79 Rev Stabilization adj_NY_05.12 2" xfId="28505"/>
    <cellStyle name="s_IEL_finsumm1_1_39 - JE 79 Rev Stabilization adj_NY_05.12 2 2" xfId="19029"/>
    <cellStyle name="s_IEL_finsumm1_1_Attachment A updated 07 11 with Co. Share 14% &amp; East Rockaway" xfId="5786"/>
    <cellStyle name="s_IEL_finsumm1_1_Attachment A updated 07 11 with Co. Share 14% &amp; East Rockaway 2" xfId="28506"/>
    <cellStyle name="s_IEL_finsumm1_1_Attachment A updated 07 11 with Co. Share 14% &amp; East Rockaway 2 2" xfId="18170"/>
    <cellStyle name="s_IEL_finsumm1_1_Attachment A updated 07 11 with Co. Share 14% &amp; East Rockaway_Attachment A_Village Refunds # 2 as of 09 12 2011 updated" xfId="10347"/>
    <cellStyle name="s_IEL_finsumm1_1_Attachment A updated 07 11 with Co. Share 14% &amp; East Rockaway_Attachment A_Village Refunds # 2 as of 09 12 2011 updated 2" xfId="28507"/>
    <cellStyle name="s_IEL_finsumm1_1_Attachment A updated 07 11 with Co. Share 14% &amp; East Rockaway_Attachment A_Village Refunds # 2 as of 09 12 2011 updated 2 2" xfId="33318"/>
    <cellStyle name="s_IEL_finsumm1_1_Attachment A updated with Co. Share 14% 07 25 2011" xfId="5787"/>
    <cellStyle name="s_IEL_finsumm1_1_Attachment A updated with Co. Share 14% 07 25 2011 2" xfId="28508"/>
    <cellStyle name="s_IEL_finsumm1_1_Attachment A updated with Co. Share 14% 07 25 2011 2 2" xfId="18871"/>
    <cellStyle name="s_IEL_finsumm1_1_Attachment A updated with Co. Share 14% 07 25 2011_Attachment A_Village Refunds # 2 as of 09 12 2011 updated" xfId="10348"/>
    <cellStyle name="s_IEL_finsumm1_1_Attachment A updated with Co. Share 14% 07 25 2011_Attachment A_Village Refunds # 2 as of 09 12 2011 updated 2" xfId="28509"/>
    <cellStyle name="s_IEL_finsumm1_1_Attachment A updated with Co. Share 14% 07 25 2011_Attachment A_Village Refunds # 2 as of 09 12 2011 updated 2 2" xfId="34973"/>
    <cellStyle name="s_IEL_finsumm1_1_Attachment A_Village Refunds # 2 as of 09 12 2011 updated" xfId="10349"/>
    <cellStyle name="s_IEL_finsumm1_1_Attachment A_Village Refunds # 2 as of 09 12 2011 updated 2" xfId="28510"/>
    <cellStyle name="s_IEL_finsumm1_1_Attachment A_Village Refunds # 2 as of 09 12 2011 updated 2 2" xfId="33944"/>
    <cellStyle name="s_IEL_finsumm1_1_CONTROL_LOG_01_2012" xfId="5788"/>
    <cellStyle name="s_IEL_finsumm1_1_CONTROL_LOG_01_2012 2" xfId="28511"/>
    <cellStyle name="s_IEL_finsumm1_1_CONTROL_LOG_01_2012 2 2" xfId="32909"/>
    <cellStyle name="s_IEL_finsumm1_1_CONTROL_LOG_02_2012" xfId="5789"/>
    <cellStyle name="s_IEL_finsumm1_1_CONTROL_LOG_02_2012 2" xfId="28512"/>
    <cellStyle name="s_IEL_finsumm1_1_CONTROL_LOG_02_2012 2 2" xfId="17788"/>
    <cellStyle name="s_IEL_finsumm1_1_CONTROL_LOG_03_2012" xfId="5790"/>
    <cellStyle name="s_IEL_finsumm1_1_CONTROL_LOG_03_2012 2" xfId="28513"/>
    <cellStyle name="s_IEL_finsumm1_1_CONTROL_LOG_03_2012 2 2" xfId="32756"/>
    <cellStyle name="s_IEL_finsumm1_1_CONTROL_LOG_04_2011" xfId="5791"/>
    <cellStyle name="s_IEL_finsumm1_1_CONTROL_LOG_04_2011 2" xfId="28514"/>
    <cellStyle name="s_IEL_finsumm1_1_CONTROL_LOG_04_2011 2 2" xfId="17828"/>
    <cellStyle name="s_IEL_finsumm1_1_CONTROL_LOG_04_2012" xfId="5792"/>
    <cellStyle name="s_IEL_finsumm1_1_CONTROL_LOG_04_2012 2" xfId="28515"/>
    <cellStyle name="s_IEL_finsumm1_1_CONTROL_LOG_04_2012 2 2" xfId="21445"/>
    <cellStyle name="s_IEL_finsumm1_1_CONTROL_LOG_05_2011" xfId="5793"/>
    <cellStyle name="s_IEL_finsumm1_1_CONTROL_LOG_05_2011 2" xfId="28516"/>
    <cellStyle name="s_IEL_finsumm1_1_CONTROL_LOG_05_2011 2 2" xfId="34011"/>
    <cellStyle name="s_IEL_finsumm1_1_CONTROL_LOG_05_2012" xfId="5794"/>
    <cellStyle name="s_IEL_finsumm1_1_CONTROL_LOG_05_2012 2" xfId="28517"/>
    <cellStyle name="s_IEL_finsumm1_1_CONTROL_LOG_05_2012 2 2" xfId="20676"/>
    <cellStyle name="s_IEL_finsumm1_1_CONTROL_LOG_06_2011" xfId="5795"/>
    <cellStyle name="s_IEL_finsumm1_1_CONTROL_LOG_06_2011 2" xfId="28518"/>
    <cellStyle name="s_IEL_finsumm1_1_CONTROL_LOG_06_2011 2 2" xfId="32505"/>
    <cellStyle name="s_IEL_finsumm1_1_CONTROL_LOG_06_2012" xfId="5796"/>
    <cellStyle name="s_IEL_finsumm1_1_CONTROL_LOG_06_2012 2" xfId="28519"/>
    <cellStyle name="s_IEL_finsumm1_1_CONTROL_LOG_06_2012 2 2" xfId="19231"/>
    <cellStyle name="s_IEL_finsumm1_1_CONTROL_LOG_07_2011" xfId="5797"/>
    <cellStyle name="s_IEL_finsumm1_1_CONTROL_LOG_07_2011 2" xfId="28520"/>
    <cellStyle name="s_IEL_finsumm1_1_CONTROL_LOG_07_2011 2 2" xfId="20878"/>
    <cellStyle name="s_IEL_finsumm1_1_CONTROL_LOG_08_2011" xfId="5798"/>
    <cellStyle name="s_IEL_finsumm1_1_CONTROL_LOG_08_2011 2" xfId="28521"/>
    <cellStyle name="s_IEL_finsumm1_1_CONTROL_LOG_08_2011 2 2" xfId="17543"/>
    <cellStyle name="s_IEL_finsumm1_1_CONTROL_LOG_09_2011" xfId="5799"/>
    <cellStyle name="s_IEL_finsumm1_1_CONTROL_LOG_09_2011 2" xfId="28522"/>
    <cellStyle name="s_IEL_finsumm1_1_CONTROL_LOG_09_2011 2 2" xfId="18470"/>
    <cellStyle name="s_IEL_finsumm1_1_CONTROL_LOG_10_2011" xfId="5800"/>
    <cellStyle name="s_IEL_finsumm1_1_CONTROL_LOG_10_2011 2" xfId="28523"/>
    <cellStyle name="s_IEL_finsumm1_1_CONTROL_LOG_10_2011 2 2" xfId="17486"/>
    <cellStyle name="s_IEL_finsumm1_1_CONTROL_LOG_11_2011" xfId="5801"/>
    <cellStyle name="s_IEL_finsumm1_1_CONTROL_LOG_11_2011 2" xfId="28524"/>
    <cellStyle name="s_IEL_finsumm1_1_CONTROL_LOG_11_2011 2 2" xfId="32452"/>
    <cellStyle name="s_IEL_finsumm1_1_CONTROL_LOG_12_2011" xfId="5802"/>
    <cellStyle name="s_IEL_finsumm1_1_CONTROL_LOG_12_2011 2" xfId="28525"/>
    <cellStyle name="s_IEL_finsumm1_1_CONTROL_LOG_12_2011 2 2" xfId="34839"/>
    <cellStyle name="s_IEL_finsumm1_1_Exhibit JNC-1 Property Tax Refunds" xfId="5803"/>
    <cellStyle name="s_IEL_finsumm1_1_Exhibit JNC-1 Property Tax Refunds 2" xfId="28526"/>
    <cellStyle name="s_IEL_finsumm1_1_Exhibit JNC-1 Property Tax Refunds 2 2" xfId="33382"/>
    <cellStyle name="s_IEL_finsumm1_1_Exhibit JNC-1 Property Tax Refunds_256328 Accr Revenue Other_LI_11.11" xfId="5804"/>
    <cellStyle name="s_IEL_finsumm1_1_Exhibit JNC-1 Property Tax Refunds_256328 Accr Revenue Other_LI_11.11 2" xfId="28527"/>
    <cellStyle name="s_IEL_finsumm1_1_Exhibit JNC-1 Property Tax Refunds_256328 Accr Revenue Other_LI_11.11 2 2" xfId="35701"/>
    <cellStyle name="s_IEL_finsumm1_1_Exhibit JNC-1 Property Tax Refunds_Attachment A_Village Refunds # 2 as of 09 12 2011 updated" xfId="10350"/>
    <cellStyle name="s_IEL_finsumm1_1_Exhibit JNC-1 Property Tax Refunds_Attachment A_Village Refunds # 2 as of 09 12 2011 updated 2" xfId="28528"/>
    <cellStyle name="s_IEL_finsumm1_1_Exhibit JNC-1 Property Tax Refunds_Attachment A_Village Refunds # 2 as of 09 12 2011 updated 2 2" xfId="35070"/>
    <cellStyle name="s_IEL_finsumm1_1_Exhibit JNC-1 Property Tax Refunds_JE 154 Interest on Village Refunds_02.12" xfId="5805"/>
    <cellStyle name="s_IEL_finsumm1_1_Exhibit JNC-1 Property Tax Refunds_JE 154 Interest on Village Refunds_02.12 2" xfId="28529"/>
    <cellStyle name="s_IEL_finsumm1_1_Exhibit JNC-1 Property Tax Refunds_JE 154 Interest on Village Refunds_02.12 2 2" xfId="32709"/>
    <cellStyle name="s_IEL_finsumm1_1_Exhibit JNC-1 Property Tax Refunds_JE 154 Interest on Village Refunds_08.11" xfId="5806"/>
    <cellStyle name="s_IEL_finsumm1_1_Exhibit JNC-1 Property Tax Refunds_JE 154 Interest on Village Refunds_08.11 2" xfId="28530"/>
    <cellStyle name="s_IEL_finsumm1_1_Exhibit JNC-1 Property Tax Refunds_JE 154 Interest on Village Refunds_08.11 2 2" xfId="20877"/>
    <cellStyle name="s_IEL_finsumm1_1_Exhibit JNC-1 Property Tax Refunds_JE 154 Interest on Village Refunds_11.11" xfId="5807"/>
    <cellStyle name="s_IEL_finsumm1_1_Exhibit JNC-1 Property Tax Refunds_JE 154 Interest on Village Refunds_11.11 2" xfId="28531"/>
    <cellStyle name="s_IEL_finsumm1_1_Exhibit JNC-1 Property Tax Refunds_JE 154 Interest on Village Refunds_11.11 2 2" xfId="19002"/>
    <cellStyle name="s_IEL_finsumm1_1_Finance_JKC5_August 2011" xfId="5808"/>
    <cellStyle name="s_IEL_finsumm1_1_Finance_JKC5_August 2011 2" xfId="28532"/>
    <cellStyle name="s_IEL_finsumm1_1_Finance_JKC5_August 2011 2 2" xfId="21133"/>
    <cellStyle name="s_IEL_finsumm1_1_Finance_JKC5_January 2012" xfId="5809"/>
    <cellStyle name="s_IEL_finsumm1_1_Finance_JKC5_January 2012 2" xfId="28533"/>
    <cellStyle name="s_IEL_finsumm1_1_Finance_JKC5_January 2012 2 2" xfId="17640"/>
    <cellStyle name="s_IEL_finsumm1_1_FSTR JDE Reports 12.2011" xfId="8987"/>
    <cellStyle name="s_IEL_finsumm1_1_FSTR JDE Reports 12.2011 2" xfId="10351"/>
    <cellStyle name="s_IEL_finsumm1_1_FSTR JDE Reports 12.2011 2 2" xfId="28535"/>
    <cellStyle name="s_IEL_finsumm1_1_FSTR JDE Reports 12.2011 2 2 2" xfId="19640"/>
    <cellStyle name="s_IEL_finsumm1_1_FSTR JDE Reports 12.2011 3" xfId="28534"/>
    <cellStyle name="s_IEL_finsumm1_1_FSTR JDE Reports 12.2011 3 2" xfId="35581"/>
    <cellStyle name="s_IEL_finsumm1_1_JE 100_AR_Uncoll_NY_12.12" xfId="9432"/>
    <cellStyle name="s_IEL_finsumm1_1_JE 100_AR_Uncoll_NY_12.12 2" xfId="28536"/>
    <cellStyle name="s_IEL_finsumm1_1_JE 100_AR_Uncoll_NY_12.12 2 2" xfId="35309"/>
    <cellStyle name="s_IEL_finsumm1_1_JE 100_Uncoll_LI_06.12" xfId="5810"/>
    <cellStyle name="s_IEL_finsumm1_1_JE 100_Uncoll_LI_06.12 2" xfId="28537"/>
    <cellStyle name="s_IEL_finsumm1_1_JE 100_Uncoll_LI_06.12 2 2" xfId="18587"/>
    <cellStyle name="s_IEL_finsumm1_1_JE 108 SERP 07.12" xfId="5811"/>
    <cellStyle name="s_IEL_finsumm1_1_JE 108 SERP 07.12 2" xfId="5812"/>
    <cellStyle name="s_IEL_finsumm1_1_JE 108 SERP 07.12 2 2" xfId="28539"/>
    <cellStyle name="s_IEL_finsumm1_1_JE 108 SERP 07.12 2 2 2" xfId="17776"/>
    <cellStyle name="s_IEL_finsumm1_1_JE 108 SERP 07.12 3" xfId="5813"/>
    <cellStyle name="s_IEL_finsumm1_1_JE 108 SERP 07.12 3 2" xfId="28540"/>
    <cellStyle name="s_IEL_finsumm1_1_JE 108 SERP 07.12 3 2 2" xfId="20663"/>
    <cellStyle name="s_IEL_finsumm1_1_JE 108 SERP 07.12 4" xfId="5814"/>
    <cellStyle name="s_IEL_finsumm1_1_JE 108 SERP 07.12 4 2" xfId="28541"/>
    <cellStyle name="s_IEL_finsumm1_1_JE 108 SERP 07.12 4 2 2" xfId="33517"/>
    <cellStyle name="s_IEL_finsumm1_1_JE 108 SERP 07.12 5" xfId="5815"/>
    <cellStyle name="s_IEL_finsumm1_1_JE 108 SERP 07.12 5 2" xfId="28542"/>
    <cellStyle name="s_IEL_finsumm1_1_JE 108 SERP 07.12 5 2 2" xfId="34489"/>
    <cellStyle name="s_IEL_finsumm1_1_JE 108 SERP 07.12 6" xfId="28538"/>
    <cellStyle name="s_IEL_finsumm1_1_JE 108 SERP 07.12 6 2" xfId="20965"/>
    <cellStyle name="s_IEL_finsumm1_1_JE 109 Rate Differential 08.12" xfId="5816"/>
    <cellStyle name="s_IEL_finsumm1_1_JE 109 Rate Differential 08.12 2" xfId="5817"/>
    <cellStyle name="s_IEL_finsumm1_1_JE 109 Rate Differential 08.12 2 2" xfId="28544"/>
    <cellStyle name="s_IEL_finsumm1_1_JE 109 Rate Differential 08.12 2 2 2" xfId="18316"/>
    <cellStyle name="s_IEL_finsumm1_1_JE 109 Rate Differential 08.12 3" xfId="5818"/>
    <cellStyle name="s_IEL_finsumm1_1_JE 109 Rate Differential 08.12 3 2" xfId="28545"/>
    <cellStyle name="s_IEL_finsumm1_1_JE 109 Rate Differential 08.12 3 2 2" xfId="33188"/>
    <cellStyle name="s_IEL_finsumm1_1_JE 109 Rate Differential 08.12 4" xfId="5819"/>
    <cellStyle name="s_IEL_finsumm1_1_JE 109 Rate Differential 08.12 4 2" xfId="28546"/>
    <cellStyle name="s_IEL_finsumm1_1_JE 109 Rate Differential 08.12 4 2 2" xfId="33678"/>
    <cellStyle name="s_IEL_finsumm1_1_JE 109 Rate Differential 08.12 5" xfId="5820"/>
    <cellStyle name="s_IEL_finsumm1_1_JE 109 Rate Differential 08.12 5 2" xfId="28547"/>
    <cellStyle name="s_IEL_finsumm1_1_JE 109 Rate Differential 08.12 5 2 2" xfId="35802"/>
    <cellStyle name="s_IEL_finsumm1_1_JE 109 Rate Differential 08.12 6" xfId="28543"/>
    <cellStyle name="s_IEL_finsumm1_1_JE 109 Rate Differential 08.12 6 2" xfId="33794"/>
    <cellStyle name="s_IEL_finsumm1_1_JE 111 PNC ANALYSIS FEE ACCRUAL 07.12" xfId="5821"/>
    <cellStyle name="s_IEL_finsumm1_1_JE 111 PNC ANALYSIS FEE ACCRUAL 07.12 2" xfId="5822"/>
    <cellStyle name="s_IEL_finsumm1_1_JE 111 PNC ANALYSIS FEE ACCRUAL 07.12 2 2" xfId="28549"/>
    <cellStyle name="s_IEL_finsumm1_1_JE 111 PNC ANALYSIS FEE ACCRUAL 07.12 2 2 2" xfId="33901"/>
    <cellStyle name="s_IEL_finsumm1_1_JE 111 PNC ANALYSIS FEE ACCRUAL 07.12 3" xfId="5823"/>
    <cellStyle name="s_IEL_finsumm1_1_JE 111 PNC ANALYSIS FEE ACCRUAL 07.12 3 2" xfId="28550"/>
    <cellStyle name="s_IEL_finsumm1_1_JE 111 PNC ANALYSIS FEE ACCRUAL 07.12 3 2 2" xfId="17746"/>
    <cellStyle name="s_IEL_finsumm1_1_JE 111 PNC ANALYSIS FEE ACCRUAL 07.12 4" xfId="5824"/>
    <cellStyle name="s_IEL_finsumm1_1_JE 111 PNC ANALYSIS FEE ACCRUAL 07.12 4 2" xfId="28551"/>
    <cellStyle name="s_IEL_finsumm1_1_JE 111 PNC ANALYSIS FEE ACCRUAL 07.12 4 2 2" xfId="18704"/>
    <cellStyle name="s_IEL_finsumm1_1_JE 111 PNC ANALYSIS FEE ACCRUAL 07.12 5" xfId="5825"/>
    <cellStyle name="s_IEL_finsumm1_1_JE 111 PNC ANALYSIS FEE ACCRUAL 07.12 5 2" xfId="28552"/>
    <cellStyle name="s_IEL_finsumm1_1_JE 111 PNC ANALYSIS FEE ACCRUAL 07.12 5 2 2" xfId="32993"/>
    <cellStyle name="s_IEL_finsumm1_1_JE 111 PNC ANALYSIS FEE ACCRUAL 07.12 6" xfId="28548"/>
    <cellStyle name="s_IEL_finsumm1_1_JE 111 PNC ANALYSIS FEE ACCRUAL 07.12 6 2" xfId="33217"/>
    <cellStyle name="s_IEL_finsumm1_1_JE 125_AWCC Activity_NY_08.12" xfId="5826"/>
    <cellStyle name="s_IEL_finsumm1_1_JE 125_AWCC Activity_NY_08.12 2" xfId="28553"/>
    <cellStyle name="s_IEL_finsumm1_1_JE 125_AWCC Activity_NY_08.12 2 2" xfId="19266"/>
    <cellStyle name="s_IEL_finsumm1_1_JE 152_TSA accrue interest_LI_07.12" xfId="5827"/>
    <cellStyle name="s_IEL_finsumm1_1_JE 152_TSA accrue interest_LI_07.12 2" xfId="28554"/>
    <cellStyle name="s_IEL_finsumm1_1_JE 152_TSA accrue interest_LI_07.12 2 2" xfId="33266"/>
    <cellStyle name="s_IEL_finsumm1_1_JE 154 Interest on Village Refunds_02.12" xfId="5828"/>
    <cellStyle name="s_IEL_finsumm1_1_JE 154 Interest on Village Refunds_02.12 2" xfId="28555"/>
    <cellStyle name="s_IEL_finsumm1_1_JE 154 Interest on Village Refunds_02.12 2 2" xfId="20285"/>
    <cellStyle name="s_IEL_finsumm1_1_JE 154 Interest on Village Refunds_03.11" xfId="5829"/>
    <cellStyle name="s_IEL_finsumm1_1_JE 154 Interest on Village Refunds_03.11 2" xfId="28556"/>
    <cellStyle name="s_IEL_finsumm1_1_JE 154 Interest on Village Refunds_03.11 2 2" xfId="35212"/>
    <cellStyle name="s_IEL_finsumm1_1_JE 154 Interest on Village Refunds_03.11_256328 Accr Revenue Other_LI_11.11" xfId="5830"/>
    <cellStyle name="s_IEL_finsumm1_1_JE 154 Interest on Village Refunds_03.11_256328 Accr Revenue Other_LI_11.11 2" xfId="28557"/>
    <cellStyle name="s_IEL_finsumm1_1_JE 154 Interest on Village Refunds_03.11_256328 Accr Revenue Other_LI_11.11 2 2" xfId="33627"/>
    <cellStyle name="s_IEL_finsumm1_1_JE 154 Interest on Village Refunds_03.11_Attachment A updated with Co. Share 14% 07 25 2011" xfId="5831"/>
    <cellStyle name="s_IEL_finsumm1_1_JE 154 Interest on Village Refunds_03.11_Attachment A updated with Co. Share 14% 07 25 2011 2" xfId="28558"/>
    <cellStyle name="s_IEL_finsumm1_1_JE 154 Interest on Village Refunds_03.11_Attachment A updated with Co. Share 14% 07 25 2011 2 2" xfId="33486"/>
    <cellStyle name="s_IEL_finsumm1_1_JE 154 Interest on Village Refunds_03.11_Attachment A updated with Co. Share 14% 07 25 2011_Attachment A_Village Refunds # 2 as of 09 12 2011 updated" xfId="10352"/>
    <cellStyle name="s_IEL_finsumm1_1_JE 154 Interest on Village Refunds_03.11_Attachment A updated with Co. Share 14% 07 25 2011_Attachment A_Village Refunds # 2 as of 09 12 2011 updated 2" xfId="28559"/>
    <cellStyle name="s_IEL_finsumm1_1_JE 154 Interest on Village Refunds_03.11_Attachment A updated with Co. Share 14% 07 25 2011_Attachment A_Village Refunds # 2 as of 09 12 2011 updated 2 2" xfId="17587"/>
    <cellStyle name="s_IEL_finsumm1_1_JE 154 Interest on Village Refunds_03.11_Attachment A_Village Refunds # 2 as of 09 12 2011 updated" xfId="10353"/>
    <cellStyle name="s_IEL_finsumm1_1_JE 154 Interest on Village Refunds_03.11_Attachment A_Village Refunds # 2 as of 09 12 2011 updated 2" xfId="28560"/>
    <cellStyle name="s_IEL_finsumm1_1_JE 154 Interest on Village Refunds_03.11_Attachment A_Village Refunds # 2 as of 09 12 2011 updated 2 2" xfId="20886"/>
    <cellStyle name="s_IEL_finsumm1_1_JE 154 Interest on Village Refunds_03.11_JE 154 Interest on Village Refunds_02.12" xfId="5832"/>
    <cellStyle name="s_IEL_finsumm1_1_JE 154 Interest on Village Refunds_03.11_JE 154 Interest on Village Refunds_02.12 2" xfId="28561"/>
    <cellStyle name="s_IEL_finsumm1_1_JE 154 Interest on Village Refunds_03.11_JE 154 Interest on Village Refunds_02.12 2 2" xfId="19284"/>
    <cellStyle name="s_IEL_finsumm1_1_JE 154 Interest on Village Refunds_03.11_JE 154 Interest on Village Refunds_08.11" xfId="5833"/>
    <cellStyle name="s_IEL_finsumm1_1_JE 154 Interest on Village Refunds_03.11_JE 154 Interest on Village Refunds_08.11 2" xfId="28562"/>
    <cellStyle name="s_IEL_finsumm1_1_JE 154 Interest on Village Refunds_03.11_JE 154 Interest on Village Refunds_08.11 2 2" xfId="33798"/>
    <cellStyle name="s_IEL_finsumm1_1_JE 154 Interest on Village Refunds_03.11_JE 154 Interest on Village Refunds_11.11" xfId="5834"/>
    <cellStyle name="s_IEL_finsumm1_1_JE 154 Interest on Village Refunds_03.11_JE 154 Interest on Village Refunds_11.11 2" xfId="28563"/>
    <cellStyle name="s_IEL_finsumm1_1_JE 154 Interest on Village Refunds_03.11_JE 154 Interest on Village Refunds_11.11 2 2" xfId="35117"/>
    <cellStyle name="s_IEL_finsumm1_1_JE 154 Interest on Village Refunds_08.11" xfId="5835"/>
    <cellStyle name="s_IEL_finsumm1_1_JE 154 Interest on Village Refunds_08.11 2" xfId="28564"/>
    <cellStyle name="s_IEL_finsumm1_1_JE 154 Interest on Village Refunds_08.11 2 2" xfId="19733"/>
    <cellStyle name="s_IEL_finsumm1_1_JE 154 Interest on Village Refunds_09.11" xfId="10354"/>
    <cellStyle name="s_IEL_finsumm1_1_JE 154 Interest on Village Refunds_09.11 2" xfId="28565"/>
    <cellStyle name="s_IEL_finsumm1_1_JE 154 Interest on Village Refunds_09.11 2 2" xfId="33680"/>
    <cellStyle name="s_IEL_finsumm1_1_JE 154 Interest on Village Refunds_11.11" xfId="5836"/>
    <cellStyle name="s_IEL_finsumm1_1_JE 154 Interest on Village Refunds_11.11 2" xfId="28566"/>
    <cellStyle name="s_IEL_finsumm1_1_JE 154 Interest on Village Refunds_11.11 2 2" xfId="33026"/>
    <cellStyle name="s_IEL_finsumm1_1_JE 160 Workbasket accrual LI 09.11" xfId="5837"/>
    <cellStyle name="s_IEL_finsumm1_1_JE 160 Workbasket accrual LI 09.11 2" xfId="28567"/>
    <cellStyle name="s_IEL_finsumm1_1_JE 160 Workbasket accrual LI 09.11 2 2" xfId="34281"/>
    <cellStyle name="s_IEL_finsumm1_1_JE 160 Workbasket accrual LI 10.11 - in progress" xfId="5838"/>
    <cellStyle name="s_IEL_finsumm1_1_JE 160 Workbasket accrual LI 10.11 - in progress 2" xfId="28568"/>
    <cellStyle name="s_IEL_finsumm1_1_JE 160 Workbasket accrual LI 10.11 - in progress 2 2" xfId="18895"/>
    <cellStyle name="s_IEL_finsumm1_1_JE 160 Workbasket Accrual_updated-_CA_01.10" xfId="5839"/>
    <cellStyle name="s_IEL_finsumm1_1_JE 160 Workbasket Accrual_updated-_CA_01.10 2" xfId="5840"/>
    <cellStyle name="s_IEL_finsumm1_1_JE 160 Workbasket Accrual_updated-_CA_01.10 2 2" xfId="28570"/>
    <cellStyle name="s_IEL_finsumm1_1_JE 160 Workbasket Accrual_updated-_CA_01.10 2 2 2" xfId="18255"/>
    <cellStyle name="s_IEL_finsumm1_1_JE 160 Workbasket Accrual_updated-_CA_01.10 3" xfId="5841"/>
    <cellStyle name="s_IEL_finsumm1_1_JE 160 Workbasket Accrual_updated-_CA_01.10 3 2" xfId="28571"/>
    <cellStyle name="s_IEL_finsumm1_1_JE 160 Workbasket Accrual_updated-_CA_01.10 3 2 2" xfId="34840"/>
    <cellStyle name="s_IEL_finsumm1_1_JE 160 Workbasket Accrual_updated-_CA_01.10 4" xfId="5842"/>
    <cellStyle name="s_IEL_finsumm1_1_JE 160 Workbasket Accrual_updated-_CA_01.10 4 2" xfId="28572"/>
    <cellStyle name="s_IEL_finsumm1_1_JE 160 Workbasket Accrual_updated-_CA_01.10 4 2 2" xfId="32528"/>
    <cellStyle name="s_IEL_finsumm1_1_JE 160 Workbasket Accrual_updated-_CA_01.10 5" xfId="5843"/>
    <cellStyle name="s_IEL_finsumm1_1_JE 160 Workbasket Accrual_updated-_CA_01.10 5 2" xfId="28573"/>
    <cellStyle name="s_IEL_finsumm1_1_JE 160 Workbasket Accrual_updated-_CA_01.10 5 2 2" xfId="18179"/>
    <cellStyle name="s_IEL_finsumm1_1_JE 160 Workbasket Accrual_updated-_CA_01.10 6" xfId="28569"/>
    <cellStyle name="s_IEL_finsumm1_1_JE 160 Workbasket Accrual_updated-_CA_01.10 6 2" xfId="34009"/>
    <cellStyle name="s_IEL_finsumm1_1_JE 160 Workbasket Accrual_updated-_CA_01.10_~3251160" xfId="5844"/>
    <cellStyle name="s_IEL_finsumm1_1_JE 160 Workbasket Accrual_updated-_CA_01.10_~3251160 2" xfId="28574"/>
    <cellStyle name="s_IEL_finsumm1_1_JE 160 Workbasket Accrual_updated-_CA_01.10_~3251160 2 2" xfId="21125"/>
    <cellStyle name="s_IEL_finsumm1_1_JE 160 Workbasket Accrual_updated-_CA_01.10_JE 160 Workbasket accrual LI 09.11" xfId="5845"/>
    <cellStyle name="s_IEL_finsumm1_1_JE 160 Workbasket Accrual_updated-_CA_01.10_JE 160 Workbasket accrual LI 09.11 2" xfId="28575"/>
    <cellStyle name="s_IEL_finsumm1_1_JE 160 Workbasket Accrual_updated-_CA_01.10_JE 160 Workbasket accrual LI 09.11 2 2" xfId="21502"/>
    <cellStyle name="s_IEL_finsumm1_1_JE 160 Workbasket Accrual_updated-_CA_01.10_JE 160 Workbasket accrual LI 10.11 - in progress" xfId="5846"/>
    <cellStyle name="s_IEL_finsumm1_1_JE 160 Workbasket Accrual_updated-_CA_01.10_JE 160 Workbasket accrual LI 10.11 - in progress 2" xfId="28576"/>
    <cellStyle name="s_IEL_finsumm1_1_JE 160 Workbasket Accrual_updated-_CA_01.10_JE 160 Workbasket accrual LI 10.11 - in progress 2 2" xfId="32280"/>
    <cellStyle name="s_IEL_finsumm1_1_JE 160 Workbasket Accrual_updated-_CA_01.10_JE 160 Workbasket Template_LI_04.12" xfId="5847"/>
    <cellStyle name="s_IEL_finsumm1_1_JE 160 Workbasket Accrual_updated-_CA_01.10_JE 160 Workbasket Template_LI_04.12 2" xfId="28577"/>
    <cellStyle name="s_IEL_finsumm1_1_JE 160 Workbasket Accrual_updated-_CA_01.10_JE 160 Workbasket Template_LI_04.12 2 2" xfId="34235"/>
    <cellStyle name="s_IEL_finsumm1_1_JE 160 Workbasket Accrual_updated-_CA_01.10_JE 160 Workbasket Template_LI_07.12" xfId="5848"/>
    <cellStyle name="s_IEL_finsumm1_1_JE 160 Workbasket Accrual_updated-_CA_01.10_JE 160 Workbasket Template_LI_07.12 2" xfId="28578"/>
    <cellStyle name="s_IEL_finsumm1_1_JE 160 Workbasket Accrual_updated-_CA_01.10_JE 160 Workbasket Template_LI_07.12 2 2" xfId="17423"/>
    <cellStyle name="s_IEL_finsumm1_1_JE 160 Workbasket Accrual_updated-_CA_01.10_JE 175 Legal Accrual_LI 05.12" xfId="5849"/>
    <cellStyle name="s_IEL_finsumm1_1_JE 160 Workbasket Accrual_updated-_CA_01.10_JE 175 Legal Accrual_LI 05.12 2" xfId="28579"/>
    <cellStyle name="s_IEL_finsumm1_1_JE 160 Workbasket Accrual_updated-_CA_01.10_JE 175 Legal Accrual_LI 05.12 2 2" xfId="21042"/>
    <cellStyle name="s_IEL_finsumm1_1_JE 160 Workbasket Accrual_updated-_CA_01.10_JE 175 Legal Accrual_LI 08.2011" xfId="5850"/>
    <cellStyle name="s_IEL_finsumm1_1_JE 160 Workbasket Accrual_updated-_CA_01.10_JE 175 Legal Accrual_LI 08.2011 2" xfId="28580"/>
    <cellStyle name="s_IEL_finsumm1_1_JE 160 Workbasket Accrual_updated-_CA_01.10_JE 175 Legal Accrual_LI 08.2011 2 2" xfId="35346"/>
    <cellStyle name="s_IEL_finsumm1_1_JE 160 Workbasket Accrual_updated-_CA_01.10_JE 175 Legal Accrual_LI -10.2011" xfId="5851"/>
    <cellStyle name="s_IEL_finsumm1_1_JE 160 Workbasket Accrual_updated-_CA_01.10_JE 175 Legal Accrual_LI -10.2011 2" xfId="28581"/>
    <cellStyle name="s_IEL_finsumm1_1_JE 160 Workbasket Accrual_updated-_CA_01.10_JE 175 Legal Accrual_LI -10.2011 2 2" xfId="34231"/>
    <cellStyle name="s_IEL_finsumm1_1_JE 160 Workbasket Accrual_updated-_CA_01.10_JE 175 Legal Accrual_LI -11.2011" xfId="5852"/>
    <cellStyle name="s_IEL_finsumm1_1_JE 160 Workbasket Accrual_updated-_CA_01.10_JE 175 Legal Accrual_LI -11.2011 2" xfId="28582"/>
    <cellStyle name="s_IEL_finsumm1_1_JE 160 Workbasket Accrual_updated-_CA_01.10_JE 175 Legal Accrual_LI -11.2011 2 2" xfId="33943"/>
    <cellStyle name="s_IEL_finsumm1_1_JE 160 Workbasket Accrual_updated-_CA_01.10_JE 175 Legal Accrual_LI -12.2011" xfId="5853"/>
    <cellStyle name="s_IEL_finsumm1_1_JE 160 Workbasket Accrual_updated-_CA_01.10_JE 175 Legal Accrual_LI -12.2011 2" xfId="28583"/>
    <cellStyle name="s_IEL_finsumm1_1_JE 160 Workbasket Accrual_updated-_CA_01.10_JE 175 Legal Accrual_LI -12.2011 2 2" xfId="33520"/>
    <cellStyle name="s_IEL_finsumm1_1_JE 160 Workbasket Accrual_updated-_CA_01.10_JE 175_Legal Accrual_TN_08.11" xfId="5854"/>
    <cellStyle name="s_IEL_finsumm1_1_JE 160 Workbasket Accrual_updated-_CA_01.10_JE 175_Legal Accrual_TN_08.11 2" xfId="28584"/>
    <cellStyle name="s_IEL_finsumm1_1_JE 160 Workbasket Accrual_updated-_CA_01.10_JE 175_Legal Accrual_TN_08.11 2 2" xfId="34680"/>
    <cellStyle name="s_IEL_finsumm1_1_JE 160 Workbasket Accrual_updated-_CA_01.10_JE 175_Legal Accrual_TN_09.11" xfId="5855"/>
    <cellStyle name="s_IEL_finsumm1_1_JE 160 Workbasket Accrual_updated-_CA_01.10_JE 175_Legal Accrual_TN_09.11 2" xfId="28585"/>
    <cellStyle name="s_IEL_finsumm1_1_JE 160 Workbasket Accrual_updated-_CA_01.10_JE 175_Legal Accrual_TN_09.11 2 2" xfId="35691"/>
    <cellStyle name="s_IEL_finsumm1_1_JE 160 Workbasket Accrual_updated-_CA_01.10_LI-Legal Fees_Accrual Worksheet_2011-02Nov" xfId="5856"/>
    <cellStyle name="s_IEL_finsumm1_1_JE 160 Workbasket Accrual_updated-_CA_01.10_LI-Legal Fees_Accrual Worksheet_2011-02Nov 2" xfId="28586"/>
    <cellStyle name="s_IEL_finsumm1_1_JE 160 Workbasket Accrual_updated-_CA_01.10_LI-Legal Fees_Accrual Worksheet_2011-02Nov 2 2" xfId="32843"/>
    <cellStyle name="s_IEL_finsumm1_1_JE 160 Workbasket Accrual_updated-_CA_01.10_SAP JE Accrual" xfId="5857"/>
    <cellStyle name="s_IEL_finsumm1_1_JE 160 Workbasket Accrual_updated-_CA_01.10_SAP JE Accrual 2" xfId="28587"/>
    <cellStyle name="s_IEL_finsumm1_1_JE 160 Workbasket Accrual_updated-_CA_01.10_SAP JE Accrual 2 2" xfId="17935"/>
    <cellStyle name="s_IEL_finsumm1_1_JE 160 Workbasket Accrual_updated-_CA_01.10_SAP JE Template 10.06.12" xfId="5858"/>
    <cellStyle name="s_IEL_finsumm1_1_JE 160 Workbasket Accrual_updated-_CA_01.10_SAP JE Template 10.06.12 2" xfId="28588"/>
    <cellStyle name="s_IEL_finsumm1_1_JE 160 Workbasket Accrual_updated-_CA_01.10_SAP JE Template 10.06.12 2 2" xfId="19232"/>
    <cellStyle name="s_IEL_finsumm1_1_JE 175 Legal accrual_12.11" xfId="5859"/>
    <cellStyle name="s_IEL_finsumm1_1_JE 175 Legal accrual_12.11 2" xfId="28589"/>
    <cellStyle name="s_IEL_finsumm1_1_JE 175 Legal accrual_12.11 2 2" xfId="19318"/>
    <cellStyle name="s_IEL_finsumm1_1_JE 175 Legal Accrual_LI_07.12" xfId="10909"/>
    <cellStyle name="s_IEL_finsumm1_1_JE 175 Legal Accrual_LI_07.12 2" xfId="28590"/>
    <cellStyle name="s_IEL_finsumm1_1_JE 175 Legal Accrual_LI_07.12 2 2" xfId="18803"/>
    <cellStyle name="s_IEL_finsumm1_1_JE 180_MI reserve over 180 days_LI 07.12" xfId="10910"/>
    <cellStyle name="s_IEL_finsumm1_1_JE 180_MI reserve over 180 days_LI 07.12 2" xfId="28591"/>
    <cellStyle name="s_IEL_finsumm1_1_JE 180_MI reserve over 180 days_LI 07.12 2 2" xfId="21328"/>
    <cellStyle name="s_IEL_finsumm1_1_JE 200 AWCC true up_PA_06.12" xfId="5860"/>
    <cellStyle name="s_IEL_finsumm1_1_JE 200 AWCC true up_PA_06.12 2" xfId="28592"/>
    <cellStyle name="s_IEL_finsumm1_1_JE 200 AWCC true up_PA_06.12 2 2" xfId="35937"/>
    <cellStyle name="s_IEL_finsumm1_1_JE 38110902 True up interest for RAC adjustment" xfId="5861"/>
    <cellStyle name="s_IEL_finsumm1_1_JE 38110902 True up interest for RAC adjustment 2" xfId="28593"/>
    <cellStyle name="s_IEL_finsumm1_1_JE 38110902 True up interest for RAC adjustment 2 2" xfId="21218"/>
    <cellStyle name="s_IEL_finsumm1_1_JE 39081218 Antenna Rent Revenue_NY_07.12" xfId="9433"/>
    <cellStyle name="s_IEL_finsumm1_1_JE 39081218 Antenna Rent Revenue_NY_07.12 2" xfId="28594"/>
    <cellStyle name="s_IEL_finsumm1_1_JE 39081218 Antenna Rent Revenue_NY_07.12 2 2" xfId="19917"/>
    <cellStyle name="s_IEL_finsumm1_1_JE 500 INTERNAL RESERVE INTEREST Dec. 2011" xfId="5862"/>
    <cellStyle name="s_IEL_finsumm1_1_JE 500 INTERNAL RESERVE INTEREST Dec. 2011 2" xfId="9579"/>
    <cellStyle name="s_IEL_finsumm1_1_JE 500 INTERNAL RESERVE INTEREST Dec. 2011 2 2" xfId="28596"/>
    <cellStyle name="s_IEL_finsumm1_1_JE 500 INTERNAL RESERVE INTEREST Dec. 2011 2 2 2" xfId="19542"/>
    <cellStyle name="s_IEL_finsumm1_1_JE 500 INTERNAL RESERVE INTEREST Dec. 2011 3" xfId="28595"/>
    <cellStyle name="s_IEL_finsumm1_1_JE 500 INTERNAL RESERVE INTEREST Dec. 2011 3 2" xfId="34434"/>
    <cellStyle name="s_IEL_finsumm1_1_JE 500 INTERNAL RESERVE INTEREST Nov. 2011" xfId="9580"/>
    <cellStyle name="s_IEL_finsumm1_1_JE 500 INTERNAL RESERVE INTEREST Nov. 2011 2" xfId="28597"/>
    <cellStyle name="s_IEL_finsumm1_1_JE 500 INTERNAL RESERVE INTEREST Nov. 2011 2 2" xfId="19030"/>
    <cellStyle name="s_IEL_finsumm1_1_JE 725 - To record the PPV uplift - NY - 08.12" xfId="8988"/>
    <cellStyle name="s_IEL_finsumm1_1_JE 725 - To record the PPV uplift - NY - 08.12 2" xfId="28598"/>
    <cellStyle name="s_IEL_finsumm1_1_JE 725 - To record the PPV uplift - NY - 08.12 2 2" xfId="32363"/>
    <cellStyle name="s_IEL_finsumm1_1_JE 77 Rev Stabilization 02.12" xfId="5863"/>
    <cellStyle name="s_IEL_finsumm1_1_JE 77 Rev Stabilization 02.12 2" xfId="28599"/>
    <cellStyle name="s_IEL_finsumm1_1_JE 77 Rev Stabilization 02.12 2 2" xfId="18867"/>
    <cellStyle name="s_IEL_finsumm1_1_JE 77 Rev Stabilization 03.12" xfId="10355"/>
    <cellStyle name="s_IEL_finsumm1_1_JE 77 Rev Stabilization 03.12 2" xfId="28600"/>
    <cellStyle name="s_IEL_finsumm1_1_JE 77 Rev Stabilization 03.12 2 2" xfId="33677"/>
    <cellStyle name="s_IEL_finsumm1_1_JE 77 Rev Stabilization 08.11" xfId="5864"/>
    <cellStyle name="s_IEL_finsumm1_1_JE 77 Rev Stabilization 08.11 2" xfId="10356"/>
    <cellStyle name="s_IEL_finsumm1_1_JE 77 Rev Stabilization 08.11 2 2" xfId="28602"/>
    <cellStyle name="s_IEL_finsumm1_1_JE 77 Rev Stabilization 08.11 2 2 2" xfId="35311"/>
    <cellStyle name="s_IEL_finsumm1_1_JE 77 Rev Stabilization 08.11 3" xfId="28601"/>
    <cellStyle name="s_IEL_finsumm1_1_JE 77 Rev Stabilization 08.11 3 2" xfId="33080"/>
    <cellStyle name="s_IEL_finsumm1_1_JE 77 Rev Stabilization 11.11" xfId="10357"/>
    <cellStyle name="s_IEL_finsumm1_1_JE 77 Rev Stabilization 11.11 2" xfId="28603"/>
    <cellStyle name="s_IEL_finsumm1_1_JE 77 Rev Stabilization 11.11 2 2" xfId="35533"/>
    <cellStyle name="s_IEL_finsumm1_1_JE 77 Rev Stabilization 12.11" xfId="10358"/>
    <cellStyle name="s_IEL_finsumm1_1_JE 77 Rev Stabilization 12.11 2" xfId="28604"/>
    <cellStyle name="s_IEL_finsumm1_1_JE 77 Rev Stabilization 12.11 2 2" xfId="17340"/>
    <cellStyle name="s_IEL_finsumm1_1_JE 77 Rev Stabilization_NY_08.12" xfId="8989"/>
    <cellStyle name="s_IEL_finsumm1_1_JE 77 Rev Stabilization_NY_08.12 2" xfId="28605"/>
    <cellStyle name="s_IEL_finsumm1_1_JE 77 Rev Stabilization_NY_08.12 2 2" xfId="17262"/>
    <cellStyle name="s_IEL_finsumm1_1_JE 78 Property Tax Stabilization 02.12" xfId="8990"/>
    <cellStyle name="s_IEL_finsumm1_1_JE 78 Property Tax Stabilization 02.12 2" xfId="28606"/>
    <cellStyle name="s_IEL_finsumm1_1_JE 78 Property Tax Stabilization 02.12 2 2" xfId="19734"/>
    <cellStyle name="s_IEL_finsumm1_1_JE 78 Property Tax Stabilization 08.11" xfId="8991"/>
    <cellStyle name="s_IEL_finsumm1_1_JE 78 Property Tax Stabilization 08.11 2" xfId="28607"/>
    <cellStyle name="s_IEL_finsumm1_1_JE 78 Property Tax Stabilization 08.11 2 2" xfId="32238"/>
    <cellStyle name="s_IEL_finsumm1_1_JE 78 Property Tax Stabilization 11.11" xfId="8992"/>
    <cellStyle name="s_IEL_finsumm1_1_JE 78 Property Tax Stabilization 11.11 2" xfId="28608"/>
    <cellStyle name="s_IEL_finsumm1_1_JE 78 Property Tax Stabilization 11.11 2 2" xfId="36080"/>
    <cellStyle name="s_IEL_finsumm1_1_JE Template" xfId="5865"/>
    <cellStyle name="s_IEL_finsumm1_1_JE Template 2" xfId="5866"/>
    <cellStyle name="s_IEL_finsumm1_1_JE Template 2 2" xfId="28610"/>
    <cellStyle name="s_IEL_finsumm1_1_JE Template 2 2 2" xfId="20972"/>
    <cellStyle name="s_IEL_finsumm1_1_JE Template 3" xfId="5867"/>
    <cellStyle name="s_IEL_finsumm1_1_JE Template 3 2" xfId="28611"/>
    <cellStyle name="s_IEL_finsumm1_1_JE Template 3 2 2" xfId="20820"/>
    <cellStyle name="s_IEL_finsumm1_1_JE Template 4" xfId="5868"/>
    <cellStyle name="s_IEL_finsumm1_1_JE Template 4 2" xfId="28612"/>
    <cellStyle name="s_IEL_finsumm1_1_JE Template 4 2 2" xfId="19233"/>
    <cellStyle name="s_IEL_finsumm1_1_JE Template 5" xfId="5869"/>
    <cellStyle name="s_IEL_finsumm1_1_JE Template 5 2" xfId="28613"/>
    <cellStyle name="s_IEL_finsumm1_1_JE Template 5 2 2" xfId="32896"/>
    <cellStyle name="s_IEL_finsumm1_1_JE Template 6" xfId="28609"/>
    <cellStyle name="s_IEL_finsumm1_1_JE Template 6 2" xfId="18227"/>
    <cellStyle name="s_IEL_finsumm1_1_JE Template_~3251160" xfId="5870"/>
    <cellStyle name="s_IEL_finsumm1_1_JE Template_~3251160 2" xfId="28614"/>
    <cellStyle name="s_IEL_finsumm1_1_JE Template_~3251160 2 2" xfId="17899"/>
    <cellStyle name="s_IEL_finsumm1_1_JE Template_JE 160 Workbasket accrual LI 09.11" xfId="5871"/>
    <cellStyle name="s_IEL_finsumm1_1_JE Template_JE 160 Workbasket accrual LI 09.11 2" xfId="28615"/>
    <cellStyle name="s_IEL_finsumm1_1_JE Template_JE 160 Workbasket accrual LI 09.11 2 2" xfId="19091"/>
    <cellStyle name="s_IEL_finsumm1_1_JE Template_JE 160 Workbasket accrual LI 10.11 - in progress" xfId="5872"/>
    <cellStyle name="s_IEL_finsumm1_1_JE Template_JE 160 Workbasket accrual LI 10.11 - in progress 2" xfId="28616"/>
    <cellStyle name="s_IEL_finsumm1_1_JE Template_JE 160 Workbasket accrual LI 10.11 - in progress 2 2" xfId="32924"/>
    <cellStyle name="s_IEL_finsumm1_1_JE Template_JE 160 Workbasket Template_LI_04.12" xfId="5873"/>
    <cellStyle name="s_IEL_finsumm1_1_JE Template_JE 160 Workbasket Template_LI_04.12 2" xfId="28617"/>
    <cellStyle name="s_IEL_finsumm1_1_JE Template_JE 160 Workbasket Template_LI_04.12 2 2" xfId="33446"/>
    <cellStyle name="s_IEL_finsumm1_1_JE Template_JE 160 Workbasket Template_LI_07.12" xfId="5874"/>
    <cellStyle name="s_IEL_finsumm1_1_JE Template_JE 160 Workbasket Template_LI_07.12 2" xfId="28618"/>
    <cellStyle name="s_IEL_finsumm1_1_JE Template_JE 160 Workbasket Template_LI_07.12 2 2" xfId="19041"/>
    <cellStyle name="s_IEL_finsumm1_1_JE Template_JE 175 Legal Accrual_LI 05.12" xfId="5875"/>
    <cellStyle name="s_IEL_finsumm1_1_JE Template_JE 175 Legal Accrual_LI 05.12 2" xfId="28619"/>
    <cellStyle name="s_IEL_finsumm1_1_JE Template_JE 175 Legal Accrual_LI 05.12 2 2" xfId="18678"/>
    <cellStyle name="s_IEL_finsumm1_1_JE Template_JE 175 Legal Accrual_LI 08.2011" xfId="5876"/>
    <cellStyle name="s_IEL_finsumm1_1_JE Template_JE 175 Legal Accrual_LI 08.2011 2" xfId="28620"/>
    <cellStyle name="s_IEL_finsumm1_1_JE Template_JE 175 Legal Accrual_LI 08.2011 2 2" xfId="33163"/>
    <cellStyle name="s_IEL_finsumm1_1_JE Template_JE 175 Legal Accrual_LI -10.2011" xfId="5877"/>
    <cellStyle name="s_IEL_finsumm1_1_JE Template_JE 175 Legal Accrual_LI -10.2011 2" xfId="28621"/>
    <cellStyle name="s_IEL_finsumm1_1_JE Template_JE 175 Legal Accrual_LI -10.2011 2 2" xfId="35875"/>
    <cellStyle name="s_IEL_finsumm1_1_JE Template_JE 175 Legal Accrual_LI -11.2011" xfId="5878"/>
    <cellStyle name="s_IEL_finsumm1_1_JE Template_JE 175 Legal Accrual_LI -11.2011 2" xfId="28622"/>
    <cellStyle name="s_IEL_finsumm1_1_JE Template_JE 175 Legal Accrual_LI -11.2011 2 2" xfId="18315"/>
    <cellStyle name="s_IEL_finsumm1_1_JE Template_JE 175 Legal Accrual_LI -12.2011" xfId="5879"/>
    <cellStyle name="s_IEL_finsumm1_1_JE Template_JE 175 Legal Accrual_LI -12.2011 2" xfId="28623"/>
    <cellStyle name="s_IEL_finsumm1_1_JE Template_JE 175 Legal Accrual_LI -12.2011 2 2" xfId="35222"/>
    <cellStyle name="s_IEL_finsumm1_1_JE Template_JE 175_Legal Accrual_TN_08.11" xfId="5880"/>
    <cellStyle name="s_IEL_finsumm1_1_JE Template_JE 175_Legal Accrual_TN_08.11 2" xfId="28624"/>
    <cellStyle name="s_IEL_finsumm1_1_JE Template_JE 175_Legal Accrual_TN_08.11 2 2" xfId="18586"/>
    <cellStyle name="s_IEL_finsumm1_1_JE Template_JE 175_Legal Accrual_TN_09.11" xfId="5881"/>
    <cellStyle name="s_IEL_finsumm1_1_JE Template_JE 175_Legal Accrual_TN_09.11 2" xfId="28625"/>
    <cellStyle name="s_IEL_finsumm1_1_JE Template_JE 175_Legal Accrual_TN_09.11 2 2" xfId="19699"/>
    <cellStyle name="s_IEL_finsumm1_1_JE Template_LI-Legal Fees_Accrual Worksheet_2011-02Nov" xfId="5882"/>
    <cellStyle name="s_IEL_finsumm1_1_JE Template_LI-Legal Fees_Accrual Worksheet_2011-02Nov 2" xfId="28626"/>
    <cellStyle name="s_IEL_finsumm1_1_JE Template_LI-Legal Fees_Accrual Worksheet_2011-02Nov 2 2" xfId="34914"/>
    <cellStyle name="s_IEL_finsumm1_1_JE Template_SAP JE Accrual" xfId="5883"/>
    <cellStyle name="s_IEL_finsumm1_1_JE Template_SAP JE Accrual 2" xfId="28627"/>
    <cellStyle name="s_IEL_finsumm1_1_JE Template_SAP JE Accrual 2 2" xfId="17725"/>
    <cellStyle name="s_IEL_finsumm1_1_JE Template_SAP JE Template 10.06.12" xfId="5884"/>
    <cellStyle name="s_IEL_finsumm1_1_JE Template_SAP JE Template 10.06.12 2" xfId="28628"/>
    <cellStyle name="s_IEL_finsumm1_1_JE Template_SAP JE Template 10.06.12 2 2" xfId="32923"/>
    <cellStyle name="s_IEL_finsumm1_1_JE-December 2012" xfId="5885"/>
    <cellStyle name="s_IEL_finsumm1_1_JE-December 2012 2" xfId="5886"/>
    <cellStyle name="s_IEL_finsumm1_1_JE-December 2012 2 2" xfId="28630"/>
    <cellStyle name="s_IEL_finsumm1_1_JE-December 2012 2 2 2" xfId="33797"/>
    <cellStyle name="s_IEL_finsumm1_1_JE-December 2012 3" xfId="5887"/>
    <cellStyle name="s_IEL_finsumm1_1_JE-December 2012 3 2" xfId="28631"/>
    <cellStyle name="s_IEL_finsumm1_1_JE-December 2012 3 2 2" xfId="20834"/>
    <cellStyle name="s_IEL_finsumm1_1_JE-December 2012 4" xfId="5888"/>
    <cellStyle name="s_IEL_finsumm1_1_JE-December 2012 4 2" xfId="28632"/>
    <cellStyle name="s_IEL_finsumm1_1_JE-December 2012 4 2 2" xfId="19656"/>
    <cellStyle name="s_IEL_finsumm1_1_JE-December 2012 5" xfId="5889"/>
    <cellStyle name="s_IEL_finsumm1_1_JE-December 2012 5 2" xfId="28633"/>
    <cellStyle name="s_IEL_finsumm1_1_JE-December 2012 5 2 2" xfId="36079"/>
    <cellStyle name="s_IEL_finsumm1_1_JE-December 2012 6" xfId="28629"/>
    <cellStyle name="s_IEL_finsumm1_1_JE-December 2012 6 2" xfId="35383"/>
    <cellStyle name="s_IEL_finsumm1_1_JE-November 2012" xfId="5890"/>
    <cellStyle name="s_IEL_finsumm1_1_JE-November 2012 2" xfId="5891"/>
    <cellStyle name="s_IEL_finsumm1_1_JE-November 2012 2 2" xfId="28635"/>
    <cellStyle name="s_IEL_finsumm1_1_JE-November 2012 2 2 2" xfId="33099"/>
    <cellStyle name="s_IEL_finsumm1_1_JE-November 2012 3" xfId="5892"/>
    <cellStyle name="s_IEL_finsumm1_1_JE-November 2012 3 2" xfId="28636"/>
    <cellStyle name="s_IEL_finsumm1_1_JE-November 2012 3 2 2" xfId="33567"/>
    <cellStyle name="s_IEL_finsumm1_1_JE-November 2012 4" xfId="5893"/>
    <cellStyle name="s_IEL_finsumm1_1_JE-November 2012 4 2" xfId="28637"/>
    <cellStyle name="s_IEL_finsumm1_1_JE-November 2012 4 2 2" xfId="33110"/>
    <cellStyle name="s_IEL_finsumm1_1_JE-November 2012 5" xfId="5894"/>
    <cellStyle name="s_IEL_finsumm1_1_JE-November 2012 5 2" xfId="28638"/>
    <cellStyle name="s_IEL_finsumm1_1_JE-November 2012 5 2 2" xfId="34920"/>
    <cellStyle name="s_IEL_finsumm1_1_JE-November 2012 6" xfId="28634"/>
    <cellStyle name="s_IEL_finsumm1_1_JE-November 2012 6 2" xfId="19756"/>
    <cellStyle name="s_IEL_finsumm1_1_Journal Entry (2)" xfId="5895"/>
    <cellStyle name="s_IEL_finsumm1_1_Journal Entry (2) 2" xfId="28639"/>
    <cellStyle name="s_IEL_finsumm1_1_Journal Entry (2) 2 2" xfId="32698"/>
    <cellStyle name="s_IEL_finsumm1_1_JR 2001 OPEB 2012" xfId="10359"/>
    <cellStyle name="s_IEL_finsumm1_1_JR 2001 OPEB 2012 2" xfId="28640"/>
    <cellStyle name="s_IEL_finsumm1_1_JR 2001 OPEB 2012 2 2" xfId="33290"/>
    <cellStyle name="s_IEL_finsumm1_1_JR 2002 Pension Costs 2012" xfId="10360"/>
    <cellStyle name="s_IEL_finsumm1_1_JR 2002 Pension Costs 2012 2" xfId="28641"/>
    <cellStyle name="s_IEL_finsumm1_1_JR 2002 Pension Costs 2012 2 2" xfId="18909"/>
    <cellStyle name="s_IEL_finsumm1_1_LI#38 165100 Mar 2011" xfId="5896"/>
    <cellStyle name="s_IEL_finsumm1_1_LI#38 165100 Mar 2011 2" xfId="10361"/>
    <cellStyle name="s_IEL_finsumm1_1_LI#38 165100 Mar 2011 2 2" xfId="28643"/>
    <cellStyle name="s_IEL_finsumm1_1_LI#38 165100 Mar 2011 2 2 2" xfId="19747"/>
    <cellStyle name="s_IEL_finsumm1_1_LI#38 165100 Mar 2011 3" xfId="28642"/>
    <cellStyle name="s_IEL_finsumm1_1_LI#38 165100 Mar 2011 3 2" xfId="17797"/>
    <cellStyle name="s_IEL_finsumm1_1_LI#38 165100 Mar 2011_39 - JE 77 Rev Stabilization_NY_05.12" xfId="8993"/>
    <cellStyle name="s_IEL_finsumm1_1_LI#38 165100 Mar 2011_39 - JE 77 Rev Stabilization_NY_05.12 2" xfId="10362"/>
    <cellStyle name="s_IEL_finsumm1_1_LI#38 165100 Mar 2011_39 - JE 77 Rev Stabilization_NY_05.12 2 2" xfId="28645"/>
    <cellStyle name="s_IEL_finsumm1_1_LI#38 165100 Mar 2011_39 - JE 77 Rev Stabilization_NY_05.12 2 2 2" xfId="21274"/>
    <cellStyle name="s_IEL_finsumm1_1_LI#38 165100 Mar 2011_39 - JE 77 Rev Stabilization_NY_05.12 3" xfId="28644"/>
    <cellStyle name="s_IEL_finsumm1_1_LI#38 165100 Mar 2011_39 - JE 77 Rev Stabilization_NY_05.12 3 2" xfId="21385"/>
    <cellStyle name="s_IEL_finsumm1_1_LI#38 165100 Mar 2011_39 - JE 79 Rev Stabilization adj_NY_05.12" xfId="8994"/>
    <cellStyle name="s_IEL_finsumm1_1_LI#38 165100 Mar 2011_39 - JE 79 Rev Stabilization adj_NY_05.12 2" xfId="10363"/>
    <cellStyle name="s_IEL_finsumm1_1_LI#38 165100 Mar 2011_39 - JE 79 Rev Stabilization adj_NY_05.12 2 2" xfId="28647"/>
    <cellStyle name="s_IEL_finsumm1_1_LI#38 165100 Mar 2011_39 - JE 79 Rev Stabilization adj_NY_05.12 2 2 2" xfId="21532"/>
    <cellStyle name="s_IEL_finsumm1_1_LI#38 165100 Mar 2011_39 - JE 79 Rev Stabilization adj_NY_05.12 3" xfId="28646"/>
    <cellStyle name="s_IEL_finsumm1_1_LI#38 165100 Mar 2011_39 - JE 79 Rev Stabilization adj_NY_05.12 3 2" xfId="35072"/>
    <cellStyle name="s_IEL_finsumm1_1_LI#38 165100 Mar 2011_JE 38110902 True up interest for RAC adjustment" xfId="5897"/>
    <cellStyle name="s_IEL_finsumm1_1_LI#38 165100 Mar 2011_JE 38110902 True up interest for RAC adjustment 2" xfId="10364"/>
    <cellStyle name="s_IEL_finsumm1_1_LI#38 165100 Mar 2011_JE 38110902 True up interest for RAC adjustment 2 2" xfId="28649"/>
    <cellStyle name="s_IEL_finsumm1_1_LI#38 165100 Mar 2011_JE 38110902 True up interest for RAC adjustment 2 2 2" xfId="32272"/>
    <cellStyle name="s_IEL_finsumm1_1_LI#38 165100 Mar 2011_JE 38110902 True up interest for RAC adjustment 3" xfId="28648"/>
    <cellStyle name="s_IEL_finsumm1_1_LI#38 165100 Mar 2011_JE 38110902 True up interest for RAC adjustment 3 2" xfId="20286"/>
    <cellStyle name="s_IEL_finsumm1_1_LI#38 165100 Mar 2011_JE 77 Rev Stabilization 01.12" xfId="5898"/>
    <cellStyle name="s_IEL_finsumm1_1_LI#38 165100 Mar 2011_JE 77 Rev Stabilization 01.12 2" xfId="10365"/>
    <cellStyle name="s_IEL_finsumm1_1_LI#38 165100 Mar 2011_JE 77 Rev Stabilization 01.12 2 2" xfId="28651"/>
    <cellStyle name="s_IEL_finsumm1_1_LI#38 165100 Mar 2011_JE 77 Rev Stabilization 01.12 2 2 2" xfId="33589"/>
    <cellStyle name="s_IEL_finsumm1_1_LI#38 165100 Mar 2011_JE 77 Rev Stabilization 01.12 3" xfId="28650"/>
    <cellStyle name="s_IEL_finsumm1_1_LI#38 165100 Mar 2011_JE 77 Rev Stabilization 01.12 3 2" xfId="20821"/>
    <cellStyle name="s_IEL_finsumm1_1_LI#38 165100 Mar 2011_JE 77 Rev Stabilization 04.12" xfId="8995"/>
    <cellStyle name="s_IEL_finsumm1_1_LI#38 165100 Mar 2011_JE 77 Rev Stabilization 04.12 2" xfId="10366"/>
    <cellStyle name="s_IEL_finsumm1_1_LI#38 165100 Mar 2011_JE 77 Rev Stabilization 04.12 2 2" xfId="28653"/>
    <cellStyle name="s_IEL_finsumm1_1_LI#38 165100 Mar 2011_JE 77 Rev Stabilization 04.12 2 2 2" xfId="35348"/>
    <cellStyle name="s_IEL_finsumm1_1_LI#38 165100 Mar 2011_JE 77 Rev Stabilization 04.12 3" xfId="28652"/>
    <cellStyle name="s_IEL_finsumm1_1_LI#38 165100 Mar 2011_JE 77 Rev Stabilization 04.12 3 2" xfId="34404"/>
    <cellStyle name="s_IEL_finsumm1_1_LI#38 165100 Mar 2011_JE 77 Rev Stabilization_LI_07.12" xfId="8996"/>
    <cellStyle name="s_IEL_finsumm1_1_LI#38 165100 Mar 2011_JE 77 Rev Stabilization_LI_07.12 2" xfId="28654"/>
    <cellStyle name="s_IEL_finsumm1_1_LI#38 165100 Mar 2011_JE 77 Rev Stabilization_LI_07.12 2 2" xfId="33811"/>
    <cellStyle name="s_IEL_finsumm1_1_LI#38 165100 Mar 2011_JE 78 Property Tax Stabilization 01.12" xfId="5899"/>
    <cellStyle name="s_IEL_finsumm1_1_LI#38 165100 Mar 2011_JE 78 Property Tax Stabilization 01.12 2" xfId="10367"/>
    <cellStyle name="s_IEL_finsumm1_1_LI#38 165100 Mar 2011_JE 78 Property Tax Stabilization 01.12 2 2" xfId="28656"/>
    <cellStyle name="s_IEL_finsumm1_1_LI#38 165100 Mar 2011_JE 78 Property Tax Stabilization 01.12 2 2 2" xfId="18054"/>
    <cellStyle name="s_IEL_finsumm1_1_LI#38 165100 Mar 2011_JE 78 Property Tax Stabilization 01.12 3" xfId="28655"/>
    <cellStyle name="s_IEL_finsumm1_1_LI#38 165100 Mar 2011_JE 78 Property Tax Stabilization 01.12 3 2" xfId="32970"/>
    <cellStyle name="s_IEL_finsumm1_1_LI#38 165100 Mar 2011_JE 78 Property Tax Stabilization 03.12" xfId="8997"/>
    <cellStyle name="s_IEL_finsumm1_1_LI#38 165100 Mar 2011_JE 78 Property Tax Stabilization 03.12 2" xfId="28657"/>
    <cellStyle name="s_IEL_finsumm1_1_LI#38 165100 Mar 2011_JE 78 Property Tax Stabilization 03.12 2 2" xfId="21193"/>
    <cellStyle name="s_IEL_finsumm1_1_LI#38 165100 Mar 2011_JE 78 Property Tax Stabilization 04.12" xfId="8998"/>
    <cellStyle name="s_IEL_finsumm1_1_LI#38 165100 Mar 2011_JE 78 Property Tax Stabilization 04.12 2" xfId="28658"/>
    <cellStyle name="s_IEL_finsumm1_1_LI#38 165100 Mar 2011_JE 78 Property Tax Stabilization 04.12 2 2" xfId="35842"/>
    <cellStyle name="s_IEL_finsumm1_1_LI#38 165100 Mar 2011_JE 78 Property Tax Stabilization 11.11" xfId="5900"/>
    <cellStyle name="s_IEL_finsumm1_1_LI#38 165100 Mar 2011_JE 78 Property Tax Stabilization 11.11 2" xfId="10368"/>
    <cellStyle name="s_IEL_finsumm1_1_LI#38 165100 Mar 2011_JE 78 Property Tax Stabilization 11.11 2 2" xfId="28660"/>
    <cellStyle name="s_IEL_finsumm1_1_LI#38 165100 Mar 2011_JE 78 Property Tax Stabilization 11.11 2 2 2" xfId="35213"/>
    <cellStyle name="s_IEL_finsumm1_1_LI#38 165100 Mar 2011_JE 78 Property Tax Stabilization 11.11 3" xfId="28659"/>
    <cellStyle name="s_IEL_finsumm1_1_LI#38 165100 Mar 2011_JE 78 Property Tax Stabilization 11.11 3 2" xfId="34912"/>
    <cellStyle name="s_IEL_finsumm1_1_Sheet1" xfId="5901"/>
    <cellStyle name="s_IEL_finsumm1_1_Sheet1 2" xfId="28661"/>
    <cellStyle name="s_IEL_finsumm1_1_Sheet1 2 2" xfId="21024"/>
    <cellStyle name="s_IEL_finsumm1_1_UPLOAD-Template_2012-06-22" xfId="5902"/>
    <cellStyle name="s_IEL_finsumm1_1_UPLOAD-Template_2012-06-22 2" xfId="5903"/>
    <cellStyle name="s_IEL_finsumm1_1_UPLOAD-Template_2012-06-22 2 2" xfId="28663"/>
    <cellStyle name="s_IEL_finsumm1_1_UPLOAD-Template_2012-06-22 2 2 2" xfId="34672"/>
    <cellStyle name="s_IEL_finsumm1_1_UPLOAD-Template_2012-06-22 3" xfId="5904"/>
    <cellStyle name="s_IEL_finsumm1_1_UPLOAD-Template_2012-06-22 3 2" xfId="28664"/>
    <cellStyle name="s_IEL_finsumm1_1_UPLOAD-Template_2012-06-22 3 2 2" xfId="20650"/>
    <cellStyle name="s_IEL_finsumm1_1_UPLOAD-Template_2012-06-22 4" xfId="5905"/>
    <cellStyle name="s_IEL_finsumm1_1_UPLOAD-Template_2012-06-22 4 2" xfId="28665"/>
    <cellStyle name="s_IEL_finsumm1_1_UPLOAD-Template_2012-06-22 4 2 2" xfId="17966"/>
    <cellStyle name="s_IEL_finsumm1_1_UPLOAD-Template_2012-06-22 5" xfId="5906"/>
    <cellStyle name="s_IEL_finsumm1_1_UPLOAD-Template_2012-06-22 5 2" xfId="28666"/>
    <cellStyle name="s_IEL_finsumm1_1_UPLOAD-Template_2012-06-22 5 2 2" xfId="34407"/>
    <cellStyle name="s_IEL_finsumm1_1_UPLOAD-Template_2012-06-22 6" xfId="28662"/>
    <cellStyle name="s_IEL_finsumm1_1_UPLOAD-Template_2012-06-22 6 2" xfId="34285"/>
    <cellStyle name="s_IEL_finsumm1_1_UPLOAD-Template_2012-06-22_SAP JE Accrual" xfId="5907"/>
    <cellStyle name="s_IEL_finsumm1_1_UPLOAD-Template_2012-06-22_SAP JE Accrual 2" xfId="28667"/>
    <cellStyle name="s_IEL_finsumm1_1_UPLOAD-Template_2012-06-22_SAP JE Accrual 2 2" xfId="33795"/>
    <cellStyle name="s_IEL_finsumm1_1_UPLOAD-Template_2012-06-22_SAP JE Template 10.06.12" xfId="5908"/>
    <cellStyle name="s_IEL_finsumm1_1_UPLOAD-Template_2012-06-22_SAP JE Template 10.06.12 2" xfId="28668"/>
    <cellStyle name="s_IEL_finsumm1_1_UPLOAD-Template_2012-06-22_SAP JE Template 10.06.12 2 2" xfId="17792"/>
    <cellStyle name="s_IEL_finsumm1_100000439" xfId="8999"/>
    <cellStyle name="s_IEL_finsumm1_100000439 2" xfId="28669"/>
    <cellStyle name="s_IEL_finsumm1_100000439 2 2" xfId="21039"/>
    <cellStyle name="s_IEL_finsumm1_100000477 JE 77 Rev Stabilization_LI_08.12" xfId="10369"/>
    <cellStyle name="s_IEL_finsumm1_100000477 JE 77 Rev Stabilization_LI_08.12 2" xfId="28670"/>
    <cellStyle name="s_IEL_finsumm1_100000477 JE 77 Rev Stabilization_LI_08.12 2 2" xfId="33372"/>
    <cellStyle name="s_IEL_finsumm1_165500 Prepaid Other_NY_05.12" xfId="9000"/>
    <cellStyle name="s_IEL_finsumm1_165500 Prepaid Other_NY_05.12 2" xfId="28671"/>
    <cellStyle name="s_IEL_finsumm1_165500 Prepaid Other_NY_05.12 2 2" xfId="34683"/>
    <cellStyle name="s_IEL_finsumm1_2" xfId="166"/>
    <cellStyle name="s_IEL_finsumm1_2 2" xfId="5909"/>
    <cellStyle name="s_IEL_finsumm1_2 2 2" xfId="28673"/>
    <cellStyle name="s_IEL_finsumm1_2 2 2 2" xfId="18205"/>
    <cellStyle name="s_IEL_finsumm1_2 3" xfId="28672"/>
    <cellStyle name="s_IEL_finsumm1_2 3 2" xfId="33796"/>
    <cellStyle name="s_IEL_finsumm1_2_100000439" xfId="9001"/>
    <cellStyle name="s_IEL_finsumm1_2_100000439 2" xfId="28674"/>
    <cellStyle name="s_IEL_finsumm1_2_100000439 2 2" xfId="35736"/>
    <cellStyle name="s_IEL_finsumm1_2_100000477 JE 77 Rev Stabilization_LI_08.12" xfId="10370"/>
    <cellStyle name="s_IEL_finsumm1_2_100000477 JE 77 Rev Stabilization_LI_08.12 2" xfId="28675"/>
    <cellStyle name="s_IEL_finsumm1_2_100000477 JE 77 Rev Stabilization_LI_08.12 2 2" xfId="18226"/>
    <cellStyle name="s_IEL_finsumm1_2_165500 Prepaid Other_NY_05.12" xfId="9002"/>
    <cellStyle name="s_IEL_finsumm1_2_165500 Prepaid Other_NY_05.12 2" xfId="28676"/>
    <cellStyle name="s_IEL_finsumm1_2_165500 Prepaid Other_NY_05.12 2 2" xfId="17523"/>
    <cellStyle name="s_IEL_finsumm1_2_241208 Accrued Rents_NY_05.12" xfId="9434"/>
    <cellStyle name="s_IEL_finsumm1_2_241208 Accrued Rents_NY_05.12 2" xfId="28677"/>
    <cellStyle name="s_IEL_finsumm1_2_241208 Accrued Rents_NY_05.12 2 2" xfId="32842"/>
    <cellStyle name="s_IEL_finsumm1_2_256328 Accr Revenue Other_LI_11.11" xfId="5910"/>
    <cellStyle name="s_IEL_finsumm1_2_256328 Accr Revenue Other_LI_11.11 2" xfId="28678"/>
    <cellStyle name="s_IEL_finsumm1_2_256328 Accr Revenue Other_LI_11.11 2 2" xfId="34948"/>
    <cellStyle name="s_IEL_finsumm1_2_256345 MTBE_NY_05.12" xfId="9435"/>
    <cellStyle name="s_IEL_finsumm1_2_256345 MTBE_NY_05.12 2" xfId="28679"/>
    <cellStyle name="s_IEL_finsumm1_2_256345 MTBE_NY_05.12 2 2" xfId="33808"/>
    <cellStyle name="s_IEL_finsumm1_2_39 - JE 79 Rev Stabilization adj_NY_05.12" xfId="9003"/>
    <cellStyle name="s_IEL_finsumm1_2_39 - JE 79 Rev Stabilization adj_NY_05.12 2" xfId="28680"/>
    <cellStyle name="s_IEL_finsumm1_2_39 - JE 79 Rev Stabilization adj_NY_05.12 2 2" xfId="21517"/>
    <cellStyle name="s_IEL_finsumm1_2_Attachment A updated 07 11 with Co. Share 14% &amp; East Rockaway" xfId="5911"/>
    <cellStyle name="s_IEL_finsumm1_2_Attachment A updated 07 11 with Co. Share 14% &amp; East Rockaway 2" xfId="28681"/>
    <cellStyle name="s_IEL_finsumm1_2_Attachment A updated 07 11 with Co. Share 14% &amp; East Rockaway 2 2" xfId="35794"/>
    <cellStyle name="s_IEL_finsumm1_2_Attachment A updated 07 11 with Co. Share 14% &amp; East Rockaway_Attachment A_Village Refunds # 2 as of 09 12 2011 updated" xfId="10371"/>
    <cellStyle name="s_IEL_finsumm1_2_Attachment A updated 07 11 with Co. Share 14% &amp; East Rockaway_Attachment A_Village Refunds # 2 as of 09 12 2011 updated 2" xfId="28682"/>
    <cellStyle name="s_IEL_finsumm1_2_Attachment A updated 07 11 with Co. Share 14% &amp; East Rockaway_Attachment A_Village Refunds # 2 as of 09 12 2011 updated 2 2" xfId="18529"/>
    <cellStyle name="s_IEL_finsumm1_2_Attachment A updated with Co. Share 14% 07 25 2011" xfId="5912"/>
    <cellStyle name="s_IEL_finsumm1_2_Attachment A updated with Co. Share 14% 07 25 2011 2" xfId="28683"/>
    <cellStyle name="s_IEL_finsumm1_2_Attachment A updated with Co. Share 14% 07 25 2011 2 2" xfId="32869"/>
    <cellStyle name="s_IEL_finsumm1_2_Attachment A updated with Co. Share 14% 07 25 2011_Attachment A_Village Refunds # 2 as of 09 12 2011 updated" xfId="10372"/>
    <cellStyle name="s_IEL_finsumm1_2_Attachment A updated with Co. Share 14% 07 25 2011_Attachment A_Village Refunds # 2 as of 09 12 2011 updated 2" xfId="28684"/>
    <cellStyle name="s_IEL_finsumm1_2_Attachment A updated with Co. Share 14% 07 25 2011_Attachment A_Village Refunds # 2 as of 09 12 2011 updated 2 2" xfId="17888"/>
    <cellStyle name="s_IEL_finsumm1_2_Attachment A_Village Refunds # 2 as of 09 12 2011 updated" xfId="10373"/>
    <cellStyle name="s_IEL_finsumm1_2_Attachment A_Village Refunds # 2 as of 09 12 2011 updated 2" xfId="28685"/>
    <cellStyle name="s_IEL_finsumm1_2_Attachment A_Village Refunds # 2 as of 09 12 2011 updated 2 2" xfId="33448"/>
    <cellStyle name="s_IEL_finsumm1_2_CONTROL_LOG_01_2012" xfId="5913"/>
    <cellStyle name="s_IEL_finsumm1_2_CONTROL_LOG_01_2012 2" xfId="28686"/>
    <cellStyle name="s_IEL_finsumm1_2_CONTROL_LOG_01_2012 2 2" xfId="20822"/>
    <cellStyle name="s_IEL_finsumm1_2_CONTROL_LOG_02_2012" xfId="5914"/>
    <cellStyle name="s_IEL_finsumm1_2_CONTROL_LOG_02_2012 2" xfId="28687"/>
    <cellStyle name="s_IEL_finsumm1_2_CONTROL_LOG_02_2012 2 2" xfId="19712"/>
    <cellStyle name="s_IEL_finsumm1_2_CONTROL_LOG_03_2012" xfId="5915"/>
    <cellStyle name="s_IEL_finsumm1_2_CONTROL_LOG_03_2012 2" xfId="28688"/>
    <cellStyle name="s_IEL_finsumm1_2_CONTROL_LOG_03_2012 2 2" xfId="21087"/>
    <cellStyle name="s_IEL_finsumm1_2_CONTROL_LOG_04_2011" xfId="5916"/>
    <cellStyle name="s_IEL_finsumm1_2_CONTROL_LOG_04_2011 2" xfId="28689"/>
    <cellStyle name="s_IEL_finsumm1_2_CONTROL_LOG_04_2011 2 2" xfId="34682"/>
    <cellStyle name="s_IEL_finsumm1_2_CONTROL_LOG_04_2012" xfId="5917"/>
    <cellStyle name="s_IEL_finsumm1_2_CONTROL_LOG_04_2012 2" xfId="28690"/>
    <cellStyle name="s_IEL_finsumm1_2_CONTROL_LOG_04_2012 2 2" xfId="33555"/>
    <cellStyle name="s_IEL_finsumm1_2_CONTROL_LOG_05_2011" xfId="5918"/>
    <cellStyle name="s_IEL_finsumm1_2_CONTROL_LOG_05_2011 2" xfId="28691"/>
    <cellStyle name="s_IEL_finsumm1_2_CONTROL_LOG_05_2011 2 2" xfId="17544"/>
    <cellStyle name="s_IEL_finsumm1_2_CONTROL_LOG_05_2012" xfId="5919"/>
    <cellStyle name="s_IEL_finsumm1_2_CONTROL_LOG_05_2012 2" xfId="28692"/>
    <cellStyle name="s_IEL_finsumm1_2_CONTROL_LOG_05_2012 2 2" xfId="33358"/>
    <cellStyle name="s_IEL_finsumm1_2_CONTROL_LOG_06_2011" xfId="5920"/>
    <cellStyle name="s_IEL_finsumm1_2_CONTROL_LOG_06_2011 2" xfId="28693"/>
    <cellStyle name="s_IEL_finsumm1_2_CONTROL_LOG_06_2011 2 2" xfId="34230"/>
    <cellStyle name="s_IEL_finsumm1_2_CONTROL_LOG_06_2012" xfId="5921"/>
    <cellStyle name="s_IEL_finsumm1_2_CONTROL_LOG_06_2012 2" xfId="28694"/>
    <cellStyle name="s_IEL_finsumm1_2_CONTROL_LOG_06_2012 2 2" xfId="17424"/>
    <cellStyle name="s_IEL_finsumm1_2_CONTROL_LOG_07_2011" xfId="5922"/>
    <cellStyle name="s_IEL_finsumm1_2_CONTROL_LOG_07_2011 2" xfId="28695"/>
    <cellStyle name="s_IEL_finsumm1_2_CONTROL_LOG_07_2011 2 2" xfId="17778"/>
    <cellStyle name="s_IEL_finsumm1_2_CONTROL_LOG_08_2011" xfId="5923"/>
    <cellStyle name="s_IEL_finsumm1_2_CONTROL_LOG_08_2011 2" xfId="28696"/>
    <cellStyle name="s_IEL_finsumm1_2_CONTROL_LOG_08_2011 2 2" xfId="21164"/>
    <cellStyle name="s_IEL_finsumm1_2_CONTROL_LOG_09_2011" xfId="5924"/>
    <cellStyle name="s_IEL_finsumm1_2_CONTROL_LOG_09_2011 2" xfId="28697"/>
    <cellStyle name="s_IEL_finsumm1_2_CONTROL_LOG_09_2011 2 2" xfId="18005"/>
    <cellStyle name="s_IEL_finsumm1_2_CONTROL_LOG_10_2011" xfId="5925"/>
    <cellStyle name="s_IEL_finsumm1_2_CONTROL_LOG_10_2011 2" xfId="28698"/>
    <cellStyle name="s_IEL_finsumm1_2_CONTROL_LOG_10_2011 2 2" xfId="17921"/>
    <cellStyle name="s_IEL_finsumm1_2_CONTROL_LOG_11_2011" xfId="5926"/>
    <cellStyle name="s_IEL_finsumm1_2_CONTROL_LOG_11_2011 2" xfId="28699"/>
    <cellStyle name="s_IEL_finsumm1_2_CONTROL_LOG_11_2011 2 2" xfId="17674"/>
    <cellStyle name="s_IEL_finsumm1_2_CONTROL_LOG_12_2011" xfId="5927"/>
    <cellStyle name="s_IEL_finsumm1_2_CONTROL_LOG_12_2011 2" xfId="28700"/>
    <cellStyle name="s_IEL_finsumm1_2_CONTROL_LOG_12_2011 2 2" xfId="33428"/>
    <cellStyle name="s_IEL_finsumm1_2_Exhibit JNC-1 Property Tax Refunds" xfId="5928"/>
    <cellStyle name="s_IEL_finsumm1_2_Exhibit JNC-1 Property Tax Refunds 2" xfId="28701"/>
    <cellStyle name="s_IEL_finsumm1_2_Exhibit JNC-1 Property Tax Refunds 2 2" xfId="17623"/>
    <cellStyle name="s_IEL_finsumm1_2_Exhibit JNC-1 Property Tax Refunds_256328 Accr Revenue Other_LI_11.11" xfId="5929"/>
    <cellStyle name="s_IEL_finsumm1_2_Exhibit JNC-1 Property Tax Refunds_256328 Accr Revenue Other_LI_11.11 2" xfId="28702"/>
    <cellStyle name="s_IEL_finsumm1_2_Exhibit JNC-1 Property Tax Refunds_256328 Accr Revenue Other_LI_11.11 2 2" xfId="35941"/>
    <cellStyle name="s_IEL_finsumm1_2_Exhibit JNC-1 Property Tax Refunds_Attachment A_Village Refunds # 2 as of 09 12 2011 updated" xfId="10374"/>
    <cellStyle name="s_IEL_finsumm1_2_Exhibit JNC-1 Property Tax Refunds_Attachment A_Village Refunds # 2 as of 09 12 2011 updated 2" xfId="28703"/>
    <cellStyle name="s_IEL_finsumm1_2_Exhibit JNC-1 Property Tax Refunds_Attachment A_Village Refunds # 2 as of 09 12 2011 updated 2 2" xfId="35223"/>
    <cellStyle name="s_IEL_finsumm1_2_Exhibit JNC-1 Property Tax Refunds_JE 154 Interest on Village Refunds_02.12" xfId="5930"/>
    <cellStyle name="s_IEL_finsumm1_2_Exhibit JNC-1 Property Tax Refunds_JE 154 Interest on Village Refunds_02.12 2" xfId="28704"/>
    <cellStyle name="s_IEL_finsumm1_2_Exhibit JNC-1 Property Tax Refunds_JE 154 Interest on Village Refunds_02.12 2 2" xfId="18305"/>
    <cellStyle name="s_IEL_finsumm1_2_Exhibit JNC-1 Property Tax Refunds_JE 154 Interest on Village Refunds_08.11" xfId="5931"/>
    <cellStyle name="s_IEL_finsumm1_2_Exhibit JNC-1 Property Tax Refunds_JE 154 Interest on Village Refunds_08.11 2" xfId="28705"/>
    <cellStyle name="s_IEL_finsumm1_2_Exhibit JNC-1 Property Tax Refunds_JE 154 Interest on Village Refunds_08.11 2 2" xfId="18672"/>
    <cellStyle name="s_IEL_finsumm1_2_Exhibit JNC-1 Property Tax Refunds_JE 154 Interest on Village Refunds_11.11" xfId="5932"/>
    <cellStyle name="s_IEL_finsumm1_2_Exhibit JNC-1 Property Tax Refunds_JE 154 Interest on Village Refunds_11.11 2" xfId="28706"/>
    <cellStyle name="s_IEL_finsumm1_2_Exhibit JNC-1 Property Tax Refunds_JE 154 Interest on Village Refunds_11.11 2 2" xfId="35582"/>
    <cellStyle name="s_IEL_finsumm1_2_Finance_JKC5_August 2011" xfId="5933"/>
    <cellStyle name="s_IEL_finsumm1_2_Finance_JKC5_August 2011 2" xfId="28707"/>
    <cellStyle name="s_IEL_finsumm1_2_Finance_JKC5_August 2011 2 2" xfId="19807"/>
    <cellStyle name="s_IEL_finsumm1_2_Finance_JKC5_January 2012" xfId="5934"/>
    <cellStyle name="s_IEL_finsumm1_2_Finance_JKC5_January 2012 2" xfId="28708"/>
    <cellStyle name="s_IEL_finsumm1_2_Finance_JKC5_January 2012 2 2" xfId="32273"/>
    <cellStyle name="s_IEL_finsumm1_2_FSTR JDE Reports 12.2011" xfId="9004"/>
    <cellStyle name="s_IEL_finsumm1_2_FSTR JDE Reports 12.2011 2" xfId="10375"/>
    <cellStyle name="s_IEL_finsumm1_2_FSTR JDE Reports 12.2011 2 2" xfId="28710"/>
    <cellStyle name="s_IEL_finsumm1_2_FSTR JDE Reports 12.2011 2 2 2" xfId="20885"/>
    <cellStyle name="s_IEL_finsumm1_2_FSTR JDE Reports 12.2011 3" xfId="28709"/>
    <cellStyle name="s_IEL_finsumm1_2_FSTR JDE Reports 12.2011 3 2" xfId="18304"/>
    <cellStyle name="s_IEL_finsumm1_2_JE 100_AR_Uncoll_NY_12.12" xfId="9436"/>
    <cellStyle name="s_IEL_finsumm1_2_JE 100_AR_Uncoll_NY_12.12 2" xfId="28711"/>
    <cellStyle name="s_IEL_finsumm1_2_JE 100_AR_Uncoll_NY_12.12 2 2" xfId="21329"/>
    <cellStyle name="s_IEL_finsumm1_2_JE 100_Uncoll_LI_06.12" xfId="5935"/>
    <cellStyle name="s_IEL_finsumm1_2_JE 100_Uncoll_LI_06.12 2" xfId="28712"/>
    <cellStyle name="s_IEL_finsumm1_2_JE 100_Uncoll_LI_06.12 2 2" xfId="18016"/>
    <cellStyle name="s_IEL_finsumm1_2_JE 108 SERP 07.12" xfId="5936"/>
    <cellStyle name="s_IEL_finsumm1_2_JE 108 SERP 07.12 2" xfId="5937"/>
    <cellStyle name="s_IEL_finsumm1_2_JE 108 SERP 07.12 2 2" xfId="28714"/>
    <cellStyle name="s_IEL_finsumm1_2_JE 108 SERP 07.12 2 2 2" xfId="35310"/>
    <cellStyle name="s_IEL_finsumm1_2_JE 108 SERP 07.12 3" xfId="5938"/>
    <cellStyle name="s_IEL_finsumm1_2_JE 108 SERP 07.12 3 2" xfId="28715"/>
    <cellStyle name="s_IEL_finsumm1_2_JE 108 SERP 07.12 3 2 2" xfId="34841"/>
    <cellStyle name="s_IEL_finsumm1_2_JE 108 SERP 07.12 4" xfId="5939"/>
    <cellStyle name="s_IEL_finsumm1_2_JE 108 SERP 07.12 4 2" xfId="28716"/>
    <cellStyle name="s_IEL_finsumm1_2_JE 108 SERP 07.12 4 2 2" xfId="20657"/>
    <cellStyle name="s_IEL_finsumm1_2_JE 108 SERP 07.12 5" xfId="5940"/>
    <cellStyle name="s_IEL_finsumm1_2_JE 108 SERP 07.12 5 2" xfId="28717"/>
    <cellStyle name="s_IEL_finsumm1_2_JE 108 SERP 07.12 5 2 2" xfId="17415"/>
    <cellStyle name="s_IEL_finsumm1_2_JE 108 SERP 07.12 6" xfId="28713"/>
    <cellStyle name="s_IEL_finsumm1_2_JE 108 SERP 07.12 6 2" xfId="33191"/>
    <cellStyle name="s_IEL_finsumm1_2_JE 109 Rate Differential 08.12" xfId="5941"/>
    <cellStyle name="s_IEL_finsumm1_2_JE 109 Rate Differential 08.12 2" xfId="5942"/>
    <cellStyle name="s_IEL_finsumm1_2_JE 109 Rate Differential 08.12 2 2" xfId="28719"/>
    <cellStyle name="s_IEL_finsumm1_2_JE 109 Rate Differential 08.12 2 2 2" xfId="18826"/>
    <cellStyle name="s_IEL_finsumm1_2_JE 109 Rate Differential 08.12 3" xfId="5943"/>
    <cellStyle name="s_IEL_finsumm1_2_JE 109 Rate Differential 08.12 3 2" xfId="28720"/>
    <cellStyle name="s_IEL_finsumm1_2_JE 109 Rate Differential 08.12 3 2 2" xfId="18314"/>
    <cellStyle name="s_IEL_finsumm1_2_JE 109 Rate Differential 08.12 4" xfId="5944"/>
    <cellStyle name="s_IEL_finsumm1_2_JE 109 Rate Differential 08.12 4 2" xfId="28721"/>
    <cellStyle name="s_IEL_finsumm1_2_JE 109 Rate Differential 08.12 4 2 2" xfId="35883"/>
    <cellStyle name="s_IEL_finsumm1_2_JE 109 Rate Differential 08.12 5" xfId="5945"/>
    <cellStyle name="s_IEL_finsumm1_2_JE 109 Rate Differential 08.12 5 2" xfId="28722"/>
    <cellStyle name="s_IEL_finsumm1_2_JE 109 Rate Differential 08.12 5 2 2" xfId="35864"/>
    <cellStyle name="s_IEL_finsumm1_2_JE 109 Rate Differential 08.12 6" xfId="28718"/>
    <cellStyle name="s_IEL_finsumm1_2_JE 109 Rate Differential 08.12 6 2" xfId="20823"/>
    <cellStyle name="s_IEL_finsumm1_2_JE 111 PNC ANALYSIS FEE ACCRUAL 07.12" xfId="5946"/>
    <cellStyle name="s_IEL_finsumm1_2_JE 111 PNC ANALYSIS FEE ACCRUAL 07.12 2" xfId="5947"/>
    <cellStyle name="s_IEL_finsumm1_2_JE 111 PNC ANALYSIS FEE ACCRUAL 07.12 2 2" xfId="28724"/>
    <cellStyle name="s_IEL_finsumm1_2_JE 111 PNC ANALYSIS FEE ACCRUAL 07.12 2 2 2" xfId="33509"/>
    <cellStyle name="s_IEL_finsumm1_2_JE 111 PNC ANALYSIS FEE ACCRUAL 07.12 3" xfId="5948"/>
    <cellStyle name="s_IEL_finsumm1_2_JE 111 PNC ANALYSIS FEE ACCRUAL 07.12 3 2" xfId="28725"/>
    <cellStyle name="s_IEL_finsumm1_2_JE 111 PNC ANALYSIS FEE ACCRUAL 07.12 3 2 2" xfId="32616"/>
    <cellStyle name="s_IEL_finsumm1_2_JE 111 PNC ANALYSIS FEE ACCRUAL 07.12 4" xfId="5949"/>
    <cellStyle name="s_IEL_finsumm1_2_JE 111 PNC ANALYSIS FEE ACCRUAL 07.12 4 2" xfId="28726"/>
    <cellStyle name="s_IEL_finsumm1_2_JE 111 PNC ANALYSIS FEE ACCRUAL 07.12 4 2 2" xfId="35737"/>
    <cellStyle name="s_IEL_finsumm1_2_JE 111 PNC ANALYSIS FEE ACCRUAL 07.12 5" xfId="5950"/>
    <cellStyle name="s_IEL_finsumm1_2_JE 111 PNC ANALYSIS FEE ACCRUAL 07.12 5 2" xfId="28727"/>
    <cellStyle name="s_IEL_finsumm1_2_JE 111 PNC ANALYSIS FEE ACCRUAL 07.12 5 2 2" xfId="32463"/>
    <cellStyle name="s_IEL_finsumm1_2_JE 111 PNC ANALYSIS FEE ACCRUAL 07.12 6" xfId="28723"/>
    <cellStyle name="s_IEL_finsumm1_2_JE 111 PNC ANALYSIS FEE ACCRUAL 07.12 6 2" xfId="32957"/>
    <cellStyle name="s_IEL_finsumm1_2_JE 125_AWCC Activity_NY_08.12" xfId="5951"/>
    <cellStyle name="s_IEL_finsumm1_2_JE 125_AWCC Activity_NY_08.12 2" xfId="28728"/>
    <cellStyle name="s_IEL_finsumm1_2_JE 125_AWCC Activity_NY_08.12 2 2" xfId="21243"/>
    <cellStyle name="s_IEL_finsumm1_2_JE 152_TSA accrue interest_LI_07.12" xfId="5952"/>
    <cellStyle name="s_IEL_finsumm1_2_JE 152_TSA accrue interest_LI_07.12 2" xfId="28729"/>
    <cellStyle name="s_IEL_finsumm1_2_JE 152_TSA accrue interest_LI_07.12 2 2" xfId="20649"/>
    <cellStyle name="s_IEL_finsumm1_2_JE 154 Interest on Village Refunds_02.12" xfId="5953"/>
    <cellStyle name="s_IEL_finsumm1_2_JE 154 Interest on Village Refunds_02.12 2" xfId="28730"/>
    <cellStyle name="s_IEL_finsumm1_2_JE 154 Interest on Village Refunds_02.12 2 2" xfId="35224"/>
    <cellStyle name="s_IEL_finsumm1_2_JE 154 Interest on Village Refunds_03.11" xfId="5954"/>
    <cellStyle name="s_IEL_finsumm1_2_JE 154 Interest on Village Refunds_03.11 2" xfId="28731"/>
    <cellStyle name="s_IEL_finsumm1_2_JE 154 Interest on Village Refunds_03.11 2 2" xfId="19096"/>
    <cellStyle name="s_IEL_finsumm1_2_JE 154 Interest on Village Refunds_03.11_256328 Accr Revenue Other_LI_11.11" xfId="5955"/>
    <cellStyle name="s_IEL_finsumm1_2_JE 154 Interest on Village Refunds_03.11_256328 Accr Revenue Other_LI_11.11 2" xfId="28732"/>
    <cellStyle name="s_IEL_finsumm1_2_JE 154 Interest on Village Refunds_03.11_256328 Accr Revenue Other_LI_11.11 2 2" xfId="33809"/>
    <cellStyle name="s_IEL_finsumm1_2_JE 154 Interest on Village Refunds_03.11_Attachment A updated with Co. Share 14% 07 25 2011" xfId="5956"/>
    <cellStyle name="s_IEL_finsumm1_2_JE 154 Interest on Village Refunds_03.11_Attachment A updated with Co. Share 14% 07 25 2011 2" xfId="28733"/>
    <cellStyle name="s_IEL_finsumm1_2_JE 154 Interest on Village Refunds_03.11_Attachment A updated with Co. Share 14% 07 25 2011 2 2" xfId="21191"/>
    <cellStyle name="s_IEL_finsumm1_2_JE 154 Interest on Village Refunds_03.11_Attachment A updated with Co. Share 14% 07 25 2011_Attachment A_Village Refunds # 2 as of 09 12 2011 updated" xfId="10376"/>
    <cellStyle name="s_IEL_finsumm1_2_JE 154 Interest on Village Refunds_03.11_Attachment A updated with Co. Share 14% 07 25 2011_Attachment A_Village Refunds # 2 as of 09 12 2011 updated 2" xfId="28734"/>
    <cellStyle name="s_IEL_finsumm1_2_JE 154 Interest on Village Refunds_03.11_Attachment A updated with Co. Share 14% 07 25 2011_Attachment A_Village Refunds # 2 as of 09 12 2011 updated 2 2" xfId="17695"/>
    <cellStyle name="s_IEL_finsumm1_2_JE 154 Interest on Village Refunds_03.11_Attachment A_Village Refunds # 2 as of 09 12 2011 updated" xfId="10377"/>
    <cellStyle name="s_IEL_finsumm1_2_JE 154 Interest on Village Refunds_03.11_Attachment A_Village Refunds # 2 as of 09 12 2011 updated 2" xfId="28735"/>
    <cellStyle name="s_IEL_finsumm1_2_JE 154 Interest on Village Refunds_03.11_Attachment A_Village Refunds # 2 as of 09 12 2011 updated 2 2" xfId="20158"/>
    <cellStyle name="s_IEL_finsumm1_2_JE 154 Interest on Village Refunds_03.11_JE 154 Interest on Village Refunds_02.12" xfId="5957"/>
    <cellStyle name="s_IEL_finsumm1_2_JE 154 Interest on Village Refunds_03.11_JE 154 Interest on Village Refunds_02.12 2" xfId="28736"/>
    <cellStyle name="s_IEL_finsumm1_2_JE 154 Interest on Village Refunds_03.11_JE 154 Interest on Village Refunds_02.12 2 2" xfId="18936"/>
    <cellStyle name="s_IEL_finsumm1_2_JE 154 Interest on Village Refunds_03.11_JE 154 Interest on Village Refunds_08.11" xfId="5958"/>
    <cellStyle name="s_IEL_finsumm1_2_JE 154 Interest on Village Refunds_03.11_JE 154 Interest on Village Refunds_08.11 2" xfId="28737"/>
    <cellStyle name="s_IEL_finsumm1_2_JE 154 Interest on Village Refunds_03.11_JE 154 Interest on Village Refunds_08.11 2 2" xfId="20798"/>
    <cellStyle name="s_IEL_finsumm1_2_JE 154 Interest on Village Refunds_03.11_JE 154 Interest on Village Refunds_11.11" xfId="5959"/>
    <cellStyle name="s_IEL_finsumm1_2_JE 154 Interest on Village Refunds_03.11_JE 154 Interest on Village Refunds_11.11 2" xfId="28738"/>
    <cellStyle name="s_IEL_finsumm1_2_JE 154 Interest on Village Refunds_03.11_JE 154 Interest on Village Refunds_11.11 2 2" xfId="19521"/>
    <cellStyle name="s_IEL_finsumm1_2_JE 154 Interest on Village Refunds_08.11" xfId="5960"/>
    <cellStyle name="s_IEL_finsumm1_2_JE 154 Interest on Village Refunds_08.11 2" xfId="28739"/>
    <cellStyle name="s_IEL_finsumm1_2_JE 154 Interest on Village Refunds_08.11 2 2" xfId="20734"/>
    <cellStyle name="s_IEL_finsumm1_2_JE 154 Interest on Village Refunds_09.11" xfId="10378"/>
    <cellStyle name="s_IEL_finsumm1_2_JE 154 Interest on Village Refunds_09.11 2" xfId="28740"/>
    <cellStyle name="s_IEL_finsumm1_2_JE 154 Interest on Village Refunds_09.11 2 2" xfId="33303"/>
    <cellStyle name="s_IEL_finsumm1_2_JE 154 Interest on Village Refunds_11.11" xfId="5961"/>
    <cellStyle name="s_IEL_finsumm1_2_JE 154 Interest on Village Refunds_11.11 2" xfId="28741"/>
    <cellStyle name="s_IEL_finsumm1_2_JE 154 Interest on Village Refunds_11.11 2 2" xfId="20879"/>
    <cellStyle name="s_IEL_finsumm1_2_JE 160 Workbasket accrual LI 09.11" xfId="5962"/>
    <cellStyle name="s_IEL_finsumm1_2_JE 160 Workbasket accrual LI 09.11 2" xfId="28742"/>
    <cellStyle name="s_IEL_finsumm1_2_JE 160 Workbasket accrual LI 09.11 2 2" xfId="35662"/>
    <cellStyle name="s_IEL_finsumm1_2_JE 160 Workbasket accrual LI 10.11 - in progress" xfId="5963"/>
    <cellStyle name="s_IEL_finsumm1_2_JE 160 Workbasket accrual LI 10.11 - in progress 2" xfId="28743"/>
    <cellStyle name="s_IEL_finsumm1_2_JE 160 Workbasket accrual LI 10.11 - in progress 2 2" xfId="17630"/>
    <cellStyle name="s_IEL_finsumm1_2_JE 160 Workbasket Accrual_updated-_CA_01.10" xfId="5964"/>
    <cellStyle name="s_IEL_finsumm1_2_JE 160 Workbasket Accrual_updated-_CA_01.10 2" xfId="5965"/>
    <cellStyle name="s_IEL_finsumm1_2_JE 160 Workbasket Accrual_updated-_CA_01.10 2 2" xfId="28745"/>
    <cellStyle name="s_IEL_finsumm1_2_JE 160 Workbasket Accrual_updated-_CA_01.10 2 2 2" xfId="18788"/>
    <cellStyle name="s_IEL_finsumm1_2_JE 160 Workbasket Accrual_updated-_CA_01.10 3" xfId="5966"/>
    <cellStyle name="s_IEL_finsumm1_2_JE 160 Workbasket Accrual_updated-_CA_01.10 3 2" xfId="28746"/>
    <cellStyle name="s_IEL_finsumm1_2_JE 160 Workbasket Accrual_updated-_CA_01.10 3 2 2" xfId="19757"/>
    <cellStyle name="s_IEL_finsumm1_2_JE 160 Workbasket Accrual_updated-_CA_01.10 4" xfId="5967"/>
    <cellStyle name="s_IEL_finsumm1_2_JE 160 Workbasket Accrual_updated-_CA_01.10 4 2" xfId="28747"/>
    <cellStyle name="s_IEL_finsumm1_2_JE 160 Workbasket Accrual_updated-_CA_01.10 4 2 2" xfId="32797"/>
    <cellStyle name="s_IEL_finsumm1_2_JE 160 Workbasket Accrual_updated-_CA_01.10 5" xfId="5968"/>
    <cellStyle name="s_IEL_finsumm1_2_JE 160 Workbasket Accrual_updated-_CA_01.10 5 2" xfId="28748"/>
    <cellStyle name="s_IEL_finsumm1_2_JE 160 Workbasket Accrual_updated-_CA_01.10 5 2 2" xfId="33676"/>
    <cellStyle name="s_IEL_finsumm1_2_JE 160 Workbasket Accrual_updated-_CA_01.10 6" xfId="28744"/>
    <cellStyle name="s_IEL_finsumm1_2_JE 160 Workbasket Accrual_updated-_CA_01.10 6 2" xfId="18254"/>
    <cellStyle name="s_IEL_finsumm1_2_JE 160 Workbasket Accrual_updated-_CA_01.10_~3251160" xfId="5969"/>
    <cellStyle name="s_IEL_finsumm1_2_JE 160 Workbasket Accrual_updated-_CA_01.10_~3251160 2" xfId="28749"/>
    <cellStyle name="s_IEL_finsumm1_2_JE 160 Workbasket Accrual_updated-_CA_01.10_~3251160 2 2" xfId="35014"/>
    <cellStyle name="s_IEL_finsumm1_2_JE 160 Workbasket Accrual_updated-_CA_01.10_JE 160 Workbasket accrual LI 09.11" xfId="5970"/>
    <cellStyle name="s_IEL_finsumm1_2_JE 160 Workbasket Accrual_updated-_CA_01.10_JE 160 Workbasket accrual LI 09.11 2" xfId="28750"/>
    <cellStyle name="s_IEL_finsumm1_2_JE 160 Workbasket Accrual_updated-_CA_01.10_JE 160 Workbasket accrual LI 09.11 2 2" xfId="17270"/>
    <cellStyle name="s_IEL_finsumm1_2_JE 160 Workbasket Accrual_updated-_CA_01.10_JE 160 Workbasket accrual LI 10.11 - in progress" xfId="5971"/>
    <cellStyle name="s_IEL_finsumm1_2_JE 160 Workbasket Accrual_updated-_CA_01.10_JE 160 Workbasket accrual LI 10.11 - in progress 2" xfId="28751"/>
    <cellStyle name="s_IEL_finsumm1_2_JE 160 Workbasket Accrual_updated-_CA_01.10_JE 160 Workbasket accrual LI 10.11 - in progress 2 2" xfId="34328"/>
    <cellStyle name="s_IEL_finsumm1_2_JE 160 Workbasket Accrual_updated-_CA_01.10_JE 160 Workbasket Template_LI_04.12" xfId="5972"/>
    <cellStyle name="s_IEL_finsumm1_2_JE 160 Workbasket Accrual_updated-_CA_01.10_JE 160 Workbasket Template_LI_04.12 2" xfId="28752"/>
    <cellStyle name="s_IEL_finsumm1_2_JE 160 Workbasket Accrual_updated-_CA_01.10_JE 160 Workbasket Template_LI_04.12 2 2" xfId="21584"/>
    <cellStyle name="s_IEL_finsumm1_2_JE 160 Workbasket Accrual_updated-_CA_01.10_JE 160 Workbasket Template_LI_07.12" xfId="5973"/>
    <cellStyle name="s_IEL_finsumm1_2_JE 160 Workbasket Accrual_updated-_CA_01.10_JE 160 Workbasket Template_LI_07.12 2" xfId="28753"/>
    <cellStyle name="s_IEL_finsumm1_2_JE 160 Workbasket Accrual_updated-_CA_01.10_JE 160 Workbasket Template_LI_07.12 2 2" xfId="35312"/>
    <cellStyle name="s_IEL_finsumm1_2_JE 160 Workbasket Accrual_updated-_CA_01.10_JE 175 Legal Accrual_LI 05.12" xfId="5974"/>
    <cellStyle name="s_IEL_finsumm1_2_JE 160 Workbasket Accrual_updated-_CA_01.10_JE 175 Legal Accrual_LI 05.12 2" xfId="28754"/>
    <cellStyle name="s_IEL_finsumm1_2_JE 160 Workbasket Accrual_updated-_CA_01.10_JE 175 Legal Accrual_LI 05.12 2 2" xfId="18544"/>
    <cellStyle name="s_IEL_finsumm1_2_JE 160 Workbasket Accrual_updated-_CA_01.10_JE 175 Legal Accrual_LI 08.2011" xfId="5975"/>
    <cellStyle name="s_IEL_finsumm1_2_JE 160 Workbasket Accrual_updated-_CA_01.10_JE 175 Legal Accrual_LI 08.2011 2" xfId="28755"/>
    <cellStyle name="s_IEL_finsumm1_2_JE 160 Workbasket Accrual_updated-_CA_01.10_JE 175 Legal Accrual_LI 08.2011 2 2" xfId="33675"/>
    <cellStyle name="s_IEL_finsumm1_2_JE 160 Workbasket Accrual_updated-_CA_01.10_JE 175 Legal Accrual_LI -10.2011" xfId="5976"/>
    <cellStyle name="s_IEL_finsumm1_2_JE 160 Workbasket Accrual_updated-_CA_01.10_JE 175 Legal Accrual_LI -10.2011 2" xfId="28756"/>
    <cellStyle name="s_IEL_finsumm1_2_JE 160 Workbasket Accrual_updated-_CA_01.10_JE 175 Legal Accrual_LI -10.2011 2 2" xfId="33601"/>
    <cellStyle name="s_IEL_finsumm1_2_JE 160 Workbasket Accrual_updated-_CA_01.10_JE 175 Legal Accrual_LI -11.2011" xfId="5977"/>
    <cellStyle name="s_IEL_finsumm1_2_JE 160 Workbasket Accrual_updated-_CA_01.10_JE 175 Legal Accrual_LI -11.2011 2" xfId="28757"/>
    <cellStyle name="s_IEL_finsumm1_2_JE 160 Workbasket Accrual_updated-_CA_01.10_JE 175 Legal Accrual_LI -11.2011 2 2" xfId="17558"/>
    <cellStyle name="s_IEL_finsumm1_2_JE 160 Workbasket Accrual_updated-_CA_01.10_JE 175 Legal Accrual_LI -12.2011" xfId="5978"/>
    <cellStyle name="s_IEL_finsumm1_2_JE 160 Workbasket Accrual_updated-_CA_01.10_JE 175 Legal Accrual_LI -12.2011 2" xfId="28758"/>
    <cellStyle name="s_IEL_finsumm1_2_JE 160 Workbasket Accrual_updated-_CA_01.10_JE 175 Legal Accrual_LI -12.2011 2 2" xfId="33335"/>
    <cellStyle name="s_IEL_finsumm1_2_JE 160 Workbasket Accrual_updated-_CA_01.10_JE 175_Legal Accrual_TN_08.11" xfId="5979"/>
    <cellStyle name="s_IEL_finsumm1_2_JE 160 Workbasket Accrual_updated-_CA_01.10_JE 175_Legal Accrual_TN_08.11 2" xfId="28759"/>
    <cellStyle name="s_IEL_finsumm1_2_JE 160 Workbasket Accrual_updated-_CA_01.10_JE 175_Legal Accrual_TN_08.11 2 2" xfId="34936"/>
    <cellStyle name="s_IEL_finsumm1_2_JE 160 Workbasket Accrual_updated-_CA_01.10_JE 175_Legal Accrual_TN_09.11" xfId="5980"/>
    <cellStyle name="s_IEL_finsumm1_2_JE 160 Workbasket Accrual_updated-_CA_01.10_JE 175_Legal Accrual_TN_09.11 2" xfId="28760"/>
    <cellStyle name="s_IEL_finsumm1_2_JE 160 Workbasket Accrual_updated-_CA_01.10_JE 175_Legal Accrual_TN_09.11 2 2" xfId="17406"/>
    <cellStyle name="s_IEL_finsumm1_2_JE 160 Workbasket Accrual_updated-_CA_01.10_LI-Legal Fees_Accrual Worksheet_2011-02Nov" xfId="5981"/>
    <cellStyle name="s_IEL_finsumm1_2_JE 160 Workbasket Accrual_updated-_CA_01.10_LI-Legal Fees_Accrual Worksheet_2011-02Nov 2" xfId="28761"/>
    <cellStyle name="s_IEL_finsumm1_2_JE 160 Workbasket Accrual_updated-_CA_01.10_LI-Legal Fees_Accrual Worksheet_2011-02Nov 2 2" xfId="32894"/>
    <cellStyle name="s_IEL_finsumm1_2_JE 160 Workbasket Accrual_updated-_CA_01.10_SAP JE Accrual" xfId="5982"/>
    <cellStyle name="s_IEL_finsumm1_2_JE 160 Workbasket Accrual_updated-_CA_01.10_SAP JE Accrual 2" xfId="28762"/>
    <cellStyle name="s_IEL_finsumm1_2_JE 160 Workbasket Accrual_updated-_CA_01.10_SAP JE Accrual 2 2" xfId="33041"/>
    <cellStyle name="s_IEL_finsumm1_2_JE 160 Workbasket Accrual_updated-_CA_01.10_SAP JE Template 10.06.12" xfId="5983"/>
    <cellStyle name="s_IEL_finsumm1_2_JE 160 Workbasket Accrual_updated-_CA_01.10_SAP JE Template 10.06.12 2" xfId="28763"/>
    <cellStyle name="s_IEL_finsumm1_2_JE 160 Workbasket Accrual_updated-_CA_01.10_SAP JE Template 10.06.12 2 2" xfId="34837"/>
    <cellStyle name="s_IEL_finsumm1_2_JE 175 Legal accrual_12.11" xfId="5984"/>
    <cellStyle name="s_IEL_finsumm1_2_JE 175 Legal accrual_12.11 2" xfId="28764"/>
    <cellStyle name="s_IEL_finsumm1_2_JE 175 Legal accrual_12.11 2 2" xfId="35857"/>
    <cellStyle name="s_IEL_finsumm1_2_JE 175 Legal Accrual_LI_07.12" xfId="10911"/>
    <cellStyle name="s_IEL_finsumm1_2_JE 175 Legal Accrual_LI_07.12 2" xfId="28765"/>
    <cellStyle name="s_IEL_finsumm1_2_JE 175 Legal Accrual_LI_07.12 2 2" xfId="36045"/>
    <cellStyle name="s_IEL_finsumm1_2_JE 180_MI reserve over 180 days_LI 07.12" xfId="10912"/>
    <cellStyle name="s_IEL_finsumm1_2_JE 180_MI reserve over 180 days_LI 07.12 2" xfId="28766"/>
    <cellStyle name="s_IEL_finsumm1_2_JE 180_MI reserve over 180 days_LI 07.12 2 2" xfId="32715"/>
    <cellStyle name="s_IEL_finsumm1_2_JE 200 AWCC true up_PA_06.12" xfId="5985"/>
    <cellStyle name="s_IEL_finsumm1_2_JE 200 AWCC true up_PA_06.12 2" xfId="28767"/>
    <cellStyle name="s_IEL_finsumm1_2_JE 200 AWCC true up_PA_06.12 2 2" xfId="18050"/>
    <cellStyle name="s_IEL_finsumm1_2_JE 38110902 True up interest for RAC adjustment" xfId="5986"/>
    <cellStyle name="s_IEL_finsumm1_2_JE 38110902 True up interest for RAC adjustment 2" xfId="28768"/>
    <cellStyle name="s_IEL_finsumm1_2_JE 38110902 True up interest for RAC adjustment 2 2" xfId="35988"/>
    <cellStyle name="s_IEL_finsumm1_2_JE 39081218 Antenna Rent Revenue_NY_07.12" xfId="9437"/>
    <cellStyle name="s_IEL_finsumm1_2_JE 39081218 Antenna Rent Revenue_NY_07.12 2" xfId="28769"/>
    <cellStyle name="s_IEL_finsumm1_2_JE 39081218 Antenna Rent Revenue_NY_07.12 2 2" xfId="32367"/>
    <cellStyle name="s_IEL_finsumm1_2_JE 500 INTERNAL RESERVE INTEREST Dec. 2011" xfId="5987"/>
    <cellStyle name="s_IEL_finsumm1_2_JE 500 INTERNAL RESERVE INTEREST Dec. 2011 2" xfId="9581"/>
    <cellStyle name="s_IEL_finsumm1_2_JE 500 INTERNAL RESERVE INTEREST Dec. 2011 2 2" xfId="28771"/>
    <cellStyle name="s_IEL_finsumm1_2_JE 500 INTERNAL RESERVE INTEREST Dec. 2011 2 2 2" xfId="34986"/>
    <cellStyle name="s_IEL_finsumm1_2_JE 500 INTERNAL RESERVE INTEREST Dec. 2011 3" xfId="28770"/>
    <cellStyle name="s_IEL_finsumm1_2_JE 500 INTERNAL RESERVE INTEREST Dec. 2011 3 2" xfId="19534"/>
    <cellStyle name="s_IEL_finsumm1_2_JE 500 INTERNAL RESERVE INTEREST Nov. 2011" xfId="9582"/>
    <cellStyle name="s_IEL_finsumm1_2_JE 500 INTERNAL RESERVE INTEREST Nov. 2011 2" xfId="28772"/>
    <cellStyle name="s_IEL_finsumm1_2_JE 500 INTERNAL RESERVE INTEREST Nov. 2011 2 2" xfId="17670"/>
    <cellStyle name="s_IEL_finsumm1_2_JE 725 - To record the PPV uplift - NY - 08.12" xfId="9005"/>
    <cellStyle name="s_IEL_finsumm1_2_JE 725 - To record the PPV uplift - NY - 08.12 2" xfId="28773"/>
    <cellStyle name="s_IEL_finsumm1_2_JE 725 - To record the PPV uplift - NY - 08.12 2 2" xfId="34270"/>
    <cellStyle name="s_IEL_finsumm1_2_JE 77 Rev Stabilization 02.12" xfId="5988"/>
    <cellStyle name="s_IEL_finsumm1_2_JE 77 Rev Stabilization 02.12 2" xfId="28774"/>
    <cellStyle name="s_IEL_finsumm1_2_JE 77 Rev Stabilization 02.12 2 2" xfId="33628"/>
    <cellStyle name="s_IEL_finsumm1_2_JE 77 Rev Stabilization 03.12" xfId="10379"/>
    <cellStyle name="s_IEL_finsumm1_2_JE 77 Rev Stabilization 03.12 2" xfId="28775"/>
    <cellStyle name="s_IEL_finsumm1_2_JE 77 Rev Stabilization 03.12 2 2" xfId="19641"/>
    <cellStyle name="s_IEL_finsumm1_2_JE 77 Rev Stabilization 08.11" xfId="5989"/>
    <cellStyle name="s_IEL_finsumm1_2_JE 77 Rev Stabilization 08.11 2" xfId="10380"/>
    <cellStyle name="s_IEL_finsumm1_2_JE 77 Rev Stabilization 08.11 2 2" xfId="28777"/>
    <cellStyle name="s_IEL_finsumm1_2_JE 77 Rev Stabilization 08.11 2 2 2" xfId="18183"/>
    <cellStyle name="s_IEL_finsumm1_2_JE 77 Rev Stabilization 08.11 3" xfId="28776"/>
    <cellStyle name="s_IEL_finsumm1_2_JE 77 Rev Stabilization 08.11 3 2" xfId="32675"/>
    <cellStyle name="s_IEL_finsumm1_2_JE 77 Rev Stabilization 11.11" xfId="10381"/>
    <cellStyle name="s_IEL_finsumm1_2_JE 77 Rev Stabilization 11.11 2" xfId="28778"/>
    <cellStyle name="s_IEL_finsumm1_2_JE 77 Rev Stabilization 11.11 2 2" xfId="33307"/>
    <cellStyle name="s_IEL_finsumm1_2_JE 77 Rev Stabilization 12.11" xfId="10382"/>
    <cellStyle name="s_IEL_finsumm1_2_JE 77 Rev Stabilization 12.11 2" xfId="28779"/>
    <cellStyle name="s_IEL_finsumm1_2_JE 77 Rev Stabilization 12.11 2 2" xfId="36077"/>
    <cellStyle name="s_IEL_finsumm1_2_JE 77 Rev Stabilization_NY_08.12" xfId="9006"/>
    <cellStyle name="s_IEL_finsumm1_2_JE 77 Rev Stabilization_NY_08.12 2" xfId="28780"/>
    <cellStyle name="s_IEL_finsumm1_2_JE 77 Rev Stabilization_NY_08.12 2 2" xfId="20968"/>
    <cellStyle name="s_IEL_finsumm1_2_JE 78 Property Tax Stabilization 02.12" xfId="9007"/>
    <cellStyle name="s_IEL_finsumm1_2_JE 78 Property Tax Stabilization 02.12 2" xfId="28781"/>
    <cellStyle name="s_IEL_finsumm1_2_JE 78 Property Tax Stabilization 02.12 2 2" xfId="35367"/>
    <cellStyle name="s_IEL_finsumm1_2_JE 78 Property Tax Stabilization 08.11" xfId="9008"/>
    <cellStyle name="s_IEL_finsumm1_2_JE 78 Property Tax Stabilization 08.11 2" xfId="28782"/>
    <cellStyle name="s_IEL_finsumm1_2_JE 78 Property Tax Stabilization 08.11 2 2" xfId="34234"/>
    <cellStyle name="s_IEL_finsumm1_2_JE 78 Property Tax Stabilization 11.11" xfId="9009"/>
    <cellStyle name="s_IEL_finsumm1_2_JE 78 Property Tax Stabilization 11.11 2" xfId="28783"/>
    <cellStyle name="s_IEL_finsumm1_2_JE 78 Property Tax Stabilization 11.11 2 2" xfId="35951"/>
    <cellStyle name="s_IEL_finsumm1_2_JE Template" xfId="5990"/>
    <cellStyle name="s_IEL_finsumm1_2_JE Template 2" xfId="5991"/>
    <cellStyle name="s_IEL_finsumm1_2_JE Template 2 2" xfId="28785"/>
    <cellStyle name="s_IEL_finsumm1_2_JE Template 2 2 2" xfId="18585"/>
    <cellStyle name="s_IEL_finsumm1_2_JE Template 3" xfId="5992"/>
    <cellStyle name="s_IEL_finsumm1_2_JE Template 3 2" xfId="28786"/>
    <cellStyle name="s_IEL_finsumm1_2_JE Template 3 2 2" xfId="35467"/>
    <cellStyle name="s_IEL_finsumm1_2_JE Template 4" xfId="5993"/>
    <cellStyle name="s_IEL_finsumm1_2_JE Template 4 2" xfId="28787"/>
    <cellStyle name="s_IEL_finsumm1_2_JE Template 4 2 2" xfId="19240"/>
    <cellStyle name="s_IEL_finsumm1_2_JE Template 5" xfId="5994"/>
    <cellStyle name="s_IEL_finsumm1_2_JE Template 5 2" xfId="28788"/>
    <cellStyle name="s_IEL_finsumm1_2_JE Template 5 2 2" xfId="20880"/>
    <cellStyle name="s_IEL_finsumm1_2_JE Template 6" xfId="28784"/>
    <cellStyle name="s_IEL_finsumm1_2_JE Template 6 2" xfId="19152"/>
    <cellStyle name="s_IEL_finsumm1_2_JE Template_~3251160" xfId="5995"/>
    <cellStyle name="s_IEL_finsumm1_2_JE Template_~3251160 2" xfId="28789"/>
    <cellStyle name="s_IEL_finsumm1_2_JE Template_~3251160 2 2" xfId="21332"/>
    <cellStyle name="s_IEL_finsumm1_2_JE Template_JE 160 Workbasket accrual LI 09.11" xfId="5996"/>
    <cellStyle name="s_IEL_finsumm1_2_JE Template_JE 160 Workbasket accrual LI 09.11 2" xfId="28790"/>
    <cellStyle name="s_IEL_finsumm1_2_JE Template_JE 160 Workbasket accrual LI 09.11 2 2" xfId="34842"/>
    <cellStyle name="s_IEL_finsumm1_2_JE Template_JE 160 Workbasket accrual LI 10.11 - in progress" xfId="5997"/>
    <cellStyle name="s_IEL_finsumm1_2_JE Template_JE 160 Workbasket accrual LI 10.11 - in progress 2" xfId="28791"/>
    <cellStyle name="s_IEL_finsumm1_2_JE Template_JE 160 Workbasket accrual LI 10.11 - in progress 2 2" xfId="35443"/>
    <cellStyle name="s_IEL_finsumm1_2_JE Template_JE 160 Workbasket Template_LI_04.12" xfId="5998"/>
    <cellStyle name="s_IEL_finsumm1_2_JE Template_JE 160 Workbasket Template_LI_04.12 2" xfId="28792"/>
    <cellStyle name="s_IEL_finsumm1_2_JE Template_JE 160 Workbasket Template_LI_04.12 2 2" xfId="34049"/>
    <cellStyle name="s_IEL_finsumm1_2_JE Template_JE 160 Workbasket Template_LI_07.12" xfId="5999"/>
    <cellStyle name="s_IEL_finsumm1_2_JE Template_JE 160 Workbasket Template_LI_07.12 2" xfId="28793"/>
    <cellStyle name="s_IEL_finsumm1_2_JE Template_JE 160 Workbasket Template_LI_07.12 2 2" xfId="35118"/>
    <cellStyle name="s_IEL_finsumm1_2_JE Template_JE 175 Legal Accrual_LI 05.12" xfId="6000"/>
    <cellStyle name="s_IEL_finsumm1_2_JE Template_JE 175 Legal Accrual_LI 05.12 2" xfId="28794"/>
    <cellStyle name="s_IEL_finsumm1_2_JE Template_JE 175 Legal Accrual_LI 05.12 2 2" xfId="34008"/>
    <cellStyle name="s_IEL_finsumm1_2_JE Template_JE 175 Legal Accrual_LI 08.2011" xfId="6001"/>
    <cellStyle name="s_IEL_finsumm1_2_JE Template_JE 175 Legal Accrual_LI 08.2011 2" xfId="28795"/>
    <cellStyle name="s_IEL_finsumm1_2_JE Template_JE 175 Legal Accrual_LI 08.2011 2 2" xfId="33674"/>
    <cellStyle name="s_IEL_finsumm1_2_JE Template_JE 175 Legal Accrual_LI -10.2011" xfId="6002"/>
    <cellStyle name="s_IEL_finsumm1_2_JE Template_JE 175 Legal Accrual_LI -10.2011 2" xfId="28796"/>
    <cellStyle name="s_IEL_finsumm1_2_JE Template_JE 175 Legal Accrual_LI -10.2011 2 2" xfId="32582"/>
    <cellStyle name="s_IEL_finsumm1_2_JE Template_JE 175 Legal Accrual_LI -11.2011" xfId="6003"/>
    <cellStyle name="s_IEL_finsumm1_2_JE Template_JE 175 Legal Accrual_LI -11.2011 2" xfId="28797"/>
    <cellStyle name="s_IEL_finsumm1_2_JE Template_JE 175 Legal Accrual_LI -11.2011 2 2" xfId="35034"/>
    <cellStyle name="s_IEL_finsumm1_2_JE Template_JE 175 Legal Accrual_LI -12.2011" xfId="6004"/>
    <cellStyle name="s_IEL_finsumm1_2_JE Template_JE 175 Legal Accrual_LI -12.2011 2" xfId="28798"/>
    <cellStyle name="s_IEL_finsumm1_2_JE Template_JE 175 Legal Accrual_LI -12.2011 2 2" xfId="33942"/>
    <cellStyle name="s_IEL_finsumm1_2_JE Template_JE 175_Legal Accrual_TN_08.11" xfId="6005"/>
    <cellStyle name="s_IEL_finsumm1_2_JE Template_JE 175_Legal Accrual_TN_08.11 2" xfId="28799"/>
    <cellStyle name="s_IEL_finsumm1_2_JE Template_JE 175_Legal Accrual_TN_08.11 2 2" xfId="35416"/>
    <cellStyle name="s_IEL_finsumm1_2_JE Template_JE 175_Legal Accrual_TN_09.11" xfId="6006"/>
    <cellStyle name="s_IEL_finsumm1_2_JE Template_JE 175_Legal Accrual_TN_09.11 2" xfId="28800"/>
    <cellStyle name="s_IEL_finsumm1_2_JE Template_JE 175_Legal Accrual_TN_09.11 2 2" xfId="35214"/>
    <cellStyle name="s_IEL_finsumm1_2_JE Template_LI-Legal Fees_Accrual Worksheet_2011-02Nov" xfId="6007"/>
    <cellStyle name="s_IEL_finsumm1_2_JE Template_LI-Legal Fees_Accrual Worksheet_2011-02Nov 2" xfId="28801"/>
    <cellStyle name="s_IEL_finsumm1_2_JE Template_LI-Legal Fees_Accrual Worksheet_2011-02Nov 2 2" xfId="34974"/>
    <cellStyle name="s_IEL_finsumm1_2_JE Template_SAP JE Accrual" xfId="6008"/>
    <cellStyle name="s_IEL_finsumm1_2_JE Template_SAP JE Accrual 2" xfId="28802"/>
    <cellStyle name="s_IEL_finsumm1_2_JE Template_SAP JE Accrual 2 2" xfId="19031"/>
    <cellStyle name="s_IEL_finsumm1_2_JE Template_SAP JE Template 10.06.12" xfId="6009"/>
    <cellStyle name="s_IEL_finsumm1_2_JE Template_SAP JE Template 10.06.12 2" xfId="28803"/>
    <cellStyle name="s_IEL_finsumm1_2_JE Template_SAP JE Template 10.06.12 2 2" xfId="33732"/>
    <cellStyle name="s_IEL_finsumm1_2_JE-December 2012" xfId="6010"/>
    <cellStyle name="s_IEL_finsumm1_2_JE-December 2012 2" xfId="6011"/>
    <cellStyle name="s_IEL_finsumm1_2_JE-December 2012 2 2" xfId="28805"/>
    <cellStyle name="s_IEL_finsumm1_2_JE-December 2012 2 2 2" xfId="34280"/>
    <cellStyle name="s_IEL_finsumm1_2_JE-December 2012 3" xfId="6012"/>
    <cellStyle name="s_IEL_finsumm1_2_JE-December 2012 3 2" xfId="28806"/>
    <cellStyle name="s_IEL_finsumm1_2_JE-December 2012 3 2 2" xfId="19758"/>
    <cellStyle name="s_IEL_finsumm1_2_JE-December 2012 4" xfId="6013"/>
    <cellStyle name="s_IEL_finsumm1_2_JE-December 2012 4 2" xfId="28807"/>
    <cellStyle name="s_IEL_finsumm1_2_JE-December 2012 4 2 2" xfId="34446"/>
    <cellStyle name="s_IEL_finsumm1_2_JE-December 2012 5" xfId="6014"/>
    <cellStyle name="s_IEL_finsumm1_2_JE-December 2012 5 2" xfId="28808"/>
    <cellStyle name="s_IEL_finsumm1_2_JE-December 2012 5 2 2" xfId="18253"/>
    <cellStyle name="s_IEL_finsumm1_2_JE-December 2012 6" xfId="28804"/>
    <cellStyle name="s_IEL_finsumm1_2_JE-December 2012 6 2" xfId="18584"/>
    <cellStyle name="s_IEL_finsumm1_2_JE-November 2012" xfId="6015"/>
    <cellStyle name="s_IEL_finsumm1_2_JE-November 2012 2" xfId="6016"/>
    <cellStyle name="s_IEL_finsumm1_2_JE-November 2012 2 2" xfId="28810"/>
    <cellStyle name="s_IEL_finsumm1_2_JE-November 2012 2 2 2" xfId="32786"/>
    <cellStyle name="s_IEL_finsumm1_2_JE-November 2012 3" xfId="6017"/>
    <cellStyle name="s_IEL_finsumm1_2_JE-November 2012 3 2" xfId="28811"/>
    <cellStyle name="s_IEL_finsumm1_2_JE-November 2012 3 2 2" xfId="18469"/>
    <cellStyle name="s_IEL_finsumm1_2_JE-November 2012 4" xfId="6018"/>
    <cellStyle name="s_IEL_finsumm1_2_JE-November 2012 4 2" xfId="28812"/>
    <cellStyle name="s_IEL_finsumm1_2_JE-November 2012 4 2 2" xfId="35073"/>
    <cellStyle name="s_IEL_finsumm1_2_JE-November 2012 5" xfId="6019"/>
    <cellStyle name="s_IEL_finsumm1_2_JE-November 2012 5 2" xfId="28813"/>
    <cellStyle name="s_IEL_finsumm1_2_JE-November 2012 5 2 2" xfId="17841"/>
    <cellStyle name="s_IEL_finsumm1_2_JE-November 2012 6" xfId="28809"/>
    <cellStyle name="s_IEL_finsumm1_2_JE-November 2012 6 2" xfId="18162"/>
    <cellStyle name="s_IEL_finsumm1_2_Journal Entry (2)" xfId="6020"/>
    <cellStyle name="s_IEL_finsumm1_2_Journal Entry (2) 2" xfId="28814"/>
    <cellStyle name="s_IEL_finsumm1_2_Journal Entry (2) 2 2" xfId="34843"/>
    <cellStyle name="s_IEL_finsumm1_2_JR 2001 OPEB 2012" xfId="10383"/>
    <cellStyle name="s_IEL_finsumm1_2_JR 2001 OPEB 2012 2" xfId="28815"/>
    <cellStyle name="s_IEL_finsumm1_2_JR 2001 OPEB 2012 2 2" xfId="18804"/>
    <cellStyle name="s_IEL_finsumm1_2_JR 2002 Pension Costs 2012" xfId="10384"/>
    <cellStyle name="s_IEL_finsumm1_2_JR 2002 Pension Costs 2012 2" xfId="28816"/>
    <cellStyle name="s_IEL_finsumm1_2_JR 2002 Pension Costs 2012 2 2" xfId="33076"/>
    <cellStyle name="s_IEL_finsumm1_2_LI#38 165100 Mar 2011" xfId="6021"/>
    <cellStyle name="s_IEL_finsumm1_2_LI#38 165100 Mar 2011 2" xfId="10385"/>
    <cellStyle name="s_IEL_finsumm1_2_LI#38 165100 Mar 2011 2 2" xfId="28818"/>
    <cellStyle name="s_IEL_finsumm1_2_LI#38 165100 Mar 2011 2 2 2" xfId="19735"/>
    <cellStyle name="s_IEL_finsumm1_2_LI#38 165100 Mar 2011 3" xfId="28817"/>
    <cellStyle name="s_IEL_finsumm1_2_LI#38 165100 Mar 2011 3 2" xfId="17946"/>
    <cellStyle name="s_IEL_finsumm1_2_LI#38 165100 Mar 2011_39 - JE 77 Rev Stabilization_NY_05.12" xfId="9010"/>
    <cellStyle name="s_IEL_finsumm1_2_LI#38 165100 Mar 2011_39 - JE 77 Rev Stabilization_NY_05.12 2" xfId="10386"/>
    <cellStyle name="s_IEL_finsumm1_2_LI#38 165100 Mar 2011_39 - JE 77 Rev Stabilization_NY_05.12 2 2" xfId="28820"/>
    <cellStyle name="s_IEL_finsumm1_2_LI#38 165100 Mar 2011_39 - JE 77 Rev Stabilization_NY_05.12 2 2 2" xfId="33351"/>
    <cellStyle name="s_IEL_finsumm1_2_LI#38 165100 Mar 2011_39 - JE 77 Rev Stabilization_NY_05.12 3" xfId="28819"/>
    <cellStyle name="s_IEL_finsumm1_2_LI#38 165100 Mar 2011_39 - JE 77 Rev Stabilization_NY_05.12 3 2" xfId="32644"/>
    <cellStyle name="s_IEL_finsumm1_2_LI#38 165100 Mar 2011_39 - JE 79 Rev Stabilization adj_NY_05.12" xfId="9011"/>
    <cellStyle name="s_IEL_finsumm1_2_LI#38 165100 Mar 2011_39 - JE 79 Rev Stabilization adj_NY_05.12 2" xfId="10387"/>
    <cellStyle name="s_IEL_finsumm1_2_LI#38 165100 Mar 2011_39 - JE 79 Rev Stabilization adj_NY_05.12 2 2" xfId="28822"/>
    <cellStyle name="s_IEL_finsumm1_2_LI#38 165100 Mar 2011_39 - JE 79 Rev Stabilization adj_NY_05.12 2 2 2" xfId="20640"/>
    <cellStyle name="s_IEL_finsumm1_2_LI#38 165100 Mar 2011_39 - JE 79 Rev Stabilization adj_NY_05.12 3" xfId="28821"/>
    <cellStyle name="s_IEL_finsumm1_2_LI#38 165100 Mar 2011_39 - JE 79 Rev Stabilization adj_NY_05.12 3 2" xfId="18872"/>
    <cellStyle name="s_IEL_finsumm1_2_LI#38 165100 Mar 2011_JE 38110902 True up interest for RAC adjustment" xfId="6022"/>
    <cellStyle name="s_IEL_finsumm1_2_LI#38 165100 Mar 2011_JE 38110902 True up interest for RAC adjustment 2" xfId="10388"/>
    <cellStyle name="s_IEL_finsumm1_2_LI#38 165100 Mar 2011_JE 38110902 True up interest for RAC adjustment 2 2" xfId="28824"/>
    <cellStyle name="s_IEL_finsumm1_2_LI#38 165100 Mar 2011_JE 38110902 True up interest for RAC adjustment 2 2 2" xfId="17407"/>
    <cellStyle name="s_IEL_finsumm1_2_LI#38 165100 Mar 2011_JE 38110902 True up interest for RAC adjustment 3" xfId="28823"/>
    <cellStyle name="s_IEL_finsumm1_2_LI#38 165100 Mar 2011_JE 38110902 True up interest for RAC adjustment 3 2" xfId="35075"/>
    <cellStyle name="s_IEL_finsumm1_2_LI#38 165100 Mar 2011_JE 77 Rev Stabilization 01.12" xfId="6023"/>
    <cellStyle name="s_IEL_finsumm1_2_LI#38 165100 Mar 2011_JE 77 Rev Stabilization 01.12 2" xfId="10389"/>
    <cellStyle name="s_IEL_finsumm1_2_LI#38 165100 Mar 2011_JE 77 Rev Stabilization 01.12 2 2" xfId="28826"/>
    <cellStyle name="s_IEL_finsumm1_2_LI#38 165100 Mar 2011_JE 77 Rev Stabilization 01.12 2 2 2" xfId="17627"/>
    <cellStyle name="s_IEL_finsumm1_2_LI#38 165100 Mar 2011_JE 77 Rev Stabilization 01.12 3" xfId="28825"/>
    <cellStyle name="s_IEL_finsumm1_2_LI#38 165100 Mar 2011_JE 77 Rev Stabilization 01.12 3 2" xfId="18583"/>
    <cellStyle name="s_IEL_finsumm1_2_LI#38 165100 Mar 2011_JE 77 Rev Stabilization 04.12" xfId="9012"/>
    <cellStyle name="s_IEL_finsumm1_2_LI#38 165100 Mar 2011_JE 77 Rev Stabilization 04.12 2" xfId="10390"/>
    <cellStyle name="s_IEL_finsumm1_2_LI#38 165100 Mar 2011_JE 77 Rev Stabilization 04.12 2 2" xfId="28828"/>
    <cellStyle name="s_IEL_finsumm1_2_LI#38 165100 Mar 2011_JE 77 Rev Stabilization 04.12 2 2 2" xfId="18491"/>
    <cellStyle name="s_IEL_finsumm1_2_LI#38 165100 Mar 2011_JE 77 Rev Stabilization 04.12 3" xfId="28827"/>
    <cellStyle name="s_IEL_finsumm1_2_LI#38 165100 Mar 2011_JE 77 Rev Stabilization 04.12 3 2" xfId="19759"/>
    <cellStyle name="s_IEL_finsumm1_2_LI#38 165100 Mar 2011_JE 77 Rev Stabilization_LI_07.12" xfId="9013"/>
    <cellStyle name="s_IEL_finsumm1_2_LI#38 165100 Mar 2011_JE 77 Rev Stabilization_LI_07.12 2" xfId="28829"/>
    <cellStyle name="s_IEL_finsumm1_2_LI#38 165100 Mar 2011_JE 77 Rev Stabilization_LI_07.12 2 2" xfId="18252"/>
    <cellStyle name="s_IEL_finsumm1_2_LI#38 165100 Mar 2011_JE 78 Property Tax Stabilization 01.12" xfId="6024"/>
    <cellStyle name="s_IEL_finsumm1_2_LI#38 165100 Mar 2011_JE 78 Property Tax Stabilization 01.12 2" xfId="10391"/>
    <cellStyle name="s_IEL_finsumm1_2_LI#38 165100 Mar 2011_JE 78 Property Tax Stabilization 01.12 2 2" xfId="28831"/>
    <cellStyle name="s_IEL_finsumm1_2_LI#38 165100 Mar 2011_JE 78 Property Tax Stabilization 01.12 2 2 2" xfId="18556"/>
    <cellStyle name="s_IEL_finsumm1_2_LI#38 165100 Mar 2011_JE 78 Property Tax Stabilization 01.12 3" xfId="28830"/>
    <cellStyle name="s_IEL_finsumm1_2_LI#38 165100 Mar 2011_JE 78 Property Tax Stabilization 01.12 3 2" xfId="19599"/>
    <cellStyle name="s_IEL_finsumm1_2_LI#38 165100 Mar 2011_JE 78 Property Tax Stabilization 03.12" xfId="9014"/>
    <cellStyle name="s_IEL_finsumm1_2_LI#38 165100 Mar 2011_JE 78 Property Tax Stabilization 03.12 2" xfId="28832"/>
    <cellStyle name="s_IEL_finsumm1_2_LI#38 165100 Mar 2011_JE 78 Property Tax Stabilization 03.12 2 2" xfId="35675"/>
    <cellStyle name="s_IEL_finsumm1_2_LI#38 165100 Mar 2011_JE 78 Property Tax Stabilization 04.12" xfId="9015"/>
    <cellStyle name="s_IEL_finsumm1_2_LI#38 165100 Mar 2011_JE 78 Property Tax Stabilization 04.12 2" xfId="28833"/>
    <cellStyle name="s_IEL_finsumm1_2_LI#38 165100 Mar 2011_JE 78 Property Tax Stabilization 04.12 2 2" xfId="35119"/>
    <cellStyle name="s_IEL_finsumm1_2_LI#38 165100 Mar 2011_JE 78 Property Tax Stabilization 11.11" xfId="6025"/>
    <cellStyle name="s_IEL_finsumm1_2_LI#38 165100 Mar 2011_JE 78 Property Tax Stabilization 11.11 2" xfId="10392"/>
    <cellStyle name="s_IEL_finsumm1_2_LI#38 165100 Mar 2011_JE 78 Property Tax Stabilization 11.11 2 2" xfId="28835"/>
    <cellStyle name="s_IEL_finsumm1_2_LI#38 165100 Mar 2011_JE 78 Property Tax Stabilization 11.11 2 2 2" xfId="33673"/>
    <cellStyle name="s_IEL_finsumm1_2_LI#38 165100 Mar 2011_JE 78 Property Tax Stabilization 11.11 3" xfId="28834"/>
    <cellStyle name="s_IEL_finsumm1_2_LI#38 165100 Mar 2011_JE 78 Property Tax Stabilization 11.11 3 2" xfId="32611"/>
    <cellStyle name="s_IEL_finsumm1_2_Sheet1" xfId="6026"/>
    <cellStyle name="s_IEL_finsumm1_2_Sheet1 2" xfId="28836"/>
    <cellStyle name="s_IEL_finsumm1_2_Sheet1 2 2" xfId="34844"/>
    <cellStyle name="s_IEL_finsumm1_2_UPLOAD-Template_2012-06-22" xfId="6027"/>
    <cellStyle name="s_IEL_finsumm1_2_UPLOAD-Template_2012-06-22 2" xfId="6028"/>
    <cellStyle name="s_IEL_finsumm1_2_UPLOAD-Template_2012-06-22 2 2" xfId="28838"/>
    <cellStyle name="s_IEL_finsumm1_2_UPLOAD-Template_2012-06-22 2 2 2" xfId="34051"/>
    <cellStyle name="s_IEL_finsumm1_2_UPLOAD-Template_2012-06-22 3" xfId="6029"/>
    <cellStyle name="s_IEL_finsumm1_2_UPLOAD-Template_2012-06-22 3 2" xfId="28839"/>
    <cellStyle name="s_IEL_finsumm1_2_UPLOAD-Template_2012-06-22 3 2 2" xfId="33302"/>
    <cellStyle name="s_IEL_finsumm1_2_UPLOAD-Template_2012-06-22 4" xfId="6030"/>
    <cellStyle name="s_IEL_finsumm1_2_UPLOAD-Template_2012-06-22 4 2" xfId="28840"/>
    <cellStyle name="s_IEL_finsumm1_2_UPLOAD-Template_2012-06-22 4 2 2" xfId="34006"/>
    <cellStyle name="s_IEL_finsumm1_2_UPLOAD-Template_2012-06-22 5" xfId="6031"/>
    <cellStyle name="s_IEL_finsumm1_2_UPLOAD-Template_2012-06-22 5 2" xfId="28841"/>
    <cellStyle name="s_IEL_finsumm1_2_UPLOAD-Template_2012-06-22 5 2 2" xfId="35314"/>
    <cellStyle name="s_IEL_finsumm1_2_UPLOAD-Template_2012-06-22 6" xfId="28837"/>
    <cellStyle name="s_IEL_finsumm1_2_UPLOAD-Template_2012-06-22 6 2" xfId="18801"/>
    <cellStyle name="s_IEL_finsumm1_2_UPLOAD-Template_2012-06-22_SAP JE Accrual" xfId="6032"/>
    <cellStyle name="s_IEL_finsumm1_2_UPLOAD-Template_2012-06-22_SAP JE Accrual 2" xfId="28842"/>
    <cellStyle name="s_IEL_finsumm1_2_UPLOAD-Template_2012-06-22_SAP JE Accrual 2 2" xfId="19598"/>
    <cellStyle name="s_IEL_finsumm1_2_UPLOAD-Template_2012-06-22_SAP JE Template 10.06.12" xfId="6033"/>
    <cellStyle name="s_IEL_finsumm1_2_UPLOAD-Template_2012-06-22_SAP JE Template 10.06.12 2" xfId="28843"/>
    <cellStyle name="s_IEL_finsumm1_2_UPLOAD-Template_2012-06-22_SAP JE Template 10.06.12 2 2" xfId="19004"/>
    <cellStyle name="s_IEL_finsumm1_241208 Accrued Rents_NY_05.12" xfId="9438"/>
    <cellStyle name="s_IEL_finsumm1_241208 Accrued Rents_NY_05.12 2" xfId="28844"/>
    <cellStyle name="s_IEL_finsumm1_241208 Accrued Rents_NY_05.12 2 2" xfId="33941"/>
    <cellStyle name="s_IEL_finsumm1_256328 Accr Revenue Other_LI_11.11" xfId="6034"/>
    <cellStyle name="s_IEL_finsumm1_256328 Accr Revenue Other_LI_11.11 2" xfId="28845"/>
    <cellStyle name="s_IEL_finsumm1_256328 Accr Revenue Other_LI_11.11 2 2" xfId="33385"/>
    <cellStyle name="s_IEL_finsumm1_256345 MTBE_NY_05.12" xfId="9439"/>
    <cellStyle name="s_IEL_finsumm1_256345 MTBE_NY_05.12 2" xfId="28846"/>
    <cellStyle name="s_IEL_finsumm1_256345 MTBE_NY_05.12 2 2" xfId="19234"/>
    <cellStyle name="s_IEL_finsumm1_39 - JE 79 Rev Stabilization adj_NY_05.12" xfId="9016"/>
    <cellStyle name="s_IEL_finsumm1_39 - JE 79 Rev Stabilization adj_NY_05.12 2" xfId="28847"/>
    <cellStyle name="s_IEL_finsumm1_39 - JE 79 Rev Stabilization adj_NY_05.12 2 2" xfId="18582"/>
    <cellStyle name="s_IEL_finsumm1_Attachment A updated 07 11 with Co. Share 14% &amp; East Rockaway" xfId="6035"/>
    <cellStyle name="s_IEL_finsumm1_Attachment A updated 07 11 with Co. Share 14% &amp; East Rockaway 2" xfId="28848"/>
    <cellStyle name="s_IEL_finsumm1_Attachment A updated 07 11 with Co. Share 14% &amp; East Rockaway 2 2" xfId="17860"/>
    <cellStyle name="s_IEL_finsumm1_Attachment A updated 07 11 with Co. Share 14% &amp; East Rockaway_Attachment A_Village Refunds # 2 as of 09 12 2011 updated" xfId="10393"/>
    <cellStyle name="s_IEL_finsumm1_Attachment A updated 07 11 with Co. Share 14% &amp; East Rockaway_Attachment A_Village Refunds # 2 as of 09 12 2011 updated 2" xfId="28849"/>
    <cellStyle name="s_IEL_finsumm1_Attachment A updated 07 11 with Co. Share 14% &amp; East Rockaway_Attachment A_Village Refunds # 2 as of 09 12 2011 updated 2 2" xfId="19760"/>
    <cellStyle name="s_IEL_finsumm1_Attachment A updated with Co. Share 14% 07 25 2011" xfId="6036"/>
    <cellStyle name="s_IEL_finsumm1_Attachment A updated with Co. Share 14% 07 25 2011 2" xfId="28850"/>
    <cellStyle name="s_IEL_finsumm1_Attachment A updated with Co. Share 14% 07 25 2011 2 2" xfId="17609"/>
    <cellStyle name="s_IEL_finsumm1_Attachment A updated with Co. Share 14% 07 25 2011_Attachment A_Village Refunds # 2 as of 09 12 2011 updated" xfId="10394"/>
    <cellStyle name="s_IEL_finsumm1_Attachment A updated with Co. Share 14% 07 25 2011_Attachment A_Village Refunds # 2 as of 09 12 2011 updated 2" xfId="28851"/>
    <cellStyle name="s_IEL_finsumm1_Attachment A updated with Co. Share 14% 07 25 2011_Attachment A_Village Refunds # 2 as of 09 12 2011 updated 2 2" xfId="18251"/>
    <cellStyle name="s_IEL_finsumm1_Attachment A_Village Refunds # 2 as of 09 12 2011 updated" xfId="10395"/>
    <cellStyle name="s_IEL_finsumm1_Attachment A_Village Refunds # 2 as of 09 12 2011 updated 2" xfId="28852"/>
    <cellStyle name="s_IEL_finsumm1_Attachment A_Village Refunds # 2 as of 09 12 2011 updated 2 2" xfId="33177"/>
    <cellStyle name="s_IEL_finsumm1_CONTROL_LOG_01_2012" xfId="6037"/>
    <cellStyle name="s_IEL_finsumm1_CONTROL_LOG_01_2012 2" xfId="28853"/>
    <cellStyle name="s_IEL_finsumm1_CONTROL_LOG_01_2012 2 2" xfId="17635"/>
    <cellStyle name="s_IEL_finsumm1_CONTROL_LOG_02_2012" xfId="6038"/>
    <cellStyle name="s_IEL_finsumm1_CONTROL_LOG_02_2012 2" xfId="28854"/>
    <cellStyle name="s_IEL_finsumm1_CONTROL_LOG_02_2012 2 2" xfId="17261"/>
    <cellStyle name="s_IEL_finsumm1_CONTROL_LOG_03_2012" xfId="6039"/>
    <cellStyle name="s_IEL_finsumm1_CONTROL_LOG_03_2012 2" xfId="28855"/>
    <cellStyle name="s_IEL_finsumm1_CONTROL_LOG_03_2012 2 2" xfId="17604"/>
    <cellStyle name="s_IEL_finsumm1_CONTROL_LOG_04_2011" xfId="6040"/>
    <cellStyle name="s_IEL_finsumm1_CONTROL_LOG_04_2011 2" xfId="28856"/>
    <cellStyle name="s_IEL_finsumm1_CONTROL_LOG_04_2011 2 2" xfId="33672"/>
    <cellStyle name="s_IEL_finsumm1_CONTROL_LOG_04_2012" xfId="6041"/>
    <cellStyle name="s_IEL_finsumm1_CONTROL_LOG_04_2012 2" xfId="28857"/>
    <cellStyle name="s_IEL_finsumm1_CONTROL_LOG_04_2012 2 2" xfId="34845"/>
    <cellStyle name="s_IEL_finsumm1_CONTROL_LOG_05_2011" xfId="6042"/>
    <cellStyle name="s_IEL_finsumm1_CONTROL_LOG_05_2011 2" xfId="28858"/>
    <cellStyle name="s_IEL_finsumm1_CONTROL_LOG_05_2011 2 2" xfId="18881"/>
    <cellStyle name="s_IEL_finsumm1_CONTROL_LOG_05_2012" xfId="6043"/>
    <cellStyle name="s_IEL_finsumm1_CONTROL_LOG_05_2012 2" xfId="28859"/>
    <cellStyle name="s_IEL_finsumm1_CONTROL_LOG_05_2012 2 2" xfId="18035"/>
    <cellStyle name="s_IEL_finsumm1_CONTROL_LOG_06_2011" xfId="6044"/>
    <cellStyle name="s_IEL_finsumm1_CONTROL_LOG_06_2011 2" xfId="28860"/>
    <cellStyle name="s_IEL_finsumm1_CONTROL_LOG_06_2011 2 2" xfId="32331"/>
    <cellStyle name="s_IEL_finsumm1_CONTROL_LOG_06_2012" xfId="6045"/>
    <cellStyle name="s_IEL_finsumm1_CONTROL_LOG_06_2012 2" xfId="28861"/>
    <cellStyle name="s_IEL_finsumm1_CONTROL_LOG_06_2012 2 2" xfId="35947"/>
    <cellStyle name="s_IEL_finsumm1_CONTROL_LOG_07_2011" xfId="6046"/>
    <cellStyle name="s_IEL_finsumm1_CONTROL_LOG_07_2011 2" xfId="28862"/>
    <cellStyle name="s_IEL_finsumm1_CONTROL_LOG_07_2011 2 2" xfId="19600"/>
    <cellStyle name="s_IEL_finsumm1_CONTROL_LOG_08_2011" xfId="6047"/>
    <cellStyle name="s_IEL_finsumm1_CONTROL_LOG_08_2011 2" xfId="28863"/>
    <cellStyle name="s_IEL_finsumm1_CONTROL_LOG_08_2011 2 2" xfId="17339"/>
    <cellStyle name="s_IEL_finsumm1_CONTROL_LOG_09_2011" xfId="6048"/>
    <cellStyle name="s_IEL_finsumm1_CONTROL_LOG_09_2011 2" xfId="28864"/>
    <cellStyle name="s_IEL_finsumm1_CONTROL_LOG_09_2011 2 2" xfId="34408"/>
    <cellStyle name="s_IEL_finsumm1_CONTROL_LOG_10_2011" xfId="6049"/>
    <cellStyle name="s_IEL_finsumm1_CONTROL_LOG_10_2011 2" xfId="28865"/>
    <cellStyle name="s_IEL_finsumm1_CONTROL_LOG_10_2011 2 2" xfId="35248"/>
    <cellStyle name="s_IEL_finsumm1_CONTROL_LOG_11_2011" xfId="6050"/>
    <cellStyle name="s_IEL_finsumm1_CONTROL_LOG_11_2011 2" xfId="28866"/>
    <cellStyle name="s_IEL_finsumm1_CONTROL_LOG_11_2011 2 2" xfId="33223"/>
    <cellStyle name="s_IEL_finsumm1_CONTROL_LOG_12_2011" xfId="6051"/>
    <cellStyle name="s_IEL_finsumm1_CONTROL_LOG_12_2011 2" xfId="28867"/>
    <cellStyle name="s_IEL_finsumm1_CONTROL_LOG_12_2011 2 2" xfId="21173"/>
    <cellStyle name="s_IEL_finsumm1_Exhibit JNC-1 Property Tax Refunds" xfId="6052"/>
    <cellStyle name="s_IEL_finsumm1_Exhibit JNC-1 Property Tax Refunds 2" xfId="28868"/>
    <cellStyle name="s_IEL_finsumm1_Exhibit JNC-1 Property Tax Refunds 2 2" xfId="21080"/>
    <cellStyle name="s_IEL_finsumm1_Exhibit JNC-1 Property Tax Refunds_256328 Accr Revenue Other_LI_11.11" xfId="6053"/>
    <cellStyle name="s_IEL_finsumm1_Exhibit JNC-1 Property Tax Refunds_256328 Accr Revenue Other_LI_11.11 2" xfId="28869"/>
    <cellStyle name="s_IEL_finsumm1_Exhibit JNC-1 Property Tax Refunds_256328 Accr Revenue Other_LI_11.11 2 2" xfId="18814"/>
    <cellStyle name="s_IEL_finsumm1_Exhibit JNC-1 Property Tax Refunds_Attachment A_Village Refunds # 2 as of 09 12 2011 updated" xfId="10396"/>
    <cellStyle name="s_IEL_finsumm1_Exhibit JNC-1 Property Tax Refunds_Attachment A_Village Refunds # 2 as of 09 12 2011 updated 2" xfId="28870"/>
    <cellStyle name="s_IEL_finsumm1_Exhibit JNC-1 Property Tax Refunds_Attachment A_Village Refunds # 2 as of 09 12 2011 updated 2 2" xfId="32517"/>
    <cellStyle name="s_IEL_finsumm1_Exhibit JNC-1 Property Tax Refunds_JE 154 Interest on Village Refunds_02.12" xfId="6054"/>
    <cellStyle name="s_IEL_finsumm1_Exhibit JNC-1 Property Tax Refunds_JE 154 Interest on Village Refunds_02.12 2" xfId="28871"/>
    <cellStyle name="s_IEL_finsumm1_Exhibit JNC-1 Property Tax Refunds_JE 154 Interest on Village Refunds_02.12 2 2" xfId="18581"/>
    <cellStyle name="s_IEL_finsumm1_Exhibit JNC-1 Property Tax Refunds_JE 154 Interest on Village Refunds_08.11" xfId="6055"/>
    <cellStyle name="s_IEL_finsumm1_Exhibit JNC-1 Property Tax Refunds_JE 154 Interest on Village Refunds_08.11 2" xfId="28872"/>
    <cellStyle name="s_IEL_finsumm1_Exhibit JNC-1 Property Tax Refunds_JE 154 Interest on Village Refunds_08.11 2 2" xfId="21242"/>
    <cellStyle name="s_IEL_finsumm1_Exhibit JNC-1 Property Tax Refunds_JE 154 Interest on Village Refunds_11.11" xfId="6056"/>
    <cellStyle name="s_IEL_finsumm1_Exhibit JNC-1 Property Tax Refunds_JE 154 Interest on Village Refunds_11.11 2" xfId="28873"/>
    <cellStyle name="s_IEL_finsumm1_Exhibit JNC-1 Property Tax Refunds_JE 154 Interest on Village Refunds_11.11 2 2" xfId="18092"/>
    <cellStyle name="s_IEL_finsumm1_Finance_JKC5_August 2011" xfId="6057"/>
    <cellStyle name="s_IEL_finsumm1_Finance_JKC5_August 2011 2" xfId="28874"/>
    <cellStyle name="s_IEL_finsumm1_Finance_JKC5_August 2011 2 2" xfId="34923"/>
    <cellStyle name="s_IEL_finsumm1_Finance_JKC5_January 2012" xfId="6058"/>
    <cellStyle name="s_IEL_finsumm1_Finance_JKC5_January 2012 2" xfId="28875"/>
    <cellStyle name="s_IEL_finsumm1_Finance_JKC5_January 2012 2 2" xfId="19178"/>
    <cellStyle name="s_IEL_finsumm1_FSTR JDE Reports 12.2011" xfId="9017"/>
    <cellStyle name="s_IEL_finsumm1_FSTR JDE Reports 12.2011 2" xfId="10397"/>
    <cellStyle name="s_IEL_finsumm1_FSTR JDE Reports 12.2011 2 2" xfId="28877"/>
    <cellStyle name="s_IEL_finsumm1_FSTR JDE Reports 12.2011 2 2 2" xfId="34454"/>
    <cellStyle name="s_IEL_finsumm1_FSTR JDE Reports 12.2011 3" xfId="28876"/>
    <cellStyle name="s_IEL_finsumm1_FSTR JDE Reports 12.2011 3 2" xfId="35804"/>
    <cellStyle name="s_IEL_finsumm1_JE 100_AR_Uncoll_NY_12.12" xfId="9440"/>
    <cellStyle name="s_IEL_finsumm1_JE 100_AR_Uncoll_NY_12.12 2" xfId="28878"/>
    <cellStyle name="s_IEL_finsumm1_JE 100_AR_Uncoll_NY_12.12 2 2" xfId="19761"/>
    <cellStyle name="s_IEL_finsumm1_JE 100_Uncoll_LI_06.12" xfId="6059"/>
    <cellStyle name="s_IEL_finsumm1_JE 100_Uncoll_LI_06.12 2" xfId="28879"/>
    <cellStyle name="s_IEL_finsumm1_JE 100_Uncoll_LI_06.12 2 2" xfId="19736"/>
    <cellStyle name="s_IEL_finsumm1_JE 108 SERP 07.12" xfId="6060"/>
    <cellStyle name="s_IEL_finsumm1_JE 108 SERP 07.12 2" xfId="6061"/>
    <cellStyle name="s_IEL_finsumm1_JE 108 SERP 07.12 2 2" xfId="28881"/>
    <cellStyle name="s_IEL_finsumm1_JE 108 SERP 07.12 2 2 2" xfId="18934"/>
    <cellStyle name="s_IEL_finsumm1_JE 108 SERP 07.12 3" xfId="6062"/>
    <cellStyle name="s_IEL_finsumm1_JE 108 SERP 07.12 3 2" xfId="28882"/>
    <cellStyle name="s_IEL_finsumm1_JE 108 SERP 07.12 3 2 2" xfId="20643"/>
    <cellStyle name="s_IEL_finsumm1_JE 108 SERP 07.12 4" xfId="6063"/>
    <cellStyle name="s_IEL_finsumm1_JE 108 SERP 07.12 4 2" xfId="28883"/>
    <cellStyle name="s_IEL_finsumm1_JE 108 SERP 07.12 4 2 2" xfId="34924"/>
    <cellStyle name="s_IEL_finsumm1_JE 108 SERP 07.12 5" xfId="6064"/>
    <cellStyle name="s_IEL_finsumm1_JE 108 SERP 07.12 5 2" xfId="28884"/>
    <cellStyle name="s_IEL_finsumm1_JE 108 SERP 07.12 5 2 2" xfId="21219"/>
    <cellStyle name="s_IEL_finsumm1_JE 108 SERP 07.12 6" xfId="28880"/>
    <cellStyle name="s_IEL_finsumm1_JE 108 SERP 07.12 6 2" xfId="18243"/>
    <cellStyle name="s_IEL_finsumm1_JE 109 Rate Differential 08.12" xfId="6065"/>
    <cellStyle name="s_IEL_finsumm1_JE 109 Rate Differential 08.12 2" xfId="6066"/>
    <cellStyle name="s_IEL_finsumm1_JE 109 Rate Differential 08.12 2 2" xfId="28886"/>
    <cellStyle name="s_IEL_finsumm1_JE 109 Rate Differential 08.12 2 2 2" xfId="32882"/>
    <cellStyle name="s_IEL_finsumm1_JE 109 Rate Differential 08.12 3" xfId="6067"/>
    <cellStyle name="s_IEL_finsumm1_JE 109 Rate Differential 08.12 3 2" xfId="28887"/>
    <cellStyle name="s_IEL_finsumm1_JE 109 Rate Differential 08.12 3 2 2" xfId="20954"/>
    <cellStyle name="s_IEL_finsumm1_JE 109 Rate Differential 08.12 4" xfId="6068"/>
    <cellStyle name="s_IEL_finsumm1_JE 109 Rate Differential 08.12 4 2" xfId="28888"/>
    <cellStyle name="s_IEL_finsumm1_JE 109 Rate Differential 08.12 4 2 2" xfId="19520"/>
    <cellStyle name="s_IEL_finsumm1_JE 109 Rate Differential 08.12 5" xfId="6069"/>
    <cellStyle name="s_IEL_finsumm1_JE 109 Rate Differential 08.12 5 2" xfId="28889"/>
    <cellStyle name="s_IEL_finsumm1_JE 109 Rate Differential 08.12 5 2 2" xfId="35394"/>
    <cellStyle name="s_IEL_finsumm1_JE 109 Rate Differential 08.12 6" xfId="28885"/>
    <cellStyle name="s_IEL_finsumm1_JE 109 Rate Differential 08.12 6 2" xfId="35355"/>
    <cellStyle name="s_IEL_finsumm1_JE 111 PNC ANALYSIS FEE ACCRUAL 07.12" xfId="6070"/>
    <cellStyle name="s_IEL_finsumm1_JE 111 PNC ANALYSIS FEE ACCRUAL 07.12 2" xfId="6071"/>
    <cellStyle name="s_IEL_finsumm1_JE 111 PNC ANALYSIS FEE ACCRUAL 07.12 2 2" xfId="28891"/>
    <cellStyle name="s_IEL_finsumm1_JE 111 PNC ANALYSIS FEE ACCRUAL 07.12 2 2 2" xfId="33144"/>
    <cellStyle name="s_IEL_finsumm1_JE 111 PNC ANALYSIS FEE ACCRUAL 07.12 3" xfId="6072"/>
    <cellStyle name="s_IEL_finsumm1_JE 111 PNC ANALYSIS FEE ACCRUAL 07.12 3 2" xfId="28892"/>
    <cellStyle name="s_IEL_finsumm1_JE 111 PNC ANALYSIS FEE ACCRUAL 07.12 3 2 2" xfId="34476"/>
    <cellStyle name="s_IEL_finsumm1_JE 111 PNC ANALYSIS FEE ACCRUAL 07.12 4" xfId="6073"/>
    <cellStyle name="s_IEL_finsumm1_JE 111 PNC ANALYSIS FEE ACCRUAL 07.12 4 2" xfId="28893"/>
    <cellStyle name="s_IEL_finsumm1_JE 111 PNC ANALYSIS FEE ACCRUAL 07.12 4 2 2" xfId="35120"/>
    <cellStyle name="s_IEL_finsumm1_JE 111 PNC ANALYSIS FEE ACCRUAL 07.12 5" xfId="6074"/>
    <cellStyle name="s_IEL_finsumm1_JE 111 PNC ANALYSIS FEE ACCRUAL 07.12 5 2" xfId="28894"/>
    <cellStyle name="s_IEL_finsumm1_JE 111 PNC ANALYSIS FEE ACCRUAL 07.12 5 2 2" xfId="17380"/>
    <cellStyle name="s_IEL_finsumm1_JE 111 PNC ANALYSIS FEE ACCRUAL 07.12 6" xfId="28890"/>
    <cellStyle name="s_IEL_finsumm1_JE 111 PNC ANALYSIS FEE ACCRUAL 07.12 6 2" xfId="32372"/>
    <cellStyle name="s_IEL_finsumm1_JE 125_AWCC Activity_NY_08.12" xfId="6075"/>
    <cellStyle name="s_IEL_finsumm1_JE 125_AWCC Activity_NY_08.12 2" xfId="28895"/>
    <cellStyle name="s_IEL_finsumm1_JE 125_AWCC Activity_NY_08.12 2 2" xfId="32703"/>
    <cellStyle name="s_IEL_finsumm1_JE 152_TSA accrue interest_LI_07.12" xfId="6076"/>
    <cellStyle name="s_IEL_finsumm1_JE 152_TSA accrue interest_LI_07.12 2" xfId="28896"/>
    <cellStyle name="s_IEL_finsumm1_JE 152_TSA accrue interest_LI_07.12 2 2" xfId="35050"/>
    <cellStyle name="s_IEL_finsumm1_JE 154 Interest on Village Refunds_02.12" xfId="6077"/>
    <cellStyle name="s_IEL_finsumm1_JE 154 Interest on Village Refunds_02.12 2" xfId="28897"/>
    <cellStyle name="s_IEL_finsumm1_JE 154 Interest on Village Refunds_02.12 2 2" xfId="33292"/>
    <cellStyle name="s_IEL_finsumm1_JE 154 Interest on Village Refunds_03.11" xfId="6078"/>
    <cellStyle name="s_IEL_finsumm1_JE 154 Interest on Village Refunds_03.11 2" xfId="28898"/>
    <cellStyle name="s_IEL_finsumm1_JE 154 Interest on Village Refunds_03.11 2 2" xfId="35466"/>
    <cellStyle name="s_IEL_finsumm1_JE 154 Interest on Village Refunds_03.11_256328 Accr Revenue Other_LI_11.11" xfId="6079"/>
    <cellStyle name="s_IEL_finsumm1_JE 154 Interest on Village Refunds_03.11_256328 Accr Revenue Other_LI_11.11 2" xfId="28899"/>
    <cellStyle name="s_IEL_finsumm1_JE 154 Interest on Village Refunds_03.11_256328 Accr Revenue Other_LI_11.11 2 2" xfId="20922"/>
    <cellStyle name="s_IEL_finsumm1_JE 154 Interest on Village Refunds_03.11_Attachment A updated with Co. Share 14% 07 25 2011" xfId="6080"/>
    <cellStyle name="s_IEL_finsumm1_JE 154 Interest on Village Refunds_03.11_Attachment A updated with Co. Share 14% 07 25 2011 2" xfId="28900"/>
    <cellStyle name="s_IEL_finsumm1_JE 154 Interest on Village Refunds_03.11_Attachment A updated with Co. Share 14% 07 25 2011 2 2" xfId="21350"/>
    <cellStyle name="s_IEL_finsumm1_JE 154 Interest on Village Refunds_03.11_Attachment A updated with Co. Share 14% 07 25 2011_Attachment A_Village Refunds # 2 as of 09 12 2011 updated" xfId="10398"/>
    <cellStyle name="s_IEL_finsumm1_JE 154 Interest on Village Refunds_03.11_Attachment A updated with Co. Share 14% 07 25 2011_Attachment A_Village Refunds # 2 as of 09 12 2011 updated 2" xfId="28901"/>
    <cellStyle name="s_IEL_finsumm1_JE 154 Interest on Village Refunds_03.11_Attachment A updated with Co. Share 14% 07 25 2011_Attachment A_Village Refunds # 2 as of 09 12 2011 updated 2 2" xfId="19537"/>
    <cellStyle name="s_IEL_finsumm1_JE 154 Interest on Village Refunds_03.11_Attachment A_Village Refunds # 2 as of 09 12 2011 updated" xfId="10399"/>
    <cellStyle name="s_IEL_finsumm1_JE 154 Interest on Village Refunds_03.11_Attachment A_Village Refunds # 2 as of 09 12 2011 updated 2" xfId="28902"/>
    <cellStyle name="s_IEL_finsumm1_JE 154 Interest on Village Refunds_03.11_Attachment A_Village Refunds # 2 as of 09 12 2011 updated 2 2" xfId="34846"/>
    <cellStyle name="s_IEL_finsumm1_JE 154 Interest on Village Refunds_03.11_JE 154 Interest on Village Refunds_02.12" xfId="6081"/>
    <cellStyle name="s_IEL_finsumm1_JE 154 Interest on Village Refunds_03.11_JE 154 Interest on Village Refunds_02.12 2" xfId="28903"/>
    <cellStyle name="s_IEL_finsumm1_JE 154 Interest on Village Refunds_03.11_JE 154 Interest on Village Refunds_02.12 2 2" xfId="35623"/>
    <cellStyle name="s_IEL_finsumm1_JE 154 Interest on Village Refunds_03.11_JE 154 Interest on Village Refunds_08.11" xfId="6082"/>
    <cellStyle name="s_IEL_finsumm1_JE 154 Interest on Village Refunds_03.11_JE 154 Interest on Village Refunds_08.11 2" xfId="28904"/>
    <cellStyle name="s_IEL_finsumm1_JE 154 Interest on Village Refunds_03.11_JE 154 Interest on Village Refunds_08.11 2 2" xfId="17408"/>
    <cellStyle name="s_IEL_finsumm1_JE 154 Interest on Village Refunds_03.11_JE 154 Interest on Village Refunds_11.11" xfId="6083"/>
    <cellStyle name="s_IEL_finsumm1_JE 154 Interest on Village Refunds_03.11_JE 154 Interest on Village Refunds_11.11 2" xfId="28905"/>
    <cellStyle name="s_IEL_finsumm1_JE 154 Interest on Village Refunds_03.11_JE 154 Interest on Village Refunds_11.11 2 2" xfId="20753"/>
    <cellStyle name="s_IEL_finsumm1_JE 154 Interest on Village Refunds_08.11" xfId="6084"/>
    <cellStyle name="s_IEL_finsumm1_JE 154 Interest on Village Refunds_08.11 2" xfId="28906"/>
    <cellStyle name="s_IEL_finsumm1_JE 154 Interest on Village Refunds_08.11 2 2" xfId="17969"/>
    <cellStyle name="s_IEL_finsumm1_JE 154 Interest on Village Refunds_09.11" xfId="10400"/>
    <cellStyle name="s_IEL_finsumm1_JE 154 Interest on Village Refunds_09.11 2" xfId="28907"/>
    <cellStyle name="s_IEL_finsumm1_JE 154 Interest on Village Refunds_09.11 2 2" xfId="19533"/>
    <cellStyle name="s_IEL_finsumm1_JE 154 Interest on Village Refunds_11.11" xfId="6085"/>
    <cellStyle name="s_IEL_finsumm1_JE 154 Interest on Village Refunds_11.11 2" xfId="28908"/>
    <cellStyle name="s_IEL_finsumm1_JE 154 Interest on Village Refunds_11.11 2 2" xfId="33758"/>
    <cellStyle name="s_IEL_finsumm1_JE 160 Workbasket accrual LI 09.11" xfId="6086"/>
    <cellStyle name="s_IEL_finsumm1_JE 160 Workbasket accrual LI 09.11 2" xfId="28909"/>
    <cellStyle name="s_IEL_finsumm1_JE 160 Workbasket accrual LI 09.11 2 2" xfId="21097"/>
    <cellStyle name="s_IEL_finsumm1_JE 160 Workbasket accrual LI 10.11 - in progress" xfId="6087"/>
    <cellStyle name="s_IEL_finsumm1_JE 160 Workbasket accrual LI 10.11 - in progress 2" xfId="28910"/>
    <cellStyle name="s_IEL_finsumm1_JE 160 Workbasket accrual LI 10.11 - in progress 2 2" xfId="17809"/>
    <cellStyle name="s_IEL_finsumm1_JE 160 Workbasket Accrual_updated-_CA_01.10" xfId="6088"/>
    <cellStyle name="s_IEL_finsumm1_JE 160 Workbasket Accrual_updated-_CA_01.10 2" xfId="6089"/>
    <cellStyle name="s_IEL_finsumm1_JE 160 Workbasket Accrual_updated-_CA_01.10 2 2" xfId="28912"/>
    <cellStyle name="s_IEL_finsumm1_JE 160 Workbasket Accrual_updated-_CA_01.10 2 2 2" xfId="33068"/>
    <cellStyle name="s_IEL_finsumm1_JE 160 Workbasket Accrual_updated-_CA_01.10 3" xfId="6090"/>
    <cellStyle name="s_IEL_finsumm1_JE 160 Workbasket Accrual_updated-_CA_01.10 3 2" xfId="28913"/>
    <cellStyle name="s_IEL_finsumm1_JE 160 Workbasket Accrual_updated-_CA_01.10 3 2 2" xfId="33902"/>
    <cellStyle name="s_IEL_finsumm1_JE 160 Workbasket Accrual_updated-_CA_01.10 4" xfId="6091"/>
    <cellStyle name="s_IEL_finsumm1_JE 160 Workbasket Accrual_updated-_CA_01.10 4 2" xfId="28914"/>
    <cellStyle name="s_IEL_finsumm1_JE 160 Workbasket Accrual_updated-_CA_01.10 4 2 2" xfId="18676"/>
    <cellStyle name="s_IEL_finsumm1_JE 160 Workbasket Accrual_updated-_CA_01.10 5" xfId="6092"/>
    <cellStyle name="s_IEL_finsumm1_JE 160 Workbasket Accrual_updated-_CA_01.10 5 2" xfId="28915"/>
    <cellStyle name="s_IEL_finsumm1_JE 160 Workbasket Accrual_updated-_CA_01.10 5 2 2" xfId="19532"/>
    <cellStyle name="s_IEL_finsumm1_JE 160 Workbasket Accrual_updated-_CA_01.10 6" xfId="28911"/>
    <cellStyle name="s_IEL_finsumm1_JE 160 Workbasket Accrual_updated-_CA_01.10 6 2" xfId="33649"/>
    <cellStyle name="s_IEL_finsumm1_JE 160 Workbasket Accrual_updated-_CA_01.10_~3251160" xfId="6093"/>
    <cellStyle name="s_IEL_finsumm1_JE 160 Workbasket Accrual_updated-_CA_01.10_~3251160 2" xfId="28916"/>
    <cellStyle name="s_IEL_finsumm1_JE 160 Workbasket Accrual_updated-_CA_01.10_~3251160 2 2" xfId="17621"/>
    <cellStyle name="s_IEL_finsumm1_JE 160 Workbasket Accrual_updated-_CA_01.10_JE 160 Workbasket accrual LI 09.11" xfId="6094"/>
    <cellStyle name="s_IEL_finsumm1_JE 160 Workbasket Accrual_updated-_CA_01.10_JE 160 Workbasket accrual LI 09.11 2" xfId="28917"/>
    <cellStyle name="s_IEL_finsumm1_JE 160 Workbasket Accrual_updated-_CA_01.10_JE 160 Workbasket accrual LI 09.11 2 2" xfId="33512"/>
    <cellStyle name="s_IEL_finsumm1_JE 160 Workbasket Accrual_updated-_CA_01.10_JE 160 Workbasket accrual LI 10.11 - in progress" xfId="6095"/>
    <cellStyle name="s_IEL_finsumm1_JE 160 Workbasket Accrual_updated-_CA_01.10_JE 160 Workbasket accrual LI 10.11 - in progress 2" xfId="28918"/>
    <cellStyle name="s_IEL_finsumm1_JE 160 Workbasket Accrual_updated-_CA_01.10_JE 160 Workbasket accrual LI 10.11 - in progress 2 2" xfId="34715"/>
    <cellStyle name="s_IEL_finsumm1_JE 160 Workbasket Accrual_updated-_CA_01.10_JE 160 Workbasket Template_LI_04.12" xfId="6096"/>
    <cellStyle name="s_IEL_finsumm1_JE 160 Workbasket Accrual_updated-_CA_01.10_JE 160 Workbasket Template_LI_04.12 2" xfId="28919"/>
    <cellStyle name="s_IEL_finsumm1_JE 160 Workbasket Accrual_updated-_CA_01.10_JE 160 Workbasket Template_LI_04.12 2 2" xfId="34324"/>
    <cellStyle name="s_IEL_finsumm1_JE 160 Workbasket Accrual_updated-_CA_01.10_JE 160 Workbasket Template_LI_07.12" xfId="6097"/>
    <cellStyle name="s_IEL_finsumm1_JE 160 Workbasket Accrual_updated-_CA_01.10_JE 160 Workbasket Template_LI_07.12 2" xfId="28920"/>
    <cellStyle name="s_IEL_finsumm1_JE 160 Workbasket Accrual_updated-_CA_01.10_JE 160 Workbasket Template_LI_07.12 2 2" xfId="32743"/>
    <cellStyle name="s_IEL_finsumm1_JE 160 Workbasket Accrual_updated-_CA_01.10_JE 175 Legal Accrual_LI 05.12" xfId="6098"/>
    <cellStyle name="s_IEL_finsumm1_JE 160 Workbasket Accrual_updated-_CA_01.10_JE 175 Legal Accrual_LI 05.12 2" xfId="28921"/>
    <cellStyle name="s_IEL_finsumm1_JE 160 Workbasket Accrual_updated-_CA_01.10_JE 175 Legal Accrual_LI 05.12 2 2" xfId="21088"/>
    <cellStyle name="s_IEL_finsumm1_JE 160 Workbasket Accrual_updated-_CA_01.10_JE 175 Legal Accrual_LI 08.2011" xfId="6099"/>
    <cellStyle name="s_IEL_finsumm1_JE 160 Workbasket Accrual_updated-_CA_01.10_JE 175 Legal Accrual_LI 08.2011 2" xfId="28922"/>
    <cellStyle name="s_IEL_finsumm1_JE 160 Workbasket Accrual_updated-_CA_01.10_JE 175 Legal Accrual_LI 08.2011 2 2" xfId="32301"/>
    <cellStyle name="s_IEL_finsumm1_JE 160 Workbasket Accrual_updated-_CA_01.10_JE 175 Legal Accrual_LI -10.2011" xfId="6100"/>
    <cellStyle name="s_IEL_finsumm1_JE 160 Workbasket Accrual_updated-_CA_01.10_JE 175 Legal Accrual_LI -10.2011 2" xfId="28923"/>
    <cellStyle name="s_IEL_finsumm1_JE 160 Workbasket Accrual_updated-_CA_01.10_JE 175 Legal Accrual_LI -10.2011 2 2" xfId="33577"/>
    <cellStyle name="s_IEL_finsumm1_JE 160 Workbasket Accrual_updated-_CA_01.10_JE 175 Legal Accrual_LI -11.2011" xfId="6101"/>
    <cellStyle name="s_IEL_finsumm1_JE 160 Workbasket Accrual_updated-_CA_01.10_JE 175 Legal Accrual_LI -11.2011 2" xfId="28924"/>
    <cellStyle name="s_IEL_finsumm1_JE 160 Workbasket Accrual_updated-_CA_01.10_JE 175 Legal Accrual_LI -11.2011 2 2" xfId="20899"/>
    <cellStyle name="s_IEL_finsumm1_JE 160 Workbasket Accrual_updated-_CA_01.10_JE 175 Legal Accrual_LI -12.2011" xfId="6102"/>
    <cellStyle name="s_IEL_finsumm1_JE 160 Workbasket Accrual_updated-_CA_01.10_JE 175 Legal Accrual_LI -12.2011 2" xfId="28925"/>
    <cellStyle name="s_IEL_finsumm1_JE 160 Workbasket Accrual_updated-_CA_01.10_JE 175 Legal Accrual_LI -12.2011 2 2" xfId="18313"/>
    <cellStyle name="s_IEL_finsumm1_JE 160 Workbasket Accrual_updated-_CA_01.10_JE 175_Legal Accrual_TN_08.11" xfId="6103"/>
    <cellStyle name="s_IEL_finsumm1_JE 160 Workbasket Accrual_updated-_CA_01.10_JE 175_Legal Accrual_TN_08.11 2" xfId="28926"/>
    <cellStyle name="s_IEL_finsumm1_JE 160 Workbasket Accrual_updated-_CA_01.10_JE 175_Legal Accrual_TN_08.11 2 2" xfId="34401"/>
    <cellStyle name="s_IEL_finsumm1_JE 160 Workbasket Accrual_updated-_CA_01.10_JE 175_Legal Accrual_TN_09.11" xfId="6104"/>
    <cellStyle name="s_IEL_finsumm1_JE 160 Workbasket Accrual_updated-_CA_01.10_JE 175_Legal Accrual_TN_09.11 2" xfId="28927"/>
    <cellStyle name="s_IEL_finsumm1_JE 160 Workbasket Accrual_updated-_CA_01.10_JE 175_Legal Accrual_TN_09.11 2 2" xfId="33009"/>
    <cellStyle name="s_IEL_finsumm1_JE 160 Workbasket Accrual_updated-_CA_01.10_LI-Legal Fees_Accrual Worksheet_2011-02Nov" xfId="6105"/>
    <cellStyle name="s_IEL_finsumm1_JE 160 Workbasket Accrual_updated-_CA_01.10_LI-Legal Fees_Accrual Worksheet_2011-02Nov 2" xfId="28928"/>
    <cellStyle name="s_IEL_finsumm1_JE 160 Workbasket Accrual_updated-_CA_01.10_LI-Legal Fees_Accrual Worksheet_2011-02Nov 2 2" xfId="18019"/>
    <cellStyle name="s_IEL_finsumm1_JE 160 Workbasket Accrual_updated-_CA_01.10_SAP JE Accrual" xfId="6106"/>
    <cellStyle name="s_IEL_finsumm1_JE 160 Workbasket Accrual_updated-_CA_01.10_SAP JE Accrual 2" xfId="28929"/>
    <cellStyle name="s_IEL_finsumm1_JE 160 Workbasket Accrual_updated-_CA_01.10_SAP JE Accrual 2 2" xfId="33470"/>
    <cellStyle name="s_IEL_finsumm1_JE 160 Workbasket Accrual_updated-_CA_01.10_SAP JE Template 10.06.12" xfId="6107"/>
    <cellStyle name="s_IEL_finsumm1_JE 160 Workbasket Accrual_updated-_CA_01.10_SAP JE Template 10.06.12 2" xfId="28930"/>
    <cellStyle name="s_IEL_finsumm1_JE 160 Workbasket Accrual_updated-_CA_01.10_SAP JE Template 10.06.12 2 2" xfId="18303"/>
    <cellStyle name="s_IEL_finsumm1_JE 175 Legal accrual_12.11" xfId="6108"/>
    <cellStyle name="s_IEL_finsumm1_JE 175 Legal accrual_12.11 2" xfId="28931"/>
    <cellStyle name="s_IEL_finsumm1_JE 175 Legal accrual_12.11 2 2" xfId="33204"/>
    <cellStyle name="s_IEL_finsumm1_JE 175 Legal Accrual_LI_07.12" xfId="10913"/>
    <cellStyle name="s_IEL_finsumm1_JE 175 Legal Accrual_LI_07.12 2" xfId="28932"/>
    <cellStyle name="s_IEL_finsumm1_JE 175 Legal Accrual_LI_07.12 2 2" xfId="17948"/>
    <cellStyle name="s_IEL_finsumm1_JE 180_MI reserve over 180 days_LI 07.12" xfId="10914"/>
    <cellStyle name="s_IEL_finsumm1_JE 180_MI reserve over 180 days_LI 07.12 2" xfId="28933"/>
    <cellStyle name="s_IEL_finsumm1_JE 180_MI reserve over 180 days_LI 07.12 2 2" xfId="18664"/>
    <cellStyle name="s_IEL_finsumm1_JE 200 AWCC true up_PA_06.12" xfId="6109"/>
    <cellStyle name="s_IEL_finsumm1_JE 200 AWCC true up_PA_06.12 2" xfId="28934"/>
    <cellStyle name="s_IEL_finsumm1_JE 200 AWCC true up_PA_06.12 2 2" xfId="35661"/>
    <cellStyle name="s_IEL_finsumm1_JE 38110902 True up interest for RAC adjustment" xfId="6110"/>
    <cellStyle name="s_IEL_finsumm1_JE 38110902 True up interest for RAC adjustment 2" xfId="28935"/>
    <cellStyle name="s_IEL_finsumm1_JE 38110902 True up interest for RAC adjustment 2 2" xfId="18677"/>
    <cellStyle name="s_IEL_finsumm1_JE 39081218 Antenna Rent Revenue_NY_07.12" xfId="9441"/>
    <cellStyle name="s_IEL_finsumm1_JE 39081218 Antenna Rent Revenue_NY_07.12 2" xfId="28936"/>
    <cellStyle name="s_IEL_finsumm1_JE 39081218 Antenna Rent Revenue_NY_07.12 2 2" xfId="35373"/>
    <cellStyle name="s_IEL_finsumm1_JE 500 INTERNAL RESERVE INTEREST Dec. 2011" xfId="6111"/>
    <cellStyle name="s_IEL_finsumm1_JE 500 INTERNAL RESERVE INTEREST Dec. 2011 2" xfId="9583"/>
    <cellStyle name="s_IEL_finsumm1_JE 500 INTERNAL RESERVE INTEREST Dec. 2011 2 2" xfId="28938"/>
    <cellStyle name="s_IEL_finsumm1_JE 500 INTERNAL RESERVE INTEREST Dec. 2011 2 2 2" xfId="21052"/>
    <cellStyle name="s_IEL_finsumm1_JE 500 INTERNAL RESERVE INTEREST Dec. 2011 3" xfId="28937"/>
    <cellStyle name="s_IEL_finsumm1_JE 500 INTERNAL RESERVE INTEREST Dec. 2011 3 2" xfId="21116"/>
    <cellStyle name="s_IEL_finsumm1_JE 500 INTERNAL RESERVE INTEREST Nov. 2011" xfId="9584"/>
    <cellStyle name="s_IEL_finsumm1_JE 500 INTERNAL RESERVE INTEREST Nov. 2011 2" xfId="28939"/>
    <cellStyle name="s_IEL_finsumm1_JE 500 INTERNAL RESERVE INTEREST Nov. 2011 2 2" xfId="32767"/>
    <cellStyle name="s_IEL_finsumm1_JE 725 - To record the PPV uplift - NY - 08.12" xfId="9018"/>
    <cellStyle name="s_IEL_finsumm1_JE 725 - To record the PPV uplift - NY - 08.12 2" xfId="28940"/>
    <cellStyle name="s_IEL_finsumm1_JE 725 - To record the PPV uplift - NY - 08.12 2 2" xfId="35936"/>
    <cellStyle name="s_IEL_finsumm1_JE 77 Rev Stabilization 02.12" xfId="6112"/>
    <cellStyle name="s_IEL_finsumm1_JE 77 Rev Stabilization 02.12 2" xfId="28941"/>
    <cellStyle name="s_IEL_finsumm1_JE 77 Rev Stabilization 02.12 2 2" xfId="32808"/>
    <cellStyle name="s_IEL_finsumm1_JE 77 Rev Stabilization 03.12" xfId="10401"/>
    <cellStyle name="s_IEL_finsumm1_JE 77 Rev Stabilization 03.12 2" xfId="28942"/>
    <cellStyle name="s_IEL_finsumm1_JE 77 Rev Stabilization 03.12 2 2" xfId="32825"/>
    <cellStyle name="s_IEL_finsumm1_JE 77 Rev Stabilization 08.11" xfId="6113"/>
    <cellStyle name="s_IEL_finsumm1_JE 77 Rev Stabilization 08.11 2" xfId="10402"/>
    <cellStyle name="s_IEL_finsumm1_JE 77 Rev Stabilization 08.11 2 2" xfId="28944"/>
    <cellStyle name="s_IEL_finsumm1_JE 77 Rev Stabilization 08.11 2 2 2" xfId="36003"/>
    <cellStyle name="s_IEL_finsumm1_JE 77 Rev Stabilization 08.11 3" xfId="28943"/>
    <cellStyle name="s_IEL_finsumm1_JE 77 Rev Stabilization 08.11 3 2" xfId="18075"/>
    <cellStyle name="s_IEL_finsumm1_JE 77 Rev Stabilization 11.11" xfId="10403"/>
    <cellStyle name="s_IEL_finsumm1_JE 77 Rev Stabilization 11.11 2" xfId="28945"/>
    <cellStyle name="s_IEL_finsumm1_JE 77 Rev Stabilization 11.11 2 2" xfId="18121"/>
    <cellStyle name="s_IEL_finsumm1_JE 77 Rev Stabilization 12.11" xfId="10404"/>
    <cellStyle name="s_IEL_finsumm1_JE 77 Rev Stabilization 12.11 2" xfId="28946"/>
    <cellStyle name="s_IEL_finsumm1_JE 77 Rev Stabilization 12.11 2 2" xfId="32278"/>
    <cellStyle name="s_IEL_finsumm1_JE 77 Rev Stabilization_NY_08.12" xfId="9019"/>
    <cellStyle name="s_IEL_finsumm1_JE 77 Rev Stabilization_NY_08.12 2" xfId="28947"/>
    <cellStyle name="s_IEL_finsumm1_JE 77 Rev Stabilization_NY_08.12 2 2" xfId="21026"/>
    <cellStyle name="s_IEL_finsumm1_JE 78 Property Tax Stabilization 02.12" xfId="9020"/>
    <cellStyle name="s_IEL_finsumm1_JE 78 Property Tax Stabilization 02.12 2" xfId="28948"/>
    <cellStyle name="s_IEL_finsumm1_JE 78 Property Tax Stabilization 02.12 2 2" xfId="35358"/>
    <cellStyle name="s_IEL_finsumm1_JE 78 Property Tax Stabilization 08.11" xfId="9021"/>
    <cellStyle name="s_IEL_finsumm1_JE 78 Property Tax Stabilization 08.11 2" xfId="28949"/>
    <cellStyle name="s_IEL_finsumm1_JE 78 Property Tax Stabilization 08.11 2 2" xfId="18857"/>
    <cellStyle name="s_IEL_finsumm1_JE 78 Property Tax Stabilization 11.11" xfId="9022"/>
    <cellStyle name="s_IEL_finsumm1_JE 78 Property Tax Stabilization 11.11 2" xfId="28950"/>
    <cellStyle name="s_IEL_finsumm1_JE 78 Property Tax Stabilization 11.11 2 2" xfId="17643"/>
    <cellStyle name="s_IEL_finsumm1_JE Template" xfId="6114"/>
    <cellStyle name="s_IEL_finsumm1_JE Template 2" xfId="6115"/>
    <cellStyle name="s_IEL_finsumm1_JE Template 2 2" xfId="28952"/>
    <cellStyle name="s_IEL_finsumm1_JE Template 2 2 2" xfId="33507"/>
    <cellStyle name="s_IEL_finsumm1_JE Template 3" xfId="6116"/>
    <cellStyle name="s_IEL_finsumm1_JE Template 3 2" xfId="28953"/>
    <cellStyle name="s_IEL_finsumm1_JE Template 3 2 2" xfId="34984"/>
    <cellStyle name="s_IEL_finsumm1_JE Template 4" xfId="6117"/>
    <cellStyle name="s_IEL_finsumm1_JE Template 4 2" xfId="28954"/>
    <cellStyle name="s_IEL_finsumm1_JE Template 4 2 2" xfId="19529"/>
    <cellStyle name="s_IEL_finsumm1_JE Template 5" xfId="6118"/>
    <cellStyle name="s_IEL_finsumm1_JE Template 5 2" xfId="28955"/>
    <cellStyle name="s_IEL_finsumm1_JE Template 5 2 2" xfId="35595"/>
    <cellStyle name="s_IEL_finsumm1_JE Template 6" xfId="28951"/>
    <cellStyle name="s_IEL_finsumm1_JE Template 6 2" xfId="20647"/>
    <cellStyle name="s_IEL_finsumm1_JE Template_~3251160" xfId="6119"/>
    <cellStyle name="s_IEL_finsumm1_JE Template_~3251160 2" xfId="28956"/>
    <cellStyle name="s_IEL_finsumm1_JE Template_~3251160 2 2" xfId="19710"/>
    <cellStyle name="s_IEL_finsumm1_JE Template_JE 160 Workbasket accrual LI 09.11" xfId="6120"/>
    <cellStyle name="s_IEL_finsumm1_JE Template_JE 160 Workbasket accrual LI 09.11 2" xfId="28957"/>
    <cellStyle name="s_IEL_finsumm1_JE Template_JE 160 Workbasket accrual LI 09.11 2 2" xfId="32998"/>
    <cellStyle name="s_IEL_finsumm1_JE Template_JE 160 Workbasket accrual LI 10.11 - in progress" xfId="6121"/>
    <cellStyle name="s_IEL_finsumm1_JE Template_JE 160 Workbasket accrual LI 10.11 - in progress 2" xfId="28958"/>
    <cellStyle name="s_IEL_finsumm1_JE Template_JE 160 Workbasket accrual LI 10.11 - in progress 2 2" xfId="34397"/>
    <cellStyle name="s_IEL_finsumm1_JE Template_JE 160 Workbasket Template_LI_04.12" xfId="6122"/>
    <cellStyle name="s_IEL_finsumm1_JE Template_JE 160 Workbasket Template_LI_04.12 2" xfId="28959"/>
    <cellStyle name="s_IEL_finsumm1_JE Template_JE 160 Workbasket Template_LI_04.12 2 2" xfId="21220"/>
    <cellStyle name="s_IEL_finsumm1_JE Template_JE 160 Workbasket Template_LI_07.12" xfId="6123"/>
    <cellStyle name="s_IEL_finsumm1_JE Template_JE 160 Workbasket Template_LI_07.12 2" xfId="28960"/>
    <cellStyle name="s_IEL_finsumm1_JE Template_JE 160 Workbasket Template_LI_07.12 2 2" xfId="33253"/>
    <cellStyle name="s_IEL_finsumm1_JE Template_JE 175 Legal Accrual_LI 05.12" xfId="6124"/>
    <cellStyle name="s_IEL_finsumm1_JE Template_JE 175 Legal Accrual_LI 05.12 2" xfId="28961"/>
    <cellStyle name="s_IEL_finsumm1_JE Template_JE 175 Legal Accrual_LI 05.12 2 2" xfId="32421"/>
    <cellStyle name="s_IEL_finsumm1_JE Template_JE 175 Legal Accrual_LI 08.2011" xfId="6125"/>
    <cellStyle name="s_IEL_finsumm1_JE Template_JE 175 Legal Accrual_LI 08.2011 2" xfId="28962"/>
    <cellStyle name="s_IEL_finsumm1_JE Template_JE 175 Legal Accrual_LI 08.2011 2 2" xfId="35215"/>
    <cellStyle name="s_IEL_finsumm1_JE Template_JE 175 Legal Accrual_LI -10.2011" xfId="6126"/>
    <cellStyle name="s_IEL_finsumm1_JE Template_JE 175 Legal Accrual_LI -10.2011 2" xfId="28963"/>
    <cellStyle name="s_IEL_finsumm1_JE Template_JE 175 Legal Accrual_LI -10.2011 2 2" xfId="32654"/>
    <cellStyle name="s_IEL_finsumm1_JE Template_JE 175 Legal Accrual_LI -11.2011" xfId="6127"/>
    <cellStyle name="s_IEL_finsumm1_JE Template_JE 175 Legal Accrual_LI -11.2011 2" xfId="28964"/>
    <cellStyle name="s_IEL_finsumm1_JE Template_JE 175 Legal Accrual_LI -11.2011 2 2" xfId="17878"/>
    <cellStyle name="s_IEL_finsumm1_JE Template_JE 175 Legal Accrual_LI -12.2011" xfId="6128"/>
    <cellStyle name="s_IEL_finsumm1_JE Template_JE 175 Legal Accrual_LI -12.2011 2" xfId="28965"/>
    <cellStyle name="s_IEL_finsumm1_JE Template_JE 175 Legal Accrual_LI -12.2011 2 2" xfId="19276"/>
    <cellStyle name="s_IEL_finsumm1_JE Template_JE 175_Legal Accrual_TN_08.11" xfId="6129"/>
    <cellStyle name="s_IEL_finsumm1_JE Template_JE 175_Legal Accrual_TN_08.11 2" xfId="28966"/>
    <cellStyle name="s_IEL_finsumm1_JE Template_JE 175_Legal Accrual_TN_08.11 2 2" xfId="35792"/>
    <cellStyle name="s_IEL_finsumm1_JE Template_JE 175_Legal Accrual_TN_09.11" xfId="6130"/>
    <cellStyle name="s_IEL_finsumm1_JE Template_JE 175_Legal Accrual_TN_09.11 2" xfId="28967"/>
    <cellStyle name="s_IEL_finsumm1_JE Template_JE 175_Legal Accrual_TN_09.11 2 2" xfId="20931"/>
    <cellStyle name="s_IEL_finsumm1_JE Template_LI-Legal Fees_Accrual Worksheet_2011-02Nov" xfId="6131"/>
    <cellStyle name="s_IEL_finsumm1_JE Template_LI-Legal Fees_Accrual Worksheet_2011-02Nov 2" xfId="28968"/>
    <cellStyle name="s_IEL_finsumm1_JE Template_LI-Legal Fees_Accrual Worksheet_2011-02Nov 2 2" xfId="33003"/>
    <cellStyle name="s_IEL_finsumm1_JE Template_SAP JE Accrual" xfId="6132"/>
    <cellStyle name="s_IEL_finsumm1_JE Template_SAP JE Accrual 2" xfId="28969"/>
    <cellStyle name="s_IEL_finsumm1_JE Template_SAP JE Accrual 2 2" xfId="33275"/>
    <cellStyle name="s_IEL_finsumm1_JE Template_SAP JE Template 10.06.12" xfId="6133"/>
    <cellStyle name="s_IEL_finsumm1_JE Template_SAP JE Template 10.06.12 2" xfId="28970"/>
    <cellStyle name="s_IEL_finsumm1_JE Template_SAP JE Template 10.06.12 2 2" xfId="19601"/>
    <cellStyle name="s_IEL_finsumm1_JE-December 2012" xfId="6134"/>
    <cellStyle name="s_IEL_finsumm1_JE-December 2012 2" xfId="6135"/>
    <cellStyle name="s_IEL_finsumm1_JE-December 2012 2 2" xfId="28972"/>
    <cellStyle name="s_IEL_finsumm1_JE-December 2012 2 2 2" xfId="34847"/>
    <cellStyle name="s_IEL_finsumm1_JE-December 2012 3" xfId="6136"/>
    <cellStyle name="s_IEL_finsumm1_JE-December 2012 3 2" xfId="28973"/>
    <cellStyle name="s_IEL_finsumm1_JE-December 2012 3 2 2" xfId="18751"/>
    <cellStyle name="s_IEL_finsumm1_JE-December 2012 4" xfId="6137"/>
    <cellStyle name="s_IEL_finsumm1_JE-December 2012 4 2" xfId="28974"/>
    <cellStyle name="s_IEL_finsumm1_JE-December 2012 4 2 2" xfId="18451"/>
    <cellStyle name="s_IEL_finsumm1_JE-December 2012 5" xfId="6138"/>
    <cellStyle name="s_IEL_finsumm1_JE-December 2012 5 2" xfId="28975"/>
    <cellStyle name="s_IEL_finsumm1_JE-December 2012 5 2 2" xfId="35525"/>
    <cellStyle name="s_IEL_finsumm1_JE-December 2012 6" xfId="28971"/>
    <cellStyle name="s_IEL_finsumm1_JE-December 2012 6 2" xfId="35315"/>
    <cellStyle name="s_IEL_finsumm1_JE-November 2012" xfId="6139"/>
    <cellStyle name="s_IEL_finsumm1_JE-November 2012 2" xfId="6140"/>
    <cellStyle name="s_IEL_finsumm1_JE-November 2012 2 2" xfId="28977"/>
    <cellStyle name="s_IEL_finsumm1_JE-November 2012 2 2 2" xfId="32900"/>
    <cellStyle name="s_IEL_finsumm1_JE-November 2012 3" xfId="6141"/>
    <cellStyle name="s_IEL_finsumm1_JE-November 2012 3 2" xfId="28978"/>
    <cellStyle name="s_IEL_finsumm1_JE-November 2012 3 2 2" xfId="35825"/>
    <cellStyle name="s_IEL_finsumm1_JE-November 2012 4" xfId="6142"/>
    <cellStyle name="s_IEL_finsumm1_JE-November 2012 4 2" xfId="28979"/>
    <cellStyle name="s_IEL_finsumm1_JE-November 2012 4 2 2" xfId="33347"/>
    <cellStyle name="s_IEL_finsumm1_JE-November 2012 5" xfId="6143"/>
    <cellStyle name="s_IEL_finsumm1_JE-November 2012 5 2" xfId="28980"/>
    <cellStyle name="s_IEL_finsumm1_JE-November 2012 5 2 2" xfId="21500"/>
    <cellStyle name="s_IEL_finsumm1_JE-November 2012 6" xfId="28976"/>
    <cellStyle name="s_IEL_finsumm1_JE-November 2012 6 2" xfId="32462"/>
    <cellStyle name="s_IEL_finsumm1_Journal Entry (2)" xfId="6144"/>
    <cellStyle name="s_IEL_finsumm1_Journal Entry (2) 2" xfId="28981"/>
    <cellStyle name="s_IEL_finsumm1_Journal Entry (2) 2 2" xfId="21272"/>
    <cellStyle name="s_IEL_finsumm1_JR 2001 OPEB 2012" xfId="10405"/>
    <cellStyle name="s_IEL_finsumm1_JR 2001 OPEB 2012 2" xfId="28982"/>
    <cellStyle name="s_IEL_finsumm1_JR 2001 OPEB 2012 2 2" xfId="21025"/>
    <cellStyle name="s_IEL_finsumm1_JR 2002 Pension Costs 2012" xfId="10406"/>
    <cellStyle name="s_IEL_finsumm1_JR 2002 Pension Costs 2012 2" xfId="28983"/>
    <cellStyle name="s_IEL_finsumm1_JR 2002 Pension Costs 2012 2 2" xfId="35928"/>
    <cellStyle name="s_IEL_finsumm1_LI#38 165100 Mar 2011" xfId="6145"/>
    <cellStyle name="s_IEL_finsumm1_LI#38 165100 Mar 2011 2" xfId="10407"/>
    <cellStyle name="s_IEL_finsumm1_LI#38 165100 Mar 2011 2 2" xfId="28985"/>
    <cellStyle name="s_IEL_finsumm1_LI#38 165100 Mar 2011 2 2 2" xfId="19291"/>
    <cellStyle name="s_IEL_finsumm1_LI#38 165100 Mar 2011 3" xfId="28984"/>
    <cellStyle name="s_IEL_finsumm1_LI#38 165100 Mar 2011 3 2" xfId="20967"/>
    <cellStyle name="s_IEL_finsumm1_LI#38 165100 Mar 2011_39 - JE 77 Rev Stabilization_NY_05.12" xfId="9023"/>
    <cellStyle name="s_IEL_finsumm1_LI#38 165100 Mar 2011_39 - JE 77 Rev Stabilization_NY_05.12 2" xfId="10408"/>
    <cellStyle name="s_IEL_finsumm1_LI#38 165100 Mar 2011_39 - JE 77 Rev Stabilization_NY_05.12 2 2" xfId="28987"/>
    <cellStyle name="s_IEL_finsumm1_LI#38 165100 Mar 2011_39 - JE 77 Rev Stabilization_NY_05.12 2 2 2" xfId="35938"/>
    <cellStyle name="s_IEL_finsumm1_LI#38 165100 Mar 2011_39 - JE 77 Rev Stabilization_NY_05.12 3" xfId="28986"/>
    <cellStyle name="s_IEL_finsumm1_LI#38 165100 Mar 2011_39 - JE 77 Rev Stabilization_NY_05.12 3 2" xfId="21095"/>
    <cellStyle name="s_IEL_finsumm1_LI#38 165100 Mar 2011_39 - JE 79 Rev Stabilization adj_NY_05.12" xfId="9024"/>
    <cellStyle name="s_IEL_finsumm1_LI#38 165100 Mar 2011_39 - JE 79 Rev Stabilization adj_NY_05.12 2" xfId="10409"/>
    <cellStyle name="s_IEL_finsumm1_LI#38 165100 Mar 2011_39 - JE 79 Rev Stabilization adj_NY_05.12 2 2" xfId="28989"/>
    <cellStyle name="s_IEL_finsumm1_LI#38 165100 Mar 2011_39 - JE 79 Rev Stabilization adj_NY_05.12 2 2 2" xfId="33806"/>
    <cellStyle name="s_IEL_finsumm1_LI#38 165100 Mar 2011_39 - JE 79 Rev Stabilization adj_NY_05.12 3" xfId="28988"/>
    <cellStyle name="s_IEL_finsumm1_LI#38 165100 Mar 2011_39 - JE 79 Rev Stabilization adj_NY_05.12 3 2" xfId="35534"/>
    <cellStyle name="s_IEL_finsumm1_LI#38 165100 Mar 2011_JE 38110902 True up interest for RAC adjustment" xfId="6146"/>
    <cellStyle name="s_IEL_finsumm1_LI#38 165100 Mar 2011_JE 38110902 True up interest for RAC adjustment 2" xfId="10410"/>
    <cellStyle name="s_IEL_finsumm1_LI#38 165100 Mar 2011_JE 38110902 True up interest for RAC adjustment 2 2" xfId="28991"/>
    <cellStyle name="s_IEL_finsumm1_LI#38 165100 Mar 2011_JE 38110902 True up interest for RAC adjustment 2 2 2" xfId="19269"/>
    <cellStyle name="s_IEL_finsumm1_LI#38 165100 Mar 2011_JE 38110902 True up interest for RAC adjustment 3" xfId="28990"/>
    <cellStyle name="s_IEL_finsumm1_LI#38 165100 Mar 2011_JE 38110902 True up interest for RAC adjustment 3 2" xfId="19340"/>
    <cellStyle name="s_IEL_finsumm1_LI#38 165100 Mar 2011_JE 77 Rev Stabilization 01.12" xfId="6147"/>
    <cellStyle name="s_IEL_finsumm1_LI#38 165100 Mar 2011_JE 77 Rev Stabilization 01.12 2" xfId="10411"/>
    <cellStyle name="s_IEL_finsumm1_LI#38 165100 Mar 2011_JE 77 Rev Stabilization 01.12 2 2" xfId="28993"/>
    <cellStyle name="s_IEL_finsumm1_LI#38 165100 Mar 2011_JE 77 Rev Stabilization 01.12 2 2 2" xfId="35635"/>
    <cellStyle name="s_IEL_finsumm1_LI#38 165100 Mar 2011_JE 77 Rev Stabilization 01.12 3" xfId="28992"/>
    <cellStyle name="s_IEL_finsumm1_LI#38 165100 Mar 2011_JE 77 Rev Stabilization 01.12 3 2" xfId="18181"/>
    <cellStyle name="s_IEL_finsumm1_LI#38 165100 Mar 2011_JE 77 Rev Stabilization 04.12" xfId="9025"/>
    <cellStyle name="s_IEL_finsumm1_LI#38 165100 Mar 2011_JE 77 Rev Stabilization 04.12 2" xfId="10412"/>
    <cellStyle name="s_IEL_finsumm1_LI#38 165100 Mar 2011_JE 77 Rev Stabilization 04.12 2 2" xfId="28995"/>
    <cellStyle name="s_IEL_finsumm1_LI#38 165100 Mar 2011_JE 77 Rev Stabilization 04.12 2 2 2" xfId="33130"/>
    <cellStyle name="s_IEL_finsumm1_LI#38 165100 Mar 2011_JE 77 Rev Stabilization 04.12 3" xfId="28994"/>
    <cellStyle name="s_IEL_finsumm1_LI#38 165100 Mar 2011_JE 77 Rev Stabilization 04.12 3 2" xfId="33469"/>
    <cellStyle name="s_IEL_finsumm1_LI#38 165100 Mar 2011_JE 77 Rev Stabilization_LI_07.12" xfId="9026"/>
    <cellStyle name="s_IEL_finsumm1_LI#38 165100 Mar 2011_JE 77 Rev Stabilization_LI_07.12 2" xfId="28996"/>
    <cellStyle name="s_IEL_finsumm1_LI#38 165100 Mar 2011_JE 77 Rev Stabilization_LI_07.12 2 2" xfId="19176"/>
    <cellStyle name="s_IEL_finsumm1_LI#38 165100 Mar 2011_JE 78 Property Tax Stabilization 01.12" xfId="6148"/>
    <cellStyle name="s_IEL_finsumm1_LI#38 165100 Mar 2011_JE 78 Property Tax Stabilization 01.12 2" xfId="10413"/>
    <cellStyle name="s_IEL_finsumm1_LI#38 165100 Mar 2011_JE 78 Property Tax Stabilization 01.12 2 2" xfId="28998"/>
    <cellStyle name="s_IEL_finsumm1_LI#38 165100 Mar 2011_JE 78 Property Tax Stabilization 01.12 2 2 2" xfId="21496"/>
    <cellStyle name="s_IEL_finsumm1_LI#38 165100 Mar 2011_JE 78 Property Tax Stabilization 01.12 3" xfId="28997"/>
    <cellStyle name="s_IEL_finsumm1_LI#38 165100 Mar 2011_JE 78 Property Tax Stabilization 01.12 3 2" xfId="33755"/>
    <cellStyle name="s_IEL_finsumm1_LI#38 165100 Mar 2011_JE 78 Property Tax Stabilization 03.12" xfId="9027"/>
    <cellStyle name="s_IEL_finsumm1_LI#38 165100 Mar 2011_JE 78 Property Tax Stabilization 03.12 2" xfId="28999"/>
    <cellStyle name="s_IEL_finsumm1_LI#38 165100 Mar 2011_JE 78 Property Tax Stabilization 03.12 2 2" xfId="32240"/>
    <cellStyle name="s_IEL_finsumm1_LI#38 165100 Mar 2011_JE 78 Property Tax Stabilization 04.12" xfId="9028"/>
    <cellStyle name="s_IEL_finsumm1_LI#38 165100 Mar 2011_JE 78 Property Tax Stabilization 04.12 2" xfId="29000"/>
    <cellStyle name="s_IEL_finsumm1_LI#38 165100 Mar 2011_JE 78 Property Tax Stabilization 04.12 2 2" xfId="33194"/>
    <cellStyle name="s_IEL_finsumm1_LI#38 165100 Mar 2011_JE 78 Property Tax Stabilization 11.11" xfId="6149"/>
    <cellStyle name="s_IEL_finsumm1_LI#38 165100 Mar 2011_JE 78 Property Tax Stabilization 11.11 2" xfId="10414"/>
    <cellStyle name="s_IEL_finsumm1_LI#38 165100 Mar 2011_JE 78 Property Tax Stabilization 11.11 2 2" xfId="29002"/>
    <cellStyle name="s_IEL_finsumm1_LI#38 165100 Mar 2011_JE 78 Property Tax Stabilization 11.11 2 2 2" xfId="21389"/>
    <cellStyle name="s_IEL_finsumm1_LI#38 165100 Mar 2011_JE 78 Property Tax Stabilization 11.11 3" xfId="29001"/>
    <cellStyle name="s_IEL_finsumm1_LI#38 165100 Mar 2011_JE 78 Property Tax Stabilization 11.11 3 2" xfId="33332"/>
    <cellStyle name="s_IEL_finsumm1_Sheet1" xfId="6150"/>
    <cellStyle name="s_IEL_finsumm1_Sheet1 2" xfId="29003"/>
    <cellStyle name="s_IEL_finsumm1_Sheet1 2 2" xfId="33903"/>
    <cellStyle name="s_IEL_finsumm1_UPLOAD-Template_2012-06-22" xfId="6151"/>
    <cellStyle name="s_IEL_finsumm1_UPLOAD-Template_2012-06-22 2" xfId="6152"/>
    <cellStyle name="s_IEL_finsumm1_UPLOAD-Template_2012-06-22 2 2" xfId="29005"/>
    <cellStyle name="s_IEL_finsumm1_UPLOAD-Template_2012-06-22 2 2 2" xfId="21096"/>
    <cellStyle name="s_IEL_finsumm1_UPLOAD-Template_2012-06-22 3" xfId="6153"/>
    <cellStyle name="s_IEL_finsumm1_UPLOAD-Template_2012-06-22 3 2" xfId="29006"/>
    <cellStyle name="s_IEL_finsumm1_UPLOAD-Template_2012-06-22 3 2 2" xfId="18663"/>
    <cellStyle name="s_IEL_finsumm1_UPLOAD-Template_2012-06-22 4" xfId="6154"/>
    <cellStyle name="s_IEL_finsumm1_UPLOAD-Template_2012-06-22 4 2" xfId="29007"/>
    <cellStyle name="s_IEL_finsumm1_UPLOAD-Template_2012-06-22 4 2 2" xfId="35398"/>
    <cellStyle name="s_IEL_finsumm1_UPLOAD-Template_2012-06-22 5" xfId="6155"/>
    <cellStyle name="s_IEL_finsumm1_UPLOAD-Template_2012-06-22 5 2" xfId="29008"/>
    <cellStyle name="s_IEL_finsumm1_UPLOAD-Template_2012-06-22 5 2 2" xfId="21115"/>
    <cellStyle name="s_IEL_finsumm1_UPLOAD-Template_2012-06-22 6" xfId="29004"/>
    <cellStyle name="s_IEL_finsumm1_UPLOAD-Template_2012-06-22 6 2" xfId="17624"/>
    <cellStyle name="s_IEL_finsumm1_UPLOAD-Template_2012-06-22_SAP JE Accrual" xfId="6156"/>
    <cellStyle name="s_IEL_finsumm1_UPLOAD-Template_2012-06-22_SAP JE Accrual 2" xfId="29009"/>
    <cellStyle name="s_IEL_finsumm1_UPLOAD-Template_2012-06-22_SAP JE Accrual 2 2" xfId="18312"/>
    <cellStyle name="s_IEL_finsumm1_UPLOAD-Template_2012-06-22_SAP JE Template 10.06.12" xfId="6157"/>
    <cellStyle name="s_IEL_finsumm1_UPLOAD-Template_2012-06-22_SAP JE Template 10.06.12 2" xfId="29010"/>
    <cellStyle name="s_IEL_finsumm1_UPLOAD-Template_2012-06-22_SAP JE Template 10.06.12 2 2" xfId="18098"/>
    <cellStyle name="s_JE 100_Uncoll_LI_06.12" xfId="6158"/>
    <cellStyle name="s_JE 100_Uncoll_LI_06.12 2" xfId="29011"/>
    <cellStyle name="s_JE 100_Uncoll_LI_06.12 2 2" xfId="34703"/>
    <cellStyle name="s_JE 108 SERP 07.12" xfId="6159"/>
    <cellStyle name="s_JE 108 SERP 07.12 2" xfId="6160"/>
    <cellStyle name="s_JE 108 SERP 07.12 2 2" xfId="29013"/>
    <cellStyle name="s_JE 108 SERP 07.12 2 2 2" xfId="33324"/>
    <cellStyle name="s_JE 108 SERP 07.12 3" xfId="6161"/>
    <cellStyle name="s_JE 108 SERP 07.12 3 2" xfId="29014"/>
    <cellStyle name="s_JE 108 SERP 07.12 3 2 2" xfId="34673"/>
    <cellStyle name="s_JE 108 SERP 07.12 4" xfId="6162"/>
    <cellStyle name="s_JE 108 SERP 07.12 4 2" xfId="29015"/>
    <cellStyle name="s_JE 108 SERP 07.12 4 2 2" xfId="34982"/>
    <cellStyle name="s_JE 108 SERP 07.12 5" xfId="6163"/>
    <cellStyle name="s_JE 108 SERP 07.12 5 2" xfId="29016"/>
    <cellStyle name="s_JE 108 SERP 07.12 5 2 2" xfId="33514"/>
    <cellStyle name="s_JE 108 SERP 07.12 6" xfId="29012"/>
    <cellStyle name="s_JE 108 SERP 07.12 6 2" xfId="33016"/>
    <cellStyle name="s_JE 109 Rate Differential 08.12" xfId="6164"/>
    <cellStyle name="s_JE 109 Rate Differential 08.12 2" xfId="6165"/>
    <cellStyle name="s_JE 109 Rate Differential 08.12 2 2" xfId="29018"/>
    <cellStyle name="s_JE 109 Rate Differential 08.12 2 2 2" xfId="35823"/>
    <cellStyle name="s_JE 109 Rate Differential 08.12 3" xfId="6166"/>
    <cellStyle name="s_JE 109 Rate Differential 08.12 3 2" xfId="29019"/>
    <cellStyle name="s_JE 109 Rate Differential 08.12 3 2 2" xfId="33519"/>
    <cellStyle name="s_JE 109 Rate Differential 08.12 4" xfId="6167"/>
    <cellStyle name="s_JE 109 Rate Differential 08.12 4 2" xfId="29020"/>
    <cellStyle name="s_JE 109 Rate Differential 08.12 4 2 2" xfId="33619"/>
    <cellStyle name="s_JE 109 Rate Differential 08.12 5" xfId="6168"/>
    <cellStyle name="s_JE 109 Rate Differential 08.12 5 2" xfId="29021"/>
    <cellStyle name="s_JE 109 Rate Differential 08.12 5 2 2" xfId="33767"/>
    <cellStyle name="s_JE 109 Rate Differential 08.12 6" xfId="29017"/>
    <cellStyle name="s_JE 109 Rate Differential 08.12 6 2" xfId="32555"/>
    <cellStyle name="s_JE 111 PNC ANALYSIS FEE ACCRUAL 07.12" xfId="6169"/>
    <cellStyle name="s_JE 111 PNC ANALYSIS FEE ACCRUAL 07.12 2" xfId="6170"/>
    <cellStyle name="s_JE 111 PNC ANALYSIS FEE ACCRUAL 07.12 2 2" xfId="29023"/>
    <cellStyle name="s_JE 111 PNC ANALYSIS FEE ACCRUAL 07.12 2 2 2" xfId="35923"/>
    <cellStyle name="s_JE 111 PNC ANALYSIS FEE ACCRUAL 07.12 3" xfId="6171"/>
    <cellStyle name="s_JE 111 PNC ANALYSIS FEE ACCRUAL 07.12 3 2" xfId="29024"/>
    <cellStyle name="s_JE 111 PNC ANALYSIS FEE ACCRUAL 07.12 3 2 2" xfId="19300"/>
    <cellStyle name="s_JE 111 PNC ANALYSIS FEE ACCRUAL 07.12 4" xfId="6172"/>
    <cellStyle name="s_JE 111 PNC ANALYSIS FEE ACCRUAL 07.12 4 2" xfId="29025"/>
    <cellStyle name="s_JE 111 PNC ANALYSIS FEE ACCRUAL 07.12 4 2 2" xfId="35390"/>
    <cellStyle name="s_JE 111 PNC ANALYSIS FEE ACCRUAL 07.12 5" xfId="6173"/>
    <cellStyle name="s_JE 111 PNC ANALYSIS FEE ACCRUAL 07.12 5 2" xfId="29026"/>
    <cellStyle name="s_JE 111 PNC ANALYSIS FEE ACCRUAL 07.12 5 2 2" xfId="35831"/>
    <cellStyle name="s_JE 111 PNC ANALYSIS FEE ACCRUAL 07.12 6" xfId="29022"/>
    <cellStyle name="s_JE 111 PNC ANALYSIS FEE ACCRUAL 07.12 6 2" xfId="21028"/>
    <cellStyle name="s_JE 125_AWCC Activity_NY_08.12" xfId="6174"/>
    <cellStyle name="s_JE 125_AWCC Activity_NY_08.12 2" xfId="29027"/>
    <cellStyle name="s_JE 125_AWCC Activity_NY_08.12 2 2" xfId="21098"/>
    <cellStyle name="s_JE 152_TSA accrue interest_LI_07.12" xfId="6175"/>
    <cellStyle name="s_JE 152_TSA accrue interest_LI_07.12 2" xfId="29028"/>
    <cellStyle name="s_JE 152_TSA accrue interest_LI_07.12 2 2" xfId="21215"/>
    <cellStyle name="s_JE 154 Interest on Village Refunds_02.12" xfId="6176"/>
    <cellStyle name="s_JE 154 Interest on Village Refunds_02.12 2" xfId="29029"/>
    <cellStyle name="s_JE 154 Interest on Village Refunds_02.12 2 2" xfId="18521"/>
    <cellStyle name="s_JE 154 Interest on Village Refunds_08.11" xfId="6177"/>
    <cellStyle name="s_JE 154 Interest on Village Refunds_08.11 2" xfId="29030"/>
    <cellStyle name="s_JE 154 Interest on Village Refunds_08.11 2 2" xfId="18496"/>
    <cellStyle name="s_JE 154 Interest on Village Refunds_09.11" xfId="10415"/>
    <cellStyle name="s_JE 154 Interest on Village Refunds_09.11 2" xfId="29031"/>
    <cellStyle name="s_JE 154 Interest on Village Refunds_09.11 2 2" xfId="33807"/>
    <cellStyle name="s_JE 154 Interest on Village Refunds_11.11" xfId="6178"/>
    <cellStyle name="s_JE 154 Interest on Village Refunds_11.11 2" xfId="29032"/>
    <cellStyle name="s_JE 154 Interest on Village Refunds_11.11 2 2" xfId="20928"/>
    <cellStyle name="s_JE 160 Workbasket accrual LI 09.11" xfId="6179"/>
    <cellStyle name="s_JE 160 Workbasket accrual LI 09.11 2" xfId="29033"/>
    <cellStyle name="s_JE 160 Workbasket accrual LI 09.11 2 2" xfId="32929"/>
    <cellStyle name="s_JE 160 Workbasket accrual LI 10.11 - in progress" xfId="6180"/>
    <cellStyle name="s_JE 160 Workbasket accrual LI 10.11 - in progress 2" xfId="29034"/>
    <cellStyle name="s_JE 160 Workbasket accrual LI 10.11 - in progress 2 2" xfId="17941"/>
    <cellStyle name="s_JE 160 Workbasket Accrual_updated-_CA_01.10" xfId="6181"/>
    <cellStyle name="s_JE 160 Workbasket Accrual_updated-_CA_01.10 2" xfId="6182"/>
    <cellStyle name="s_JE 160 Workbasket Accrual_updated-_CA_01.10 2 2" xfId="29036"/>
    <cellStyle name="s_JE 160 Workbasket Accrual_updated-_CA_01.10 2 2 2" xfId="18921"/>
    <cellStyle name="s_JE 160 Workbasket Accrual_updated-_CA_01.10 3" xfId="6183"/>
    <cellStyle name="s_JE 160 Workbasket Accrual_updated-_CA_01.10 3 2" xfId="29037"/>
    <cellStyle name="s_JE 160 Workbasket Accrual_updated-_CA_01.10 3 2 2" xfId="21093"/>
    <cellStyle name="s_JE 160 Workbasket Accrual_updated-_CA_01.10 4" xfId="6184"/>
    <cellStyle name="s_JE 160 Workbasket Accrual_updated-_CA_01.10 4 2" xfId="29038"/>
    <cellStyle name="s_JE 160 Workbasket Accrual_updated-_CA_01.10 4 2 2" xfId="33939"/>
    <cellStyle name="s_JE 160 Workbasket Accrual_updated-_CA_01.10 5" xfId="6185"/>
    <cellStyle name="s_JE 160 Workbasket Accrual_updated-_CA_01.10 5 2" xfId="29039"/>
    <cellStyle name="s_JE 160 Workbasket Accrual_updated-_CA_01.10 5 2 2" xfId="19766"/>
    <cellStyle name="s_JE 160 Workbasket Accrual_updated-_CA_01.10 6" xfId="29035"/>
    <cellStyle name="s_JE 160 Workbasket Accrual_updated-_CA_01.10 6 2" xfId="32583"/>
    <cellStyle name="s_JE 160 Workbasket Accrual_updated-_CA_01.10_~3251160" xfId="6186"/>
    <cellStyle name="s_JE 160 Workbasket Accrual_updated-_CA_01.10_~3251160 2" xfId="29040"/>
    <cellStyle name="s_JE 160 Workbasket Accrual_updated-_CA_01.10_~3251160 2 2" xfId="19092"/>
    <cellStyle name="s_JE 160 Workbasket Accrual_updated-_CA_01.10_JE 160 Workbasket accrual LI 09.11" xfId="6187"/>
    <cellStyle name="s_JE 160 Workbasket Accrual_updated-_CA_01.10_JE 160 Workbasket accrual LI 09.11 2" xfId="29041"/>
    <cellStyle name="s_JE 160 Workbasket Accrual_updated-_CA_01.10_JE 160 Workbasket accrual LI 09.11 2 2" xfId="34578"/>
    <cellStyle name="s_JE 160 Workbasket Accrual_updated-_CA_01.10_JE 160 Workbasket accrual LI 10.11 - in progress" xfId="6188"/>
    <cellStyle name="s_JE 160 Workbasket Accrual_updated-_CA_01.10_JE 160 Workbasket accrual LI 10.11 - in progress 2" xfId="29042"/>
    <cellStyle name="s_JE 160 Workbasket Accrual_updated-_CA_01.10_JE 160 Workbasket accrual LI 10.11 - in progress 2 2" xfId="17940"/>
    <cellStyle name="s_JE 160 Workbasket Accrual_updated-_CA_01.10_JE 160 Workbasket Template_LI_04.12" xfId="6189"/>
    <cellStyle name="s_JE 160 Workbasket Accrual_updated-_CA_01.10_JE 160 Workbasket Template_LI_04.12 2" xfId="29043"/>
    <cellStyle name="s_JE 160 Workbasket Accrual_updated-_CA_01.10_JE 160 Workbasket Template_LI_04.12 2 2" xfId="19633"/>
    <cellStyle name="s_JE 160 Workbasket Accrual_updated-_CA_01.10_JE 160 Workbasket Template_LI_07.12" xfId="6190"/>
    <cellStyle name="s_JE 160 Workbasket Accrual_updated-_CA_01.10_JE 160 Workbasket Template_LI_07.12 2" xfId="29044"/>
    <cellStyle name="s_JE 160 Workbasket Accrual_updated-_CA_01.10_JE 160 Workbasket Template_LI_07.12 2 2" xfId="18038"/>
    <cellStyle name="s_JE 160 Workbasket Accrual_updated-_CA_01.10_JE 175 Legal Accrual_LI 05.12" xfId="6191"/>
    <cellStyle name="s_JE 160 Workbasket Accrual_updated-_CA_01.10_JE 175 Legal Accrual_LI 05.12 2" xfId="29045"/>
    <cellStyle name="s_JE 160 Workbasket Accrual_updated-_CA_01.10_JE 175 Legal Accrual_LI 05.12 2 2" xfId="21448"/>
    <cellStyle name="s_JE 160 Workbasket Accrual_updated-_CA_01.10_JE 175 Legal Accrual_LI 08.2011" xfId="6192"/>
    <cellStyle name="s_JE 160 Workbasket Accrual_updated-_CA_01.10_JE 175 Legal Accrual_LI 08.2011 2" xfId="29046"/>
    <cellStyle name="s_JE 160 Workbasket Accrual_updated-_CA_01.10_JE 175 Legal Accrual_LI 08.2011 2 2" xfId="19748"/>
    <cellStyle name="s_JE 160 Workbasket Accrual_updated-_CA_01.10_JE 175 Legal Accrual_LI -10.2011" xfId="6193"/>
    <cellStyle name="s_JE 160 Workbasket Accrual_updated-_CA_01.10_JE 175 Legal Accrual_LI -10.2011 2" xfId="29047"/>
    <cellStyle name="s_JE 160 Workbasket Accrual_updated-_CA_01.10_JE 175 Legal Accrual_LI -10.2011 2 2" xfId="21497"/>
    <cellStyle name="s_JE 160 Workbasket Accrual_updated-_CA_01.10_JE 175 Legal Accrual_LI -11.2011" xfId="6194"/>
    <cellStyle name="s_JE 160 Workbasket Accrual_updated-_CA_01.10_JE 175 Legal Accrual_LI -11.2011 2" xfId="29048"/>
    <cellStyle name="s_JE 160 Workbasket Accrual_updated-_CA_01.10_JE 175 Legal Accrual_LI -11.2011 2 2" xfId="34007"/>
    <cellStyle name="s_JE 160 Workbasket Accrual_updated-_CA_01.10_JE 175 Legal Accrual_LI -12.2011" xfId="6195"/>
    <cellStyle name="s_JE 160 Workbasket Accrual_updated-_CA_01.10_JE 175 Legal Accrual_LI -12.2011 2" xfId="29049"/>
    <cellStyle name="s_JE 160 Workbasket Accrual_updated-_CA_01.10_JE 175 Legal Accrual_LI -12.2011 2 2" xfId="33793"/>
    <cellStyle name="s_JE 160 Workbasket Accrual_updated-_CA_01.10_JE 175_Legal Accrual_TN_08.11" xfId="6196"/>
    <cellStyle name="s_JE 160 Workbasket Accrual_updated-_CA_01.10_JE 175_Legal Accrual_TN_08.11 2" xfId="29050"/>
    <cellStyle name="s_JE 160 Workbasket Accrual_updated-_CA_01.10_JE 175_Legal Accrual_TN_08.11 2 2" xfId="34685"/>
    <cellStyle name="s_JE 160 Workbasket Accrual_updated-_CA_01.10_JE 175_Legal Accrual_TN_09.11" xfId="6197"/>
    <cellStyle name="s_JE 160 Workbasket Accrual_updated-_CA_01.10_JE 175_Legal Accrual_TN_09.11 2" xfId="29051"/>
    <cellStyle name="s_JE 160 Workbasket Accrual_updated-_CA_01.10_JE 175_Legal Accrual_TN_09.11 2 2" xfId="34970"/>
    <cellStyle name="s_JE 160 Workbasket Accrual_updated-_CA_01.10_LI-Legal Fees_Accrual Worksheet_2011-02Nov" xfId="6198"/>
    <cellStyle name="s_JE 160 Workbasket Accrual_updated-_CA_01.10_LI-Legal Fees_Accrual Worksheet_2011-02Nov 2" xfId="29052"/>
    <cellStyle name="s_JE 160 Workbasket Accrual_updated-_CA_01.10_LI-Legal Fees_Accrual Worksheet_2011-02Nov 2 2" xfId="32625"/>
    <cellStyle name="s_JE 160 Workbasket Accrual_updated-_CA_01.10_SAP JE Accrual" xfId="6199"/>
    <cellStyle name="s_JE 160 Workbasket Accrual_updated-_CA_01.10_SAP JE Accrual 2" xfId="29053"/>
    <cellStyle name="s_JE 160 Workbasket Accrual_updated-_CA_01.10_SAP JE Accrual 2 2" xfId="35225"/>
    <cellStyle name="s_JE 160 Workbasket Accrual_updated-_CA_01.10_SAP JE Template 10.06.12" xfId="6200"/>
    <cellStyle name="s_JE 160 Workbasket Accrual_updated-_CA_01.10_SAP JE Template 10.06.12 2" xfId="29054"/>
    <cellStyle name="s_JE 160 Workbasket Accrual_updated-_CA_01.10_SAP JE Template 10.06.12 2 2" xfId="35384"/>
    <cellStyle name="s_JE 175 Legal accrual_12.11" xfId="6201"/>
    <cellStyle name="s_JE 175 Legal accrual_12.11 2" xfId="29055"/>
    <cellStyle name="s_JE 175 Legal accrual_12.11 2 2" xfId="35658"/>
    <cellStyle name="s_JE 175 Legal Accrual_LI_07.12" xfId="10915"/>
    <cellStyle name="s_JE 175 Legal Accrual_LI_07.12 2" xfId="29056"/>
    <cellStyle name="s_JE 175 Legal Accrual_LI_07.12 2 2" xfId="35738"/>
    <cellStyle name="s_JE 180_MI reserve over 180 days_LI 07.12" xfId="10916"/>
    <cellStyle name="s_JE 180_MI reserve over 180 days_LI 07.12 2" xfId="29057"/>
    <cellStyle name="s_JE 180_MI reserve over 180 days_LI 07.12 2 2" xfId="36082"/>
    <cellStyle name="s_JE 200 AWCC true up_PA_06.12" xfId="6202"/>
    <cellStyle name="s_JE 200 AWCC true up_PA_06.12 2" xfId="29058"/>
    <cellStyle name="s_JE 200 AWCC true up_PA_06.12 2 2" xfId="20840"/>
    <cellStyle name="s_JE 38110902 True up interest for RAC adjustment" xfId="6203"/>
    <cellStyle name="s_JE 38110902 True up interest for RAC adjustment 2" xfId="29059"/>
    <cellStyle name="s_JE 38110902 True up interest for RAC adjustment 2 2" xfId="19153"/>
    <cellStyle name="s_JE 39081218 Antenna Rent Revenue_NY_07.12" xfId="9442"/>
    <cellStyle name="s_JE 39081218 Antenna Rent Revenue_NY_07.12 2" xfId="29060"/>
    <cellStyle name="s_JE 39081218 Antenna Rent Revenue_NY_07.12 2 2" xfId="32893"/>
    <cellStyle name="s_JE 500 INTERNAL RESERVE INTEREST Dec. 2011" xfId="6204"/>
    <cellStyle name="s_JE 500 INTERNAL RESERVE INTEREST Dec. 2011 2" xfId="9585"/>
    <cellStyle name="s_JE 500 INTERNAL RESERVE INTEREST Dec. 2011 2 2" xfId="29062"/>
    <cellStyle name="s_JE 500 INTERNAL RESERVE INTEREST Dec. 2011 2 2 2" xfId="17601"/>
    <cellStyle name="s_JE 500 INTERNAL RESERVE INTEREST Dec. 2011 3" xfId="29061"/>
    <cellStyle name="s_JE 500 INTERNAL RESERVE INTEREST Dec. 2011 3 2" xfId="32293"/>
    <cellStyle name="s_JE 500 INTERNAL RESERVE INTEREST Nov. 2011" xfId="9586"/>
    <cellStyle name="s_JE 500 INTERNAL RESERVE INTEREST Nov. 2011 2" xfId="29063"/>
    <cellStyle name="s_JE 500 INTERNAL RESERVE INTEREST Nov. 2011 2 2" xfId="20737"/>
    <cellStyle name="s_JE 725 - To record the PPV uplift - NY - 08.12" xfId="9029"/>
    <cellStyle name="s_JE 725 - To record the PPV uplift - NY - 08.12 2" xfId="29064"/>
    <cellStyle name="s_JE 725 - To record the PPV uplift - NY - 08.12 2 2" xfId="19400"/>
    <cellStyle name="s_JE 77 Rev Stabilization 02.12" xfId="6205"/>
    <cellStyle name="s_JE 77 Rev Stabilization 02.12 2" xfId="29065"/>
    <cellStyle name="s_JE 77 Rev Stabilization 02.12 2 2" xfId="35221"/>
    <cellStyle name="s_JE 77 Rev Stabilization 03.12" xfId="10416"/>
    <cellStyle name="s_JE 77 Rev Stabilization 03.12 2" xfId="29066"/>
    <cellStyle name="s_JE 77 Rev Stabilization 03.12 2 2" xfId="34921"/>
    <cellStyle name="s_JE 77 Rev Stabilization 08.11" xfId="6206"/>
    <cellStyle name="s_JE 77 Rev Stabilization 08.11 2" xfId="10417"/>
    <cellStyle name="s_JE 77 Rev Stabilization 08.11 2 2" xfId="29068"/>
    <cellStyle name="s_JE 77 Rev Stabilization 08.11 2 2 2" xfId="35349"/>
    <cellStyle name="s_JE 77 Rev Stabilization 08.11 3" xfId="29067"/>
    <cellStyle name="s_JE 77 Rev Stabilization 08.11 3 2" xfId="33792"/>
    <cellStyle name="s_JE 77 Rev Stabilization 11.11" xfId="10418"/>
    <cellStyle name="s_JE 77 Rev Stabilization 11.11 2" xfId="29069"/>
    <cellStyle name="s_JE 77 Rev Stabilization 11.11 2 2" xfId="17274"/>
    <cellStyle name="s_JE 77 Rev Stabilization 12.11" xfId="10419"/>
    <cellStyle name="s_JE 77 Rev Stabilization 12.11 2" xfId="29070"/>
    <cellStyle name="s_JE 77 Rev Stabilization 12.11 2 2" xfId="35449"/>
    <cellStyle name="s_JE 77 Rev Stabilization_NY_08.12" xfId="9030"/>
    <cellStyle name="s_JE 77 Rev Stabilization_NY_08.12 2" xfId="29071"/>
    <cellStyle name="s_JE 77 Rev Stabilization_NY_08.12 2 2" xfId="18302"/>
    <cellStyle name="s_JE 78 Property Tax Stabilization 02.12" xfId="9031"/>
    <cellStyle name="s_JE 78 Property Tax Stabilization 02.12 2" xfId="29072"/>
    <cellStyle name="s_JE 78 Property Tax Stabilization 02.12 2 2" xfId="19762"/>
    <cellStyle name="s_JE 78 Property Tax Stabilization 08.11" xfId="9032"/>
    <cellStyle name="s_JE 78 Property Tax Stabilization 08.11 2" xfId="29073"/>
    <cellStyle name="s_JE 78 Property Tax Stabilization 08.11 2 2" xfId="21520"/>
    <cellStyle name="s_JE 78 Property Tax Stabilization 11.11" xfId="9033"/>
    <cellStyle name="s_JE 78 Property Tax Stabilization 11.11 2" xfId="29074"/>
    <cellStyle name="s_JE 78 Property Tax Stabilization 11.11 2 2" xfId="17455"/>
    <cellStyle name="s_JE Template" xfId="6207"/>
    <cellStyle name="s_JE Template 2" xfId="6208"/>
    <cellStyle name="s_JE Template 2 2" xfId="29076"/>
    <cellStyle name="s_JE Template 2 2 2" xfId="33671"/>
    <cellStyle name="s_JE Template 3" xfId="6209"/>
    <cellStyle name="s_JE Template 3 2" xfId="29077"/>
    <cellStyle name="s_JE Template 3 2 2" xfId="35010"/>
    <cellStyle name="s_JE Template 4" xfId="6210"/>
    <cellStyle name="s_JE Template 4 2" xfId="29078"/>
    <cellStyle name="s_JE Template 4 2 2" xfId="18250"/>
    <cellStyle name="s_JE Template 5" xfId="6211"/>
    <cellStyle name="s_JE Template 5 2" xfId="29079"/>
    <cellStyle name="s_JE Template 5 2 2" xfId="18047"/>
    <cellStyle name="s_JE Template 6" xfId="29075"/>
    <cellStyle name="s_JE Template 6 2" xfId="32910"/>
    <cellStyle name="s_JE Template_~3251160" xfId="6212"/>
    <cellStyle name="s_JE Template_~3251160 2" xfId="29080"/>
    <cellStyle name="s_JE Template_~3251160 2 2" xfId="17271"/>
    <cellStyle name="s_JE Template_JE 160 Workbasket accrual LI 09.11" xfId="6213"/>
    <cellStyle name="s_JE Template_JE 160 Workbasket accrual LI 09.11 2" xfId="29081"/>
    <cellStyle name="s_JE Template_JE 160 Workbasket accrual LI 09.11 2 2" xfId="19602"/>
    <cellStyle name="s_JE Template_JE 160 Workbasket accrual LI 10.11 - in progress" xfId="6214"/>
    <cellStyle name="s_JE Template_JE 160 Workbasket accrual LI 10.11 - in progress 2" xfId="29082"/>
    <cellStyle name="s_JE Template_JE 160 Workbasket accrual LI 10.11 - in progress 2 2" xfId="18507"/>
    <cellStyle name="s_JE Template_JE 160 Workbasket Template_LI_04.12" xfId="6215"/>
    <cellStyle name="s_JE Template_JE 160 Workbasket Template_LI_04.12 2" xfId="29083"/>
    <cellStyle name="s_JE Template_JE 160 Workbasket Template_LI_04.12 2 2" xfId="33670"/>
    <cellStyle name="s_JE Template_JE 160 Workbasket Template_LI_07.12" xfId="6216"/>
    <cellStyle name="s_JE Template_JE 160 Workbasket Template_LI_07.12 2" xfId="29084"/>
    <cellStyle name="s_JE Template_JE 160 Workbasket Template_LI_07.12 2 2" xfId="32630"/>
    <cellStyle name="s_JE Template_JE 175 Legal Accrual_LI 05.12" xfId="6217"/>
    <cellStyle name="s_JE Template_JE 175 Legal Accrual_LI 05.12 2" xfId="29085"/>
    <cellStyle name="s_JE Template_JE 175 Legal Accrual_LI 05.12 2 2" xfId="20731"/>
    <cellStyle name="s_JE Template_JE 175 Legal Accrual_LI 08.2011" xfId="6218"/>
    <cellStyle name="s_JE Template_JE 175 Legal Accrual_LI 08.2011 2" xfId="29086"/>
    <cellStyle name="s_JE Template_JE 175 Legal Accrual_LI 08.2011 2 2" xfId="35257"/>
    <cellStyle name="s_JE Template_JE 175 Legal Accrual_LI -10.2011" xfId="6219"/>
    <cellStyle name="s_JE Template_JE 175 Legal Accrual_LI -10.2011 2" xfId="29087"/>
    <cellStyle name="s_JE Template_JE 175 Legal Accrual_LI -10.2011 2 2" xfId="34761"/>
    <cellStyle name="s_JE Template_JE 175 Legal Accrual_LI -11.2011" xfId="6220"/>
    <cellStyle name="s_JE Template_JE 175 Legal Accrual_LI -11.2011 2" xfId="29088"/>
    <cellStyle name="s_JE Template_JE 175 Legal Accrual_LI -11.2011 2 2" xfId="35540"/>
    <cellStyle name="s_JE Template_JE 175 Legal Accrual_LI -12.2011" xfId="6221"/>
    <cellStyle name="s_JE Template_JE 175 Legal Accrual_LI -12.2011 2" xfId="29089"/>
    <cellStyle name="s_JE Template_JE 175 Legal Accrual_LI -12.2011 2 2" xfId="18468"/>
    <cellStyle name="s_JE Template_JE 175_Legal Accrual_TN_08.11" xfId="6222"/>
    <cellStyle name="s_JE Template_JE 175_Legal Accrual_TN_08.11 2" xfId="29090"/>
    <cellStyle name="s_JE Template_JE 175_Legal Accrual_TN_08.11 2 2" xfId="33576"/>
    <cellStyle name="s_JE Template_JE 175_Legal Accrual_TN_09.11" xfId="6223"/>
    <cellStyle name="s_JE Template_JE 175_Legal Accrual_TN_09.11 2" xfId="29091"/>
    <cellStyle name="s_JE Template_JE 175_Legal Accrual_TN_09.11 2 2" xfId="19461"/>
    <cellStyle name="s_JE Template_LI-Legal Fees_Accrual Worksheet_2011-02Nov" xfId="6224"/>
    <cellStyle name="s_JE Template_LI-Legal Fees_Accrual Worksheet_2011-02Nov 2" xfId="29092"/>
    <cellStyle name="s_JE Template_LI-Legal Fees_Accrual Worksheet_2011-02Nov 2 2" xfId="35364"/>
    <cellStyle name="s_JE Template_SAP JE Accrual" xfId="6225"/>
    <cellStyle name="s_JE Template_SAP JE Accrual 2" xfId="29093"/>
    <cellStyle name="s_JE Template_SAP JE Accrual 2 2" xfId="33224"/>
    <cellStyle name="s_JE Template_SAP JE Template 10.06.12" xfId="6226"/>
    <cellStyle name="s_JE Template_SAP JE Template 10.06.12 2" xfId="29094"/>
    <cellStyle name="s_JE Template_SAP JE Template 10.06.12 2 2" xfId="18709"/>
    <cellStyle name="s_JE-December 2012" xfId="6227"/>
    <cellStyle name="s_JE-December 2012 2" xfId="6228"/>
    <cellStyle name="s_JE-December 2012 2 2" xfId="29096"/>
    <cellStyle name="s_JE-December 2012 2 2 2" xfId="35316"/>
    <cellStyle name="s_JE-December 2012 3" xfId="6229"/>
    <cellStyle name="s_JE-December 2012 3 2" xfId="29097"/>
    <cellStyle name="s_JE-December 2012 3 2 2" xfId="20856"/>
    <cellStyle name="s_JE-December 2012 4" xfId="6230"/>
    <cellStyle name="s_JE-December 2012 4 2" xfId="29098"/>
    <cellStyle name="s_JE-December 2012 4 2 2" xfId="18116"/>
    <cellStyle name="s_JE-December 2012 5" xfId="6231"/>
    <cellStyle name="s_JE-December 2012 5 2" xfId="29099"/>
    <cellStyle name="s_JE-December 2012 5 2 2" xfId="33426"/>
    <cellStyle name="s_JE-December 2012 6" xfId="29095"/>
    <cellStyle name="s_JE-December 2012 6 2" xfId="33427"/>
    <cellStyle name="s_JE-November 2012" xfId="6232"/>
    <cellStyle name="s_JE-November 2012 2" xfId="6233"/>
    <cellStyle name="s_JE-November 2012 2 2" xfId="29101"/>
    <cellStyle name="s_JE-November 2012 2 2 2" xfId="32719"/>
    <cellStyle name="s_JE-November 2012 3" xfId="6234"/>
    <cellStyle name="s_JE-November 2012 3 2" xfId="29102"/>
    <cellStyle name="s_JE-November 2012 3 2 2" xfId="21574"/>
    <cellStyle name="s_JE-November 2012 4" xfId="6235"/>
    <cellStyle name="s_JE-November 2012 4 2" xfId="29103"/>
    <cellStyle name="s_JE-November 2012 4 2 2" xfId="18733"/>
    <cellStyle name="s_JE-November 2012 5" xfId="6236"/>
    <cellStyle name="s_JE-November 2012 5 2" xfId="29104"/>
    <cellStyle name="s_JE-November 2012 5 2 2" xfId="20869"/>
    <cellStyle name="s_JE-November 2012 6" xfId="29100"/>
    <cellStyle name="s_JE-November 2012 6 2" xfId="18215"/>
    <cellStyle name="s_Journal Entry (2)" xfId="6237"/>
    <cellStyle name="s_Journal Entry (2) 2" xfId="29105"/>
    <cellStyle name="s_Journal Entry (2) 2 2" xfId="32603"/>
    <cellStyle name="s_JR 2001 OPEB 2012" xfId="10420"/>
    <cellStyle name="s_JR 2001 OPEB 2012 2" xfId="29106"/>
    <cellStyle name="s_JR 2001 OPEB 2012 2 2" xfId="35317"/>
    <cellStyle name="s_JR 2002 Pension Costs 2012" xfId="10421"/>
    <cellStyle name="s_JR 2002 Pension Costs 2012 2" xfId="29107"/>
    <cellStyle name="s_JR 2002 Pension Costs 2012 2 2" xfId="18249"/>
    <cellStyle name="s_Lbo" xfId="167"/>
    <cellStyle name="s_Lbo 2" xfId="6238"/>
    <cellStyle name="s_Lbo 2 2" xfId="29109"/>
    <cellStyle name="s_Lbo 2 2 2" xfId="18506"/>
    <cellStyle name="s_Lbo 3" xfId="29108"/>
    <cellStyle name="s_Lbo 3 2" xfId="19649"/>
    <cellStyle name="s_LBO Summary" xfId="168"/>
    <cellStyle name="s_LBO Summary 2" xfId="6239"/>
    <cellStyle name="s_LBO Summary 2 2" xfId="29111"/>
    <cellStyle name="s_LBO Summary 2 2 2" xfId="33669"/>
    <cellStyle name="s_LBO Summary 3" xfId="29110"/>
    <cellStyle name="s_LBO Summary 3 2" xfId="35313"/>
    <cellStyle name="s_LBO Summary_1" xfId="169"/>
    <cellStyle name="s_LBO Summary_1 2" xfId="6240"/>
    <cellStyle name="s_LBO Summary_1 2 2" xfId="29113"/>
    <cellStyle name="s_LBO Summary_1 2 2 2" xfId="19681"/>
    <cellStyle name="s_LBO Summary_1 3" xfId="29112"/>
    <cellStyle name="s_LBO Summary_1 3 2" xfId="33000"/>
    <cellStyle name="s_LBO Summary_1_100000439" xfId="9034"/>
    <cellStyle name="s_LBO Summary_1_100000439 2" xfId="29114"/>
    <cellStyle name="s_LBO Summary_1_100000439 2 2" xfId="35330"/>
    <cellStyle name="s_LBO Summary_1_100000477 JE 77 Rev Stabilization_LI_08.12" xfId="10422"/>
    <cellStyle name="s_LBO Summary_1_100000477 JE 77 Rev Stabilization_LI_08.12 2" xfId="29115"/>
    <cellStyle name="s_LBO Summary_1_100000477 JE 77 Rev Stabilization_LI_08.12 2 2" xfId="32795"/>
    <cellStyle name="s_LBO Summary_1_165500 Prepaid Other_NY_05.12" xfId="9035"/>
    <cellStyle name="s_LBO Summary_1_165500 Prepaid Other_NY_05.12 2" xfId="29116"/>
    <cellStyle name="s_LBO Summary_1_165500 Prepaid Other_NY_05.12 2 2" xfId="32692"/>
    <cellStyle name="s_LBO Summary_1_241208 Accrued Rents_NY_05.12" xfId="9443"/>
    <cellStyle name="s_LBO Summary_1_241208 Accrued Rents_NY_05.12 2" xfId="29117"/>
    <cellStyle name="s_LBO Summary_1_241208 Accrued Rents_NY_05.12 2 2" xfId="36052"/>
    <cellStyle name="s_LBO Summary_1_256328 Accr Revenue Other_LI_11.11" xfId="6241"/>
    <cellStyle name="s_LBO Summary_1_256328 Accr Revenue Other_LI_11.11 2" xfId="29118"/>
    <cellStyle name="s_LBO Summary_1_256328 Accr Revenue Other_LI_11.11 2 2" xfId="33605"/>
    <cellStyle name="s_LBO Summary_1_256345 MTBE_NY_05.12" xfId="9444"/>
    <cellStyle name="s_LBO Summary_1_256345 MTBE_NY_05.12 2" xfId="29119"/>
    <cellStyle name="s_LBO Summary_1_256345 MTBE_NY_05.12 2 2" xfId="33178"/>
    <cellStyle name="s_LBO Summary_1_39 - JE 79 Rev Stabilization adj_NY_05.12" xfId="9036"/>
    <cellStyle name="s_LBO Summary_1_39 - JE 79 Rev Stabilization adj_NY_05.12 2" xfId="29120"/>
    <cellStyle name="s_LBO Summary_1_39 - JE 79 Rev Stabilization adj_NY_05.12 2 2" xfId="35016"/>
    <cellStyle name="s_LBO Summary_1_Attachment A updated 07 11 with Co. Share 14% &amp; East Rockaway" xfId="6242"/>
    <cellStyle name="s_LBO Summary_1_Attachment A updated 07 11 with Co. Share 14% &amp; East Rockaway 2" xfId="29121"/>
    <cellStyle name="s_LBO Summary_1_Attachment A updated 07 11 with Co. Share 14% &amp; East Rockaway 2 2" xfId="18169"/>
    <cellStyle name="s_LBO Summary_1_Attachment A updated 07 11 with Co. Share 14% &amp; East Rockaway_Attachment A_Village Refunds # 2 as of 09 12 2011 updated" xfId="10423"/>
    <cellStyle name="s_LBO Summary_1_Attachment A updated 07 11 with Co. Share 14% &amp; East Rockaway_Attachment A_Village Refunds # 2 as of 09 12 2011 updated 2" xfId="29122"/>
    <cellStyle name="s_LBO Summary_1_Attachment A updated 07 11 with Co. Share 14% &amp; East Rockaway_Attachment A_Village Refunds # 2 as of 09 12 2011 updated 2 2" xfId="17535"/>
    <cellStyle name="s_LBO Summary_1_Attachment A updated with Co. Share 14% 07 25 2011" xfId="6243"/>
    <cellStyle name="s_LBO Summary_1_Attachment A updated with Co. Share 14% 07 25 2011 2" xfId="29123"/>
    <cellStyle name="s_LBO Summary_1_Attachment A updated with Co. Share 14% 07 25 2011 2 2" xfId="33940"/>
    <cellStyle name="s_LBO Summary_1_Attachment A updated with Co. Share 14% 07 25 2011_Attachment A_Village Refunds # 2 as of 09 12 2011 updated" xfId="10424"/>
    <cellStyle name="s_LBO Summary_1_Attachment A updated with Co. Share 14% 07 25 2011_Attachment A_Village Refunds # 2 as of 09 12 2011 updated 2" xfId="29124"/>
    <cellStyle name="s_LBO Summary_1_Attachment A updated with Co. Share 14% 07 25 2011_Attachment A_Village Refunds # 2 as of 09 12 2011 updated 2 2" xfId="35074"/>
    <cellStyle name="s_LBO Summary_1_Attachment A_Village Refunds # 2 as of 09 12 2011 updated" xfId="10425"/>
    <cellStyle name="s_LBO Summary_1_Attachment A_Village Refunds # 2 as of 09 12 2011 updated 2" xfId="29125"/>
    <cellStyle name="s_LBO Summary_1_Attachment A_Village Refunds # 2 as of 09 12 2011 updated 2 2" xfId="32424"/>
    <cellStyle name="s_LBO Summary_1_CONTROL_LOG_01_2012" xfId="6244"/>
    <cellStyle name="s_LBO Summary_1_CONTROL_LOG_01_2012 2" xfId="29126"/>
    <cellStyle name="s_LBO Summary_1_CONTROL_LOG_01_2012 2 2" xfId="18985"/>
    <cellStyle name="s_LBO Summary_1_CONTROL_LOG_02_2012" xfId="6245"/>
    <cellStyle name="s_LBO Summary_1_CONTROL_LOG_02_2012 2" xfId="29127"/>
    <cellStyle name="s_LBO Summary_1_CONTROL_LOG_02_2012 2 2" xfId="33197"/>
    <cellStyle name="s_LBO Summary_1_CONTROL_LOG_03_2012" xfId="6246"/>
    <cellStyle name="s_LBO Summary_1_CONTROL_LOG_03_2012 2" xfId="29128"/>
    <cellStyle name="s_LBO Summary_1_CONTROL_LOG_03_2012 2 2" xfId="17617"/>
    <cellStyle name="s_LBO Summary_1_CONTROL_LOG_04_2011" xfId="6247"/>
    <cellStyle name="s_LBO Summary_1_CONTROL_LOG_04_2011 2" xfId="29129"/>
    <cellStyle name="s_LBO Summary_1_CONTROL_LOG_04_2011 2 2" xfId="34733"/>
    <cellStyle name="s_LBO Summary_1_CONTROL_LOG_04_2012" xfId="6248"/>
    <cellStyle name="s_LBO Summary_1_CONTROL_LOG_04_2012 2" xfId="29130"/>
    <cellStyle name="s_LBO Summary_1_CONTROL_LOG_04_2012 2 2" xfId="17553"/>
    <cellStyle name="s_LBO Summary_1_CONTROL_LOG_05_2011" xfId="6249"/>
    <cellStyle name="s_LBO Summary_1_CONTROL_LOG_05_2011 2" xfId="29131"/>
    <cellStyle name="s_LBO Summary_1_CONTROL_LOG_05_2011 2 2" xfId="17823"/>
    <cellStyle name="s_LBO Summary_1_CONTROL_LOG_05_2012" xfId="6250"/>
    <cellStyle name="s_LBO Summary_1_CONTROL_LOG_05_2012 2" xfId="29132"/>
    <cellStyle name="s_LBO Summary_1_CONTROL_LOG_05_2012 2 2" xfId="35431"/>
    <cellStyle name="s_LBO Summary_1_CONTROL_LOG_06_2011" xfId="6251"/>
    <cellStyle name="s_LBO Summary_1_CONTROL_LOG_06_2011 2" xfId="29133"/>
    <cellStyle name="s_LBO Summary_1_CONTROL_LOG_06_2011 2 2" xfId="34999"/>
    <cellStyle name="s_LBO Summary_1_CONTROL_LOG_06_2012" xfId="6252"/>
    <cellStyle name="s_LBO Summary_1_CONTROL_LOG_06_2012 2" xfId="29134"/>
    <cellStyle name="s_LBO Summary_1_CONTROL_LOG_06_2012 2 2" xfId="20959"/>
    <cellStyle name="s_LBO Summary_1_CONTROL_LOG_07_2011" xfId="6253"/>
    <cellStyle name="s_LBO Summary_1_CONTROL_LOG_07_2011 2" xfId="29135"/>
    <cellStyle name="s_LBO Summary_1_CONTROL_LOG_07_2011 2 2" xfId="34391"/>
    <cellStyle name="s_LBO Summary_1_CONTROL_LOG_08_2011" xfId="6254"/>
    <cellStyle name="s_LBO Summary_1_CONTROL_LOG_08_2011 2" xfId="29136"/>
    <cellStyle name="s_LBO Summary_1_CONTROL_LOG_08_2011 2 2" xfId="33051"/>
    <cellStyle name="s_LBO Summary_1_CONTROL_LOG_09_2011" xfId="6255"/>
    <cellStyle name="s_LBO Summary_1_CONTROL_LOG_09_2011 2" xfId="29137"/>
    <cellStyle name="s_LBO Summary_1_CONTROL_LOG_09_2011 2 2" xfId="20936"/>
    <cellStyle name="s_LBO Summary_1_CONTROL_LOG_10_2011" xfId="6256"/>
    <cellStyle name="s_LBO Summary_1_CONTROL_LOG_10_2011 2" xfId="29138"/>
    <cellStyle name="s_LBO Summary_1_CONTROL_LOG_10_2011 2 2" xfId="35643"/>
    <cellStyle name="s_LBO Summary_1_CONTROL_LOG_11_2011" xfId="6257"/>
    <cellStyle name="s_LBO Summary_1_CONTROL_LOG_11_2011 2" xfId="29139"/>
    <cellStyle name="s_LBO Summary_1_CONTROL_LOG_11_2011 2 2" xfId="33309"/>
    <cellStyle name="s_LBO Summary_1_CONTROL_LOG_12_2011" xfId="6258"/>
    <cellStyle name="s_LBO Summary_1_CONTROL_LOG_12_2011 2" xfId="29140"/>
    <cellStyle name="s_LBO Summary_1_CONTROL_LOG_12_2011 2 2" xfId="20790"/>
    <cellStyle name="s_LBO Summary_1_Exhibit JNC-1 Property Tax Refunds" xfId="6259"/>
    <cellStyle name="s_LBO Summary_1_Exhibit JNC-1 Property Tax Refunds 2" xfId="29141"/>
    <cellStyle name="s_LBO Summary_1_Exhibit JNC-1 Property Tax Refunds 2 2" xfId="18639"/>
    <cellStyle name="s_LBO Summary_1_Exhibit JNC-1 Property Tax Refunds_256328 Accr Revenue Other_LI_11.11" xfId="6260"/>
    <cellStyle name="s_LBO Summary_1_Exhibit JNC-1 Property Tax Refunds_256328 Accr Revenue Other_LI_11.11 2" xfId="29142"/>
    <cellStyle name="s_LBO Summary_1_Exhibit JNC-1 Property Tax Refunds_256328 Accr Revenue Other_LI_11.11 2 2" xfId="32877"/>
    <cellStyle name="s_LBO Summary_1_Exhibit JNC-1 Property Tax Refunds_Attachment A_Village Refunds # 2 as of 09 12 2011 updated" xfId="10426"/>
    <cellStyle name="s_LBO Summary_1_Exhibit JNC-1 Property Tax Refunds_Attachment A_Village Refunds # 2 as of 09 12 2011 updated 2" xfId="29143"/>
    <cellStyle name="s_LBO Summary_1_Exhibit JNC-1 Property Tax Refunds_Attachment A_Village Refunds # 2 as of 09 12 2011 updated 2 2" xfId="18742"/>
    <cellStyle name="s_LBO Summary_1_Exhibit JNC-1 Property Tax Refunds_JE 154 Interest on Village Refunds_02.12" xfId="6261"/>
    <cellStyle name="s_LBO Summary_1_Exhibit JNC-1 Property Tax Refunds_JE 154 Interest on Village Refunds_02.12 2" xfId="29144"/>
    <cellStyle name="s_LBO Summary_1_Exhibit JNC-1 Property Tax Refunds_JE 154 Interest on Village Refunds_02.12 2 2" xfId="34848"/>
    <cellStyle name="s_LBO Summary_1_Exhibit JNC-1 Property Tax Refunds_JE 154 Interest on Village Refunds_08.11" xfId="6262"/>
    <cellStyle name="s_LBO Summary_1_Exhibit JNC-1 Property Tax Refunds_JE 154 Interest on Village Refunds_08.11 2" xfId="29145"/>
    <cellStyle name="s_LBO Summary_1_Exhibit JNC-1 Property Tax Refunds_JE 154 Interest on Village Refunds_08.11 2 2" xfId="18941"/>
    <cellStyle name="s_LBO Summary_1_Exhibit JNC-1 Property Tax Refunds_JE 154 Interest on Village Refunds_11.11" xfId="6263"/>
    <cellStyle name="s_LBO Summary_1_Exhibit JNC-1 Property Tax Refunds_JE 154 Interest on Village Refunds_11.11 2" xfId="29146"/>
    <cellStyle name="s_LBO Summary_1_Exhibit JNC-1 Property Tax Refunds_JE 154 Interest on Village Refunds_11.11 2 2" xfId="18705"/>
    <cellStyle name="s_LBO Summary_1_Finance_JKC5_August 2011" xfId="6264"/>
    <cellStyle name="s_LBO Summary_1_Finance_JKC5_August 2011 2" xfId="29147"/>
    <cellStyle name="s_LBO Summary_1_Finance_JKC5_August 2011 2 2" xfId="18248"/>
    <cellStyle name="s_LBO Summary_1_Finance_JKC5_January 2012" xfId="6265"/>
    <cellStyle name="s_LBO Summary_1_Finance_JKC5_January 2012 2" xfId="29148"/>
    <cellStyle name="s_LBO Summary_1_Finance_JKC5_January 2012 2 2" xfId="32851"/>
    <cellStyle name="s_LBO Summary_1_FSTR JDE Reports 12.2011" xfId="9037"/>
    <cellStyle name="s_LBO Summary_1_FSTR JDE Reports 12.2011 2" xfId="10427"/>
    <cellStyle name="s_LBO Summary_1_FSTR JDE Reports 12.2011 2 2" xfId="29150"/>
    <cellStyle name="s_LBO Summary_1_FSTR JDE Reports 12.2011 2 2 2" xfId="34275"/>
    <cellStyle name="s_LBO Summary_1_FSTR JDE Reports 12.2011 3" xfId="29149"/>
    <cellStyle name="s_LBO Summary_1_FSTR JDE Reports 12.2011 3 2" xfId="18083"/>
    <cellStyle name="s_LBO Summary_1_JE 100_AR_Uncoll_NY_12.12" xfId="9445"/>
    <cellStyle name="s_LBO Summary_1_JE 100_AR_Uncoll_NY_12.12 2" xfId="29151"/>
    <cellStyle name="s_LBO Summary_1_JE 100_AR_Uncoll_NY_12.12 2 2" xfId="17275"/>
    <cellStyle name="s_LBO Summary_1_JE 100_Uncoll_LI_06.12" xfId="6266"/>
    <cellStyle name="s_LBO Summary_1_JE 100_Uncoll_LI_06.12 2" xfId="29152"/>
    <cellStyle name="s_LBO Summary_1_JE 100_Uncoll_LI_06.12 2 2" xfId="35483"/>
    <cellStyle name="s_LBO Summary_1_JE 108 SERP 07.12" xfId="6267"/>
    <cellStyle name="s_LBO Summary_1_JE 108 SERP 07.12 2" xfId="6268"/>
    <cellStyle name="s_LBO Summary_1_JE 108 SERP 07.12 2 2" xfId="29154"/>
    <cellStyle name="s_LBO Summary_1_JE 108 SERP 07.12 2 2 2" xfId="18725"/>
    <cellStyle name="s_LBO Summary_1_JE 108 SERP 07.12 3" xfId="6269"/>
    <cellStyle name="s_LBO Summary_1_JE 108 SERP 07.12 3 2" xfId="29155"/>
    <cellStyle name="s_LBO Summary_1_JE 108 SERP 07.12 3 2 2" xfId="33668"/>
    <cellStyle name="s_LBO Summary_1_JE 108 SERP 07.12 4" xfId="6270"/>
    <cellStyle name="s_LBO Summary_1_JE 108 SERP 07.12 4 2" xfId="29156"/>
    <cellStyle name="s_LBO Summary_1_JE 108 SERP 07.12 4 2 2" xfId="17622"/>
    <cellStyle name="s_LBO Summary_1_JE 108 SERP 07.12 5" xfId="6271"/>
    <cellStyle name="s_LBO Summary_1_JE 108 SERP 07.12 5 2" xfId="29157"/>
    <cellStyle name="s_LBO Summary_1_JE 108 SERP 07.12 5 2 2" xfId="35318"/>
    <cellStyle name="s_LBO Summary_1_JE 108 SERP 07.12 6" xfId="29153"/>
    <cellStyle name="s_LBO Summary_1_JE 108 SERP 07.12 6 2" xfId="17842"/>
    <cellStyle name="s_LBO Summary_1_JE 109 Rate Differential 08.12" xfId="6272"/>
    <cellStyle name="s_LBO Summary_1_JE 109 Rate Differential 08.12 2" xfId="6273"/>
    <cellStyle name="s_LBO Summary_1_JE 109 Rate Differential 08.12 2 2" xfId="29159"/>
    <cellStyle name="s_LBO Summary_1_JE 109 Rate Differential 08.12 2 2 2" xfId="18505"/>
    <cellStyle name="s_LBO Summary_1_JE 109 Rate Differential 08.12 3" xfId="6274"/>
    <cellStyle name="s_LBO Summary_1_JE 109 Rate Differential 08.12 3 2" xfId="29160"/>
    <cellStyle name="s_LBO Summary_1_JE 109 Rate Differential 08.12 3 2 2" xfId="17790"/>
    <cellStyle name="s_LBO Summary_1_JE 109 Rate Differential 08.12 4" xfId="6275"/>
    <cellStyle name="s_LBO Summary_1_JE 109 Rate Differential 08.12 4 2" xfId="29161"/>
    <cellStyle name="s_LBO Summary_1_JE 109 Rate Differential 08.12 4 2 2" xfId="33082"/>
    <cellStyle name="s_LBO Summary_1_JE 109 Rate Differential 08.12 5" xfId="6276"/>
    <cellStyle name="s_LBO Summary_1_JE 109 Rate Differential 08.12 5 2" xfId="29162"/>
    <cellStyle name="s_LBO Summary_1_JE 109 Rate Differential 08.12 5 2 2" xfId="35121"/>
    <cellStyle name="s_LBO Summary_1_JE 109 Rate Differential 08.12 6" xfId="29158"/>
    <cellStyle name="s_LBO Summary_1_JE 109 Rate Differential 08.12 6 2" xfId="19603"/>
    <cellStyle name="s_LBO Summary_1_JE 111 PNC ANALYSIS FEE ACCRUAL 07.12" xfId="6277"/>
    <cellStyle name="s_LBO Summary_1_JE 111 PNC ANALYSIS FEE ACCRUAL 07.12 2" xfId="6278"/>
    <cellStyle name="s_LBO Summary_1_JE 111 PNC ANALYSIS FEE ACCRUAL 07.12 2 2" xfId="29164"/>
    <cellStyle name="s_LBO Summary_1_JE 111 PNC ANALYSIS FEE ACCRUAL 07.12 2 2 2" xfId="32930"/>
    <cellStyle name="s_LBO Summary_1_JE 111 PNC ANALYSIS FEE ACCRUAL 07.12 3" xfId="6279"/>
    <cellStyle name="s_LBO Summary_1_JE 111 PNC ANALYSIS FEE ACCRUAL 07.12 3 2" xfId="29165"/>
    <cellStyle name="s_LBO Summary_1_JE 111 PNC ANALYSIS FEE ACCRUAL 07.12 3 2 2" xfId="19235"/>
    <cellStyle name="s_LBO Summary_1_JE 111 PNC ANALYSIS FEE ACCRUAL 07.12 4" xfId="6280"/>
    <cellStyle name="s_LBO Summary_1_JE 111 PNC ANALYSIS FEE ACCRUAL 07.12 4 2" xfId="29166"/>
    <cellStyle name="s_LBO Summary_1_JE 111 PNC ANALYSIS FEE ACCRUAL 07.12 4 2 2" xfId="33013"/>
    <cellStyle name="s_LBO Summary_1_JE 111 PNC ANALYSIS FEE ACCRUAL 07.12 5" xfId="6281"/>
    <cellStyle name="s_LBO Summary_1_JE 111 PNC ANALYSIS FEE ACCRUAL 07.12 5 2" xfId="29167"/>
    <cellStyle name="s_LBO Summary_1_JE 111 PNC ANALYSIS FEE ACCRUAL 07.12 5 2 2" xfId="32249"/>
    <cellStyle name="s_LBO Summary_1_JE 111 PNC ANALYSIS FEE ACCRUAL 07.12 6" xfId="29163"/>
    <cellStyle name="s_LBO Summary_1_JE 111 PNC ANALYSIS FEE ACCRUAL 07.12 6 2" xfId="34005"/>
    <cellStyle name="s_LBO Summary_1_JE 125_AWCC Activity_NY_08.12" xfId="6282"/>
    <cellStyle name="s_LBO Summary_1_JE 125_AWCC Activity_NY_08.12 2" xfId="29168"/>
    <cellStyle name="s_LBO Summary_1_JE 125_AWCC Activity_NY_08.12 2 2" xfId="21160"/>
    <cellStyle name="s_LBO Summary_1_JE 152_TSA accrue interest_LI_07.12" xfId="6283"/>
    <cellStyle name="s_LBO Summary_1_JE 152_TSA accrue interest_LI_07.12 2" xfId="29169"/>
    <cellStyle name="s_LBO Summary_1_JE 152_TSA accrue interest_LI_07.12 2 2" xfId="21395"/>
    <cellStyle name="s_LBO Summary_1_JE 154 Interest on Village Refunds_02.12" xfId="6284"/>
    <cellStyle name="s_LBO Summary_1_JE 154 Interest on Village Refunds_02.12 2" xfId="29170"/>
    <cellStyle name="s_LBO Summary_1_JE 154 Interest on Village Refunds_02.12 2 2" xfId="18888"/>
    <cellStyle name="s_LBO Summary_1_JE 154 Interest on Village Refunds_03.11" xfId="6285"/>
    <cellStyle name="s_LBO Summary_1_JE 154 Interest on Village Refunds_03.11 2" xfId="29171"/>
    <cellStyle name="s_LBO Summary_1_JE 154 Interest on Village Refunds_03.11 2 2" xfId="18247"/>
    <cellStyle name="s_LBO Summary_1_JE 154 Interest on Village Refunds_03.11_256328 Accr Revenue Other_LI_11.11" xfId="6286"/>
    <cellStyle name="s_LBO Summary_1_JE 154 Interest on Village Refunds_03.11_256328 Accr Revenue Other_LI_11.11 2" xfId="29172"/>
    <cellStyle name="s_LBO Summary_1_JE 154 Interest on Village Refunds_03.11_256328 Accr Revenue Other_LI_11.11 2 2" xfId="17443"/>
    <cellStyle name="s_LBO Summary_1_JE 154 Interest on Village Refunds_03.11_Attachment A updated with Co. Share 14% 07 25 2011" xfId="6287"/>
    <cellStyle name="s_LBO Summary_1_JE 154 Interest on Village Refunds_03.11_Attachment A updated with Co. Share 14% 07 25 2011 2" xfId="29173"/>
    <cellStyle name="s_LBO Summary_1_JE 154 Interest on Village Refunds_03.11_Attachment A updated with Co. Share 14% 07 25 2011 2 2" xfId="35892"/>
    <cellStyle name="s_LBO Summary_1_JE 154 Interest on Village Refunds_03.11_Attachment A updated with Co. Share 14% 07 25 2011_Attachment A_Village Refunds # 2 as of 09 12 2011 updated" xfId="10428"/>
    <cellStyle name="s_LBO Summary_1_JE 154 Interest on Village Refunds_03.11_Attachment A updated with Co. Share 14% 07 25 2011_Attachment A_Village Refunds # 2 as of 09 12 2011 updated 2" xfId="29174"/>
    <cellStyle name="s_LBO Summary_1_JE 154 Interest on Village Refunds_03.11_Attachment A updated with Co. Share 14% 07 25 2011_Attachment A_Village Refunds # 2 as of 09 12 2011 updated 2 2" xfId="17628"/>
    <cellStyle name="s_LBO Summary_1_JE 154 Interest on Village Refunds_03.11_Attachment A_Village Refunds # 2 as of 09 12 2011 updated" xfId="10429"/>
    <cellStyle name="s_LBO Summary_1_JE 154 Interest on Village Refunds_03.11_Attachment A_Village Refunds # 2 as of 09 12 2011 updated 2" xfId="29175"/>
    <cellStyle name="s_LBO Summary_1_JE 154 Interest on Village Refunds_03.11_Attachment A_Village Refunds # 2 as of 09 12 2011 updated 2 2" xfId="17276"/>
    <cellStyle name="s_LBO Summary_1_JE 154 Interest on Village Refunds_03.11_JE 154 Interest on Village Refunds_02.12" xfId="6288"/>
    <cellStyle name="s_LBO Summary_1_JE 154 Interest on Village Refunds_03.11_JE 154 Interest on Village Refunds_02.12 2" xfId="29176"/>
    <cellStyle name="s_LBO Summary_1_JE 154 Interest on Village Refunds_03.11_JE 154 Interest on Village Refunds_02.12 2 2" xfId="18815"/>
    <cellStyle name="s_LBO Summary_1_JE 154 Interest on Village Refunds_03.11_JE 154 Interest on Village Refunds_08.11" xfId="6289"/>
    <cellStyle name="s_LBO Summary_1_JE 154 Interest on Village Refunds_03.11_JE 154 Interest on Village Refunds_08.11 2" xfId="29177"/>
    <cellStyle name="s_LBO Summary_1_JE 154 Interest on Village Refunds_03.11_JE 154 Interest on Village Refunds_08.11 2 2" xfId="35319"/>
    <cellStyle name="s_LBO Summary_1_JE 154 Interest on Village Refunds_03.11_JE 154 Interest on Village Refunds_11.11" xfId="6290"/>
    <cellStyle name="s_LBO Summary_1_JE 154 Interest on Village Refunds_03.11_JE 154 Interest on Village Refunds_11.11 2" xfId="29178"/>
    <cellStyle name="s_LBO Summary_1_JE 154 Interest on Village Refunds_03.11_JE 154 Interest on Village Refunds_11.11 2 2" xfId="32883"/>
    <cellStyle name="s_LBO Summary_1_JE 154 Interest on Village Refunds_08.11" xfId="6291"/>
    <cellStyle name="s_LBO Summary_1_JE 154 Interest on Village Refunds_08.11 2" xfId="29179"/>
    <cellStyle name="s_LBO Summary_1_JE 154 Interest on Village Refunds_08.11 2 2" xfId="21085"/>
    <cellStyle name="s_LBO Summary_1_JE 154 Interest on Village Refunds_09.11" xfId="10430"/>
    <cellStyle name="s_LBO Summary_1_JE 154 Interest on Village Refunds_09.11 2" xfId="29180"/>
    <cellStyle name="s_LBO Summary_1_JE 154 Interest on Village Refunds_09.11 2 2" xfId="32667"/>
    <cellStyle name="s_LBO Summary_1_JE 154 Interest on Village Refunds_11.11" xfId="6292"/>
    <cellStyle name="s_LBO Summary_1_JE 154 Interest on Village Refunds_11.11 2" xfId="29181"/>
    <cellStyle name="s_LBO Summary_1_JE 154 Interest on Village Refunds_11.11 2 2" xfId="33339"/>
    <cellStyle name="s_LBO Summary_1_JE 160 Workbasket accrual LI 09.11" xfId="6293"/>
    <cellStyle name="s_LBO Summary_1_JE 160 Workbasket accrual LI 09.11 2" xfId="29182"/>
    <cellStyle name="s_LBO Summary_1_JE 160 Workbasket accrual LI 09.11 2 2" xfId="19604"/>
    <cellStyle name="s_LBO Summary_1_JE 160 Workbasket accrual LI 10.11 - in progress" xfId="6294"/>
    <cellStyle name="s_LBO Summary_1_JE 160 Workbasket accrual LI 10.11 - in progress 2" xfId="29183"/>
    <cellStyle name="s_LBO Summary_1_JE 160 Workbasket accrual LI 10.11 - in progress 2 2" xfId="33650"/>
    <cellStyle name="s_LBO Summary_1_JE 160 Workbasket Accrual_updated-_CA_01.10" xfId="6295"/>
    <cellStyle name="s_LBO Summary_1_JE 160 Workbasket Accrual_updated-_CA_01.10 2" xfId="6296"/>
    <cellStyle name="s_LBO Summary_1_JE 160 Workbasket Accrual_updated-_CA_01.10 2 2" xfId="29185"/>
    <cellStyle name="s_LBO Summary_1_JE 160 Workbasket Accrual_updated-_CA_01.10 2 2 2" xfId="20641"/>
    <cellStyle name="s_LBO Summary_1_JE 160 Workbasket Accrual_updated-_CA_01.10 3" xfId="6297"/>
    <cellStyle name="s_LBO Summary_1_JE 160 Workbasket Accrual_updated-_CA_01.10 3 2" xfId="29186"/>
    <cellStyle name="s_LBO Summary_1_JE 160 Workbasket Accrual_updated-_CA_01.10 3 2 2" xfId="18490"/>
    <cellStyle name="s_LBO Summary_1_JE 160 Workbasket Accrual_updated-_CA_01.10 4" xfId="6298"/>
    <cellStyle name="s_LBO Summary_1_JE 160 Workbasket Accrual_updated-_CA_01.10 4 2" xfId="29187"/>
    <cellStyle name="s_LBO Summary_1_JE 160 Workbasket Accrual_updated-_CA_01.10 4 2 2" xfId="33667"/>
    <cellStyle name="s_LBO Summary_1_JE 160 Workbasket Accrual_updated-_CA_01.10 5" xfId="6299"/>
    <cellStyle name="s_LBO Summary_1_JE 160 Workbasket Accrual_updated-_CA_01.10 5 2" xfId="29188"/>
    <cellStyle name="s_LBO Summary_1_JE 160 Workbasket Accrual_updated-_CA_01.10 5 2 2" xfId="32294"/>
    <cellStyle name="s_LBO Summary_1_JE 160 Workbasket Accrual_updated-_CA_01.10 6" xfId="29184"/>
    <cellStyle name="s_LBO Summary_1_JE 160 Workbasket Accrual_updated-_CA_01.10 6 2" xfId="34299"/>
    <cellStyle name="s_LBO Summary_1_JE 160 Workbasket Accrual_updated-_CA_01.10_~3251160" xfId="6300"/>
    <cellStyle name="s_LBO Summary_1_JE 160 Workbasket Accrual_updated-_CA_01.10_~3251160 2" xfId="29189"/>
    <cellStyle name="s_LBO Summary_1_JE 160 Workbasket Accrual_updated-_CA_01.10_~3251160 2 2" xfId="35676"/>
    <cellStyle name="s_LBO Summary_1_JE 160 Workbasket Accrual_updated-_CA_01.10_JE 160 Workbasket accrual LI 09.11" xfId="6301"/>
    <cellStyle name="s_LBO Summary_1_JE 160 Workbasket Accrual_updated-_CA_01.10_JE 160 Workbasket accrual LI 09.11 2" xfId="29190"/>
    <cellStyle name="s_LBO Summary_1_JE 160 Workbasket Accrual_updated-_CA_01.10_JE 160 Workbasket accrual LI 09.11 2 2" xfId="34567"/>
    <cellStyle name="s_LBO Summary_1_JE 160 Workbasket Accrual_updated-_CA_01.10_JE 160 Workbasket accrual LI 10.11 - in progress" xfId="6302"/>
    <cellStyle name="s_LBO Summary_1_JE 160 Workbasket Accrual_updated-_CA_01.10_JE 160 Workbasket accrual LI 10.11 - in progress 2" xfId="29191"/>
    <cellStyle name="s_LBO Summary_1_JE 160 Workbasket Accrual_updated-_CA_01.10_JE 160 Workbasket accrual LI 10.11 - in progress 2 2" xfId="33354"/>
    <cellStyle name="s_LBO Summary_1_JE 160 Workbasket Accrual_updated-_CA_01.10_JE 160 Workbasket Template_LI_04.12" xfId="6303"/>
    <cellStyle name="s_LBO Summary_1_JE 160 Workbasket Accrual_updated-_CA_01.10_JE 160 Workbasket Template_LI_04.12 2" xfId="29192"/>
    <cellStyle name="s_LBO Summary_1_JE 160 Workbasket Accrual_updated-_CA_01.10_JE 160 Workbasket Template_LI_04.12 2 2" xfId="17260"/>
    <cellStyle name="s_LBO Summary_1_JE 160 Workbasket Accrual_updated-_CA_01.10_JE 160 Workbasket Template_LI_07.12" xfId="6304"/>
    <cellStyle name="s_LBO Summary_1_JE 160 Workbasket Accrual_updated-_CA_01.10_JE 160 Workbasket Template_LI_07.12 2" xfId="29193"/>
    <cellStyle name="s_LBO Summary_1_JE 160 Workbasket Accrual_updated-_CA_01.10_JE 160 Workbasket Template_LI_07.12 2 2" xfId="19032"/>
    <cellStyle name="s_LBO Summary_1_JE 160 Workbasket Accrual_updated-_CA_01.10_JE 175 Legal Accrual_LI 05.12" xfId="6305"/>
    <cellStyle name="s_LBO Summary_1_JE 160 Workbasket Accrual_updated-_CA_01.10_JE 175 Legal Accrual_LI 05.12 2" xfId="29194"/>
    <cellStyle name="s_LBO Summary_1_JE 160 Workbasket Accrual_updated-_CA_01.10_JE 175 Legal Accrual_LI 05.12 2 2" xfId="32849"/>
    <cellStyle name="s_LBO Summary_1_JE 160 Workbasket Accrual_updated-_CA_01.10_JE 175 Legal Accrual_LI 08.2011" xfId="6306"/>
    <cellStyle name="s_LBO Summary_1_JE 160 Workbasket Accrual_updated-_CA_01.10_JE 175 Legal Accrual_LI 08.2011 2" xfId="29195"/>
    <cellStyle name="s_LBO Summary_1_JE 160 Workbasket Accrual_updated-_CA_01.10_JE 175 Legal Accrual_LI 08.2011 2 2" xfId="35457"/>
    <cellStyle name="s_LBO Summary_1_JE 160 Workbasket Accrual_updated-_CA_01.10_JE 175 Legal Accrual_LI -10.2011" xfId="6307"/>
    <cellStyle name="s_LBO Summary_1_JE 160 Workbasket Accrual_updated-_CA_01.10_JE 175 Legal Accrual_LI -10.2011 2" xfId="29196"/>
    <cellStyle name="s_LBO Summary_1_JE 160 Workbasket Accrual_updated-_CA_01.10_JE 175 Legal Accrual_LI -10.2011 2 2" xfId="34047"/>
    <cellStyle name="s_LBO Summary_1_JE 160 Workbasket Accrual_updated-_CA_01.10_JE 175 Legal Accrual_LI -11.2011" xfId="6308"/>
    <cellStyle name="s_LBO Summary_1_JE 160 Workbasket Accrual_updated-_CA_01.10_JE 175 Legal Accrual_LI -11.2011 2" xfId="29197"/>
    <cellStyle name="s_LBO Summary_1_JE 160 Workbasket Accrual_updated-_CA_01.10_JE 175 Legal Accrual_LI -11.2011 2 2" xfId="17563"/>
    <cellStyle name="s_LBO Summary_1_JE 160 Workbasket Accrual_updated-_CA_01.10_JE 175 Legal Accrual_LI -12.2011" xfId="6309"/>
    <cellStyle name="s_LBO Summary_1_JE 160 Workbasket Accrual_updated-_CA_01.10_JE 175 Legal Accrual_LI -12.2011 2" xfId="29198"/>
    <cellStyle name="s_LBO Summary_1_JE 160 Workbasket Accrual_updated-_CA_01.10_JE 175 Legal Accrual_LI -12.2011 2 2" xfId="19738"/>
    <cellStyle name="s_LBO Summary_1_JE 160 Workbasket Accrual_updated-_CA_01.10_JE 175_Legal Accrual_TN_08.11" xfId="6310"/>
    <cellStyle name="s_LBO Summary_1_JE 160 Workbasket Accrual_updated-_CA_01.10_JE 175_Legal Accrual_TN_08.11 2" xfId="29199"/>
    <cellStyle name="s_LBO Summary_1_JE 160 Workbasket Accrual_updated-_CA_01.10_JE 175_Legal Accrual_TN_08.11 2 2" xfId="33116"/>
    <cellStyle name="s_LBO Summary_1_JE 160 Workbasket Accrual_updated-_CA_01.10_JE 175_Legal Accrual_TN_09.11" xfId="6311"/>
    <cellStyle name="s_LBO Summary_1_JE 160 Workbasket Accrual_updated-_CA_01.10_JE 175_Legal Accrual_TN_09.11 2" xfId="29200"/>
    <cellStyle name="s_LBO Summary_1_JE 160 Workbasket Accrual_updated-_CA_01.10_JE 175_Legal Accrual_TN_09.11 2 2" xfId="34119"/>
    <cellStyle name="s_LBO Summary_1_JE 160 Workbasket Accrual_updated-_CA_01.10_LI-Legal Fees_Accrual Worksheet_2011-02Nov" xfId="6312"/>
    <cellStyle name="s_LBO Summary_1_JE 160 Workbasket Accrual_updated-_CA_01.10_LI-Legal Fees_Accrual Worksheet_2011-02Nov 2" xfId="29201"/>
    <cellStyle name="s_LBO Summary_1_JE 160 Workbasket Accrual_updated-_CA_01.10_LI-Legal Fees_Accrual Worksheet_2011-02Nov 2 2" xfId="18273"/>
    <cellStyle name="s_LBO Summary_1_JE 160 Workbasket Accrual_updated-_CA_01.10_SAP JE Accrual" xfId="6313"/>
    <cellStyle name="s_LBO Summary_1_JE 160 Workbasket Accrual_updated-_CA_01.10_SAP JE Accrual 2" xfId="29202"/>
    <cellStyle name="s_LBO Summary_1_JE 160 Workbasket Accrual_updated-_CA_01.10_SAP JE Accrual 2 2" xfId="19682"/>
    <cellStyle name="s_LBO Summary_1_JE 160 Workbasket Accrual_updated-_CA_01.10_SAP JE Template 10.06.12" xfId="6314"/>
    <cellStyle name="s_LBO Summary_1_JE 160 Workbasket Accrual_updated-_CA_01.10_SAP JE Template 10.06.12 2" xfId="29203"/>
    <cellStyle name="s_LBO Summary_1_JE 160 Workbasket Accrual_updated-_CA_01.10_SAP JE Template 10.06.12 2 2" xfId="17681"/>
    <cellStyle name="s_LBO Summary_1_JE 175 Legal accrual_12.11" xfId="6315"/>
    <cellStyle name="s_LBO Summary_1_JE 175 Legal accrual_12.11 2" xfId="29204"/>
    <cellStyle name="s_LBO Summary_1_JE 175 Legal accrual_12.11 2 2" xfId="17819"/>
    <cellStyle name="s_LBO Summary_1_JE 175 Legal Accrual_LI_07.12" xfId="10917"/>
    <cellStyle name="s_LBO Summary_1_JE 175 Legal Accrual_LI_07.12 2" xfId="29205"/>
    <cellStyle name="s_LBO Summary_1_JE 175 Legal Accrual_LI_07.12 2 2" xfId="33239"/>
    <cellStyle name="s_LBO Summary_1_JE 180_MI reserve over 180 days_LI 07.12" xfId="10918"/>
    <cellStyle name="s_LBO Summary_1_JE 180_MI reserve over 180 days_LI 07.12 2" xfId="29206"/>
    <cellStyle name="s_LBO Summary_1_JE 180_MI reserve over 180 days_LI 07.12 2 2" xfId="32377"/>
    <cellStyle name="s_LBO Summary_1_JE 200 AWCC true up_PA_06.12" xfId="6316"/>
    <cellStyle name="s_LBO Summary_1_JE 200 AWCC true up_PA_06.12 2" xfId="29207"/>
    <cellStyle name="s_LBO Summary_1_JE 200 AWCC true up_PA_06.12 2 2" xfId="32554"/>
    <cellStyle name="s_LBO Summary_1_JE 38110902 True up interest for RAC adjustment" xfId="6317"/>
    <cellStyle name="s_LBO Summary_1_JE 38110902 True up interest for RAC adjustment 2" xfId="29208"/>
    <cellStyle name="s_LBO Summary_1_JE 38110902 True up interest for RAC adjustment 2 2" xfId="19464"/>
    <cellStyle name="s_LBO Summary_1_JE 39081218 Antenna Rent Revenue_NY_07.12" xfId="9446"/>
    <cellStyle name="s_LBO Summary_1_JE 39081218 Antenna Rent Revenue_NY_07.12 2" xfId="29209"/>
    <cellStyle name="s_LBO Summary_1_JE 39081218 Antenna Rent Revenue_NY_07.12 2 2" xfId="35916"/>
    <cellStyle name="s_LBO Summary_1_JE 500 INTERNAL RESERVE INTEREST Dec. 2011" xfId="6318"/>
    <cellStyle name="s_LBO Summary_1_JE 500 INTERNAL RESERVE INTEREST Dec. 2011 2" xfId="9587"/>
    <cellStyle name="s_LBO Summary_1_JE 500 INTERNAL RESERVE INTEREST Dec. 2011 2 2" xfId="29211"/>
    <cellStyle name="s_LBO Summary_1_JE 500 INTERNAL RESERVE INTEREST Dec. 2011 2 2 2" xfId="19197"/>
    <cellStyle name="s_LBO Summary_1_JE 500 INTERNAL RESERVE INTEREST Dec. 2011 3" xfId="29210"/>
    <cellStyle name="s_LBO Summary_1_JE 500 INTERNAL RESERVE INTEREST Dec. 2011 3 2" xfId="33268"/>
    <cellStyle name="s_LBO Summary_1_JE 500 INTERNAL RESERVE INTEREST Nov. 2011" xfId="9588"/>
    <cellStyle name="s_LBO Summary_1_JE 500 INTERNAL RESERVE INTEREST Nov. 2011 2" xfId="29212"/>
    <cellStyle name="s_LBO Summary_1_JE 500 INTERNAL RESERVE INTEREST Nov. 2011 2 2" xfId="17269"/>
    <cellStyle name="s_LBO Summary_1_JE 725 - To record the PPV uplift - NY - 08.12" xfId="9038"/>
    <cellStyle name="s_LBO Summary_1_JE 725 - To record the PPV uplift - NY - 08.12 2" xfId="29213"/>
    <cellStyle name="s_LBO Summary_1_JE 725 - To record the PPV uplift - NY - 08.12 2 2" xfId="17952"/>
    <cellStyle name="s_LBO Summary_1_JE 77 Rev Stabilization 02.12" xfId="6319"/>
    <cellStyle name="s_LBO Summary_1_JE 77 Rev Stabilization 02.12 2" xfId="29214"/>
    <cellStyle name="s_LBO Summary_1_JE 77 Rev Stabilization 02.12 2 2" xfId="33383"/>
    <cellStyle name="s_LBO Summary_1_JE 77 Rev Stabilization 03.12" xfId="10431"/>
    <cellStyle name="s_LBO Summary_1_JE 77 Rev Stabilization 03.12 2" xfId="29215"/>
    <cellStyle name="s_LBO Summary_1_JE 77 Rev Stabilization 03.12 2 2" xfId="20642"/>
    <cellStyle name="s_LBO Summary_1_JE 77 Rev Stabilization 08.11" xfId="6320"/>
    <cellStyle name="s_LBO Summary_1_JE 77 Rev Stabilization 08.11 2" xfId="10432"/>
    <cellStyle name="s_LBO Summary_1_JE 77 Rev Stabilization 08.11 2 2" xfId="29217"/>
    <cellStyle name="s_LBO Summary_1_JE 77 Rev Stabilization 08.11 2 2 2" xfId="33666"/>
    <cellStyle name="s_LBO Summary_1_JE 77 Rev Stabilization 08.11 3" xfId="29216"/>
    <cellStyle name="s_LBO Summary_1_JE 77 Rev Stabilization 08.11 3 2" xfId="21114"/>
    <cellStyle name="s_LBO Summary_1_JE 77 Rev Stabilization 11.11" xfId="10433"/>
    <cellStyle name="s_LBO Summary_1_JE 77 Rev Stabilization 11.11 2" xfId="29218"/>
    <cellStyle name="s_LBO Summary_1_JE 77 Rev Stabilization 11.11 2 2" xfId="32671"/>
    <cellStyle name="s_LBO Summary_1_JE 77 Rev Stabilization 12.11" xfId="10434"/>
    <cellStyle name="s_LBO Summary_1_JE 77 Rev Stabilization 12.11 2" xfId="29219"/>
    <cellStyle name="s_LBO Summary_1_JE 77 Rev Stabilization 12.11 2 2" xfId="34535"/>
    <cellStyle name="s_LBO Summary_1_JE 77 Rev Stabilization_NY_08.12" xfId="9039"/>
    <cellStyle name="s_LBO Summary_1_JE 77 Rev Stabilization_NY_08.12 2" xfId="29220"/>
    <cellStyle name="s_LBO Summary_1_JE 77 Rev Stabilization_NY_08.12 2 2" xfId="34074"/>
    <cellStyle name="s_LBO Summary_1_JE 78 Property Tax Stabilization 02.12" xfId="9040"/>
    <cellStyle name="s_LBO Summary_1_JE 78 Property Tax Stabilization 02.12 2" xfId="29221"/>
    <cellStyle name="s_LBO Summary_1_JE 78 Property Tax Stabilization 02.12 2 2" xfId="35320"/>
    <cellStyle name="s_LBO Summary_1_JE 78 Property Tax Stabilization 08.11" xfId="9041"/>
    <cellStyle name="s_LBO Summary_1_JE 78 Property Tax Stabilization 08.11 2" xfId="29222"/>
    <cellStyle name="s_LBO Summary_1_JE 78 Property Tax Stabilization 08.11 2 2" xfId="21153"/>
    <cellStyle name="s_LBO Summary_1_JE 78 Property Tax Stabilization 11.11" xfId="9042"/>
    <cellStyle name="s_LBO Summary_1_JE 78 Property Tax Stabilization 11.11 2" xfId="29223"/>
    <cellStyle name="s_LBO Summary_1_JE 78 Property Tax Stabilization 11.11 2 2" xfId="35017"/>
    <cellStyle name="s_LBO Summary_1_JE Template" xfId="6321"/>
    <cellStyle name="s_LBO Summary_1_JE Template 2" xfId="6322"/>
    <cellStyle name="s_LBO Summary_1_JE Template 2 2" xfId="29225"/>
    <cellStyle name="s_LBO Summary_1_JE Template 2 2 2" xfId="33127"/>
    <cellStyle name="s_LBO Summary_1_JE Template 3" xfId="6323"/>
    <cellStyle name="s_LBO Summary_1_JE Template 3 2" xfId="29226"/>
    <cellStyle name="s_LBO Summary_1_JE Template 3 2 2" xfId="35852"/>
    <cellStyle name="s_LBO Summary_1_JE Template 4" xfId="6324"/>
    <cellStyle name="s_LBO Summary_1_JE Template 4 2" xfId="29227"/>
    <cellStyle name="s_LBO Summary_1_JE Template 4 2 2" xfId="34183"/>
    <cellStyle name="s_LBO Summary_1_JE Template 5" xfId="6325"/>
    <cellStyle name="s_LBO Summary_1_JE Template 5 2" xfId="29228"/>
    <cellStyle name="s_LBO Summary_1_JE Template 5 2 2" xfId="33402"/>
    <cellStyle name="s_LBO Summary_1_JE Template 6" xfId="29224"/>
    <cellStyle name="s_LBO Summary_1_JE Template 6 2" xfId="18519"/>
    <cellStyle name="s_LBO Summary_1_JE Template_~3251160" xfId="6326"/>
    <cellStyle name="s_LBO Summary_1_JE Template_~3251160 2" xfId="29229"/>
    <cellStyle name="s_LBO Summary_1_JE Template_~3251160 2 2" xfId="17268"/>
    <cellStyle name="s_LBO Summary_1_JE Template_JE 160 Workbasket accrual LI 09.11" xfId="6327"/>
    <cellStyle name="s_LBO Summary_1_JE Template_JE 160 Workbasket accrual LI 09.11 2" xfId="29230"/>
    <cellStyle name="s_LBO Summary_1_JE Template_JE 160 Workbasket accrual LI 09.11 2 2" xfId="18545"/>
    <cellStyle name="s_LBO Summary_1_JE Template_JE 160 Workbasket accrual LI 10.11 - in progress" xfId="6328"/>
    <cellStyle name="s_LBO Summary_1_JE Template_JE 160 Workbasket accrual LI 10.11 - in progress 2" xfId="29231"/>
    <cellStyle name="s_LBO Summary_1_JE Template_JE 160 Workbasket accrual LI 10.11 - in progress 2 2" xfId="33018"/>
    <cellStyle name="s_LBO Summary_1_JE Template_JE 160 Workbasket Template_LI_04.12" xfId="6329"/>
    <cellStyle name="s_LBO Summary_1_JE Template_JE 160 Workbasket Template_LI_04.12 2" xfId="29232"/>
    <cellStyle name="s_LBO Summary_1_JE Template_JE 160 Workbasket Template_LI_04.12 2 2" xfId="19332"/>
    <cellStyle name="s_LBO Summary_1_JE Template_JE 160 Workbasket Template_LI_07.12" xfId="6330"/>
    <cellStyle name="s_LBO Summary_1_JE Template_JE 160 Workbasket Template_LI_07.12 2" xfId="29233"/>
    <cellStyle name="s_LBO Summary_1_JE Template_JE 160 Workbasket Template_LI_07.12 2 2" xfId="35939"/>
    <cellStyle name="s_LBO Summary_1_JE Template_JE 175 Legal Accrual_LI 05.12" xfId="6331"/>
    <cellStyle name="s_LBO Summary_1_JE Template_JE 175 Legal Accrual_LI 05.12 2" xfId="29234"/>
    <cellStyle name="s_LBO Summary_1_JE Template_JE 175 Legal Accrual_LI 05.12 2 2" xfId="34357"/>
    <cellStyle name="s_LBO Summary_1_JE Template_JE 175 Legal Accrual_LI 08.2011" xfId="6332"/>
    <cellStyle name="s_LBO Summary_1_JE Template_JE 175 Legal Accrual_LI 08.2011 2" xfId="29235"/>
    <cellStyle name="s_LBO Summary_1_JE Template_JE 175 Legal Accrual_LI 08.2011 2 2" xfId="21012"/>
    <cellStyle name="s_LBO Summary_1_JE Template_JE 175 Legal Accrual_LI -10.2011" xfId="6333"/>
    <cellStyle name="s_LBO Summary_1_JE Template_JE 175 Legal Accrual_LI -10.2011 2" xfId="29236"/>
    <cellStyle name="s_LBO Summary_1_JE Template_JE 175 Legal Accrual_LI -10.2011 2 2" xfId="17625"/>
    <cellStyle name="s_LBO Summary_1_JE Template_JE 175 Legal Accrual_LI -11.2011" xfId="6334"/>
    <cellStyle name="s_LBO Summary_1_JE Template_JE 175 Legal Accrual_LI -11.2011 2" xfId="29237"/>
    <cellStyle name="s_LBO Summary_1_JE Template_JE 175 Legal Accrual_LI -11.2011 2 2" xfId="35402"/>
    <cellStyle name="s_LBO Summary_1_JE Template_JE 175 Legal Accrual_LI -12.2011" xfId="6335"/>
    <cellStyle name="s_LBO Summary_1_JE Template_JE 175 Legal Accrual_LI -12.2011 2" xfId="29238"/>
    <cellStyle name="s_LBO Summary_1_JE Template_JE 175 Legal Accrual_LI -12.2011 2 2" xfId="33123"/>
    <cellStyle name="s_LBO Summary_1_JE Template_JE 175_Legal Accrual_TN_08.11" xfId="6336"/>
    <cellStyle name="s_LBO Summary_1_JE Template_JE 175_Legal Accrual_TN_08.11 2" xfId="29239"/>
    <cellStyle name="s_LBO Summary_1_JE Template_JE 175_Legal Accrual_TN_08.11 2 2" xfId="32662"/>
    <cellStyle name="s_LBO Summary_1_JE Template_JE 175_Legal Accrual_TN_09.11" xfId="6337"/>
    <cellStyle name="s_LBO Summary_1_JE Template_JE 175_Legal Accrual_TN_09.11 2" xfId="29240"/>
    <cellStyle name="s_LBO Summary_1_JE Template_JE 175_Legal Accrual_TN_09.11 2 2" xfId="17372"/>
    <cellStyle name="s_LBO Summary_1_JE Template_LI-Legal Fees_Accrual Worksheet_2011-02Nov" xfId="6338"/>
    <cellStyle name="s_LBO Summary_1_JE Template_LI-Legal Fees_Accrual Worksheet_2011-02Nov 2" xfId="29241"/>
    <cellStyle name="s_LBO Summary_1_JE Template_LI-Legal Fees_Accrual Worksheet_2011-02Nov 2 2" xfId="33609"/>
    <cellStyle name="s_LBO Summary_1_JE Template_SAP JE Accrual" xfId="6339"/>
    <cellStyle name="s_LBO Summary_1_JE Template_SAP JE Accrual 2" xfId="29242"/>
    <cellStyle name="s_LBO Summary_1_JE Template_SAP JE Accrual 2 2" xfId="34215"/>
    <cellStyle name="s_LBO Summary_1_JE Template_SAP JE Template 10.06.12" xfId="6340"/>
    <cellStyle name="s_LBO Summary_1_JE Template_SAP JE Template 10.06.12 2" xfId="29243"/>
    <cellStyle name="s_LBO Summary_1_JE Template_SAP JE Template 10.06.12 2 2" xfId="17843"/>
    <cellStyle name="s_LBO Summary_1_JE-December 2012" xfId="6341"/>
    <cellStyle name="s_LBO Summary_1_JE-December 2012 2" xfId="6342"/>
    <cellStyle name="s_LBO Summary_1_JE-December 2012 2 2" xfId="29245"/>
    <cellStyle name="s_LBO Summary_1_JE-December 2012 2 2 2" xfId="36036"/>
    <cellStyle name="s_LBO Summary_1_JE-December 2012 3" xfId="6343"/>
    <cellStyle name="s_LBO Summary_1_JE-December 2012 3 2" xfId="29246"/>
    <cellStyle name="s_LBO Summary_1_JE-December 2012 3 2 2" xfId="19063"/>
    <cellStyle name="s_LBO Summary_1_JE-December 2012 4" xfId="6344"/>
    <cellStyle name="s_LBO Summary_1_JE-December 2012 4 2" xfId="29247"/>
    <cellStyle name="s_LBO Summary_1_JE-December 2012 4 2 2" xfId="35692"/>
    <cellStyle name="s_LBO Summary_1_JE-December 2012 5" xfId="6345"/>
    <cellStyle name="s_LBO Summary_1_JE-December 2012 5 2" xfId="29248"/>
    <cellStyle name="s_LBO Summary_1_JE-December 2012 5 2 2" xfId="35872"/>
    <cellStyle name="s_LBO Summary_1_JE-December 2012 6" xfId="29244"/>
    <cellStyle name="s_LBO Summary_1_JE-December 2012 6 2" xfId="19320"/>
    <cellStyle name="s_LBO Summary_1_JE-November 2012" xfId="6346"/>
    <cellStyle name="s_LBO Summary_1_JE-November 2012 2" xfId="6347"/>
    <cellStyle name="s_LBO Summary_1_JE-November 2012 2 2" xfId="29250"/>
    <cellStyle name="s_LBO Summary_1_JE-November 2012 2 2 2" xfId="17844"/>
    <cellStyle name="s_LBO Summary_1_JE-November 2012 3" xfId="6348"/>
    <cellStyle name="s_LBO Summary_1_JE-November 2012 3 2" xfId="29251"/>
    <cellStyle name="s_LBO Summary_1_JE-November 2012 3 2 2" xfId="34586"/>
    <cellStyle name="s_LBO Summary_1_JE-November 2012 4" xfId="6349"/>
    <cellStyle name="s_LBO Summary_1_JE-November 2012 4 2" xfId="29252"/>
    <cellStyle name="s_LBO Summary_1_JE-November 2012 4 2 2" xfId="32944"/>
    <cellStyle name="s_LBO Summary_1_JE-November 2012 5" xfId="6350"/>
    <cellStyle name="s_LBO Summary_1_JE-November 2012 5 2" xfId="29253"/>
    <cellStyle name="s_LBO Summary_1_JE-November 2012 5 2 2" xfId="34849"/>
    <cellStyle name="s_LBO Summary_1_JE-November 2012 6" xfId="29249"/>
    <cellStyle name="s_LBO Summary_1_JE-November 2012 6 2" xfId="20888"/>
    <cellStyle name="s_LBO Summary_1_Journal Entry (2)" xfId="6351"/>
    <cellStyle name="s_LBO Summary_1_Journal Entry (2) 2" xfId="29254"/>
    <cellStyle name="s_LBO Summary_1_Journal Entry (2) 2 2" xfId="35036"/>
    <cellStyle name="s_LBO Summary_1_JR 2001 OPEB 2012" xfId="10435"/>
    <cellStyle name="s_LBO Summary_1_JR 2001 OPEB 2012 2" xfId="29255"/>
    <cellStyle name="s_LBO Summary_1_JR 2001 OPEB 2012 2 2" xfId="19763"/>
    <cellStyle name="s_LBO Summary_1_JR 2002 Pension Costs 2012" xfId="10436"/>
    <cellStyle name="s_LBO Summary_1_JR 2002 Pension Costs 2012 2" xfId="29256"/>
    <cellStyle name="s_LBO Summary_1_JR 2002 Pension Costs 2012 2 2" xfId="32507"/>
    <cellStyle name="s_LBO Summary_1_LI#38 165100 Mar 2011" xfId="6352"/>
    <cellStyle name="s_LBO Summary_1_LI#38 165100 Mar 2011 2" xfId="10437"/>
    <cellStyle name="s_LBO Summary_1_LI#38 165100 Mar 2011 2 2" xfId="29258"/>
    <cellStyle name="s_LBO Summary_1_LI#38 165100 Mar 2011 2 2 2" xfId="35624"/>
    <cellStyle name="s_LBO Summary_1_LI#38 165100 Mar 2011 3" xfId="29257"/>
    <cellStyle name="s_LBO Summary_1_LI#38 165100 Mar 2011 3 2" xfId="35773"/>
    <cellStyle name="s_LBO Summary_1_LI#38 165100 Mar 2011_39 - JE 77 Rev Stabilization_NY_05.12" xfId="9043"/>
    <cellStyle name="s_LBO Summary_1_LI#38 165100 Mar 2011_39 - JE 77 Rev Stabilization_NY_05.12 2" xfId="10438"/>
    <cellStyle name="s_LBO Summary_1_LI#38 165100 Mar 2011_39 - JE 77 Rev Stabilization_NY_05.12 2 2" xfId="29260"/>
    <cellStyle name="s_LBO Summary_1_LI#38 165100 Mar 2011_39 - JE 77 Rev Stabilization_NY_05.12 2 2 2" xfId="35122"/>
    <cellStyle name="s_LBO Summary_1_LI#38 165100 Mar 2011_39 - JE 77 Rev Stabilization_NY_05.12 3" xfId="29259"/>
    <cellStyle name="s_LBO Summary_1_LI#38 165100 Mar 2011_39 - JE 77 Rev Stabilization_NY_05.12 3 2" xfId="35474"/>
    <cellStyle name="s_LBO Summary_1_LI#38 165100 Mar 2011_39 - JE 79 Rev Stabilization adj_NY_05.12" xfId="9044"/>
    <cellStyle name="s_LBO Summary_1_LI#38 165100 Mar 2011_39 - JE 79 Rev Stabilization adj_NY_05.12 2" xfId="10439"/>
    <cellStyle name="s_LBO Summary_1_LI#38 165100 Mar 2011_39 - JE 79 Rev Stabilization adj_NY_05.12 2 2" xfId="29262"/>
    <cellStyle name="s_LBO Summary_1_LI#38 165100 Mar 2011_39 - JE 79 Rev Stabilization adj_NY_05.12 2 2 2" xfId="17845"/>
    <cellStyle name="s_LBO Summary_1_LI#38 165100 Mar 2011_39 - JE 79 Rev Stabilization adj_NY_05.12 3" xfId="29261"/>
    <cellStyle name="s_LBO Summary_1_LI#38 165100 Mar 2011_39 - JE 79 Rev Stabilization adj_NY_05.12 3 2" xfId="19359"/>
    <cellStyle name="s_LBO Summary_1_LI#38 165100 Mar 2011_JE 38110902 True up interest for RAC adjustment" xfId="6353"/>
    <cellStyle name="s_LBO Summary_1_LI#38 165100 Mar 2011_JE 38110902 True up interest for RAC adjustment 2" xfId="10440"/>
    <cellStyle name="s_LBO Summary_1_LI#38 165100 Mar 2011_JE 38110902 True up interest for RAC adjustment 2 2" xfId="29264"/>
    <cellStyle name="s_LBO Summary_1_LI#38 165100 Mar 2011_JE 38110902 True up interest for RAC adjustment 2 2 2" xfId="32522"/>
    <cellStyle name="s_LBO Summary_1_LI#38 165100 Mar 2011_JE 38110902 True up interest for RAC adjustment 3" xfId="29263"/>
    <cellStyle name="s_LBO Summary_1_LI#38 165100 Mar 2011_JE 38110902 True up interest for RAC adjustment 3 2" xfId="17914"/>
    <cellStyle name="s_LBO Summary_1_LI#38 165100 Mar 2011_JE 77 Rev Stabilization 01.12" xfId="6354"/>
    <cellStyle name="s_LBO Summary_1_LI#38 165100 Mar 2011_JE 77 Rev Stabilization 01.12 2" xfId="10441"/>
    <cellStyle name="s_LBO Summary_1_LI#38 165100 Mar 2011_JE 77 Rev Stabilization 01.12 2 2" xfId="29266"/>
    <cellStyle name="s_LBO Summary_1_LI#38 165100 Mar 2011_JE 77 Rev Stabilization 01.12 2 2 2" xfId="34104"/>
    <cellStyle name="s_LBO Summary_1_LI#38 165100 Mar 2011_JE 77 Rev Stabilization 01.12 3" xfId="29265"/>
    <cellStyle name="s_LBO Summary_1_LI#38 165100 Mar 2011_JE 77 Rev Stabilization 01.12 3 2" xfId="35703"/>
    <cellStyle name="s_LBO Summary_1_LI#38 165100 Mar 2011_JE 77 Rev Stabilization 04.12" xfId="9045"/>
    <cellStyle name="s_LBO Summary_1_LI#38 165100 Mar 2011_JE 77 Rev Stabilization 04.12 2" xfId="10442"/>
    <cellStyle name="s_LBO Summary_1_LI#38 165100 Mar 2011_JE 77 Rev Stabilization 04.12 2 2" xfId="29268"/>
    <cellStyle name="s_LBO Summary_1_LI#38 165100 Mar 2011_JE 77 Rev Stabilization 04.12 2 2 2" xfId="21158"/>
    <cellStyle name="s_LBO Summary_1_LI#38 165100 Mar 2011_JE 77 Rev Stabilization 04.12 3" xfId="29267"/>
    <cellStyle name="s_LBO Summary_1_LI#38 165100 Mar 2011_JE 77 Rev Stabilization 04.12 3 2" xfId="17256"/>
    <cellStyle name="s_LBO Summary_1_LI#38 165100 Mar 2011_JE 77 Rev Stabilization_LI_07.12" xfId="9046"/>
    <cellStyle name="s_LBO Summary_1_LI#38 165100 Mar 2011_JE 77 Rev Stabilization_LI_07.12 2" xfId="29269"/>
    <cellStyle name="s_LBO Summary_1_LI#38 165100 Mar 2011_JE 77 Rev Stabilization_LI_07.12 2 2" xfId="20957"/>
    <cellStyle name="s_LBO Summary_1_LI#38 165100 Mar 2011_JE 78 Property Tax Stabilization 01.12" xfId="6355"/>
    <cellStyle name="s_LBO Summary_1_LI#38 165100 Mar 2011_JE 78 Property Tax Stabilization 01.12 2" xfId="10443"/>
    <cellStyle name="s_LBO Summary_1_LI#38 165100 Mar 2011_JE 78 Property Tax Stabilization 01.12 2 2" xfId="29271"/>
    <cellStyle name="s_LBO Summary_1_LI#38 165100 Mar 2011_JE 78 Property Tax Stabilization 01.12 2 2 2" xfId="32601"/>
    <cellStyle name="s_LBO Summary_1_LI#38 165100 Mar 2011_JE 78 Property Tax Stabilization 01.12 3" xfId="29270"/>
    <cellStyle name="s_LBO Summary_1_LI#38 165100 Mar 2011_JE 78 Property Tax Stabilization 01.12 3 2" xfId="19439"/>
    <cellStyle name="s_LBO Summary_1_LI#38 165100 Mar 2011_JE 78 Property Tax Stabilization 03.12" xfId="9047"/>
    <cellStyle name="s_LBO Summary_1_LI#38 165100 Mar 2011_JE 78 Property Tax Stabilization 03.12 2" xfId="29272"/>
    <cellStyle name="s_LBO Summary_1_LI#38 165100 Mar 2011_JE 78 Property Tax Stabilization 03.12 2 2" xfId="18714"/>
    <cellStyle name="s_LBO Summary_1_LI#38 165100 Mar 2011_JE 78 Property Tax Stabilization 04.12" xfId="9048"/>
    <cellStyle name="s_LBO Summary_1_LI#38 165100 Mar 2011_JE 78 Property Tax Stabilization 04.12 2" xfId="29273"/>
    <cellStyle name="s_LBO Summary_1_LI#38 165100 Mar 2011_JE 78 Property Tax Stabilization 04.12 2 2" xfId="35907"/>
    <cellStyle name="s_LBO Summary_1_LI#38 165100 Mar 2011_JE 78 Property Tax Stabilization 11.11" xfId="6356"/>
    <cellStyle name="s_LBO Summary_1_LI#38 165100 Mar 2011_JE 78 Property Tax Stabilization 11.11 2" xfId="10444"/>
    <cellStyle name="s_LBO Summary_1_LI#38 165100 Mar 2011_JE 78 Property Tax Stabilization 11.11 2 2" xfId="29275"/>
    <cellStyle name="s_LBO Summary_1_LI#38 165100 Mar 2011_JE 78 Property Tax Stabilization 11.11 2 2 2" xfId="20870"/>
    <cellStyle name="s_LBO Summary_1_LI#38 165100 Mar 2011_JE 78 Property Tax Stabilization 11.11 3" xfId="29274"/>
    <cellStyle name="s_LBO Summary_1_LI#38 165100 Mar 2011_JE 78 Property Tax Stabilization 11.11 3 2" xfId="33425"/>
    <cellStyle name="s_LBO Summary_1_Sheet1" xfId="6357"/>
    <cellStyle name="s_LBO Summary_1_Sheet1 2" xfId="29276"/>
    <cellStyle name="s_LBO Summary_1_Sheet1 2 2" xfId="21182"/>
    <cellStyle name="s_LBO Summary_1_UPLOAD-Template_2012-06-22" xfId="6358"/>
    <cellStyle name="s_LBO Summary_1_UPLOAD-Template_2012-06-22 2" xfId="6359"/>
    <cellStyle name="s_LBO Summary_1_UPLOAD-Template_2012-06-22 2 2" xfId="29278"/>
    <cellStyle name="s_LBO Summary_1_UPLOAD-Template_2012-06-22 2 2 2" xfId="17341"/>
    <cellStyle name="s_LBO Summary_1_UPLOAD-Template_2012-06-22 3" xfId="6360"/>
    <cellStyle name="s_LBO Summary_1_UPLOAD-Template_2012-06-22 3 2" xfId="29279"/>
    <cellStyle name="s_LBO Summary_1_UPLOAD-Template_2012-06-22 3 2 2" xfId="33606"/>
    <cellStyle name="s_LBO Summary_1_UPLOAD-Template_2012-06-22 4" xfId="6361"/>
    <cellStyle name="s_LBO Summary_1_UPLOAD-Template_2012-06-22 4 2" xfId="29280"/>
    <cellStyle name="s_LBO Summary_1_UPLOAD-Template_2012-06-22 4 2 2" xfId="34749"/>
    <cellStyle name="s_LBO Summary_1_UPLOAD-Template_2012-06-22 5" xfId="6362"/>
    <cellStyle name="s_LBO Summary_1_UPLOAD-Template_2012-06-22 5 2" xfId="29281"/>
    <cellStyle name="s_LBO Summary_1_UPLOAD-Template_2012-06-22 5 2 2" xfId="34204"/>
    <cellStyle name="s_LBO Summary_1_UPLOAD-Template_2012-06-22 6" xfId="29277"/>
    <cellStyle name="s_LBO Summary_1_UPLOAD-Template_2012-06-22 6 2" xfId="35758"/>
    <cellStyle name="s_LBO Summary_1_UPLOAD-Template_2012-06-22_SAP JE Accrual" xfId="6363"/>
    <cellStyle name="s_LBO Summary_1_UPLOAD-Template_2012-06-22_SAP JE Accrual 2" xfId="29282"/>
    <cellStyle name="s_LBO Summary_1_UPLOAD-Template_2012-06-22_SAP JE Accrual 2 2" xfId="33938"/>
    <cellStyle name="s_LBO Summary_1_UPLOAD-Template_2012-06-22_SAP JE Template 10.06.12" xfId="6364"/>
    <cellStyle name="s_LBO Summary_1_UPLOAD-Template_2012-06-22_SAP JE Template 10.06.12 2" xfId="29283"/>
    <cellStyle name="s_LBO Summary_1_UPLOAD-Template_2012-06-22_SAP JE Template 10.06.12 2 2" xfId="32577"/>
    <cellStyle name="s_LBO Summary_100000439" xfId="9049"/>
    <cellStyle name="s_LBO Summary_100000439 2" xfId="29284"/>
    <cellStyle name="s_LBO Summary_100000439 2 2" xfId="35479"/>
    <cellStyle name="s_LBO Summary_100000477 JE 77 Rev Stabilization_LI_08.12" xfId="10445"/>
    <cellStyle name="s_LBO Summary_100000477 JE 77 Rev Stabilization_LI_08.12 2" xfId="29285"/>
    <cellStyle name="s_LBO Summary_100000477 JE 77 Rev Stabilization_LI_08.12 2 2" xfId="17504"/>
    <cellStyle name="s_LBO Summary_165500 Prepaid Other_NY_05.12" xfId="9050"/>
    <cellStyle name="s_LBO Summary_165500 Prepaid Other_NY_05.12 2" xfId="29286"/>
    <cellStyle name="s_LBO Summary_165500 Prepaid Other_NY_05.12 2 2" xfId="34719"/>
    <cellStyle name="s_LBO Summary_2" xfId="170"/>
    <cellStyle name="s_LBO Summary_2 2" xfId="6365"/>
    <cellStyle name="s_LBO Summary_2 2 2" xfId="29288"/>
    <cellStyle name="s_LBO Summary_2 2 2 2" xfId="32728"/>
    <cellStyle name="s_LBO Summary_2 3" xfId="29287"/>
    <cellStyle name="s_LBO Summary_2 3 2" xfId="35362"/>
    <cellStyle name="s_LBO Summary_2_100000439" xfId="9051"/>
    <cellStyle name="s_LBO Summary_2_100000439 2" xfId="29289"/>
    <cellStyle name="s_LBO Summary_2_100000439 2 2" xfId="34279"/>
    <cellStyle name="s_LBO Summary_2_100000477 JE 77 Rev Stabilization_LI_08.12" xfId="10446"/>
    <cellStyle name="s_LBO Summary_2_100000477 JE 77 Rev Stabilization_LI_08.12 2" xfId="29290"/>
    <cellStyle name="s_LBO Summary_2_100000477 JE 77 Rev Stabilization_LI_08.12 2 2" xfId="17496"/>
    <cellStyle name="s_LBO Summary_2_165500 Prepaid Other_NY_05.12" xfId="9052"/>
    <cellStyle name="s_LBO Summary_2_165500 Prepaid Other_NY_05.12 2" xfId="29291"/>
    <cellStyle name="s_LBO Summary_2_165500 Prepaid Other_NY_05.12 2 2" xfId="19033"/>
    <cellStyle name="s_LBO Summary_2_241208 Accrued Rents_NY_05.12" xfId="9447"/>
    <cellStyle name="s_LBO Summary_2_241208 Accrued Rents_NY_05.12 2" xfId="29292"/>
    <cellStyle name="s_LBO Summary_2_241208 Accrued Rents_NY_05.12 2 2" xfId="32645"/>
    <cellStyle name="s_LBO Summary_2_256328 Accr Revenue Other_LI_11.11" xfId="6366"/>
    <cellStyle name="s_LBO Summary_2_256328 Accr Revenue Other_LI_11.11 2" xfId="29293"/>
    <cellStyle name="s_LBO Summary_2_256328 Accr Revenue Other_LI_11.11 2 2" xfId="19605"/>
    <cellStyle name="s_LBO Summary_2_256345 MTBE_NY_05.12" xfId="9448"/>
    <cellStyle name="s_LBO Summary_2_256345 MTBE_NY_05.12 2" xfId="29294"/>
    <cellStyle name="s_LBO Summary_2_256345 MTBE_NY_05.12 2 2" xfId="34472"/>
    <cellStyle name="s_LBO Summary_2_39 - JE 79 Rev Stabilization adj_NY_05.12" xfId="9053"/>
    <cellStyle name="s_LBO Summary_2_39 - JE 79 Rev Stabilization adj_NY_05.12 2" xfId="29295"/>
    <cellStyle name="s_LBO Summary_2_39 - JE 79 Rev Stabilization adj_NY_05.12 2 2" xfId="32335"/>
    <cellStyle name="s_LBO Summary_2_Attachment A updated 07 11 with Co. Share 14% &amp; East Rockaway" xfId="6367"/>
    <cellStyle name="s_LBO Summary_2_Attachment A updated 07 11 with Co. Share 14% &amp; East Rockaway 2" xfId="29296"/>
    <cellStyle name="s_LBO Summary_2_Attachment A updated 07 11 with Co. Share 14% &amp; East Rockaway 2 2" xfId="21586"/>
    <cellStyle name="s_LBO Summary_2_Attachment A updated 07 11 with Co. Share 14% &amp; East Rockaway_Attachment A_Village Refunds # 2 as of 09 12 2011 updated" xfId="10447"/>
    <cellStyle name="s_LBO Summary_2_Attachment A updated 07 11 with Co. Share 14% &amp; East Rockaway_Attachment A_Village Refunds # 2 as of 09 12 2011 updated 2" xfId="29297"/>
    <cellStyle name="s_LBO Summary_2_Attachment A updated 07 11 with Co. Share 14% &amp; East Rockaway_Attachment A_Village Refunds # 2 as of 09 12 2011 updated 2 2" xfId="17505"/>
    <cellStyle name="s_LBO Summary_2_Attachment A updated with Co. Share 14% 07 25 2011" xfId="6368"/>
    <cellStyle name="s_LBO Summary_2_Attachment A updated with Co. Share 14% 07 25 2011 2" xfId="29298"/>
    <cellStyle name="s_LBO Summary_2_Attachment A updated with Co. Share 14% 07 25 2011 2 2" xfId="33319"/>
    <cellStyle name="s_LBO Summary_2_Attachment A updated with Co. Share 14% 07 25 2011_Attachment A_Village Refunds # 2 as of 09 12 2011 updated" xfId="10448"/>
    <cellStyle name="s_LBO Summary_2_Attachment A updated with Co. Share 14% 07 25 2011_Attachment A_Village Refunds # 2 as of 09 12 2011 updated 2" xfId="29299"/>
    <cellStyle name="s_LBO Summary_2_Attachment A updated with Co. Share 14% 07 25 2011_Attachment A_Village Refunds # 2 as of 09 12 2011 updated 2 2" xfId="34453"/>
    <cellStyle name="s_LBO Summary_2_Attachment A_Village Refunds # 2 as of 09 12 2011 updated" xfId="10449"/>
    <cellStyle name="s_LBO Summary_2_Attachment A_Village Refunds # 2 as of 09 12 2011 updated 2" xfId="29300"/>
    <cellStyle name="s_LBO Summary_2_Attachment A_Village Refunds # 2 as of 09 12 2011 updated 2 2" xfId="35989"/>
    <cellStyle name="s_LBO Summary_2_CONTROL_LOG_01_2012" xfId="6369"/>
    <cellStyle name="s_LBO Summary_2_CONTROL_LOG_01_2012 2" xfId="29301"/>
    <cellStyle name="s_LBO Summary_2_CONTROL_LOG_01_2012 2 2" xfId="34004"/>
    <cellStyle name="s_LBO Summary_2_CONTROL_LOG_02_2012" xfId="6370"/>
    <cellStyle name="s_LBO Summary_2_CONTROL_LOG_02_2012 2" xfId="29302"/>
    <cellStyle name="s_LBO Summary_2_CONTROL_LOG_02_2012 2 2" xfId="18646"/>
    <cellStyle name="s_LBO Summary_2_CONTROL_LOG_03_2012" xfId="6371"/>
    <cellStyle name="s_LBO Summary_2_CONTROL_LOG_03_2012 2" xfId="29303"/>
    <cellStyle name="s_LBO Summary_2_CONTROL_LOG_03_2012 2 2" xfId="17791"/>
    <cellStyle name="s_LBO Summary_2_CONTROL_LOG_04_2011" xfId="6372"/>
    <cellStyle name="s_LBO Summary_2_CONTROL_LOG_04_2011 2" xfId="29304"/>
    <cellStyle name="s_LBO Summary_2_CONTROL_LOG_04_2011 2 2" xfId="19444"/>
    <cellStyle name="s_LBO Summary_2_CONTROL_LOG_04_2012" xfId="6373"/>
    <cellStyle name="s_LBO Summary_2_CONTROL_LOG_04_2012 2" xfId="29305"/>
    <cellStyle name="s_LBO Summary_2_CONTROL_LOG_04_2012 2 2" xfId="17772"/>
    <cellStyle name="s_LBO Summary_2_CONTROL_LOG_05_2011" xfId="6374"/>
    <cellStyle name="s_LBO Summary_2_CONTROL_LOG_05_2011 2" xfId="29306"/>
    <cellStyle name="s_LBO Summary_2_CONTROL_LOG_05_2011 2 2" xfId="17277"/>
    <cellStyle name="s_LBO Summary_2_CONTROL_LOG_05_2012" xfId="6375"/>
    <cellStyle name="s_LBO Summary_2_CONTROL_LOG_05_2012 2" xfId="29307"/>
    <cellStyle name="s_LBO Summary_2_CONTROL_LOG_05_2012 2 2" xfId="18734"/>
    <cellStyle name="s_LBO Summary_2_CONTROL_LOG_06_2011" xfId="6376"/>
    <cellStyle name="s_LBO Summary_2_CONTROL_LOG_06_2011 2" xfId="29308"/>
    <cellStyle name="s_LBO Summary_2_CONTROL_LOG_06_2011 2 2" xfId="18036"/>
    <cellStyle name="s_LBO Summary_2_CONTROL_LOG_06_2012" xfId="6377"/>
    <cellStyle name="s_LBO Summary_2_CONTROL_LOG_06_2012 2" xfId="29309"/>
    <cellStyle name="s_LBO Summary_2_CONTROL_LOG_06_2012 2 2" xfId="32364"/>
    <cellStyle name="s_LBO Summary_2_CONTROL_LOG_07_2011" xfId="6378"/>
    <cellStyle name="s_LBO Summary_2_CONTROL_LOG_07_2011 2" xfId="29310"/>
    <cellStyle name="s_LBO Summary_2_CONTROL_LOG_07_2011 2 2" xfId="33259"/>
    <cellStyle name="s_LBO Summary_2_CONTROL_LOG_08_2011" xfId="6379"/>
    <cellStyle name="s_LBO Summary_2_CONTROL_LOG_08_2011 2" xfId="29311"/>
    <cellStyle name="s_LBO Summary_2_CONTROL_LOG_08_2011 2 2" xfId="17829"/>
    <cellStyle name="s_LBO Summary_2_CONTROL_LOG_09_2011" xfId="6380"/>
    <cellStyle name="s_LBO Summary_2_CONTROL_LOG_09_2011 2" xfId="29312"/>
    <cellStyle name="s_LBO Summary_2_CONTROL_LOG_09_2011 2 2" xfId="35123"/>
    <cellStyle name="s_LBO Summary_2_CONTROL_LOG_10_2011" xfId="6381"/>
    <cellStyle name="s_LBO Summary_2_CONTROL_LOG_10_2011 2" xfId="29313"/>
    <cellStyle name="s_LBO Summary_2_CONTROL_LOG_10_2011 2 2" xfId="36005"/>
    <cellStyle name="s_LBO Summary_2_CONTROL_LOG_11_2011" xfId="6382"/>
    <cellStyle name="s_LBO Summary_2_CONTROL_LOG_11_2011 2" xfId="29314"/>
    <cellStyle name="s_LBO Summary_2_CONTROL_LOG_11_2011 2 2" xfId="33665"/>
    <cellStyle name="s_LBO Summary_2_CONTROL_LOG_12_2011" xfId="6383"/>
    <cellStyle name="s_LBO Summary_2_CONTROL_LOG_12_2011 2" xfId="29315"/>
    <cellStyle name="s_LBO Summary_2_CONTROL_LOG_12_2011 2 2" xfId="18129"/>
    <cellStyle name="s_LBO Summary_2_Exhibit JNC-1 Property Tax Refunds" xfId="6384"/>
    <cellStyle name="s_LBO Summary_2_Exhibit JNC-1 Property Tax Refunds 2" xfId="29316"/>
    <cellStyle name="s_LBO Summary_2_Exhibit JNC-1 Property Tax Refunds 2 2" xfId="33377"/>
    <cellStyle name="s_LBO Summary_2_Exhibit JNC-1 Property Tax Refunds_256328 Accr Revenue Other_LI_11.11" xfId="6385"/>
    <cellStyle name="s_LBO Summary_2_Exhibit JNC-1 Property Tax Refunds_256328 Accr Revenue Other_LI_11.11 2" xfId="29317"/>
    <cellStyle name="s_LBO Summary_2_Exhibit JNC-1 Property Tax Refunds_256328 Accr Revenue Other_LI_11.11 2 2" xfId="35558"/>
    <cellStyle name="s_LBO Summary_2_Exhibit JNC-1 Property Tax Refunds_Attachment A_Village Refunds # 2 as of 09 12 2011 updated" xfId="10450"/>
    <cellStyle name="s_LBO Summary_2_Exhibit JNC-1 Property Tax Refunds_Attachment A_Village Refunds # 2 as of 09 12 2011 updated 2" xfId="29318"/>
    <cellStyle name="s_LBO Summary_2_Exhibit JNC-1 Property Tax Refunds_Attachment A_Village Refunds # 2 as of 09 12 2011 updated 2 2" xfId="21587"/>
    <cellStyle name="s_LBO Summary_2_Exhibit JNC-1 Property Tax Refunds_JE 154 Interest on Village Refunds_02.12" xfId="6386"/>
    <cellStyle name="s_LBO Summary_2_Exhibit JNC-1 Property Tax Refunds_JE 154 Interest on Village Refunds_02.12 2" xfId="29319"/>
    <cellStyle name="s_LBO Summary_2_Exhibit JNC-1 Property Tax Refunds_JE 154 Interest on Village Refunds_02.12 2 2" xfId="35321"/>
    <cellStyle name="s_LBO Summary_2_Exhibit JNC-1 Property Tax Refunds_JE 154 Interest on Village Refunds_08.11" xfId="6387"/>
    <cellStyle name="s_LBO Summary_2_Exhibit JNC-1 Property Tax Refunds_JE 154 Interest on Village Refunds_08.11 2" xfId="29320"/>
    <cellStyle name="s_LBO Summary_2_Exhibit JNC-1 Property Tax Refunds_JE 154 Interest on Village Refunds_08.11 2 2" xfId="32964"/>
    <cellStyle name="s_LBO Summary_2_Exhibit JNC-1 Property Tax Refunds_JE 154 Interest on Village Refunds_11.11" xfId="6388"/>
    <cellStyle name="s_LBO Summary_2_Exhibit JNC-1 Property Tax Refunds_JE 154 Interest on Village Refunds_11.11 2" xfId="29321"/>
    <cellStyle name="s_LBO Summary_2_Exhibit JNC-1 Property Tax Refunds_JE 154 Interest on Village Refunds_11.11 2 2" xfId="21165"/>
    <cellStyle name="s_LBO Summary_2_Finance_JKC5_August 2011" xfId="6389"/>
    <cellStyle name="s_LBO Summary_2_Finance_JKC5_August 2011 2" xfId="29322"/>
    <cellStyle name="s_LBO Summary_2_Finance_JKC5_August 2011 2 2" xfId="33937"/>
    <cellStyle name="s_LBO Summary_2_Finance_JKC5_January 2012" xfId="6390"/>
    <cellStyle name="s_LBO Summary_2_Finance_JKC5_January 2012 2" xfId="29323"/>
    <cellStyle name="s_LBO Summary_2_Finance_JKC5_January 2012 2 2" xfId="18960"/>
    <cellStyle name="s_LBO Summary_2_FSTR JDE Reports 12.2011" xfId="9054"/>
    <cellStyle name="s_LBO Summary_2_FSTR JDE Reports 12.2011 2" xfId="10451"/>
    <cellStyle name="s_LBO Summary_2_FSTR JDE Reports 12.2011 2 2" xfId="29325"/>
    <cellStyle name="s_LBO Summary_2_FSTR JDE Reports 12.2011 2 2 2" xfId="18718"/>
    <cellStyle name="s_LBO Summary_2_FSTR JDE Reports 12.2011 3" xfId="29324"/>
    <cellStyle name="s_LBO Summary_2_FSTR JDE Reports 12.2011 3 2" xfId="17409"/>
    <cellStyle name="s_LBO Summary_2_JE 100_AR_Uncoll_NY_12.12" xfId="9449"/>
    <cellStyle name="s_LBO Summary_2_JE 100_AR_Uncoll_NY_12.12 2" xfId="29326"/>
    <cellStyle name="s_LBO Summary_2_JE 100_AR_Uncoll_NY_12.12 2 2" xfId="34298"/>
    <cellStyle name="s_LBO Summary_2_JE 100_Uncoll_LI_06.12" xfId="6391"/>
    <cellStyle name="s_LBO Summary_2_JE 100_Uncoll_LI_06.12 2" xfId="29327"/>
    <cellStyle name="s_LBO Summary_2_JE 100_Uncoll_LI_06.12 2 2" xfId="19478"/>
    <cellStyle name="s_LBO Summary_2_JE 108 SERP 07.12" xfId="6392"/>
    <cellStyle name="s_LBO Summary_2_JE 108 SERP 07.12 2" xfId="6393"/>
    <cellStyle name="s_LBO Summary_2_JE 108 SERP 07.12 2 2" xfId="29329"/>
    <cellStyle name="s_LBO Summary_2_JE 108 SERP 07.12 2 2 2" xfId="36002"/>
    <cellStyle name="s_LBO Summary_2_JE 108 SERP 07.12 3" xfId="6394"/>
    <cellStyle name="s_LBO Summary_2_JE 108 SERP 07.12 3 2" xfId="29330"/>
    <cellStyle name="s_LBO Summary_2_JE 108 SERP 07.12 3 2 2" xfId="32612"/>
    <cellStyle name="s_LBO Summary_2_JE 108 SERP 07.12 4" xfId="6395"/>
    <cellStyle name="s_LBO Summary_2_JE 108 SERP 07.12 4 2" xfId="29331"/>
    <cellStyle name="s_LBO Summary_2_JE 108 SERP 07.12 4 2 2" xfId="17680"/>
    <cellStyle name="s_LBO Summary_2_JE 108 SERP 07.12 5" xfId="6396"/>
    <cellStyle name="s_LBO Summary_2_JE 108 SERP 07.12 5 2" xfId="29332"/>
    <cellStyle name="s_LBO Summary_2_JE 108 SERP 07.12 5 2 2" xfId="35811"/>
    <cellStyle name="s_LBO Summary_2_JE 108 SERP 07.12 6" xfId="29328"/>
    <cellStyle name="s_LBO Summary_2_JE 108 SERP 07.12 6 2" xfId="20843"/>
    <cellStyle name="s_LBO Summary_2_JE 109 Rate Differential 08.12" xfId="6397"/>
    <cellStyle name="s_LBO Summary_2_JE 109 Rate Differential 08.12 2" xfId="6398"/>
    <cellStyle name="s_LBO Summary_2_JE 109 Rate Differential 08.12 2 2" xfId="29334"/>
    <cellStyle name="s_LBO Summary_2_JE 109 Rate Differential 08.12 2 2 2" xfId="32336"/>
    <cellStyle name="s_LBO Summary_2_JE 109 Rate Differential 08.12 3" xfId="6399"/>
    <cellStyle name="s_LBO Summary_2_JE 109 Rate Differential 08.12 3 2" xfId="29335"/>
    <cellStyle name="s_LBO Summary_2_JE 109 Rate Differential 08.12 3 2 2" xfId="19034"/>
    <cellStyle name="s_LBO Summary_2_JE 109 Rate Differential 08.12 4" xfId="6400"/>
    <cellStyle name="s_LBO Summary_2_JE 109 Rate Differential 08.12 4 2" xfId="29336"/>
    <cellStyle name="s_LBO Summary_2_JE 109 Rate Differential 08.12 4 2 2" xfId="33664"/>
    <cellStyle name="s_LBO Summary_2_JE 109 Rate Differential 08.12 5" xfId="6401"/>
    <cellStyle name="s_LBO Summary_2_JE 109 Rate Differential 08.12 5 2" xfId="29337"/>
    <cellStyle name="s_LBO Summary_2_JE 109 Rate Differential 08.12 5 2 2" xfId="32713"/>
    <cellStyle name="s_LBO Summary_2_JE 109 Rate Differential 08.12 6" xfId="29333"/>
    <cellStyle name="s_LBO Summary_2_JE 109 Rate Differential 08.12 6 2" xfId="17474"/>
    <cellStyle name="s_LBO Summary_2_JE 111 PNC ANALYSIS FEE ACCRUAL 07.12" xfId="6402"/>
    <cellStyle name="s_LBO Summary_2_JE 111 PNC ANALYSIS FEE ACCRUAL 07.12 2" xfId="6403"/>
    <cellStyle name="s_LBO Summary_2_JE 111 PNC ANALYSIS FEE ACCRUAL 07.12 2 2" xfId="29339"/>
    <cellStyle name="s_LBO Summary_2_JE 111 PNC ANALYSIS FEE ACCRUAL 07.12 2 2 2" xfId="17329"/>
    <cellStyle name="s_LBO Summary_2_JE 111 PNC ANALYSIS FEE ACCRUAL 07.12 3" xfId="6404"/>
    <cellStyle name="s_LBO Summary_2_JE 111 PNC ANALYSIS FEE ACCRUAL 07.12 3 2" xfId="29340"/>
    <cellStyle name="s_LBO Summary_2_JE 111 PNC ANALYSIS FEE ACCRUAL 07.12 3 2 2" xfId="19739"/>
    <cellStyle name="s_LBO Summary_2_JE 111 PNC ANALYSIS FEE ACCRUAL 07.12 4" xfId="6405"/>
    <cellStyle name="s_LBO Summary_2_JE 111 PNC ANALYSIS FEE ACCRUAL 07.12 4 2" xfId="29341"/>
    <cellStyle name="s_LBO Summary_2_JE 111 PNC ANALYSIS FEE ACCRUAL 07.12 4 2 2" xfId="17285"/>
    <cellStyle name="s_LBO Summary_2_JE 111 PNC ANALYSIS FEE ACCRUAL 07.12 5" xfId="6406"/>
    <cellStyle name="s_LBO Summary_2_JE 111 PNC ANALYSIS FEE ACCRUAL 07.12 5 2" xfId="29342"/>
    <cellStyle name="s_LBO Summary_2_JE 111 PNC ANALYSIS FEE ACCRUAL 07.12 5 2 2" xfId="20702"/>
    <cellStyle name="s_LBO Summary_2_JE 111 PNC ANALYSIS FEE ACCRUAL 07.12 6" xfId="29338"/>
    <cellStyle name="s_LBO Summary_2_JE 111 PNC ANALYSIS FEE ACCRUAL 07.12 6 2" xfId="34473"/>
    <cellStyle name="s_LBO Summary_2_JE 125_AWCC Activity_NY_08.12" xfId="6407"/>
    <cellStyle name="s_LBO Summary_2_JE 125_AWCC Activity_NY_08.12 2" xfId="29343"/>
    <cellStyle name="s_LBO Summary_2_JE 125_AWCC Activity_NY_08.12 2 2" xfId="32404"/>
    <cellStyle name="s_LBO Summary_2_JE 152_TSA accrue interest_LI_07.12" xfId="6408"/>
    <cellStyle name="s_LBO Summary_2_JE 152_TSA accrue interest_LI_07.12 2" xfId="29344"/>
    <cellStyle name="s_LBO Summary_2_JE 152_TSA accrue interest_LI_07.12 2 2" xfId="19064"/>
    <cellStyle name="s_LBO Summary_2_JE 154 Interest on Village Refunds_02.12" xfId="6409"/>
    <cellStyle name="s_LBO Summary_2_JE 154 Interest on Village Refunds_02.12 2" xfId="29345"/>
    <cellStyle name="s_LBO Summary_2_JE 154 Interest on Village Refunds_02.12 2 2" xfId="18518"/>
    <cellStyle name="s_LBO Summary_2_JE 154 Interest on Village Refunds_03.11" xfId="6410"/>
    <cellStyle name="s_LBO Summary_2_JE 154 Interest on Village Refunds_03.11 2" xfId="29346"/>
    <cellStyle name="s_LBO Summary_2_JE 154 Interest on Village Refunds_03.11 2 2" xfId="34995"/>
    <cellStyle name="s_LBO Summary_2_JE 154 Interest on Village Refunds_03.11_256328 Accr Revenue Other_LI_11.11" xfId="6411"/>
    <cellStyle name="s_LBO Summary_2_JE 154 Interest on Village Refunds_03.11_256328 Accr Revenue Other_LI_11.11 2" xfId="29347"/>
    <cellStyle name="s_LBO Summary_2_JE 154 Interest on Village Refunds_03.11_256328 Accr Revenue Other_LI_11.11 2 2" xfId="34003"/>
    <cellStyle name="s_LBO Summary_2_JE 154 Interest on Village Refunds_03.11_Attachment A updated with Co. Share 14% 07 25 2011" xfId="6412"/>
    <cellStyle name="s_LBO Summary_2_JE 154 Interest on Village Refunds_03.11_Attachment A updated with Co. Share 14% 07 25 2011 2" xfId="29348"/>
    <cellStyle name="s_LBO Summary_2_JE 154 Interest on Village Refunds_03.11_Attachment A updated with Co. Share 14% 07 25 2011 2 2" xfId="34323"/>
    <cellStyle name="s_LBO Summary_2_JE 154 Interest on Village Refunds_03.11_Attachment A updated with Co. Share 14% 07 25 2011_Attachment A_Village Refunds # 2 as of 09 12 2011 updated" xfId="10452"/>
    <cellStyle name="s_LBO Summary_2_JE 154 Interest on Village Refunds_03.11_Attachment A updated with Co. Share 14% 07 25 2011_Attachment A_Village Refunds # 2 as of 09 12 2011 updated 2" xfId="29349"/>
    <cellStyle name="s_LBO Summary_2_JE 154 Interest on Village Refunds_03.11_Attachment A updated with Co. Share 14% 07 25 2011_Attachment A_Village Refunds # 2 as of 09 12 2011 updated 2 2" xfId="33405"/>
    <cellStyle name="s_LBO Summary_2_JE 154 Interest on Village Refunds_03.11_Attachment A_Village Refunds # 2 as of 09 12 2011 updated" xfId="10453"/>
    <cellStyle name="s_LBO Summary_2_JE 154 Interest on Village Refunds_03.11_Attachment A_Village Refunds # 2 as of 09 12 2011 updated 2" xfId="29350"/>
    <cellStyle name="s_LBO Summary_2_JE 154 Interest on Village Refunds_03.11_Attachment A_Village Refunds # 2 as of 09 12 2011 updated 2 2" xfId="18912"/>
    <cellStyle name="s_LBO Summary_2_JE 154 Interest on Village Refunds_03.11_JE 154 Interest on Village Refunds_02.12" xfId="6413"/>
    <cellStyle name="s_LBO Summary_2_JE 154 Interest on Village Refunds_03.11_JE 154 Interest on Village Refunds_02.12 2" xfId="29351"/>
    <cellStyle name="s_LBO Summary_2_JE 154 Interest on Village Refunds_03.11_JE 154 Interest on Village Refunds_02.12 2 2" xfId="32636"/>
    <cellStyle name="s_LBO Summary_2_JE 154 Interest on Village Refunds_03.11_JE 154 Interest on Village Refunds_08.11" xfId="6414"/>
    <cellStyle name="s_LBO Summary_2_JE 154 Interest on Village Refunds_03.11_JE 154 Interest on Village Refunds_08.11 2" xfId="29352"/>
    <cellStyle name="s_LBO Summary_2_JE 154 Interest on Village Refunds_03.11_JE 154 Interest on Village Refunds_08.11 2 2" xfId="18242"/>
    <cellStyle name="s_LBO Summary_2_JE 154 Interest on Village Refunds_03.11_JE 154 Interest on Village Refunds_11.11" xfId="6415"/>
    <cellStyle name="s_LBO Summary_2_JE 154 Interest on Village Refunds_03.11_JE 154 Interest on Village Refunds_11.11 2" xfId="29353"/>
    <cellStyle name="s_LBO Summary_2_JE 154 Interest on Village Refunds_03.11_JE 154 Interest on Village Refunds_11.11 2 2" xfId="17527"/>
    <cellStyle name="s_LBO Summary_2_JE 154 Interest on Village Refunds_08.11" xfId="6416"/>
    <cellStyle name="s_LBO Summary_2_JE 154 Interest on Village Refunds_08.11 2" xfId="29354"/>
    <cellStyle name="s_LBO Summary_2_JE 154 Interest on Village Refunds_08.11 2 2" xfId="32903"/>
    <cellStyle name="s_LBO Summary_2_JE 154 Interest on Village Refunds_09.11" xfId="10454"/>
    <cellStyle name="s_LBO Summary_2_JE 154 Interest on Village Refunds_09.11 2" xfId="29355"/>
    <cellStyle name="s_LBO Summary_2_JE 154 Interest on Village Refunds_09.11 2 2" xfId="35444"/>
    <cellStyle name="s_LBO Summary_2_JE 154 Interest on Village Refunds_11.11" xfId="6417"/>
    <cellStyle name="s_LBO Summary_2_JE 154 Interest on Village Refunds_11.11 2" xfId="29356"/>
    <cellStyle name="s_LBO Summary_2_JE 154 Interest on Village Refunds_11.11 2 2" xfId="17647"/>
    <cellStyle name="s_LBO Summary_2_JE 160 Workbasket accrual LI 09.11" xfId="6418"/>
    <cellStyle name="s_LBO Summary_2_JE 160 Workbasket accrual LI 09.11 2" xfId="29357"/>
    <cellStyle name="s_LBO Summary_2_JE 160 Workbasket accrual LI 09.11 2 2" xfId="32374"/>
    <cellStyle name="s_LBO Summary_2_JE 160 Workbasket accrual LI 10.11 - in progress" xfId="6419"/>
    <cellStyle name="s_LBO Summary_2_JE 160 Workbasket accrual LI 10.11 - in progress 2" xfId="29358"/>
    <cellStyle name="s_LBO Summary_2_JE 160 Workbasket accrual LI 10.11 - in progress 2 2" xfId="18113"/>
    <cellStyle name="s_LBO Summary_2_JE 160 Workbasket Accrual_updated-_CA_01.10" xfId="6420"/>
    <cellStyle name="s_LBO Summary_2_JE 160 Workbasket Accrual_updated-_CA_01.10 2" xfId="6421"/>
    <cellStyle name="s_LBO Summary_2_JE 160 Workbasket Accrual_updated-_CA_01.10 2 2" xfId="29360"/>
    <cellStyle name="s_LBO Summary_2_JE 160 Workbasket Accrual_updated-_CA_01.10 2 2 2" xfId="32537"/>
    <cellStyle name="s_LBO Summary_2_JE 160 Workbasket Accrual_updated-_CA_01.10 3" xfId="6422"/>
    <cellStyle name="s_LBO Summary_2_JE 160 Workbasket Accrual_updated-_CA_01.10 3 2" xfId="29361"/>
    <cellStyle name="s_LBO Summary_2_JE 160 Workbasket Accrual_updated-_CA_01.10 3 2 2" xfId="19479"/>
    <cellStyle name="s_LBO Summary_2_JE 160 Workbasket Accrual_updated-_CA_01.10 4" xfId="6423"/>
    <cellStyle name="s_LBO Summary_2_JE 160 Workbasket Accrual_updated-_CA_01.10 4 2" xfId="29362"/>
    <cellStyle name="s_LBO Summary_2_JE 160 Workbasket Accrual_updated-_CA_01.10 4 2 2" xfId="17456"/>
    <cellStyle name="s_LBO Summary_2_JE 160 Workbasket Accrual_updated-_CA_01.10 5" xfId="6424"/>
    <cellStyle name="s_LBO Summary_2_JE 160 Workbasket Accrual_updated-_CA_01.10 5 2" xfId="29363"/>
    <cellStyle name="s_LBO Summary_2_JE 160 Workbasket Accrual_updated-_CA_01.10 5 2 2" xfId="33059"/>
    <cellStyle name="s_LBO Summary_2_JE 160 Workbasket Accrual_updated-_CA_01.10 6" xfId="29359"/>
    <cellStyle name="s_LBO Summary_2_JE 160 Workbasket Accrual_updated-_CA_01.10 6 2" xfId="19005"/>
    <cellStyle name="s_LBO Summary_2_JE 160 Workbasket Accrual_updated-_CA_01.10_~3251160" xfId="6425"/>
    <cellStyle name="s_LBO Summary_2_JE 160 Workbasket Accrual_updated-_CA_01.10_~3251160 2" xfId="29364"/>
    <cellStyle name="s_LBO Summary_2_JE 160 Workbasket Accrual_updated-_CA_01.10_~3251160 2 2" xfId="17920"/>
    <cellStyle name="s_LBO Summary_2_JE 160 Workbasket Accrual_updated-_CA_01.10_JE 160 Workbasket accrual LI 09.11" xfId="6426"/>
    <cellStyle name="s_LBO Summary_2_JE 160 Workbasket Accrual_updated-_CA_01.10_JE 160 Workbasket accrual LI 09.11 2" xfId="29365"/>
    <cellStyle name="s_LBO Summary_2_JE 160 Workbasket Accrual_updated-_CA_01.10_JE 160 Workbasket accrual LI 09.11 2 2" xfId="33092"/>
    <cellStyle name="s_LBO Summary_2_JE 160 Workbasket Accrual_updated-_CA_01.10_JE 160 Workbasket accrual LI 10.11 - in progress" xfId="6427"/>
    <cellStyle name="s_LBO Summary_2_JE 160 Workbasket Accrual_updated-_CA_01.10_JE 160 Workbasket accrual LI 10.11 - in progress 2" xfId="29366"/>
    <cellStyle name="s_LBO Summary_2_JE 160 Workbasket Accrual_updated-_CA_01.10_JE 160 Workbasket accrual LI 10.11 - in progress 2 2" xfId="34203"/>
    <cellStyle name="s_LBO Summary_2_JE 160 Workbasket Accrual_updated-_CA_01.10_JE 160 Workbasket Template_LI_04.12" xfId="6428"/>
    <cellStyle name="s_LBO Summary_2_JE 160 Workbasket Accrual_updated-_CA_01.10_JE 160 Workbasket Template_LI_04.12 2" xfId="29367"/>
    <cellStyle name="s_LBO Summary_2_JE 160 Workbasket Accrual_updated-_CA_01.10_JE 160 Workbasket Template_LI_04.12 2 2" xfId="34390"/>
    <cellStyle name="s_LBO Summary_2_JE 160 Workbasket Accrual_updated-_CA_01.10_JE 160 Workbasket Template_LI_07.12" xfId="6429"/>
    <cellStyle name="s_LBO Summary_2_JE 160 Workbasket Accrual_updated-_CA_01.10_JE 160 Workbasket Template_LI_07.12 2" xfId="29368"/>
    <cellStyle name="s_LBO Summary_2_JE 160 Workbasket Accrual_updated-_CA_01.10_JE 160 Workbasket Template_LI_07.12 2 2" xfId="34555"/>
    <cellStyle name="s_LBO Summary_2_JE 160 Workbasket Accrual_updated-_CA_01.10_JE 175 Legal Accrual_LI 05.12" xfId="6430"/>
    <cellStyle name="s_LBO Summary_2_JE 160 Workbasket Accrual_updated-_CA_01.10_JE 175 Legal Accrual_LI 05.12 2" xfId="29369"/>
    <cellStyle name="s_LBO Summary_2_JE 160 Workbasket Accrual_updated-_CA_01.10_JE 175 Legal Accrual_LI 05.12 2 2" xfId="17954"/>
    <cellStyle name="s_LBO Summary_2_JE 160 Workbasket Accrual_updated-_CA_01.10_JE 175 Legal Accrual_LI 08.2011" xfId="6431"/>
    <cellStyle name="s_LBO Summary_2_JE 160 Workbasket Accrual_updated-_CA_01.10_JE 175 Legal Accrual_LI 08.2011 2" xfId="29370"/>
    <cellStyle name="s_LBO Summary_2_JE 160 Workbasket Accrual_updated-_CA_01.10_JE 175 Legal Accrual_LI 08.2011 2 2" xfId="33730"/>
    <cellStyle name="s_LBO Summary_2_JE 160 Workbasket Accrual_updated-_CA_01.10_JE 175 Legal Accrual_LI -10.2011" xfId="6432"/>
    <cellStyle name="s_LBO Summary_2_JE 160 Workbasket Accrual_updated-_CA_01.10_JE 175 Legal Accrual_LI -10.2011 2" xfId="29371"/>
    <cellStyle name="s_LBO Summary_2_JE 160 Workbasket Accrual_updated-_CA_01.10_JE 175 Legal Accrual_LI -10.2011 2 2" xfId="33424"/>
    <cellStyle name="s_LBO Summary_2_JE 160 Workbasket Accrual_updated-_CA_01.10_JE 175 Legal Accrual_LI -11.2011" xfId="6433"/>
    <cellStyle name="s_LBO Summary_2_JE 160 Workbasket Accrual_updated-_CA_01.10_JE 175 Legal Accrual_LI -11.2011 2" xfId="29372"/>
    <cellStyle name="s_LBO Summary_2_JE 160 Workbasket Accrual_updated-_CA_01.10_JE 175 Legal Accrual_LI -11.2011 2 2" xfId="20992"/>
    <cellStyle name="s_LBO Summary_2_JE 160 Workbasket Accrual_updated-_CA_01.10_JE 175 Legal Accrual_LI -12.2011" xfId="6434"/>
    <cellStyle name="s_LBO Summary_2_JE 160 Workbasket Accrual_updated-_CA_01.10_JE 175 Legal Accrual_LI -12.2011 2" xfId="29373"/>
    <cellStyle name="s_LBO Summary_2_JE 160 Workbasket Accrual_updated-_CA_01.10_JE 175 Legal Accrual_LI -12.2011 2 2" xfId="34734"/>
    <cellStyle name="s_LBO Summary_2_JE 160 Workbasket Accrual_updated-_CA_01.10_JE 175_Legal Accrual_TN_08.11" xfId="6435"/>
    <cellStyle name="s_LBO Summary_2_JE 160 Workbasket Accrual_updated-_CA_01.10_JE 175_Legal Accrual_TN_08.11 2" xfId="29374"/>
    <cellStyle name="s_LBO Summary_2_JE 160 Workbasket Accrual_updated-_CA_01.10_JE 175_Legal Accrual_TN_08.11 2 2" xfId="34126"/>
    <cellStyle name="s_LBO Summary_2_JE 160 Workbasket Accrual_updated-_CA_01.10_JE 175_Legal Accrual_TN_09.11" xfId="6436"/>
    <cellStyle name="s_LBO Summary_2_JE 160 Workbasket Accrual_updated-_CA_01.10_JE 175_Legal Accrual_TN_09.11 2" xfId="29375"/>
    <cellStyle name="s_LBO Summary_2_JE 160 Workbasket Accrual_updated-_CA_01.10_JE 175_Legal Accrual_TN_09.11 2 2" xfId="18004"/>
    <cellStyle name="s_LBO Summary_2_JE 160 Workbasket Accrual_updated-_CA_01.10_LI-Legal Fees_Accrual Worksheet_2011-02Nov" xfId="6437"/>
    <cellStyle name="s_LBO Summary_2_JE 160 Workbasket Accrual_updated-_CA_01.10_LI-Legal Fees_Accrual Worksheet_2011-02Nov 2" xfId="29376"/>
    <cellStyle name="s_LBO Summary_2_JE 160 Workbasket Accrual_updated-_CA_01.10_LI-Legal Fees_Accrual Worksheet_2011-02Nov 2 2" xfId="36084"/>
    <cellStyle name="s_LBO Summary_2_JE 160 Workbasket Accrual_updated-_CA_01.10_SAP JE Accrual" xfId="6438"/>
    <cellStyle name="s_LBO Summary_2_JE 160 Workbasket Accrual_updated-_CA_01.10_SAP JE Accrual 2" xfId="29377"/>
    <cellStyle name="s_LBO Summary_2_JE 160 Workbasket Accrual_updated-_CA_01.10_SAP JE Accrual 2 2" xfId="18117"/>
    <cellStyle name="s_LBO Summary_2_JE 160 Workbasket Accrual_updated-_CA_01.10_SAP JE Template 10.06.12" xfId="6439"/>
    <cellStyle name="s_LBO Summary_2_JE 160 Workbasket Accrual_updated-_CA_01.10_SAP JE Template 10.06.12 2" xfId="29378"/>
    <cellStyle name="s_LBO Summary_2_JE 160 Workbasket Accrual_updated-_CA_01.10_SAP JE Template 10.06.12 2 2" xfId="19321"/>
    <cellStyle name="s_LBO Summary_2_JE 175 Legal accrual_12.11" xfId="6440"/>
    <cellStyle name="s_LBO Summary_2_JE 175 Legal accrual_12.11 2" xfId="29379"/>
    <cellStyle name="s_LBO Summary_2_JE 175 Legal accrual_12.11 2 2" xfId="34566"/>
    <cellStyle name="s_LBO Summary_2_JE 175 Legal Accrual_LI_07.12" xfId="10919"/>
    <cellStyle name="s_LBO Summary_2_JE 175 Legal Accrual_LI_07.12 2" xfId="29380"/>
    <cellStyle name="s_LBO Summary_2_JE 175 Legal Accrual_LI_07.12 2 2" xfId="32720"/>
    <cellStyle name="s_LBO Summary_2_JE 180_MI reserve over 180 days_LI 07.12" xfId="10920"/>
    <cellStyle name="s_LBO Summary_2_JE 180_MI reserve over 180 days_LI 07.12 2" xfId="29381"/>
    <cellStyle name="s_LBO Summary_2_JE 180_MI reserve over 180 days_LI 07.12 2 2" xfId="33240"/>
    <cellStyle name="s_LBO Summary_2_JE 200 AWCC true up_PA_06.12" xfId="6441"/>
    <cellStyle name="s_LBO Summary_2_JE 200 AWCC true up_PA_06.12 2" xfId="29382"/>
    <cellStyle name="s_LBO Summary_2_JE 200 AWCC true up_PA_06.12 2 2" xfId="33027"/>
    <cellStyle name="s_LBO Summary_2_JE 38110902 True up interest for RAC adjustment" xfId="6442"/>
    <cellStyle name="s_LBO Summary_2_JE 38110902 True up interest for RAC adjustment 2" xfId="29383"/>
    <cellStyle name="s_LBO Summary_2_JE 38110902 True up interest for RAC adjustment 2 2" xfId="20160"/>
    <cellStyle name="s_LBO Summary_2_JE 39081218 Antenna Rent Revenue_NY_07.12" xfId="9450"/>
    <cellStyle name="s_LBO Summary_2_JE 39081218 Antenna Rent Revenue_NY_07.12 2" xfId="29384"/>
    <cellStyle name="s_LBO Summary_2_JE 39081218 Antenna Rent Revenue_NY_07.12 2 2" xfId="19445"/>
    <cellStyle name="s_LBO Summary_2_JE 500 INTERNAL RESERVE INTEREST Dec. 2011" xfId="6443"/>
    <cellStyle name="s_LBO Summary_2_JE 500 INTERNAL RESERVE INTEREST Dec. 2011 2" xfId="9589"/>
    <cellStyle name="s_LBO Summary_2_JE 500 INTERNAL RESERVE INTEREST Dec. 2011 2 2" xfId="29386"/>
    <cellStyle name="s_LBO Summary_2_JE 500 INTERNAL RESERVE INTEREST Dec. 2011 2 2 2" xfId="18580"/>
    <cellStyle name="s_LBO Summary_2_JE 500 INTERNAL RESERVE INTEREST Dec. 2011 3" xfId="29385"/>
    <cellStyle name="s_LBO Summary_2_JE 500 INTERNAL RESERVE INTEREST Dec. 2011 3 2" xfId="21118"/>
    <cellStyle name="s_LBO Summary_2_JE 500 INTERNAL RESERVE INTEREST Nov. 2011" xfId="9590"/>
    <cellStyle name="s_LBO Summary_2_JE 500 INTERNAL RESERVE INTEREST Nov. 2011 2" xfId="29387"/>
    <cellStyle name="s_LBO Summary_2_JE 500 INTERNAL RESERVE INTEREST Nov. 2011 2 2" xfId="17581"/>
    <cellStyle name="s_LBO Summary_2_JE 725 - To record the PPV uplift - NY - 08.12" xfId="9055"/>
    <cellStyle name="s_LBO Summary_2_JE 725 - To record the PPV uplift - NY - 08.12 2" xfId="29388"/>
    <cellStyle name="s_LBO Summary_2_JE 725 - To record the PPV uplift - NY - 08.12 2 2" xfId="17830"/>
    <cellStyle name="s_LBO Summary_2_JE 77 Rev Stabilization 02.12" xfId="6444"/>
    <cellStyle name="s_LBO Summary_2_JE 77 Rev Stabilization 02.12 2" xfId="29389"/>
    <cellStyle name="s_LBO Summary_2_JE 77 Rev Stabilization 02.12 2 2" xfId="35124"/>
    <cellStyle name="s_LBO Summary_2_JE 77 Rev Stabilization 03.12" xfId="10455"/>
    <cellStyle name="s_LBO Summary_2_JE 77 Rev Stabilization 03.12 2" xfId="29390"/>
    <cellStyle name="s_LBO Summary_2_JE 77 Rev Stabilization 03.12 2 2" xfId="17874"/>
    <cellStyle name="s_LBO Summary_2_JE 77 Rev Stabilization 08.11" xfId="6445"/>
    <cellStyle name="s_LBO Summary_2_JE 77 Rev Stabilization 08.11 2" xfId="10456"/>
    <cellStyle name="s_LBO Summary_2_JE 77 Rev Stabilization 08.11 2 2" xfId="29392"/>
    <cellStyle name="s_LBO Summary_2_JE 77 Rev Stabilization 08.11 2 2 2" xfId="34850"/>
    <cellStyle name="s_LBO Summary_2_JE 77 Rev Stabilization 08.11 3" xfId="29391"/>
    <cellStyle name="s_LBO Summary_2_JE 77 Rev Stabilization 08.11 3 2" xfId="35322"/>
    <cellStyle name="s_LBO Summary_2_JE 77 Rev Stabilization 11.11" xfId="10457"/>
    <cellStyle name="s_LBO Summary_2_JE 77 Rev Stabilization 11.11 2" xfId="29393"/>
    <cellStyle name="s_LBO Summary_2_JE 77 Rev Stabilization 11.11 2 2" xfId="18074"/>
    <cellStyle name="s_LBO Summary_2_JE 77 Rev Stabilization 12.11" xfId="10458"/>
    <cellStyle name="s_LBO Summary_2_JE 77 Rev Stabilization 12.11 2" xfId="29394"/>
    <cellStyle name="s_LBO Summary_2_JE 77 Rev Stabilization 12.11 2 2" xfId="35323"/>
    <cellStyle name="s_LBO Summary_2_JE 77 Rev Stabilization_NY_08.12" xfId="9056"/>
    <cellStyle name="s_LBO Summary_2_JE 77 Rev Stabilization_NY_08.12 2" xfId="29395"/>
    <cellStyle name="s_LBO Summary_2_JE 77 Rev Stabilization_NY_08.12 2 2" xfId="20323"/>
    <cellStyle name="s_LBO Summary_2_JE 78 Property Tax Stabilization 02.12" xfId="9057"/>
    <cellStyle name="s_LBO Summary_2_JE 78 Property Tax Stabilization 02.12 2" xfId="29396"/>
    <cellStyle name="s_LBO Summary_2_JE 78 Property Tax Stabilization 02.12 2 2" xfId="33663"/>
    <cellStyle name="s_LBO Summary_2_JE 78 Property Tax Stabilization 08.11" xfId="9058"/>
    <cellStyle name="s_LBO Summary_2_JE 78 Property Tax Stabilization 08.11 2" xfId="29397"/>
    <cellStyle name="s_LBO Summary_2_JE 78 Property Tax Stabilization 08.11 2 2" xfId="34851"/>
    <cellStyle name="s_LBO Summary_2_JE 78 Property Tax Stabilization 11.11" xfId="9059"/>
    <cellStyle name="s_LBO Summary_2_JE 78 Property Tax Stabilization 11.11 2" xfId="29398"/>
    <cellStyle name="s_LBO Summary_2_JE 78 Property Tax Stabilization 11.11 2 2" xfId="18246"/>
    <cellStyle name="s_LBO Summary_2_JE Template" xfId="6446"/>
    <cellStyle name="s_LBO Summary_2_JE Template 2" xfId="6447"/>
    <cellStyle name="s_LBO Summary_2_JE Template 2 2" xfId="29400"/>
    <cellStyle name="s_LBO Summary_2_JE Template 2 2 2" xfId="20831"/>
    <cellStyle name="s_LBO Summary_2_JE Template 3" xfId="6448"/>
    <cellStyle name="s_LBO Summary_2_JE Template 3 2" xfId="29401"/>
    <cellStyle name="s_LBO Summary_2_JE Template 3 2 2" xfId="35035"/>
    <cellStyle name="s_LBO Summary_2_JE Template 4" xfId="6449"/>
    <cellStyle name="s_LBO Summary_2_JE Template 4 2" xfId="29402"/>
    <cellStyle name="s_LBO Summary_2_JE Template 4 2 2" xfId="19373"/>
    <cellStyle name="s_LBO Summary_2_JE Template 5" xfId="6450"/>
    <cellStyle name="s_LBO Summary_2_JE Template 5 2" xfId="29403"/>
    <cellStyle name="s_LBO Summary_2_JE Template 5 2 2" xfId="32508"/>
    <cellStyle name="s_LBO Summary_2_JE Template 6" xfId="29399"/>
    <cellStyle name="s_LBO Summary_2_JE Template 6 2" xfId="18112"/>
    <cellStyle name="s_LBO Summary_2_JE Template_~3251160" xfId="6451"/>
    <cellStyle name="s_LBO Summary_2_JE Template_~3251160 2" xfId="29404"/>
    <cellStyle name="s_LBO Summary_2_JE Template_~3251160 2 2" xfId="33662"/>
    <cellStyle name="s_LBO Summary_2_JE Template_JE 160 Workbasket accrual LI 09.11" xfId="6452"/>
    <cellStyle name="s_LBO Summary_2_JE Template_JE 160 Workbasket accrual LI 09.11 2" xfId="29405"/>
    <cellStyle name="s_LBO Summary_2_JE Template_JE 160 Workbasket accrual LI 09.11 2 2" xfId="34214"/>
    <cellStyle name="s_LBO Summary_2_JE Template_JE 160 Workbasket accrual LI 10.11 - in progress" xfId="6453"/>
    <cellStyle name="s_LBO Summary_2_JE Template_JE 160 Workbasket accrual LI 10.11 - in progress 2" xfId="29406"/>
    <cellStyle name="s_LBO Summary_2_JE Template_JE 160 Workbasket accrual LI 10.11 - in progress 2 2" xfId="20991"/>
    <cellStyle name="s_LBO Summary_2_JE Template_JE 160 Workbasket Template_LI_04.12" xfId="6454"/>
    <cellStyle name="s_LBO Summary_2_JE Template_JE 160 Workbasket Template_LI_04.12 2" xfId="29407"/>
    <cellStyle name="s_LBO Summary_2_JE Template_JE 160 Workbasket Template_LI_04.12 2 2" xfId="19306"/>
    <cellStyle name="s_LBO Summary_2_JE Template_JE 160 Workbasket Template_LI_07.12" xfId="6455"/>
    <cellStyle name="s_LBO Summary_2_JE Template_JE 160 Workbasket Template_LI_07.12 2" xfId="29408"/>
    <cellStyle name="s_LBO Summary_2_JE Template_JE 160 Workbasket Template_LI_07.12 2 2" xfId="35001"/>
    <cellStyle name="s_LBO Summary_2_JE Template_JE 175 Legal Accrual_LI 05.12" xfId="6456"/>
    <cellStyle name="s_LBO Summary_2_JE Template_JE 175 Legal Accrual_LI 05.12 2" xfId="29409"/>
    <cellStyle name="s_LBO Summary_2_JE Template_JE 175 Legal Accrual_LI 05.12 2 2" xfId="35944"/>
    <cellStyle name="s_LBO Summary_2_JE Template_JE 175 Legal Accrual_LI 08.2011" xfId="6457"/>
    <cellStyle name="s_LBO Summary_2_JE Template_JE 175 Legal Accrual_LI 08.2011 2" xfId="29410"/>
    <cellStyle name="s_LBO Summary_2_JE Template_JE 175 Legal Accrual_LI 08.2011 2 2" xfId="18281"/>
    <cellStyle name="s_LBO Summary_2_JE Template_JE 175 Legal Accrual_LI -10.2011" xfId="6458"/>
    <cellStyle name="s_LBO Summary_2_JE Template_JE 175 Legal Accrual_LI -10.2011 2" xfId="29411"/>
    <cellStyle name="s_LBO Summary_2_JE Template_JE 175 Legal Accrual_LI -10.2011 2 2" xfId="18130"/>
    <cellStyle name="s_LBO Summary_2_JE Template_JE 175 Legal Accrual_LI -11.2011" xfId="6459"/>
    <cellStyle name="s_LBO Summary_2_JE Template_JE 175 Legal Accrual_LI -11.2011 2" xfId="29412"/>
    <cellStyle name="s_LBO Summary_2_JE Template_JE 175 Legal Accrual_LI -11.2011 2 2" xfId="18833"/>
    <cellStyle name="s_LBO Summary_2_JE Template_JE 175 Legal Accrual_LI -12.2011" xfId="6460"/>
    <cellStyle name="s_LBO Summary_2_JE Template_JE 175 Legal Accrual_LI -12.2011 2" xfId="29413"/>
    <cellStyle name="s_LBO Summary_2_JE Template_JE 175 Legal Accrual_LI -12.2011 2 2" xfId="17703"/>
    <cellStyle name="s_LBO Summary_2_JE Template_JE 175_Legal Accrual_TN_08.11" xfId="6461"/>
    <cellStyle name="s_LBO Summary_2_JE Template_JE 175_Legal Accrual_TN_08.11 2" xfId="29414"/>
    <cellStyle name="s_LBO Summary_2_JE Template_JE 175_Legal Accrual_TN_08.11 2 2" xfId="35458"/>
    <cellStyle name="s_LBO Summary_2_JE Template_JE 175_Legal Accrual_TN_09.11" xfId="6462"/>
    <cellStyle name="s_LBO Summary_2_JE Template_JE 175_Legal Accrual_TN_09.11 2" xfId="29415"/>
    <cellStyle name="s_LBO Summary_2_JE Template_JE 175_Legal Accrual_TN_09.11 2 2" xfId="33423"/>
    <cellStyle name="s_LBO Summary_2_JE Template_LI-Legal Fees_Accrual Worksheet_2011-02Nov" xfId="6463"/>
    <cellStyle name="s_LBO Summary_2_JE Template_LI-Legal Fees_Accrual Worksheet_2011-02Nov 2" xfId="29416"/>
    <cellStyle name="s_LBO Summary_2_JE Template_LI-Legal Fees_Accrual Worksheet_2011-02Nov 2 2" xfId="17210"/>
    <cellStyle name="s_LBO Summary_2_JE Template_SAP JE Accrual" xfId="6464"/>
    <cellStyle name="s_LBO Summary_2_JE Template_SAP JE Accrual 2" xfId="29417"/>
    <cellStyle name="s_LBO Summary_2_JE Template_SAP JE Accrual 2 2" xfId="35887"/>
    <cellStyle name="s_LBO Summary_2_JE Template_SAP JE Template 10.06.12" xfId="6465"/>
    <cellStyle name="s_LBO Summary_2_JE Template_SAP JE Template 10.06.12 2" xfId="29418"/>
    <cellStyle name="s_LBO Summary_2_JE Template_SAP JE Template 10.06.12 2 2" xfId="21398"/>
    <cellStyle name="s_LBO Summary_2_JE-December 2012" xfId="6466"/>
    <cellStyle name="s_LBO Summary_2_JE-December 2012 2" xfId="6467"/>
    <cellStyle name="s_LBO Summary_2_JE-December 2012 2 2" xfId="29420"/>
    <cellStyle name="s_LBO Summary_2_JE-December 2012 2 2 2" xfId="34852"/>
    <cellStyle name="s_LBO Summary_2_JE-December 2012 3" xfId="6468"/>
    <cellStyle name="s_LBO Summary_2_JE-December 2012 3 2" xfId="29421"/>
    <cellStyle name="s_LBO Summary_2_JE-December 2012 3 2 2" xfId="18270"/>
    <cellStyle name="s_LBO Summary_2_JE-December 2012 4" xfId="6469"/>
    <cellStyle name="s_LBO Summary_2_JE-December 2012 4 2" xfId="29422"/>
    <cellStyle name="s_LBO Summary_2_JE-December 2012 4 2 2" xfId="32369"/>
    <cellStyle name="s_LBO Summary_2_JE-December 2012 5" xfId="6470"/>
    <cellStyle name="s_LBO Summary_2_JE-December 2012 5 2" xfId="29423"/>
    <cellStyle name="s_LBO Summary_2_JE-December 2012 5 2 2" xfId="19446"/>
    <cellStyle name="s_LBO Summary_2_JE-December 2012 6" xfId="29419"/>
    <cellStyle name="s_LBO Summary_2_JE-December 2012 6 2" xfId="21260"/>
    <cellStyle name="s_LBO Summary_2_JE-November 2012" xfId="6471"/>
    <cellStyle name="s_LBO Summary_2_JE-November 2012 2" xfId="6472"/>
    <cellStyle name="s_LBO Summary_2_JE-November 2012 2 2" xfId="29425"/>
    <cellStyle name="s_LBO Summary_2_JE-November 2012 2 2 2" xfId="35430"/>
    <cellStyle name="s_LBO Summary_2_JE-November 2012 3" xfId="6473"/>
    <cellStyle name="s_LBO Summary_2_JE-November 2012 3 2" xfId="29426"/>
    <cellStyle name="s_LBO Summary_2_JE-November 2012 3 2 2" xfId="17410"/>
    <cellStyle name="s_LBO Summary_2_JE-November 2012 4" xfId="6474"/>
    <cellStyle name="s_LBO Summary_2_JE-November 2012 4 2" xfId="29427"/>
    <cellStyle name="s_LBO Summary_2_JE-November 2012 4 2 2" xfId="20752"/>
    <cellStyle name="s_LBO Summary_2_JE-November 2012 5" xfId="6475"/>
    <cellStyle name="s_LBO Summary_2_JE-November 2012 5 2" xfId="29428"/>
    <cellStyle name="s_LBO Summary_2_JE-November 2012 5 2 2" xfId="33142"/>
    <cellStyle name="s_LBO Summary_2_JE-November 2012 6" xfId="29424"/>
    <cellStyle name="s_LBO Summary_2_JE-November 2012 6 2" xfId="17618"/>
    <cellStyle name="s_LBO Summary_2_Journal Entry (2)" xfId="6476"/>
    <cellStyle name="s_LBO Summary_2_Journal Entry (2) 2" xfId="29429"/>
    <cellStyle name="s_LBO Summary_2_Journal Entry (2) 2 2" xfId="35678"/>
    <cellStyle name="s_LBO Summary_2_JR 2001 OPEB 2012" xfId="10459"/>
    <cellStyle name="s_LBO Summary_2_JR 2001 OPEB 2012 2" xfId="29430"/>
    <cellStyle name="s_LBO Summary_2_JR 2001 OPEB 2012 2 2" xfId="33936"/>
    <cellStyle name="s_LBO Summary_2_JR 2002 Pension Costs 2012" xfId="10460"/>
    <cellStyle name="s_LBO Summary_2_JR 2002 Pension Costs 2012 2" xfId="29431"/>
    <cellStyle name="s_LBO Summary_2_JR 2002 Pension Costs 2012 2 2" xfId="34269"/>
    <cellStyle name="s_LBO Summary_2_LI#38 165100 Mar 2011" xfId="6477"/>
    <cellStyle name="s_LBO Summary_2_LI#38 165100 Mar 2011 2" xfId="10461"/>
    <cellStyle name="s_LBO Summary_2_LI#38 165100 Mar 2011 2 2" xfId="29433"/>
    <cellStyle name="s_LBO Summary_2_LI#38 165100 Mar 2011 2 2 2" xfId="19607"/>
    <cellStyle name="s_LBO Summary_2_LI#38 165100 Mar 2011 3" xfId="29432"/>
    <cellStyle name="s_LBO Summary_2_LI#38 165100 Mar 2011 3 2" xfId="35324"/>
    <cellStyle name="s_LBO Summary_2_LI#38 165100 Mar 2011_39 - JE 77 Rev Stabilization_NY_05.12" xfId="9060"/>
    <cellStyle name="s_LBO Summary_2_LI#38 165100 Mar 2011_39 - JE 77 Rev Stabilization_NY_05.12 2" xfId="10462"/>
    <cellStyle name="s_LBO Summary_2_LI#38 165100 Mar 2011_39 - JE 77 Rev Stabilization_NY_05.12 2 2" xfId="29435"/>
    <cellStyle name="s_LBO Summary_2_LI#38 165100 Mar 2011_39 - JE 77 Rev Stabilization_NY_05.12 2 2 2" xfId="35845"/>
    <cellStyle name="s_LBO Summary_2_LI#38 165100 Mar 2011_39 - JE 77 Rev Stabilization_NY_05.12 3" xfId="29434"/>
    <cellStyle name="s_LBO Summary_2_LI#38 165100 Mar 2011_39 - JE 77 Rev Stabilization_NY_05.12 3 2" xfId="17633"/>
    <cellStyle name="s_LBO Summary_2_LI#38 165100 Mar 2011_39 - JE 79 Rev Stabilization adj_NY_05.12" xfId="9061"/>
    <cellStyle name="s_LBO Summary_2_LI#38 165100 Mar 2011_39 - JE 79 Rev Stabilization adj_NY_05.12 2" xfId="10463"/>
    <cellStyle name="s_LBO Summary_2_LI#38 165100 Mar 2011_39 - JE 79 Rev Stabilization adj_NY_05.12 2 2" xfId="29437"/>
    <cellStyle name="s_LBO Summary_2_LI#38 165100 Mar 2011_39 - JE 79 Rev Stabilization adj_NY_05.12 2 2 2" xfId="32525"/>
    <cellStyle name="s_LBO Summary_2_LI#38 165100 Mar 2011_39 - JE 79 Rev Stabilization adj_NY_05.12 3" xfId="29436"/>
    <cellStyle name="s_LBO Summary_2_LI#38 165100 Mar 2011_39 - JE 79 Rev Stabilization adj_NY_05.12 3 2" xfId="34002"/>
    <cellStyle name="s_LBO Summary_2_LI#38 165100 Mar 2011_JE 38110902 True up interest for RAC adjustment" xfId="6478"/>
    <cellStyle name="s_LBO Summary_2_LI#38 165100 Mar 2011_JE 38110902 True up interest for RAC adjustment 2" xfId="10464"/>
    <cellStyle name="s_LBO Summary_2_LI#38 165100 Mar 2011_JE 38110902 True up interest for RAC adjustment 2 2" xfId="29439"/>
    <cellStyle name="s_LBO Summary_2_LI#38 165100 Mar 2011_JE 38110902 True up interest for RAC adjustment 2 2 2" xfId="33089"/>
    <cellStyle name="s_LBO Summary_2_LI#38 165100 Mar 2011_JE 38110902 True up interest for RAC adjustment 3" xfId="29438"/>
    <cellStyle name="s_LBO Summary_2_LI#38 165100 Mar 2011_JE 38110902 True up interest for RAC adjustment 3 2" xfId="34853"/>
    <cellStyle name="s_LBO Summary_2_LI#38 165100 Mar 2011_JE 77 Rev Stabilization 01.12" xfId="6479"/>
    <cellStyle name="s_LBO Summary_2_LI#38 165100 Mar 2011_JE 77 Rev Stabilization 01.12 2" xfId="10465"/>
    <cellStyle name="s_LBO Summary_2_LI#38 165100 Mar 2011_JE 77 Rev Stabilization 01.12 2 2" xfId="29441"/>
    <cellStyle name="s_LBO Summary_2_LI#38 165100 Mar 2011_JE 77 Rev Stabilization 01.12 2 2 2" xfId="20675"/>
    <cellStyle name="s_LBO Summary_2_LI#38 165100 Mar 2011_JE 77 Rev Stabilization 01.12 3" xfId="29440"/>
    <cellStyle name="s_LBO Summary_2_LI#38 165100 Mar 2011_JE 77 Rev Stabilization 01.12 3 2" xfId="21038"/>
    <cellStyle name="s_LBO Summary_2_LI#38 165100 Mar 2011_JE 77 Rev Stabilization 04.12" xfId="9062"/>
    <cellStyle name="s_LBO Summary_2_LI#38 165100 Mar 2011_JE 77 Rev Stabilization 04.12 2" xfId="10466"/>
    <cellStyle name="s_LBO Summary_2_LI#38 165100 Mar 2011_JE 77 Rev Stabilization 04.12 2 2" xfId="29443"/>
    <cellStyle name="s_LBO Summary_2_LI#38 165100 Mar 2011_JE 77 Rev Stabilization 04.12 2 2 2" xfId="35272"/>
    <cellStyle name="s_LBO Summary_2_LI#38 165100 Mar 2011_JE 77 Rev Stabilization 04.12 3" xfId="29442"/>
    <cellStyle name="s_LBO Summary_2_LI#38 165100 Mar 2011_JE 77 Rev Stabilization 04.12 3 2" xfId="34445"/>
    <cellStyle name="s_LBO Summary_2_LI#38 165100 Mar 2011_JE 77 Rev Stabilization_LI_07.12" xfId="9063"/>
    <cellStyle name="s_LBO Summary_2_LI#38 165100 Mar 2011_JE 77 Rev Stabilization_LI_07.12 2" xfId="29444"/>
    <cellStyle name="s_LBO Summary_2_LI#38 165100 Mar 2011_JE 77 Rev Stabilization_LI_07.12 2 2" xfId="19606"/>
    <cellStyle name="s_LBO Summary_2_LI#38 165100 Mar 2011_JE 78 Property Tax Stabilization 01.12" xfId="6480"/>
    <cellStyle name="s_LBO Summary_2_LI#38 165100 Mar 2011_JE 78 Property Tax Stabilization 01.12 2" xfId="10467"/>
    <cellStyle name="s_LBO Summary_2_LI#38 165100 Mar 2011_JE 78 Property Tax Stabilization 01.12 2 2" xfId="29446"/>
    <cellStyle name="s_LBO Summary_2_LI#38 165100 Mar 2011_JE 78 Property Tax Stabilization 01.12 2 2 2" xfId="17755"/>
    <cellStyle name="s_LBO Summary_2_LI#38 165100 Mar 2011_JE 78 Property Tax Stabilization 01.12 3" xfId="29445"/>
    <cellStyle name="s_LBO Summary_2_LI#38 165100 Mar 2011_JE 78 Property Tax Stabilization 01.12 3 2" xfId="32631"/>
    <cellStyle name="s_LBO Summary_2_LI#38 165100 Mar 2011_JE 78 Property Tax Stabilization 03.12" xfId="9064"/>
    <cellStyle name="s_LBO Summary_2_LI#38 165100 Mar 2011_JE 78 Property Tax Stabilization 03.12 2" xfId="29447"/>
    <cellStyle name="s_LBO Summary_2_LI#38 165100 Mar 2011_JE 78 Property Tax Stabilization 03.12 2 2" xfId="18467"/>
    <cellStyle name="s_LBO Summary_2_LI#38 165100 Mar 2011_JE 78 Property Tax Stabilization 04.12" xfId="9065"/>
    <cellStyle name="s_LBO Summary_2_LI#38 165100 Mar 2011_JE 78 Property Tax Stabilization 04.12 2" xfId="29448"/>
    <cellStyle name="s_LBO Summary_2_LI#38 165100 Mar 2011_JE 78 Property Tax Stabilization 04.12 2 2" xfId="36006"/>
    <cellStyle name="s_LBO Summary_2_LI#38 165100 Mar 2011_JE 78 Property Tax Stabilization 11.11" xfId="6481"/>
    <cellStyle name="s_LBO Summary_2_LI#38 165100 Mar 2011_JE 78 Property Tax Stabilization 11.11 2" xfId="10468"/>
    <cellStyle name="s_LBO Summary_2_LI#38 165100 Mar 2011_JE 78 Property Tax Stabilization 11.11 2 2" xfId="29450"/>
    <cellStyle name="s_LBO Summary_2_LI#38 165100 Mar 2011_JE 78 Property Tax Stabilization 11.11 2 2 2" xfId="20751"/>
    <cellStyle name="s_LBO Summary_2_LI#38 165100 Mar 2011_JE 78 Property Tax Stabilization 11.11 3" xfId="29449"/>
    <cellStyle name="s_LBO Summary_2_LI#38 165100 Mar 2011_JE 78 Property Tax Stabilization 11.11 3 2" xfId="17580"/>
    <cellStyle name="s_LBO Summary_2_Sheet1" xfId="6482"/>
    <cellStyle name="s_LBO Summary_2_Sheet1 2" xfId="29451"/>
    <cellStyle name="s_LBO Summary_2_Sheet1 2 2" xfId="18882"/>
    <cellStyle name="s_LBO Summary_2_UPLOAD-Template_2012-06-22" xfId="6483"/>
    <cellStyle name="s_LBO Summary_2_UPLOAD-Template_2012-06-22 2" xfId="6484"/>
    <cellStyle name="s_LBO Summary_2_UPLOAD-Template_2012-06-22 2 2" xfId="29453"/>
    <cellStyle name="s_LBO Summary_2_UPLOAD-Template_2012-06-22 2 2 2" xfId="19737"/>
    <cellStyle name="s_LBO Summary_2_UPLOAD-Template_2012-06-22 3" xfId="6485"/>
    <cellStyle name="s_LBO Summary_2_UPLOAD-Template_2012-06-22 3 2" xfId="29454"/>
    <cellStyle name="s_LBO Summary_2_UPLOAD-Template_2012-06-22 3 2 2" xfId="18752"/>
    <cellStyle name="s_LBO Summary_2_UPLOAD-Template_2012-06-22 4" xfId="6486"/>
    <cellStyle name="s_LBO Summary_2_UPLOAD-Template_2012-06-22 4 2" xfId="29455"/>
    <cellStyle name="s_LBO Summary_2_UPLOAD-Template_2012-06-22 4 2 2" xfId="18504"/>
    <cellStyle name="s_LBO Summary_2_UPLOAD-Template_2012-06-22 5" xfId="6487"/>
    <cellStyle name="s_LBO Summary_2_UPLOAD-Template_2012-06-22 5 2" xfId="29456"/>
    <cellStyle name="s_LBO Summary_2_UPLOAD-Template_2012-06-22 5 2 2" xfId="18922"/>
    <cellStyle name="s_LBO Summary_2_UPLOAD-Template_2012-06-22 6" xfId="29452"/>
    <cellStyle name="s_LBO Summary_2_UPLOAD-Template_2012-06-22 6 2" xfId="19374"/>
    <cellStyle name="s_LBO Summary_2_UPLOAD-Template_2012-06-22_SAP JE Accrual" xfId="6488"/>
    <cellStyle name="s_LBO Summary_2_UPLOAD-Template_2012-06-22_SAP JE Accrual 2" xfId="29457"/>
    <cellStyle name="s_LBO Summary_2_UPLOAD-Template_2012-06-22_SAP JE Accrual 2 2" xfId="32295"/>
    <cellStyle name="s_LBO Summary_2_UPLOAD-Template_2012-06-22_SAP JE Template 10.06.12" xfId="6489"/>
    <cellStyle name="s_LBO Summary_2_UPLOAD-Template_2012-06-22_SAP JE Template 10.06.12 2" xfId="29458"/>
    <cellStyle name="s_LBO Summary_2_UPLOAD-Template_2012-06-22_SAP JE Template 10.06.12 2 2" xfId="18789"/>
    <cellStyle name="s_LBO Summary_241208 Accrued Rents_NY_05.12" xfId="9451"/>
    <cellStyle name="s_LBO Summary_241208 Accrued Rents_NY_05.12 2" xfId="29459"/>
    <cellStyle name="s_LBO Summary_241208 Accrued Rents_NY_05.12 2 2" xfId="20692"/>
    <cellStyle name="s_LBO Summary_256328 Accr Revenue Other_LI_11.11" xfId="6490"/>
    <cellStyle name="s_LBO Summary_256328 Accr Revenue Other_LI_11.11 2" xfId="29460"/>
    <cellStyle name="s_LBO Summary_256328 Accr Revenue Other_LI_11.11 2 2" xfId="19035"/>
    <cellStyle name="s_LBO Summary_256345 MTBE_NY_05.12" xfId="9452"/>
    <cellStyle name="s_LBO Summary_256345 MTBE_NY_05.12 2" xfId="29461"/>
    <cellStyle name="s_LBO Summary_256345 MTBE_NY_05.12 2 2" xfId="33660"/>
    <cellStyle name="s_LBO Summary_39 - JE 79 Rev Stabilization adj_NY_05.12" xfId="9066"/>
    <cellStyle name="s_LBO Summary_39 - JE 79 Rev Stabilization adj_NY_05.12 2" xfId="29462"/>
    <cellStyle name="s_LBO Summary_39 - JE 79 Rev Stabilization adj_NY_05.12 2 2" xfId="34597"/>
    <cellStyle name="s_LBO Summary_CONTROL_LOG_01_2012" xfId="6491"/>
    <cellStyle name="s_LBO Summary_CONTROL_LOG_01_2012 2" xfId="29463"/>
    <cellStyle name="s_LBO Summary_CONTROL_LOG_01_2012 2 2" xfId="32248"/>
    <cellStyle name="s_LBO Summary_CONTROL_LOG_02_2012" xfId="6492"/>
    <cellStyle name="s_LBO Summary_CONTROL_LOG_02_2012 2" xfId="29464"/>
    <cellStyle name="s_LBO Summary_CONTROL_LOG_02_2012 2 2" xfId="35125"/>
    <cellStyle name="s_LBO Summary_CONTROL_LOG_03_2012" xfId="6493"/>
    <cellStyle name="s_LBO Summary_CONTROL_LOG_03_2012 2" xfId="29465"/>
    <cellStyle name="s_LBO Summary_CONTROL_LOG_03_2012 2 2" xfId="33205"/>
    <cellStyle name="s_LBO Summary_CONTROL_LOG_04_2011" xfId="6494"/>
    <cellStyle name="s_LBO Summary_CONTROL_LOG_04_2011 2" xfId="29466"/>
    <cellStyle name="s_LBO Summary_CONTROL_LOG_04_2011 2 2" xfId="33254"/>
    <cellStyle name="s_LBO Summary_CONTROL_LOG_04_2012" xfId="6495"/>
    <cellStyle name="s_LBO Summary_CONTROL_LOG_04_2012 2" xfId="29467"/>
    <cellStyle name="s_LBO Summary_CONTROL_LOG_04_2012 2 2" xfId="19277"/>
    <cellStyle name="s_LBO Summary_CONTROL_LOG_05_2011" xfId="6496"/>
    <cellStyle name="s_LBO Summary_CONTROL_LOG_05_2011 2" xfId="29468"/>
    <cellStyle name="s_LBO Summary_CONTROL_LOG_05_2011 2 2" xfId="35325"/>
    <cellStyle name="s_LBO Summary_CONTROL_LOG_05_2012" xfId="6497"/>
    <cellStyle name="s_LBO Summary_CONTROL_LOG_05_2012 2" xfId="29469"/>
    <cellStyle name="s_LBO Summary_CONTROL_LOG_05_2012 2 2" xfId="34854"/>
    <cellStyle name="s_LBO Summary_CONTROL_LOG_06_2011" xfId="6498"/>
    <cellStyle name="s_LBO Summary_CONTROL_LOG_06_2011 2" xfId="29470"/>
    <cellStyle name="s_LBO Summary_CONTROL_LOG_06_2011 2 2" xfId="34046"/>
    <cellStyle name="s_LBO Summary_CONTROL_LOG_06_2012" xfId="6499"/>
    <cellStyle name="s_LBO Summary_CONTROL_LOG_06_2012 2" xfId="29471"/>
    <cellStyle name="s_LBO Summary_CONTROL_LOG_06_2012 2 2" xfId="17957"/>
    <cellStyle name="s_LBO Summary_CONTROL_LOG_07_2011" xfId="6500"/>
    <cellStyle name="s_LBO Summary_CONTROL_LOG_07_2011 2" xfId="29472"/>
    <cellStyle name="s_LBO Summary_CONTROL_LOG_07_2011 2 2" xfId="17857"/>
    <cellStyle name="s_LBO Summary_CONTROL_LOG_08_2011" xfId="6501"/>
    <cellStyle name="s_LBO Summary_CONTROL_LOG_08_2011 2" xfId="29473"/>
    <cellStyle name="s_LBO Summary_CONTROL_LOG_08_2011 2 2" xfId="33661"/>
    <cellStyle name="s_LBO Summary_CONTROL_LOG_09_2011" xfId="6502"/>
    <cellStyle name="s_LBO Summary_CONTROL_LOG_09_2011 2" xfId="29474"/>
    <cellStyle name="s_LBO Summary_CONTROL_LOG_09_2011 2 2" xfId="32584"/>
    <cellStyle name="s_LBO Summary_CONTROL_LOG_10_2011" xfId="6503"/>
    <cellStyle name="s_LBO Summary_CONTROL_LOG_10_2011 2" xfId="29475"/>
    <cellStyle name="s_LBO Summary_CONTROL_LOG_10_2011 2 2" xfId="21210"/>
    <cellStyle name="s_LBO Summary_CONTROL_LOG_11_2011" xfId="6504"/>
    <cellStyle name="s_LBO Summary_CONTROL_LOG_11_2011 2" xfId="29476"/>
    <cellStyle name="s_LBO Summary_CONTROL_LOG_11_2011 2 2" xfId="17534"/>
    <cellStyle name="s_LBO Summary_CONTROL_LOG_12_2011" xfId="6505"/>
    <cellStyle name="s_LBO Summary_CONTROL_LOG_12_2011 2" xfId="29477"/>
    <cellStyle name="s_LBO Summary_CONTROL_LOG_12_2011 2 2" xfId="21131"/>
    <cellStyle name="s_LBO Summary_FSTR JDE Reports 12.2011" xfId="9067"/>
    <cellStyle name="s_LBO Summary_FSTR JDE Reports 12.2011 2" xfId="10469"/>
    <cellStyle name="s_LBO Summary_FSTR JDE Reports 12.2011 2 2" xfId="29479"/>
    <cellStyle name="s_LBO Summary_FSTR JDE Reports 12.2011 2 2 2" xfId="21319"/>
    <cellStyle name="s_LBO Summary_FSTR JDE Reports 12.2011 3" xfId="29478"/>
    <cellStyle name="s_LBO Summary_FSTR JDE Reports 12.2011 3 2" xfId="32256"/>
    <cellStyle name="s_LBO Summary_JE 100_Uncoll_LI_06.12" xfId="6506"/>
    <cellStyle name="s_LBO Summary_JE 100_Uncoll_LI_06.12 2" xfId="29480"/>
    <cellStyle name="s_LBO Summary_JE 100_Uncoll_LI_06.12 2 2" xfId="19609"/>
    <cellStyle name="s_LBO Summary_JE 108 SERP 07.12" xfId="6507"/>
    <cellStyle name="s_LBO Summary_JE 108 SERP 07.12 2" xfId="6508"/>
    <cellStyle name="s_LBO Summary_JE 108 SERP 07.12 2 2" xfId="29482"/>
    <cellStyle name="s_LBO Summary_JE 108 SERP 07.12 2 2 2" xfId="34855"/>
    <cellStyle name="s_LBO Summary_JE 108 SERP 07.12 3" xfId="6509"/>
    <cellStyle name="s_LBO Summary_JE 108 SERP 07.12 3 2" xfId="29483"/>
    <cellStyle name="s_LBO Summary_JE 108 SERP 07.12 3 2 2" xfId="34078"/>
    <cellStyle name="s_LBO Summary_JE 108 SERP 07.12 4" xfId="6510"/>
    <cellStyle name="s_LBO Summary_JE 108 SERP 07.12 4 2" xfId="29484"/>
    <cellStyle name="s_LBO Summary_JE 108 SERP 07.12 4 2 2" xfId="34079"/>
    <cellStyle name="s_LBO Summary_JE 108 SERP 07.12 5" xfId="6511"/>
    <cellStyle name="s_LBO Summary_JE 108 SERP 07.12 5 2" xfId="29485"/>
    <cellStyle name="s_LBO Summary_JE 108 SERP 07.12 5 2 2" xfId="17209"/>
    <cellStyle name="s_LBO Summary_JE 108 SERP 07.12 6" xfId="29481"/>
    <cellStyle name="s_LBO Summary_JE 108 SERP 07.12 6 2" xfId="35326"/>
    <cellStyle name="s_LBO Summary_JE 109 Rate Differential 08.12" xfId="6512"/>
    <cellStyle name="s_LBO Summary_JE 109 Rate Differential 08.12 2" xfId="6513"/>
    <cellStyle name="s_LBO Summary_JE 109 Rate Differential 08.12 2 2" xfId="29487"/>
    <cellStyle name="s_LBO Summary_JE 109 Rate Differential 08.12 2 2 2" xfId="34501"/>
    <cellStyle name="s_LBO Summary_JE 109 Rate Differential 08.12 3" xfId="6514"/>
    <cellStyle name="s_LBO Summary_JE 109 Rate Differential 08.12 3 2" xfId="29488"/>
    <cellStyle name="s_LBO Summary_JE 109 Rate Differential 08.12 3 2 2" xfId="18735"/>
    <cellStyle name="s_LBO Summary_JE 109 Rate Differential 08.12 4" xfId="6515"/>
    <cellStyle name="s_LBO Summary_JE 109 Rate Differential 08.12 4 2" xfId="29489"/>
    <cellStyle name="s_LBO Summary_JE 109 Rate Differential 08.12 4 2 2" xfId="17875"/>
    <cellStyle name="s_LBO Summary_JE 109 Rate Differential 08.12 5" xfId="6516"/>
    <cellStyle name="s_LBO Summary_JE 109 Rate Differential 08.12 5 2" xfId="29490"/>
    <cellStyle name="s_LBO Summary_JE 109 Rate Differential 08.12 5 2 2" xfId="19608"/>
    <cellStyle name="s_LBO Summary_JE 109 Rate Differential 08.12 6" xfId="29486"/>
    <cellStyle name="s_LBO Summary_JE 109 Rate Differential 08.12 6 2" xfId="34997"/>
    <cellStyle name="s_LBO Summary_JE 111 PNC ANALYSIS FEE ACCRUAL 07.12" xfId="6517"/>
    <cellStyle name="s_LBO Summary_JE 111 PNC ANALYSIS FEE ACCRUAL 07.12 2" xfId="6518"/>
    <cellStyle name="s_LBO Summary_JE 111 PNC ANALYSIS FEE ACCRUAL 07.12 2 2" xfId="29492"/>
    <cellStyle name="s_LBO Summary_JE 111 PNC ANALYSIS FEE ACCRUAL 07.12 2 2 2" xfId="21019"/>
    <cellStyle name="s_LBO Summary_JE 111 PNC ANALYSIS FEE ACCRUAL 07.12 3" xfId="6519"/>
    <cellStyle name="s_LBO Summary_JE 111 PNC ANALYSIS FEE ACCRUAL 07.12 3 2" xfId="29493"/>
    <cellStyle name="s_LBO Summary_JE 111 PNC ANALYSIS FEE ACCRUAL 07.12 3 2 2" xfId="33935"/>
    <cellStyle name="s_LBO Summary_JE 111 PNC ANALYSIS FEE ACCRUAL 07.12 4" xfId="6520"/>
    <cellStyle name="s_LBO Summary_JE 111 PNC ANALYSIS FEE ACCRUAL 07.12 4 2" xfId="29494"/>
    <cellStyle name="s_LBO Summary_JE 111 PNC ANALYSIS FEE ACCRUAL 07.12 4 2 2" xfId="20287"/>
    <cellStyle name="s_LBO Summary_JE 111 PNC ANALYSIS FEE ACCRUAL 07.12 5" xfId="6521"/>
    <cellStyle name="s_LBO Summary_JE 111 PNC ANALYSIS FEE ACCRUAL 07.12 5 2" xfId="29495"/>
    <cellStyle name="s_LBO Summary_JE 111 PNC ANALYSIS FEE ACCRUAL 07.12 5 2 2" xfId="32775"/>
    <cellStyle name="s_LBO Summary_JE 111 PNC ANALYSIS FEE ACCRUAL 07.12 6" xfId="29491"/>
    <cellStyle name="s_LBO Summary_JE 111 PNC ANALYSIS FEE ACCRUAL 07.12 6 2" xfId="33070"/>
    <cellStyle name="s_LBO Summary_JE 125_AWCC Activity_NY_08.12" xfId="6522"/>
    <cellStyle name="s_LBO Summary_JE 125_AWCC Activity_NY_08.12 2" xfId="29496"/>
    <cellStyle name="s_LBO Summary_JE 125_AWCC Activity_NY_08.12 2 2" xfId="17679"/>
    <cellStyle name="s_LBO Summary_JE 152_TSA accrue interest_LI_07.12" xfId="6523"/>
    <cellStyle name="s_LBO Summary_JE 152_TSA accrue interest_LI_07.12 2" xfId="29497"/>
    <cellStyle name="s_LBO Summary_JE 152_TSA accrue interest_LI_07.12 2 2" xfId="19543"/>
    <cellStyle name="s_LBO Summary_JE 154 Interest on Village Refunds_02.12" xfId="6524"/>
    <cellStyle name="s_LBO Summary_JE 154 Interest on Village Refunds_02.12 2" xfId="29498"/>
    <cellStyle name="s_LBO Summary_JE 154 Interest on Village Refunds_02.12 2 2" xfId="17565"/>
    <cellStyle name="s_LBO Summary_JE 154 Interest on Village Refunds_08.11" xfId="6525"/>
    <cellStyle name="s_LBO Summary_JE 154 Interest on Village Refunds_08.11 2" xfId="29499"/>
    <cellStyle name="s_LBO Summary_JE 154 Interest on Village Refunds_08.11 2 2" xfId="17626"/>
    <cellStyle name="s_LBO Summary_JE 154 Interest on Village Refunds_09.11" xfId="10470"/>
    <cellStyle name="s_LBO Summary_JE 154 Interest on Village Refunds_09.11 2" xfId="29500"/>
    <cellStyle name="s_LBO Summary_JE 154 Interest on Village Refunds_09.11 2 2" xfId="36085"/>
    <cellStyle name="s_LBO Summary_JE 154 Interest on Village Refunds_11.11" xfId="6526"/>
    <cellStyle name="s_LBO Summary_JE 154 Interest on Village Refunds_11.11 2" xfId="29501"/>
    <cellStyle name="s_LBO Summary_JE 154 Interest on Village Refunds_11.11 2 2" xfId="20801"/>
    <cellStyle name="s_LBO Summary_JE 160 Workbasket accrual LI 09.11" xfId="6527"/>
    <cellStyle name="s_LBO Summary_JE 160 Workbasket accrual LI 09.11 2" xfId="29502"/>
    <cellStyle name="s_LBO Summary_JE 160 Workbasket accrual LI 09.11 2 2" xfId="35677"/>
    <cellStyle name="s_LBO Summary_JE 160 Workbasket accrual LI 10.11 - in progress" xfId="6528"/>
    <cellStyle name="s_LBO Summary_JE 160 Workbasket accrual LI 10.11 - in progress 2" xfId="29503"/>
    <cellStyle name="s_LBO Summary_JE 160 Workbasket accrual LI 10.11 - in progress 2 2" xfId="21364"/>
    <cellStyle name="s_LBO Summary_JE 160 Workbasket Accrual_updated-_CA_01.10" xfId="6529"/>
    <cellStyle name="s_LBO Summary_JE 160 Workbasket Accrual_updated-_CA_01.10 2" xfId="6530"/>
    <cellStyle name="s_LBO Summary_JE 160 Workbasket Accrual_updated-_CA_01.10 2 2" xfId="29505"/>
    <cellStyle name="s_LBO Summary_JE 160 Workbasket Accrual_updated-_CA_01.10 2 2 2" xfId="35455"/>
    <cellStyle name="s_LBO Summary_JE 160 Workbasket Accrual_updated-_CA_01.10 3" xfId="6531"/>
    <cellStyle name="s_LBO Summary_JE 160 Workbasket Accrual_updated-_CA_01.10 3 2" xfId="29506"/>
    <cellStyle name="s_LBO Summary_JE 160 Workbasket Accrual_updated-_CA_01.10 3 2 2" xfId="34389"/>
    <cellStyle name="s_LBO Summary_JE 160 Workbasket Accrual_updated-_CA_01.10 4" xfId="6532"/>
    <cellStyle name="s_LBO Summary_JE 160 Workbasket Accrual_updated-_CA_01.10 4 2" xfId="29507"/>
    <cellStyle name="s_LBO Summary_JE 160 Workbasket Accrual_updated-_CA_01.10 4 2 2" xfId="18466"/>
    <cellStyle name="s_LBO Summary_JE 160 Workbasket Accrual_updated-_CA_01.10 5" xfId="6533"/>
    <cellStyle name="s_LBO Summary_JE 160 Workbasket Accrual_updated-_CA_01.10 5 2" xfId="29508"/>
    <cellStyle name="s_LBO Summary_JE 160 Workbasket Accrual_updated-_CA_01.10 5 2 2" xfId="19431"/>
    <cellStyle name="s_LBO Summary_JE 160 Workbasket Accrual_updated-_CA_01.10 6" xfId="29504"/>
    <cellStyle name="s_LBO Summary_JE 160 Workbasket Accrual_updated-_CA_01.10 6 2" xfId="33310"/>
    <cellStyle name="s_LBO Summary_JE 160 Workbasket Accrual_updated-_CA_01.10_~3251160" xfId="6534"/>
    <cellStyle name="s_LBO Summary_JE 160 Workbasket Accrual_updated-_CA_01.10_~3251160 2" xfId="29509"/>
    <cellStyle name="s_LBO Summary_JE 160 Workbasket Accrual_updated-_CA_01.10_~3251160 2 2" xfId="34268"/>
    <cellStyle name="s_LBO Summary_JE 160 Workbasket Accrual_updated-_CA_01.10_JE 160 Workbasket accrual LI 09.11" xfId="6535"/>
    <cellStyle name="s_LBO Summary_JE 160 Workbasket Accrual_updated-_CA_01.10_JE 160 Workbasket accrual LI 09.11 2" xfId="29510"/>
    <cellStyle name="s_LBO Summary_JE 160 Workbasket Accrual_updated-_CA_01.10_JE 160 Workbasket accrual LI 09.11 2 2" xfId="33422"/>
    <cellStyle name="s_LBO Summary_JE 160 Workbasket Accrual_updated-_CA_01.10_JE 160 Workbasket accrual LI 10.11 - in progress" xfId="6536"/>
    <cellStyle name="s_LBO Summary_JE 160 Workbasket Accrual_updated-_CA_01.10_JE 160 Workbasket accrual LI 10.11 - in progress 2" xfId="29511"/>
    <cellStyle name="s_LBO Summary_JE 160 Workbasket Accrual_updated-_CA_01.10_JE 160 Workbasket accrual LI 10.11 - in progress 2 2" xfId="33744"/>
    <cellStyle name="s_LBO Summary_JE 160 Workbasket Accrual_updated-_CA_01.10_JE 160 Workbasket Template_LI_04.12" xfId="6537"/>
    <cellStyle name="s_LBO Summary_JE 160 Workbasket Accrual_updated-_CA_01.10_JE 160 Workbasket Template_LI_04.12 2" xfId="29512"/>
    <cellStyle name="s_LBO Summary_JE 160 Workbasket Accrual_updated-_CA_01.10_JE 160 Workbasket Template_LI_04.12 2 2" xfId="34991"/>
    <cellStyle name="s_LBO Summary_JE 160 Workbasket Accrual_updated-_CA_01.10_JE 160 Workbasket Template_LI_07.12" xfId="6538"/>
    <cellStyle name="s_LBO Summary_JE 160 Workbasket Accrual_updated-_CA_01.10_JE 160 Workbasket Template_LI_07.12 2" xfId="29513"/>
    <cellStyle name="s_LBO Summary_JE 160 Workbasket Accrual_updated-_CA_01.10_JE 160 Workbasket Template_LI_07.12 2 2" xfId="21568"/>
    <cellStyle name="s_LBO Summary_JE 160 Workbasket Accrual_updated-_CA_01.10_JE 175 Legal Accrual_LI 05.12" xfId="6539"/>
    <cellStyle name="s_LBO Summary_JE 160 Workbasket Accrual_updated-_CA_01.10_JE 175 Legal Accrual_LI 05.12 2" xfId="29514"/>
    <cellStyle name="s_LBO Summary_JE 160 Workbasket Accrual_updated-_CA_01.10_JE 175 Legal Accrual_LI 05.12 2 2" xfId="33225"/>
    <cellStyle name="s_LBO Summary_JE 160 Workbasket Accrual_updated-_CA_01.10_JE 175 Legal Accrual_LI 08.2011" xfId="6540"/>
    <cellStyle name="s_LBO Summary_JE 160 Workbasket Accrual_updated-_CA_01.10_JE 175 Legal Accrual_LI 08.2011 2" xfId="29515"/>
    <cellStyle name="s_LBO Summary_JE 160 Workbasket Accrual_updated-_CA_01.10_JE 175 Legal Accrual_LI 08.2011 2 2" xfId="33604"/>
    <cellStyle name="s_LBO Summary_JE 160 Workbasket Accrual_updated-_CA_01.10_JE 175 Legal Accrual_LI -10.2011" xfId="6541"/>
    <cellStyle name="s_LBO Summary_JE 160 Workbasket Accrual_updated-_CA_01.10_JE 175 Legal Accrual_LI -10.2011 2" xfId="29516"/>
    <cellStyle name="s_LBO Summary_JE 160 Workbasket Accrual_updated-_CA_01.10_JE 175 Legal Accrual_LI -10.2011 2 2" xfId="34856"/>
    <cellStyle name="s_LBO Summary_JE 160 Workbasket Accrual_updated-_CA_01.10_JE 175 Legal Accrual_LI -11.2011" xfId="6542"/>
    <cellStyle name="s_LBO Summary_JE 160 Workbasket Accrual_updated-_CA_01.10_JE 175 Legal Accrual_LI -11.2011 2" xfId="29517"/>
    <cellStyle name="s_LBO Summary_JE 160 Workbasket Accrual_updated-_CA_01.10_JE 175 Legal Accrual_LI -11.2011 2 2" xfId="36037"/>
    <cellStyle name="s_LBO Summary_JE 160 Workbasket Accrual_updated-_CA_01.10_JE 175 Legal Accrual_LI -12.2011" xfId="6543"/>
    <cellStyle name="s_LBO Summary_JE 160 Workbasket Accrual_updated-_CA_01.10_JE 175 Legal Accrual_LI -12.2011 2" xfId="29518"/>
    <cellStyle name="s_LBO Summary_JE 160 Workbasket Accrual_updated-_CA_01.10_JE 175 Legal Accrual_LI -12.2011 2 2" xfId="32818"/>
    <cellStyle name="s_LBO Summary_JE 160 Workbasket Accrual_updated-_CA_01.10_JE 175_Legal Accrual_TN_08.11" xfId="6544"/>
    <cellStyle name="s_LBO Summary_JE 160 Workbasket Accrual_updated-_CA_01.10_JE 175_Legal Accrual_TN_08.11 2" xfId="29519"/>
    <cellStyle name="s_LBO Summary_JE 160 Workbasket Accrual_updated-_CA_01.10_JE 175_Legal Accrual_TN_08.11 2 2" xfId="32959"/>
    <cellStyle name="s_LBO Summary_JE 160 Workbasket Accrual_updated-_CA_01.10_JE 175_Legal Accrual_TN_09.11" xfId="6545"/>
    <cellStyle name="s_LBO Summary_JE 160 Workbasket Accrual_updated-_CA_01.10_JE 175_Legal Accrual_TN_09.11 2" xfId="29520"/>
    <cellStyle name="s_LBO Summary_JE 160 Workbasket Accrual_updated-_CA_01.10_JE 175_Legal Accrual_TN_09.11 2 2" xfId="34141"/>
    <cellStyle name="s_LBO Summary_JE 160 Workbasket Accrual_updated-_CA_01.10_LI-Legal Fees_Accrual Worksheet_2011-02Nov" xfId="6546"/>
    <cellStyle name="s_LBO Summary_JE 160 Workbasket Accrual_updated-_CA_01.10_LI-Legal Fees_Accrual Worksheet_2011-02Nov 2" xfId="29521"/>
    <cellStyle name="s_LBO Summary_JE 160 Workbasket Accrual_updated-_CA_01.10_LI-Legal Fees_Accrual Worksheet_2011-02Nov 2 2" xfId="34762"/>
    <cellStyle name="s_LBO Summary_JE 160 Workbasket Accrual_updated-_CA_01.10_SAP JE Accrual" xfId="6547"/>
    <cellStyle name="s_LBO Summary_JE 160 Workbasket Accrual_updated-_CA_01.10_SAP JE Accrual 2" xfId="29522"/>
    <cellStyle name="s_LBO Summary_JE 160 Workbasket Accrual_updated-_CA_01.10_SAP JE Accrual 2 2" xfId="34091"/>
    <cellStyle name="s_LBO Summary_JE 160 Workbasket Accrual_updated-_CA_01.10_SAP JE Template 10.06.12" xfId="6548"/>
    <cellStyle name="s_LBO Summary_JE 160 Workbasket Accrual_updated-_CA_01.10_SAP JE Template 10.06.12 2" xfId="29523"/>
    <cellStyle name="s_LBO Summary_JE 160 Workbasket Accrual_updated-_CA_01.10_SAP JE Template 10.06.12 2 2" xfId="34565"/>
    <cellStyle name="s_LBO Summary_JE 175 Legal accrual_12.11" xfId="6549"/>
    <cellStyle name="s_LBO Summary_JE 175 Legal accrual_12.11 2" xfId="29524"/>
    <cellStyle name="s_LBO Summary_JE 175 Legal accrual_12.11 2 2" xfId="35331"/>
    <cellStyle name="s_LBO Summary_JE 175 Legal Accrual_LI_07.12" xfId="10921"/>
    <cellStyle name="s_LBO Summary_JE 175 Legal Accrual_LI_07.12 2" xfId="29525"/>
    <cellStyle name="s_LBO Summary_JE 175 Legal Accrual_LI_07.12 2 2" xfId="19307"/>
    <cellStyle name="s_LBO Summary_JE 180_MI reserve over 180 days_LI 07.12" xfId="10922"/>
    <cellStyle name="s_LBO Summary_JE 180_MI reserve over 180 days_LI 07.12 2" xfId="29526"/>
    <cellStyle name="s_LBO Summary_JE 180_MI reserve over 180 days_LI 07.12 2 2" xfId="19437"/>
    <cellStyle name="s_LBO Summary_JE 200 AWCC true up_PA_06.12" xfId="6550"/>
    <cellStyle name="s_LBO Summary_JE 200 AWCC true up_PA_06.12 2" xfId="29527"/>
    <cellStyle name="s_LBO Summary_JE 200 AWCC true up_PA_06.12 2 2" xfId="35940"/>
    <cellStyle name="s_LBO Summary_JE 38110902 True up interest for RAC adjustment" xfId="6551"/>
    <cellStyle name="s_LBO Summary_JE 38110902 True up interest for RAC adjustment 2" xfId="29528"/>
    <cellStyle name="s_LBO Summary_JE 38110902 True up interest for RAC adjustment 2 2" xfId="34213"/>
    <cellStyle name="s_LBO Summary_JE 39081218 Antenna Rent Revenue_NY_07.12" xfId="9453"/>
    <cellStyle name="s_LBO Summary_JE 39081218 Antenna Rent Revenue_NY_07.12 2" xfId="29529"/>
    <cellStyle name="s_LBO Summary_JE 39081218 Antenna Rent Revenue_NY_07.12 2 2" xfId="19610"/>
    <cellStyle name="s_LBO Summary_JE 500 INTERNAL RESERVE INTEREST Dec. 2011" xfId="6552"/>
    <cellStyle name="s_LBO Summary_JE 500 INTERNAL RESERVE INTEREST Dec. 2011 2" xfId="9591"/>
    <cellStyle name="s_LBO Summary_JE 500 INTERNAL RESERVE INTEREST Dec. 2011 2 2" xfId="29531"/>
    <cellStyle name="s_LBO Summary_JE 500 INTERNAL RESERVE INTEREST Dec. 2011 2 2 2" xfId="36046"/>
    <cellStyle name="s_LBO Summary_JE 500 INTERNAL RESERVE INTEREST Dec. 2011 3" xfId="29530"/>
    <cellStyle name="s_LBO Summary_JE 500 INTERNAL RESERVE INTEREST Dec. 2011 3 2" xfId="17595"/>
    <cellStyle name="s_LBO Summary_JE 500 INTERNAL RESERVE INTEREST Nov. 2011" xfId="9592"/>
    <cellStyle name="s_LBO Summary_JE 500 INTERNAL RESERVE INTEREST Nov. 2011 2" xfId="29532"/>
    <cellStyle name="s_LBO Summary_JE 500 INTERNAL RESERVE INTEREST Nov. 2011 2 2" xfId="20785"/>
    <cellStyle name="s_LBO Summary_JE 725 - To record the PPV uplift - NY - 08.12" xfId="9068"/>
    <cellStyle name="s_LBO Summary_JE 725 - To record the PPV uplift - NY - 08.12 2" xfId="29533"/>
    <cellStyle name="s_LBO Summary_JE 725 - To record the PPV uplift - NY - 08.12 2 2" xfId="35601"/>
    <cellStyle name="s_LBO Summary_JE 77 Rev Stabilization 02.12" xfId="6553"/>
    <cellStyle name="s_LBO Summary_JE 77 Rev Stabilization 02.12 2" xfId="29534"/>
    <cellStyle name="s_LBO Summary_JE 77 Rev Stabilization 02.12 2 2" xfId="17255"/>
    <cellStyle name="s_LBO Summary_JE 77 Rev Stabilization 03.12" xfId="10471"/>
    <cellStyle name="s_LBO Summary_JE 77 Rev Stabilization 03.12 2" xfId="29535"/>
    <cellStyle name="s_LBO Summary_JE 77 Rev Stabilization 03.12 2 2" xfId="33580"/>
    <cellStyle name="s_LBO Summary_JE 77 Rev Stabilization 08.11" xfId="6554"/>
    <cellStyle name="s_LBO Summary_JE 77 Rev Stabilization 08.11 2" xfId="10472"/>
    <cellStyle name="s_LBO Summary_JE 77 Rev Stabilization 08.11 2 2" xfId="29537"/>
    <cellStyle name="s_LBO Summary_JE 77 Rev Stabilization 08.11 2 2 2" xfId="17551"/>
    <cellStyle name="s_LBO Summary_JE 77 Rev Stabilization 08.11 3" xfId="29536"/>
    <cellStyle name="s_LBO Summary_JE 77 Rev Stabilization 08.11 3 2" xfId="33019"/>
    <cellStyle name="s_LBO Summary_JE 77 Rev Stabilization 11.11" xfId="10473"/>
    <cellStyle name="s_LBO Summary_JE 77 Rev Stabilization 11.11 2" xfId="29538"/>
    <cellStyle name="s_LBO Summary_JE 77 Rev Stabilization 11.11 2 2" xfId="32931"/>
    <cellStyle name="s_LBO Summary_JE 77 Rev Stabilization 12.11" xfId="10474"/>
    <cellStyle name="s_LBO Summary_JE 77 Rev Stabilization 12.11 2" xfId="29539"/>
    <cellStyle name="s_LBO Summary_JE 77 Rev Stabilization 12.11 2 2" xfId="32386"/>
    <cellStyle name="s_LBO Summary_JE 77 Rev Stabilization_NY_08.12" xfId="9069"/>
    <cellStyle name="s_LBO Summary_JE 77 Rev Stabilization_NY_08.12 2" xfId="29540"/>
    <cellStyle name="s_LBO Summary_JE 77 Rev Stabilization_NY_08.12 2 2" xfId="34444"/>
    <cellStyle name="s_LBO Summary_JE 78 Property Tax Stabilization 02.12" xfId="9070"/>
    <cellStyle name="s_LBO Summary_JE 78 Property Tax Stabilization 02.12 2" xfId="29541"/>
    <cellStyle name="s_LBO Summary_JE 78 Property Tax Stabilization 02.12 2 2" xfId="35406"/>
    <cellStyle name="s_LBO Summary_JE 78 Property Tax Stabilization 08.11" xfId="9071"/>
    <cellStyle name="s_LBO Summary_JE 78 Property Tax Stabilization 08.11 2" xfId="29542"/>
    <cellStyle name="s_LBO Summary_JE 78 Property Tax Stabilization 08.11 2 2" xfId="34857"/>
    <cellStyle name="s_LBO Summary_JE 78 Property Tax Stabilization 11.11" xfId="9072"/>
    <cellStyle name="s_LBO Summary_JE 78 Property Tax Stabilization 11.11 2" xfId="29543"/>
    <cellStyle name="s_LBO Summary_JE 78 Property Tax Stabilization 11.11 2 2" xfId="34296"/>
    <cellStyle name="s_LBO Summary_JE Template" xfId="6555"/>
    <cellStyle name="s_LBO Summary_JE Template 2" xfId="6556"/>
    <cellStyle name="s_LBO Summary_JE Template 2 2" xfId="29545"/>
    <cellStyle name="s_LBO Summary_JE Template 2 2 2" xfId="34316"/>
    <cellStyle name="s_LBO Summary_JE Template 3" xfId="6557"/>
    <cellStyle name="s_LBO Summary_JE Template 3 2" xfId="29546"/>
    <cellStyle name="s_LBO Summary_JE Template 3 2 2" xfId="18168"/>
    <cellStyle name="s_LBO Summary_JE Template 4" xfId="6558"/>
    <cellStyle name="s_LBO Summary_JE Template 4 2" xfId="29547"/>
    <cellStyle name="s_LBO Summary_JE Template 4 2 2" xfId="18579"/>
    <cellStyle name="s_LBO Summary_JE Template 5" xfId="6559"/>
    <cellStyle name="s_LBO Summary_JE Template 5 2" xfId="29548"/>
    <cellStyle name="s_LBO Summary_JE Template 5 2 2" xfId="34278"/>
    <cellStyle name="s_LBO Summary_JE Template 6" xfId="29544"/>
    <cellStyle name="s_LBO Summary_JE Template 6 2" xfId="19428"/>
    <cellStyle name="s_LBO Summary_JE Template_~3251160" xfId="6560"/>
    <cellStyle name="s_LBO Summary_JE Template_~3251160 2" xfId="29549"/>
    <cellStyle name="s_LBO Summary_JE Template_~3251160 2 2" xfId="33933"/>
    <cellStyle name="s_LBO Summary_JE Template_JE 160 Workbasket accrual LI 09.11" xfId="6561"/>
    <cellStyle name="s_LBO Summary_JE Template_JE 160 Workbasket accrual LI 09.11 2" xfId="29550"/>
    <cellStyle name="s_LBO Summary_JE Template_JE 160 Workbasket accrual LI 09.11 2 2" xfId="19740"/>
    <cellStyle name="s_LBO Summary_JE Template_JE 160 Workbasket accrual LI 10.11 - in progress" xfId="6562"/>
    <cellStyle name="s_LBO Summary_JE Template_JE 160 Workbasket accrual LI 10.11 - in progress 2" xfId="29551"/>
    <cellStyle name="s_LBO Summary_JE Template_JE 160 Workbasket accrual LI 10.11 - in progress 2 2" xfId="33659"/>
    <cellStyle name="s_LBO Summary_JE Template_JE 160 Workbasket Template_LI_04.12" xfId="6563"/>
    <cellStyle name="s_LBO Summary_JE Template_JE 160 Workbasket Template_LI_04.12 2" xfId="29552"/>
    <cellStyle name="s_LBO Summary_JE Template_JE 160 Workbasket Template_LI_04.12 2 2" xfId="19322"/>
    <cellStyle name="s_LBO Summary_JE Template_JE 160 Workbasket Template_LI_07.12" xfId="6564"/>
    <cellStyle name="s_LBO Summary_JE Template_JE 160 Workbasket Template_LI_07.12 2" xfId="29553"/>
    <cellStyle name="s_LBO Summary_JE Template_JE 160 Workbasket Template_LI_07.12 2 2" xfId="34471"/>
    <cellStyle name="s_LBO Summary_JE Template_JE 175 Legal Accrual_LI 05.12" xfId="6565"/>
    <cellStyle name="s_LBO Summary_JE Template_JE 175 Legal Accrual_LI 05.12 2" xfId="29554"/>
    <cellStyle name="s_LBO Summary_JE Template_JE 175 Legal Accrual_LI 05.12 2 2" xfId="36007"/>
    <cellStyle name="s_LBO Summary_JE Template_JE 175 Legal Accrual_LI 08.2011" xfId="6566"/>
    <cellStyle name="s_LBO Summary_JE Template_JE 175 Legal Accrual_LI 08.2011 2" xfId="29555"/>
    <cellStyle name="s_LBO Summary_JE Template_JE 175 Legal Accrual_LI 08.2011 2 2" xfId="34001"/>
    <cellStyle name="s_LBO Summary_JE Template_JE 175 Legal Accrual_LI -10.2011" xfId="6567"/>
    <cellStyle name="s_LBO Summary_JE Template_JE 175 Legal Accrual_LI -10.2011 2" xfId="29556"/>
    <cellStyle name="s_LBO Summary_JE Template_JE 175 Legal Accrual_LI -10.2011 2 2" xfId="35370"/>
    <cellStyle name="s_LBO Summary_JE Template_JE 175 Legal Accrual_LI -11.2011" xfId="6568"/>
    <cellStyle name="s_LBO Summary_JE Template_JE 175 Legal Accrual_LI -11.2011 2" xfId="29557"/>
    <cellStyle name="s_LBO Summary_JE Template_JE 175 Legal Accrual_LI -11.2011 2 2" xfId="33055"/>
    <cellStyle name="s_LBO Summary_JE Template_JE 175 Legal Accrual_LI -12.2011" xfId="6569"/>
    <cellStyle name="s_LBO Summary_JE Template_JE 175 Legal Accrual_LI -12.2011 2" xfId="29558"/>
    <cellStyle name="s_LBO Summary_JE Template_JE 175 Legal Accrual_LI -12.2011 2 2" xfId="35549"/>
    <cellStyle name="s_LBO Summary_JE Template_JE 175_Legal Accrual_TN_08.11" xfId="6570"/>
    <cellStyle name="s_LBO Summary_JE Template_JE 175_Legal Accrual_TN_08.11 2" xfId="29559"/>
    <cellStyle name="s_LBO Summary_JE Template_JE 175_Legal Accrual_TN_08.11 2 2" xfId="18133"/>
    <cellStyle name="s_LBO Summary_JE Template_JE 175_Legal Accrual_TN_09.11" xfId="6571"/>
    <cellStyle name="s_LBO Summary_JE Template_JE 175_Legal Accrual_TN_09.11 2" xfId="29560"/>
    <cellStyle name="s_LBO Summary_JE Template_JE 175_Legal Accrual_TN_09.11 2 2" xfId="32911"/>
    <cellStyle name="s_LBO Summary_JE Template_LI-Legal Fees_Accrual Worksheet_2011-02Nov" xfId="6572"/>
    <cellStyle name="s_LBO Summary_JE Template_LI-Legal Fees_Accrual Worksheet_2011-02Nov 2" xfId="29561"/>
    <cellStyle name="s_LBO Summary_JE Template_LI-Legal Fees_Accrual Worksheet_2011-02Nov 2 2" xfId="19241"/>
    <cellStyle name="s_LBO Summary_JE Template_SAP JE Accrual" xfId="6573"/>
    <cellStyle name="s_LBO Summary_JE Template_SAP JE Accrual 2" xfId="29562"/>
    <cellStyle name="s_LBO Summary_JE Template_SAP JE Accrual 2 2" xfId="17267"/>
    <cellStyle name="s_LBO Summary_JE Template_SAP JE Template 10.06.12" xfId="6574"/>
    <cellStyle name="s_LBO Summary_JE Template_SAP JE Template 10.06.12 2" xfId="29563"/>
    <cellStyle name="s_LBO Summary_JE Template_SAP JE Template 10.06.12 2 2" xfId="21112"/>
    <cellStyle name="s_LBO Summary_JE-December 2012" xfId="6575"/>
    <cellStyle name="s_LBO Summary_JE-December 2012 2" xfId="6576"/>
    <cellStyle name="s_LBO Summary_JE-December 2012 2 2" xfId="29565"/>
    <cellStyle name="s_LBO Summary_JE-December 2012 2 2 2" xfId="21159"/>
    <cellStyle name="s_LBO Summary_JE-December 2012 3" xfId="6577"/>
    <cellStyle name="s_LBO Summary_JE-December 2012 3 2" xfId="29566"/>
    <cellStyle name="s_LBO Summary_JE-December 2012 3 2 2" xfId="35878"/>
    <cellStyle name="s_LBO Summary_JE-December 2012 4" xfId="6578"/>
    <cellStyle name="s_LBO Summary_JE-December 2012 4 2" xfId="29567"/>
    <cellStyle name="s_LBO Summary_JE-December 2012 4 2 2" xfId="33492"/>
    <cellStyle name="s_LBO Summary_JE-December 2012 5" xfId="6579"/>
    <cellStyle name="s_LBO Summary_JE-December 2012 5 2" xfId="29568"/>
    <cellStyle name="s_LBO Summary_JE-December 2012 5 2 2" xfId="33712"/>
    <cellStyle name="s_LBO Summary_JE-December 2012 6" xfId="29564"/>
    <cellStyle name="s_LBO Summary_JE-December 2012 6 2" xfId="18736"/>
    <cellStyle name="s_LBO Summary_JE-November 2012" xfId="6580"/>
    <cellStyle name="s_LBO Summary_JE-November 2012 2" xfId="6581"/>
    <cellStyle name="s_LBO Summary_JE-November 2012 2 2" xfId="29570"/>
    <cellStyle name="s_LBO Summary_JE-November 2012 2 2 2" xfId="17983"/>
    <cellStyle name="s_LBO Summary_JE-November 2012 3" xfId="6582"/>
    <cellStyle name="s_LBO Summary_JE-November 2012 3 2" xfId="29571"/>
    <cellStyle name="s_LBO Summary_JE-November 2012 3 2 2" xfId="21276"/>
    <cellStyle name="s_LBO Summary_JE-November 2012 4" xfId="6583"/>
    <cellStyle name="s_LBO Summary_JE-November 2012 4 2" xfId="29572"/>
    <cellStyle name="s_LBO Summary_JE-November 2012 4 2 2" xfId="35806"/>
    <cellStyle name="s_LBO Summary_JE-November 2012 5" xfId="6584"/>
    <cellStyle name="s_LBO Summary_JE-November 2012 5 2" xfId="29573"/>
    <cellStyle name="s_LBO Summary_JE-November 2012 5 2 2" xfId="32798"/>
    <cellStyle name="s_LBO Summary_JE-November 2012 6" xfId="29569"/>
    <cellStyle name="s_LBO Summary_JE-November 2012 6 2" xfId="18163"/>
    <cellStyle name="s_LBO Summary_Journal Entry (2)" xfId="6585"/>
    <cellStyle name="s_LBO Summary_Journal Entry (2) 2" xfId="29574"/>
    <cellStyle name="s_LBO Summary_Journal Entry (2) 2 2" xfId="34388"/>
    <cellStyle name="s_LBO Summary_JR 2001 OPEB 2012" xfId="10475"/>
    <cellStyle name="s_LBO Summary_JR 2001 OPEB 2012 2" xfId="29575"/>
    <cellStyle name="s_LBO Summary_JR 2001 OPEB 2012 2 2" xfId="32551"/>
    <cellStyle name="s_LBO Summary_JR 2002 Pension Costs 2012" xfId="10476"/>
    <cellStyle name="s_LBO Summary_JR 2002 Pension Costs 2012 2" xfId="29576"/>
    <cellStyle name="s_LBO Summary_JR 2002 Pension Costs 2012 2 2" xfId="19293"/>
    <cellStyle name="s_LBO Summary_LI#38 165100 Mar 2011" xfId="6586"/>
    <cellStyle name="s_LBO Summary_LI#38 165100 Mar 2011 2" xfId="10477"/>
    <cellStyle name="s_LBO Summary_LI#38 165100 Mar 2011 2 2" xfId="29578"/>
    <cellStyle name="s_LBO Summary_LI#38 165100 Mar 2011 2 2 2" xfId="33409"/>
    <cellStyle name="s_LBO Summary_LI#38 165100 Mar 2011 3" xfId="29577"/>
    <cellStyle name="s_LBO Summary_LI#38 165100 Mar 2011 3 2" xfId="18644"/>
    <cellStyle name="s_LBO Summary_LI#38 165100 Mar 2011_39 - JE 77 Rev Stabilization_NY_05.12" xfId="9073"/>
    <cellStyle name="s_LBO Summary_LI#38 165100 Mar 2011_39 - JE 77 Rev Stabilization_NY_05.12 2" xfId="10478"/>
    <cellStyle name="s_LBO Summary_LI#38 165100 Mar 2011_39 - JE 77 Rev Stabilization_NY_05.12 2 2" xfId="29580"/>
    <cellStyle name="s_LBO Summary_LI#38 165100 Mar 2011_39 - JE 77 Rev Stabilization_NY_05.12 2 2 2" xfId="19209"/>
    <cellStyle name="s_LBO Summary_LI#38 165100 Mar 2011_39 - JE 77 Rev Stabilization_NY_05.12 3" xfId="29579"/>
    <cellStyle name="s_LBO Summary_LI#38 165100 Mar 2011_39 - JE 77 Rev Stabilization_NY_05.12 3 2" xfId="35535"/>
    <cellStyle name="s_LBO Summary_LI#38 165100 Mar 2011_39 - JE 79 Rev Stabilization adj_NY_05.12" xfId="9074"/>
    <cellStyle name="s_LBO Summary_LI#38 165100 Mar 2011_39 - JE 79 Rev Stabilization adj_NY_05.12 2" xfId="10479"/>
    <cellStyle name="s_LBO Summary_LI#38 165100 Mar 2011_39 - JE 79 Rev Stabilization adj_NY_05.12 2 2" xfId="29582"/>
    <cellStyle name="s_LBO Summary_LI#38 165100 Mar 2011_39 - JE 79 Rev Stabilization adj_NY_05.12 2 2 2" xfId="17873"/>
    <cellStyle name="s_LBO Summary_LI#38 165100 Mar 2011_39 - JE 79 Rev Stabilization adj_NY_05.12 3" xfId="29581"/>
    <cellStyle name="s_LBO Summary_LI#38 165100 Mar 2011_39 - JE 79 Rev Stabilization adj_NY_05.12 3 2" xfId="17526"/>
    <cellStyle name="s_LBO Summary_LI#38 165100 Mar 2011_JE 38110902 True up interest for RAC adjustment" xfId="6587"/>
    <cellStyle name="s_LBO Summary_LI#38 165100 Mar 2011_JE 38110902 True up interest for RAC adjustment 2" xfId="10480"/>
    <cellStyle name="s_LBO Summary_LI#38 165100 Mar 2011_JE 38110902 True up interest for RAC adjustment 2 2" xfId="29584"/>
    <cellStyle name="s_LBO Summary_LI#38 165100 Mar 2011_JE 38110902 True up interest for RAC adjustment 2 2 2" xfId="17736"/>
    <cellStyle name="s_LBO Summary_LI#38 165100 Mar 2011_JE 38110902 True up interest for RAC adjustment 3" xfId="29583"/>
    <cellStyle name="s_LBO Summary_LI#38 165100 Mar 2011_JE 38110902 True up interest for RAC adjustment 3 2" xfId="32281"/>
    <cellStyle name="s_LBO Summary_LI#38 165100 Mar 2011_JE 77 Rev Stabilization 01.12" xfId="6588"/>
    <cellStyle name="s_LBO Summary_LI#38 165100 Mar 2011_JE 77 Rev Stabilization 01.12 2" xfId="10481"/>
    <cellStyle name="s_LBO Summary_LI#38 165100 Mar 2011_JE 77 Rev Stabilization 01.12 2 2" xfId="29586"/>
    <cellStyle name="s_LBO Summary_LI#38 165100 Mar 2011_JE 77 Rev Stabilization 01.12 2 2 2" xfId="21335"/>
    <cellStyle name="s_LBO Summary_LI#38 165100 Mar 2011_JE 77 Rev Stabilization 01.12 3" xfId="29585"/>
    <cellStyle name="s_LBO Summary_LI#38 165100 Mar 2011_JE 77 Rev Stabilization 01.12 3 2" xfId="33366"/>
    <cellStyle name="s_LBO Summary_LI#38 165100 Mar 2011_JE 77 Rev Stabilization 04.12" xfId="9075"/>
    <cellStyle name="s_LBO Summary_LI#38 165100 Mar 2011_JE 77 Rev Stabilization 04.12 2" xfId="10482"/>
    <cellStyle name="s_LBO Summary_LI#38 165100 Mar 2011_JE 77 Rev Stabilization 04.12 2 2" xfId="29588"/>
    <cellStyle name="s_LBO Summary_LI#38 165100 Mar 2011_JE 77 Rev Stabilization 04.12 2 2 2" xfId="36033"/>
    <cellStyle name="s_LBO Summary_LI#38 165100 Mar 2011_JE 77 Rev Stabilization 04.12 3" xfId="29587"/>
    <cellStyle name="s_LBO Summary_LI#38 165100 Mar 2011_JE 77 Rev Stabilization 04.12 3 2" xfId="20750"/>
    <cellStyle name="s_LBO Summary_LI#38 165100 Mar 2011_JE 77 Rev Stabilization_LI_07.12" xfId="9076"/>
    <cellStyle name="s_LBO Summary_LI#38 165100 Mar 2011_JE 77 Rev Stabilization_LI_07.12 2" xfId="29589"/>
    <cellStyle name="s_LBO Summary_LI#38 165100 Mar 2011_JE 77 Rev Stabilization_LI_07.12 2 2" xfId="35518"/>
    <cellStyle name="s_LBO Summary_LI#38 165100 Mar 2011_JE 78 Property Tax Stabilization 01.12" xfId="6589"/>
    <cellStyle name="s_LBO Summary_LI#38 165100 Mar 2011_JE 78 Property Tax Stabilization 01.12 2" xfId="10483"/>
    <cellStyle name="s_LBO Summary_LI#38 165100 Mar 2011_JE 78 Property Tax Stabilization 01.12 2 2" xfId="29591"/>
    <cellStyle name="s_LBO Summary_LI#38 165100 Mar 2011_JE 78 Property Tax Stabilization 01.12 2 2 2" xfId="33731"/>
    <cellStyle name="s_LBO Summary_LI#38 165100 Mar 2011_JE 78 Property Tax Stabilization 01.12 3" xfId="29590"/>
    <cellStyle name="s_LBO Summary_LI#38 165100 Mar 2011_JE 78 Property Tax Stabilization 01.12 3 2" xfId="21247"/>
    <cellStyle name="s_LBO Summary_LI#38 165100 Mar 2011_JE 78 Property Tax Stabilization 03.12" xfId="9077"/>
    <cellStyle name="s_LBO Summary_LI#38 165100 Mar 2011_JE 78 Property Tax Stabilization 03.12 2" xfId="29592"/>
    <cellStyle name="s_LBO Summary_LI#38 165100 Mar 2011_JE 78 Property Tax Stabilization 03.12 2 2" xfId="19447"/>
    <cellStyle name="s_LBO Summary_LI#38 165100 Mar 2011_JE 78 Property Tax Stabilization 04.12" xfId="9078"/>
    <cellStyle name="s_LBO Summary_LI#38 165100 Mar 2011_JE 78 Property Tax Stabilization 04.12 2" xfId="29593"/>
    <cellStyle name="s_LBO Summary_LI#38 165100 Mar 2011_JE 78 Property Tax Stabilization 04.12 2 2" xfId="34452"/>
    <cellStyle name="s_LBO Summary_LI#38 165100 Mar 2011_JE 78 Property Tax Stabilization 11.11" xfId="6590"/>
    <cellStyle name="s_LBO Summary_LI#38 165100 Mar 2011_JE 78 Property Tax Stabilization 11.11 2" xfId="10484"/>
    <cellStyle name="s_LBO Summary_LI#38 165100 Mar 2011_JE 78 Property Tax Stabilization 11.11 2 2" xfId="29595"/>
    <cellStyle name="s_LBO Summary_LI#38 165100 Mar 2011_JE 78 Property Tax Stabilization 11.11 2 2 2" xfId="18889"/>
    <cellStyle name="s_LBO Summary_LI#38 165100 Mar 2011_JE 78 Property Tax Stabilization 11.11 3" xfId="29594"/>
    <cellStyle name="s_LBO Summary_LI#38 165100 Mar 2011_JE 78 Property Tax Stabilization 11.11 3 2" xfId="33934"/>
    <cellStyle name="s_LBO Summary_UPLOAD-Template_2012-06-22" xfId="6591"/>
    <cellStyle name="s_LBO Summary_UPLOAD-Template_2012-06-22 2" xfId="6592"/>
    <cellStyle name="s_LBO Summary_UPLOAD-Template_2012-06-22 2 2" xfId="29597"/>
    <cellStyle name="s_LBO Summary_UPLOAD-Template_2012-06-22 2 2 2" xfId="21209"/>
    <cellStyle name="s_LBO Summary_UPLOAD-Template_2012-06-22 3" xfId="6593"/>
    <cellStyle name="s_LBO Summary_UPLOAD-Template_2012-06-22 3 2" xfId="29598"/>
    <cellStyle name="s_LBO Summary_UPLOAD-Template_2012-06-22 3 2 2" xfId="34303"/>
    <cellStyle name="s_LBO Summary_UPLOAD-Template_2012-06-22 4" xfId="6594"/>
    <cellStyle name="s_LBO Summary_UPLOAD-Template_2012-06-22 4 2" xfId="29599"/>
    <cellStyle name="s_LBO Summary_UPLOAD-Template_2012-06-22 4 2 2" xfId="33107"/>
    <cellStyle name="s_LBO Summary_UPLOAD-Template_2012-06-22 5" xfId="6595"/>
    <cellStyle name="s_LBO Summary_UPLOAD-Template_2012-06-22 5 2" xfId="29600"/>
    <cellStyle name="s_LBO Summary_UPLOAD-Template_2012-06-22 5 2 2" xfId="33497"/>
    <cellStyle name="s_LBO Summary_UPLOAD-Template_2012-06-22 6" xfId="29596"/>
    <cellStyle name="s_LBO Summary_UPLOAD-Template_2012-06-22 6 2" xfId="36009"/>
    <cellStyle name="s_LBO Summary_UPLOAD-Template_2012-06-22_SAP JE Accrual" xfId="6596"/>
    <cellStyle name="s_LBO Summary_UPLOAD-Template_2012-06-22_SAP JE Accrual 2" xfId="29601"/>
    <cellStyle name="s_LBO Summary_UPLOAD-Template_2012-06-22_SAP JE Accrual 2 2" xfId="34142"/>
    <cellStyle name="s_LBO Summary_UPLOAD-Template_2012-06-22_SAP JE Template 10.06.12" xfId="6597"/>
    <cellStyle name="s_LBO Summary_UPLOAD-Template_2012-06-22_SAP JE Template 10.06.12 2" xfId="29602"/>
    <cellStyle name="s_LBO Summary_UPLOAD-Template_2012-06-22_SAP JE Template 10.06.12 2 2" xfId="20791"/>
    <cellStyle name="s_Lbo_1" xfId="171"/>
    <cellStyle name="s_Lbo_1 2" xfId="6598"/>
    <cellStyle name="s_Lbo_1 2 2" xfId="29604"/>
    <cellStyle name="s_Lbo_1 2 2 2" xfId="17953"/>
    <cellStyle name="s_Lbo_1 3" xfId="29603"/>
    <cellStyle name="s_Lbo_1 3 2" xfId="34859"/>
    <cellStyle name="s_Lbo_1_100000439" xfId="9079"/>
    <cellStyle name="s_Lbo_1_100000439 2" xfId="29605"/>
    <cellStyle name="s_Lbo_1_100000439 2 2" xfId="33484"/>
    <cellStyle name="s_Lbo_1_100000477 JE 77 Rev Stabilization_LI_08.12" xfId="10485"/>
    <cellStyle name="s_Lbo_1_100000477 JE 77 Rev Stabilization_LI_08.12 2" xfId="29606"/>
    <cellStyle name="s_Lbo_1_100000477 JE 77 Rev Stabilization_LI_08.12 2 2" xfId="35126"/>
    <cellStyle name="s_Lbo_1_165500 Prepaid Other_NY_05.12" xfId="9080"/>
    <cellStyle name="s_Lbo_1_165500 Prepaid Other_NY_05.12 2" xfId="29607"/>
    <cellStyle name="s_Lbo_1_165500 Prepaid Other_NY_05.12 2 2" xfId="18816"/>
    <cellStyle name="s_Lbo_1_241208 Accrued Rents_NY_05.12" xfId="9454"/>
    <cellStyle name="s_Lbo_1_241208 Accrued Rents_NY_05.12 2" xfId="29608"/>
    <cellStyle name="s_Lbo_1_241208 Accrued Rents_NY_05.12 2 2" xfId="20159"/>
    <cellStyle name="s_Lbo_1_256328 Accr Revenue Other_LI_11.11" xfId="6599"/>
    <cellStyle name="s_Lbo_1_256328 Accr Revenue Other_LI_11.11 2" xfId="29609"/>
    <cellStyle name="s_Lbo_1_256328 Accr Revenue Other_LI_11.11 2 2" xfId="18161"/>
    <cellStyle name="s_Lbo_1_256345 MTBE_NY_05.12" xfId="9455"/>
    <cellStyle name="s_Lbo_1_256345 MTBE_NY_05.12 2" xfId="29610"/>
    <cellStyle name="s_Lbo_1_256345 MTBE_NY_05.12 2 2" xfId="17740"/>
    <cellStyle name="s_Lbo_1_39 - JE 79 Rev Stabilization adj_NY_05.12" xfId="9081"/>
    <cellStyle name="s_Lbo_1_39 - JE 79 Rev Stabilization adj_NY_05.12 2" xfId="29611"/>
    <cellStyle name="s_Lbo_1_39 - JE 79 Rev Stabilization adj_NY_05.12 2 2" xfId="34258"/>
    <cellStyle name="s_Lbo_1_Attachment A updated 07 11 with Co. Share 14% &amp; East Rockaway" xfId="6600"/>
    <cellStyle name="s_Lbo_1_Attachment A updated 07 11 with Co. Share 14% &amp; East Rockaway 2" xfId="29612"/>
    <cellStyle name="s_Lbo_1_Attachment A updated 07 11 with Co. Share 14% &amp; East Rockaway 2 2" xfId="20794"/>
    <cellStyle name="s_Lbo_1_Attachment A updated 07 11 with Co. Share 14% &amp; East Rockaway_Attachment A_Village Refunds # 2 as of 09 12 2011 updated" xfId="10486"/>
    <cellStyle name="s_Lbo_1_Attachment A updated 07 11 with Co. Share 14% &amp; East Rockaway_Attachment A_Village Refunds # 2 as of 09 12 2011 updated 2" xfId="29613"/>
    <cellStyle name="s_Lbo_1_Attachment A updated 07 11 with Co. Share 14% &amp; East Rockaway_Attachment A_Village Refunds # 2 as of 09 12 2011 updated 2 2" xfId="20832"/>
    <cellStyle name="s_Lbo_1_Attachment A updated with Co. Share 14% 07 25 2011" xfId="6601"/>
    <cellStyle name="s_Lbo_1_Attachment A updated with Co. Share 14% 07 25 2011 2" xfId="29614"/>
    <cellStyle name="s_Lbo_1_Attachment A updated with Co. Share 14% 07 25 2011 2 2" xfId="19611"/>
    <cellStyle name="s_Lbo_1_Attachment A updated with Co. Share 14% 07 25 2011_Attachment A_Village Refunds # 2 as of 09 12 2011 updated" xfId="10487"/>
    <cellStyle name="s_Lbo_1_Attachment A updated with Co. Share 14% 07 25 2011_Attachment A_Village Refunds # 2 as of 09 12 2011 updated 2" xfId="29615"/>
    <cellStyle name="s_Lbo_1_Attachment A updated with Co. Share 14% 07 25 2011_Attachment A_Village Refunds # 2 as of 09 12 2011 updated 2 2" xfId="19472"/>
    <cellStyle name="s_Lbo_1_Attachment A_Village Refunds # 2 as of 09 12 2011 updated" xfId="10488"/>
    <cellStyle name="s_Lbo_1_Attachment A_Village Refunds # 2 as of 09 12 2011 updated 2" xfId="29616"/>
    <cellStyle name="s_Lbo_1_Attachment A_Village Refunds # 2 as of 09 12 2011 updated 2 2" xfId="17552"/>
    <cellStyle name="s_Lbo_1_CONTROL_LOG_01_2012" xfId="6602"/>
    <cellStyle name="s_Lbo_1_CONTROL_LOG_01_2012 2" xfId="29617"/>
    <cellStyle name="s_Lbo_1_CONTROL_LOG_01_2012 2 2" xfId="21021"/>
    <cellStyle name="s_Lbo_1_CONTROL_LOG_02_2012" xfId="6603"/>
    <cellStyle name="s_Lbo_1_CONTROL_LOG_02_2012 2" xfId="29618"/>
    <cellStyle name="s_Lbo_1_CONTROL_LOG_02_2012 2 2" xfId="18245"/>
    <cellStyle name="s_Lbo_1_CONTROL_LOG_03_2012" xfId="6604"/>
    <cellStyle name="s_Lbo_1_CONTROL_LOG_03_2012 2" xfId="29619"/>
    <cellStyle name="s_Lbo_1_CONTROL_LOG_03_2012 2 2" xfId="34860"/>
    <cellStyle name="s_Lbo_1_CONTROL_LOG_04_2011" xfId="6605"/>
    <cellStyle name="s_Lbo_1_CONTROL_LOG_04_2011 2" xfId="29620"/>
    <cellStyle name="s_Lbo_1_CONTROL_LOG_04_2011 2 2" xfId="19001"/>
    <cellStyle name="s_Lbo_1_CONTROL_LOG_04_2012" xfId="6606"/>
    <cellStyle name="s_Lbo_1_CONTROL_LOG_04_2012 2" xfId="29621"/>
    <cellStyle name="s_Lbo_1_CONTROL_LOG_04_2012 2 2" xfId="35439"/>
    <cellStyle name="s_Lbo_1_CONTROL_LOG_05_2011" xfId="6607"/>
    <cellStyle name="s_Lbo_1_CONTROL_LOG_05_2011 2" xfId="29622"/>
    <cellStyle name="s_Lbo_1_CONTROL_LOG_05_2011 2 2" xfId="21288"/>
    <cellStyle name="s_Lbo_1_CONTROL_LOG_05_2012" xfId="6608"/>
    <cellStyle name="s_Lbo_1_CONTROL_LOG_05_2012 2" xfId="29623"/>
    <cellStyle name="s_Lbo_1_CONTROL_LOG_05_2012 2 2" xfId="32351"/>
    <cellStyle name="s_Lbo_1_CONTROL_LOG_06_2011" xfId="6609"/>
    <cellStyle name="s_Lbo_1_CONTROL_LOG_06_2011 2" xfId="29624"/>
    <cellStyle name="s_Lbo_1_CONTROL_LOG_06_2011 2 2" xfId="20847"/>
    <cellStyle name="s_Lbo_1_CONTROL_LOG_06_2012" xfId="6610"/>
    <cellStyle name="s_Lbo_1_CONTROL_LOG_06_2012 2" xfId="29625"/>
    <cellStyle name="s_Lbo_1_CONTROL_LOG_06_2012 2 2" xfId="33399"/>
    <cellStyle name="s_Lbo_1_CONTROL_LOG_07_2011" xfId="6611"/>
    <cellStyle name="s_Lbo_1_CONTROL_LOG_07_2011 2" xfId="29626"/>
    <cellStyle name="s_Lbo_1_CONTROL_LOG_07_2011 2 2" xfId="34763"/>
    <cellStyle name="s_Lbo_1_CONTROL_LOG_08_2011" xfId="6612"/>
    <cellStyle name="s_Lbo_1_CONTROL_LOG_08_2011 2" xfId="29627"/>
    <cellStyle name="s_Lbo_1_CONTROL_LOG_08_2011 2 2" xfId="33658"/>
    <cellStyle name="s_Lbo_1_CONTROL_LOG_09_2011" xfId="6613"/>
    <cellStyle name="s_Lbo_1_CONTROL_LOG_09_2011 2" xfId="29628"/>
    <cellStyle name="s_Lbo_1_CONTROL_LOG_09_2011 2 2" xfId="35667"/>
    <cellStyle name="s_Lbo_1_CONTROL_LOG_10_2011" xfId="6614"/>
    <cellStyle name="s_Lbo_1_CONTROL_LOG_10_2011 2" xfId="29629"/>
    <cellStyle name="s_Lbo_1_CONTROL_LOG_10_2011 2 2" xfId="32945"/>
    <cellStyle name="s_Lbo_1_CONTROL_LOG_11_2011" xfId="6615"/>
    <cellStyle name="s_Lbo_1_CONTROL_LOG_11_2011 2" xfId="29630"/>
    <cellStyle name="s_Lbo_1_CONTROL_LOG_11_2011 2 2" xfId="18111"/>
    <cellStyle name="s_Lbo_1_CONTROL_LOG_12_2011" xfId="6616"/>
    <cellStyle name="s_Lbo_1_CONTROL_LOG_12_2011 2" xfId="29631"/>
    <cellStyle name="s_Lbo_1_CONTROL_LOG_12_2011 2 2" xfId="33552"/>
    <cellStyle name="s_Lbo_1_Exhibit JNC-1 Property Tax Refunds" xfId="6617"/>
    <cellStyle name="s_Lbo_1_Exhibit JNC-1 Property Tax Refunds 2" xfId="29632"/>
    <cellStyle name="s_Lbo_1_Exhibit JNC-1 Property Tax Refunds 2 2" xfId="18465"/>
    <cellStyle name="s_Lbo_1_Exhibit JNC-1 Property Tax Refunds_256328 Accr Revenue Other_LI_11.11" xfId="6618"/>
    <cellStyle name="s_Lbo_1_Exhibit JNC-1 Property Tax Refunds_256328 Accr Revenue Other_LI_11.11 2" xfId="29633"/>
    <cellStyle name="s_Lbo_1_Exhibit JNC-1 Property Tax Refunds_256328 Accr Revenue Other_LI_11.11 2 2" xfId="35693"/>
    <cellStyle name="s_Lbo_1_Exhibit JNC-1 Property Tax Refunds_Attachment A_Village Refunds # 2 as of 09 12 2011 updated" xfId="10489"/>
    <cellStyle name="s_Lbo_1_Exhibit JNC-1 Property Tax Refunds_Attachment A_Village Refunds # 2 as of 09 12 2011 updated 2" xfId="29634"/>
    <cellStyle name="s_Lbo_1_Exhibit JNC-1 Property Tax Refunds_Attachment A_Village Refunds # 2 as of 09 12 2011 updated 2 2" xfId="35774"/>
    <cellStyle name="s_Lbo_1_Exhibit JNC-1 Property Tax Refunds_JE 154 Interest on Village Refunds_02.12" xfId="6619"/>
    <cellStyle name="s_Lbo_1_Exhibit JNC-1 Property Tax Refunds_JE 154 Interest on Village Refunds_02.12 2" xfId="29635"/>
    <cellStyle name="s_Lbo_1_Exhibit JNC-1 Property Tax Refunds_JE 154 Interest on Village Refunds_02.12 2 2" xfId="34861"/>
    <cellStyle name="s_Lbo_1_Exhibit JNC-1 Property Tax Refunds_JE 154 Interest on Village Refunds_08.11" xfId="6620"/>
    <cellStyle name="s_Lbo_1_Exhibit JNC-1 Property Tax Refunds_JE 154 Interest on Village Refunds_08.11 2" xfId="29636"/>
    <cellStyle name="s_Lbo_1_Exhibit JNC-1 Property Tax Refunds_JE 154 Interest on Village Refunds_08.11 2 2" xfId="35037"/>
    <cellStyle name="s_Lbo_1_Exhibit JNC-1 Property Tax Refunds_JE 154 Interest on Village Refunds_11.11" xfId="6621"/>
    <cellStyle name="s_Lbo_1_Exhibit JNC-1 Property Tax Refunds_JE 154 Interest on Village Refunds_11.11 2" xfId="29637"/>
    <cellStyle name="s_Lbo_1_Exhibit JNC-1 Property Tax Refunds_JE 154 Interest on Village Refunds_11.11 2 2" xfId="19296"/>
    <cellStyle name="s_Lbo_1_Finance_JKC5_August 2011" xfId="6622"/>
    <cellStyle name="s_Lbo_1_Finance_JKC5_August 2011 2" xfId="29638"/>
    <cellStyle name="s_Lbo_1_Finance_JKC5_August 2011 2 2" xfId="33386"/>
    <cellStyle name="s_Lbo_1_Finance_JKC5_January 2012" xfId="6623"/>
    <cellStyle name="s_Lbo_1_Finance_JKC5_January 2012 2" xfId="29639"/>
    <cellStyle name="s_Lbo_1_Finance_JKC5_January 2012 2 2" xfId="17554"/>
    <cellStyle name="s_Lbo_1_FSTR JDE Reports 12.2011" xfId="9082"/>
    <cellStyle name="s_Lbo_1_FSTR JDE Reports 12.2011 2" xfId="10490"/>
    <cellStyle name="s_Lbo_1_FSTR JDE Reports 12.2011 2 2" xfId="29641"/>
    <cellStyle name="s_Lbo_1_FSTR JDE Reports 12.2011 2 2 2" xfId="35327"/>
    <cellStyle name="s_Lbo_1_FSTR JDE Reports 12.2011 3" xfId="29640"/>
    <cellStyle name="s_Lbo_1_FSTR JDE Reports 12.2011 3 2" xfId="35649"/>
    <cellStyle name="s_Lbo_1_JE 100_AR_Uncoll_NY_12.12" xfId="9456"/>
    <cellStyle name="s_Lbo_1_JE 100_AR_Uncoll_NY_12.12 2" xfId="29642"/>
    <cellStyle name="s_Lbo_1_JE 100_AR_Uncoll_NY_12.12 2 2" xfId="35799"/>
    <cellStyle name="s_Lbo_1_JE 100_Uncoll_LI_06.12" xfId="6624"/>
    <cellStyle name="s_Lbo_1_JE 100_Uncoll_LI_06.12 2" xfId="29643"/>
    <cellStyle name="s_Lbo_1_JE 100_Uncoll_LI_06.12 2 2" xfId="33751"/>
    <cellStyle name="s_Lbo_1_JE 108 SERP 07.12" xfId="6625"/>
    <cellStyle name="s_Lbo_1_JE 108 SERP 07.12 2" xfId="6626"/>
    <cellStyle name="s_Lbo_1_JE 108 SERP 07.12 2 2" xfId="29645"/>
    <cellStyle name="s_Lbo_1_JE 108 SERP 07.12 2 2 2" xfId="17374"/>
    <cellStyle name="s_Lbo_1_JE 108 SERP 07.12 3" xfId="6627"/>
    <cellStyle name="s_Lbo_1_JE 108 SERP 07.12 3 2" xfId="29646"/>
    <cellStyle name="s_Lbo_1_JE 108 SERP 07.12 3 2 2" xfId="19558"/>
    <cellStyle name="s_Lbo_1_JE 108 SERP 07.12 4" xfId="6628"/>
    <cellStyle name="s_Lbo_1_JE 108 SERP 07.12 4 2" xfId="29647"/>
    <cellStyle name="s_Lbo_1_JE 108 SERP 07.12 4 2 2" xfId="34093"/>
    <cellStyle name="s_Lbo_1_JE 108 SERP 07.12 5" xfId="6629"/>
    <cellStyle name="s_Lbo_1_JE 108 SERP 07.12 5 2" xfId="29648"/>
    <cellStyle name="s_Lbo_1_JE 108 SERP 07.12 5 2 2" xfId="33748"/>
    <cellStyle name="s_Lbo_1_JE 108 SERP 07.12 6" xfId="29644"/>
    <cellStyle name="s_Lbo_1_JE 108 SERP 07.12 6 2" xfId="20749"/>
    <cellStyle name="s_Lbo_1_JE 109 Rate Differential 08.12" xfId="6630"/>
    <cellStyle name="s_Lbo_1_JE 109 Rate Differential 08.12 2" xfId="6631"/>
    <cellStyle name="s_Lbo_1_JE 109 Rate Differential 08.12 2 2" xfId="29650"/>
    <cellStyle name="s_Lbo_1_JE 109 Rate Differential 08.12 2 2 2" xfId="17989"/>
    <cellStyle name="s_Lbo_1_JE 109 Rate Differential 08.12 3" xfId="6632"/>
    <cellStyle name="s_Lbo_1_JE 109 Rate Differential 08.12 3 2" xfId="29651"/>
    <cellStyle name="s_Lbo_1_JE 109 Rate Differential 08.12 3 2 2" xfId="21604"/>
    <cellStyle name="s_Lbo_1_JE 109 Rate Differential 08.12 4" xfId="6633"/>
    <cellStyle name="s_Lbo_1_JE 109 Rate Differential 08.12 4 2" xfId="29652"/>
    <cellStyle name="s_Lbo_1_JE 109 Rate Differential 08.12 4 2 2" xfId="19065"/>
    <cellStyle name="s_Lbo_1_JE 109 Rate Differential 08.12 5" xfId="6634"/>
    <cellStyle name="s_Lbo_1_JE 109 Rate Differential 08.12 5 2" xfId="29653"/>
    <cellStyle name="s_Lbo_1_JE 109 Rate Differential 08.12 5 2 2" xfId="33645"/>
    <cellStyle name="s_Lbo_1_JE 109 Rate Differential 08.12 6" xfId="29649"/>
    <cellStyle name="s_Lbo_1_JE 109 Rate Differential 08.12 6 2" xfId="34107"/>
    <cellStyle name="s_Lbo_1_JE 111 PNC ANALYSIS FEE ACCRUAL 07.12" xfId="6635"/>
    <cellStyle name="s_Lbo_1_JE 111 PNC ANALYSIS FEE ACCRUAL 07.12 2" xfId="6636"/>
    <cellStyle name="s_Lbo_1_JE 111 PNC ANALYSIS FEE ACCRUAL 07.12 2 2" xfId="29655"/>
    <cellStyle name="s_Lbo_1_JE 111 PNC ANALYSIS FEE ACCRUAL 07.12 2 2 2" xfId="35908"/>
    <cellStyle name="s_Lbo_1_JE 111 PNC ANALYSIS FEE ACCRUAL 07.12 3" xfId="6637"/>
    <cellStyle name="s_Lbo_1_JE 111 PNC ANALYSIS FEE ACCRUAL 07.12 3 2" xfId="29656"/>
    <cellStyle name="s_Lbo_1_JE 111 PNC ANALYSIS FEE ACCRUAL 07.12 3 2 2" xfId="34492"/>
    <cellStyle name="s_Lbo_1_JE 111 PNC ANALYSIS FEE ACCRUAL 07.12 4" xfId="6638"/>
    <cellStyle name="s_Lbo_1_JE 111 PNC ANALYSIS FEE ACCRUAL 07.12 4 2" xfId="29657"/>
    <cellStyle name="s_Lbo_1_JE 111 PNC ANALYSIS FEE ACCRUAL 07.12 4 2 2" xfId="17506"/>
    <cellStyle name="s_Lbo_1_JE 111 PNC ANALYSIS FEE ACCRUAL 07.12 5" xfId="6639"/>
    <cellStyle name="s_Lbo_1_JE 111 PNC ANALYSIS FEE ACCRUAL 07.12 5 2" xfId="29658"/>
    <cellStyle name="s_Lbo_1_JE 111 PNC ANALYSIS FEE ACCRUAL 07.12 5 2 2" xfId="35963"/>
    <cellStyle name="s_Lbo_1_JE 111 PNC ANALYSIS FEE ACCRUAL 07.12 6" xfId="29654"/>
    <cellStyle name="s_Lbo_1_JE 111 PNC ANALYSIS FEE ACCRUAL 07.12 6 2" xfId="17877"/>
    <cellStyle name="s_Lbo_1_JE 125_AWCC Activity_NY_08.12" xfId="6640"/>
    <cellStyle name="s_Lbo_1_JE 125_AWCC Activity_NY_08.12 2" xfId="29659"/>
    <cellStyle name="s_Lbo_1_JE 125_AWCC Activity_NY_08.12 2 2" xfId="35273"/>
    <cellStyle name="s_Lbo_1_JE 152_TSA accrue interest_LI_07.12" xfId="6641"/>
    <cellStyle name="s_Lbo_1_JE 152_TSA accrue interest_LI_07.12 2" xfId="29660"/>
    <cellStyle name="s_Lbo_1_JE 152_TSA accrue interest_LI_07.12 2 2" xfId="18956"/>
    <cellStyle name="s_Lbo_1_JE 154 Interest on Village Refunds_02.12" xfId="6642"/>
    <cellStyle name="s_Lbo_1_JE 154 Interest on Village Refunds_02.12 2" xfId="29661"/>
    <cellStyle name="s_Lbo_1_JE 154 Interest on Village Refunds_02.12 2 2" xfId="21009"/>
    <cellStyle name="s_Lbo_1_JE 154 Interest on Village Refunds_03.11" xfId="6643"/>
    <cellStyle name="s_Lbo_1_JE 154 Interest on Village Refunds_03.11 2" xfId="29662"/>
    <cellStyle name="s_Lbo_1_JE 154 Interest on Village Refunds_03.11 2 2" xfId="19323"/>
    <cellStyle name="s_Lbo_1_JE 154 Interest on Village Refunds_03.11_256328 Accr Revenue Other_LI_11.11" xfId="6644"/>
    <cellStyle name="s_Lbo_1_JE 154 Interest on Village Refunds_03.11_256328 Accr Revenue Other_LI_11.11 2" xfId="29663"/>
    <cellStyle name="s_Lbo_1_JE 154 Interest on Village Refunds_03.11_256328 Accr Revenue Other_LI_11.11 2 2" xfId="35038"/>
    <cellStyle name="s_Lbo_1_JE 154 Interest on Village Refunds_03.11_Attachment A updated with Co. Share 14% 07 25 2011" xfId="6645"/>
    <cellStyle name="s_Lbo_1_JE 154 Interest on Village Refunds_03.11_Attachment A updated with Co. Share 14% 07 25 2011 2" xfId="29664"/>
    <cellStyle name="s_Lbo_1_JE 154 Interest on Village Refunds_03.11_Attachment A updated with Co. Share 14% 07 25 2011 2 2" xfId="21252"/>
    <cellStyle name="s_Lbo_1_JE 154 Interest on Village Refunds_03.11_Attachment A updated with Co. Share 14% 07 25 2011_Attachment A_Village Refunds # 2 as of 09 12 2011 updated" xfId="10491"/>
    <cellStyle name="s_Lbo_1_JE 154 Interest on Village Refunds_03.11_Attachment A updated with Co. Share 14% 07 25 2011_Attachment A_Village Refunds # 2 as of 09 12 2011 updated 2" xfId="29665"/>
    <cellStyle name="s_Lbo_1_JE 154 Interest on Village Refunds_03.11_Attachment A updated with Co. Share 14% 07 25 2011_Attachment A_Village Refunds # 2 as of 09 12 2011 updated 2 2" xfId="34267"/>
    <cellStyle name="s_Lbo_1_JE 154 Interest on Village Refunds_03.11_Attachment A_Village Refunds # 2 as of 09 12 2011 updated" xfId="10492"/>
    <cellStyle name="s_Lbo_1_JE 154 Interest on Village Refunds_03.11_Attachment A_Village Refunds # 2 as of 09 12 2011 updated 2" xfId="29666"/>
    <cellStyle name="s_Lbo_1_JE 154 Interest on Village Refunds_03.11_Attachment A_Village Refunds # 2 as of 09 12 2011 updated 2 2" xfId="20161"/>
    <cellStyle name="s_Lbo_1_JE 154 Interest on Village Refunds_03.11_JE 154 Interest on Village Refunds_02.12" xfId="6646"/>
    <cellStyle name="s_Lbo_1_JE 154 Interest on Village Refunds_03.11_JE 154 Interest on Village Refunds_02.12 2" xfId="29667"/>
    <cellStyle name="s_Lbo_1_JE 154 Interest on Village Refunds_03.11_JE 154 Interest on Village Refunds_02.12 2 2" xfId="21018"/>
    <cellStyle name="s_Lbo_1_JE 154 Interest on Village Refunds_03.11_JE 154 Interest on Village Refunds_08.11" xfId="6647"/>
    <cellStyle name="s_Lbo_1_JE 154 Interest on Village Refunds_03.11_JE 154 Interest on Village Refunds_08.11 2" xfId="29668"/>
    <cellStyle name="s_Lbo_1_JE 154 Interest on Village Refunds_03.11_JE 154 Interest on Village Refunds_08.11 2 2" xfId="32646"/>
    <cellStyle name="s_Lbo_1_JE 154 Interest on Village Refunds_03.11_JE 154 Interest on Village Refunds_11.11" xfId="6648"/>
    <cellStyle name="s_Lbo_1_JE 154 Interest on Village Refunds_03.11_JE 154 Interest on Village Refunds_11.11 2" xfId="29669"/>
    <cellStyle name="s_Lbo_1_JE 154 Interest on Village Refunds_03.11_JE 154 Interest on Village Refunds_11.11 2 2" xfId="19448"/>
    <cellStyle name="s_Lbo_1_JE 154 Interest on Village Refunds_08.11" xfId="6649"/>
    <cellStyle name="s_Lbo_1_JE 154 Interest on Village Refunds_08.11 2" xfId="29670"/>
    <cellStyle name="s_Lbo_1_JE 154 Interest on Village Refunds_08.11 2 2" xfId="33261"/>
    <cellStyle name="s_Lbo_1_JE 154 Interest on Village Refunds_09.11" xfId="10493"/>
    <cellStyle name="s_Lbo_1_JE 154 Interest on Village Refunds_09.11 2" xfId="29671"/>
    <cellStyle name="s_Lbo_1_JE 154 Interest on Village Refunds_09.11 2 2" xfId="35882"/>
    <cellStyle name="s_Lbo_1_JE 154 Interest on Village Refunds_11.11" xfId="6650"/>
    <cellStyle name="s_Lbo_1_JE 154 Interest on Village Refunds_11.11 2" xfId="29672"/>
    <cellStyle name="s_Lbo_1_JE 154 Interest on Village Refunds_11.11 2 2" xfId="17699"/>
    <cellStyle name="s_Lbo_1_JE 160 Workbasket accrual LI 09.11" xfId="6651"/>
    <cellStyle name="s_Lbo_1_JE 160 Workbasket accrual LI 09.11 2" xfId="29673"/>
    <cellStyle name="s_Lbo_1_JE 160 Workbasket accrual LI 09.11 2 2" xfId="33001"/>
    <cellStyle name="s_Lbo_1_JE 160 Workbasket accrual LI 10.11 - in progress" xfId="6652"/>
    <cellStyle name="s_Lbo_1_JE 160 Workbasket accrual LI 10.11 - in progress 2" xfId="29674"/>
    <cellStyle name="s_Lbo_1_JE 160 Workbasket accrual LI 10.11 - in progress 2 2" xfId="17367"/>
    <cellStyle name="s_Lbo_1_JE 160 Workbasket Accrual_updated-_CA_01.10" xfId="6653"/>
    <cellStyle name="s_Lbo_1_JE 160 Workbasket Accrual_updated-_CA_01.10 2" xfId="6654"/>
    <cellStyle name="s_Lbo_1_JE 160 Workbasket Accrual_updated-_CA_01.10 2 2" xfId="29676"/>
    <cellStyle name="s_Lbo_1_JE 160 Workbasket Accrual_updated-_CA_01.10 2 2 2" xfId="35663"/>
    <cellStyle name="s_Lbo_1_JE 160 Workbasket Accrual_updated-_CA_01.10 3" xfId="6655"/>
    <cellStyle name="s_Lbo_1_JE 160 Workbasket Accrual_updated-_CA_01.10 3 2" xfId="29677"/>
    <cellStyle name="s_Lbo_1_JE 160 Workbasket Accrual_updated-_CA_01.10 3 2 2" xfId="17507"/>
    <cellStyle name="s_Lbo_1_JE 160 Workbasket Accrual_updated-_CA_01.10 4" xfId="6656"/>
    <cellStyle name="s_Lbo_1_JE 160 Workbasket Accrual_updated-_CA_01.10 4 2" xfId="29678"/>
    <cellStyle name="s_Lbo_1_JE 160 Workbasket Accrual_updated-_CA_01.10 4 2 2" xfId="19683"/>
    <cellStyle name="s_Lbo_1_JE 160 Workbasket Accrual_updated-_CA_01.10 5" xfId="6657"/>
    <cellStyle name="s_Lbo_1_JE 160 Workbasket Accrual_updated-_CA_01.10 5 2" xfId="29679"/>
    <cellStyle name="s_Lbo_1_JE 160 Workbasket Accrual_updated-_CA_01.10 5 2 2" xfId="33241"/>
    <cellStyle name="s_Lbo_1_JE 160 Workbasket Accrual_updated-_CA_01.10 6" xfId="29675"/>
    <cellStyle name="s_Lbo_1_JE 160 Workbasket Accrual_updated-_CA_01.10 6 2" xfId="21008"/>
    <cellStyle name="s_Lbo_1_JE 160 Workbasket Accrual_updated-_CA_01.10_~3251160" xfId="6658"/>
    <cellStyle name="s_Lbo_1_JE 160 Workbasket Accrual_updated-_CA_01.10_~3251160 2" xfId="29680"/>
    <cellStyle name="s_Lbo_1_JE 160 Workbasket Accrual_updated-_CA_01.10_~3251160 2 2" xfId="32809"/>
    <cellStyle name="s_Lbo_1_JE 160 Workbasket Accrual_updated-_CA_01.10_JE 160 Workbasket accrual LI 09.11" xfId="6659"/>
    <cellStyle name="s_Lbo_1_JE 160 Workbasket Accrual_updated-_CA_01.10_JE 160 Workbasket accrual LI 09.11 2" xfId="29681"/>
    <cellStyle name="s_Lbo_1_JE 160 Workbasket Accrual_updated-_CA_01.10_JE 160 Workbasket accrual LI 09.11 2 2" xfId="18057"/>
    <cellStyle name="s_Lbo_1_JE 160 Workbasket Accrual_updated-_CA_01.10_JE 160 Workbasket accrual LI 10.11 - in progress" xfId="6660"/>
    <cellStyle name="s_Lbo_1_JE 160 Workbasket Accrual_updated-_CA_01.10_JE 160 Workbasket accrual LI 10.11 - in progress 2" xfId="29682"/>
    <cellStyle name="s_Lbo_1_JE 160 Workbasket Accrual_updated-_CA_01.10_JE 160 Workbasket accrual LI 10.11 - in progress 2 2" xfId="35891"/>
    <cellStyle name="s_Lbo_1_JE 160 Workbasket Accrual_updated-_CA_01.10_JE 160 Workbasket Template_LI_04.12" xfId="6661"/>
    <cellStyle name="s_Lbo_1_JE 160 Workbasket Accrual_updated-_CA_01.10_JE 160 Workbasket Template_LI_04.12 2" xfId="29683"/>
    <cellStyle name="s_Lbo_1_JE 160 Workbasket Accrual_updated-_CA_01.10_JE 160 Workbasket Template_LI_04.12 2 2" xfId="32387"/>
    <cellStyle name="s_Lbo_1_JE 160 Workbasket Accrual_updated-_CA_01.10_JE 160 Workbasket Template_LI_07.12" xfId="6662"/>
    <cellStyle name="s_Lbo_1_JE 160 Workbasket Accrual_updated-_CA_01.10_JE 160 Workbasket Template_LI_07.12 2" xfId="29684"/>
    <cellStyle name="s_Lbo_1_JE 160 Workbasket Accrual_updated-_CA_01.10_JE 160 Workbasket Template_LI_07.12 2 2" xfId="18216"/>
    <cellStyle name="s_Lbo_1_JE 160 Workbasket Accrual_updated-_CA_01.10_JE 175 Legal Accrual_LI 05.12" xfId="6663"/>
    <cellStyle name="s_Lbo_1_JE 160 Workbasket Accrual_updated-_CA_01.10_JE 175 Legal Accrual_LI 05.12 2" xfId="29685"/>
    <cellStyle name="s_Lbo_1_JE 160 Workbasket Accrual_updated-_CA_01.10_JE 175 Legal Accrual_LI 05.12 2 2" xfId="20699"/>
    <cellStyle name="s_Lbo_1_JE 160 Workbasket Accrual_updated-_CA_01.10_JE 175 Legal Accrual_LI 08.2011" xfId="6664"/>
    <cellStyle name="s_Lbo_1_JE 160 Workbasket Accrual_updated-_CA_01.10_JE 175 Legal Accrual_LI 08.2011 2" xfId="29686"/>
    <cellStyle name="s_Lbo_1_JE 160 Workbasket Accrual_updated-_CA_01.10_JE 175 Legal Accrual_LI 08.2011 2 2" xfId="34735"/>
    <cellStyle name="s_Lbo_1_JE 160 Workbasket Accrual_updated-_CA_01.10_JE 175 Legal Accrual_LI -10.2011" xfId="6665"/>
    <cellStyle name="s_Lbo_1_JE 160 Workbasket Accrual_updated-_CA_01.10_JE 175 Legal Accrual_LI -10.2011 2" xfId="29687"/>
    <cellStyle name="s_Lbo_1_JE 160 Workbasket Accrual_updated-_CA_01.10_JE 175 Legal Accrual_LI -10.2011 2 2" xfId="32769"/>
    <cellStyle name="s_Lbo_1_JE 160 Workbasket Accrual_updated-_CA_01.10_JE 175 Legal Accrual_LI -11.2011" xfId="6666"/>
    <cellStyle name="s_Lbo_1_JE 160 Workbasket Accrual_updated-_CA_01.10_JE 175 Legal Accrual_LI -11.2011 2" xfId="29688"/>
    <cellStyle name="s_Lbo_1_JE 160 Workbasket Accrual_updated-_CA_01.10_JE 175 Legal Accrual_LI -11.2011 2 2" xfId="21396"/>
    <cellStyle name="s_Lbo_1_JE 160 Workbasket Accrual_updated-_CA_01.10_JE 175 Legal Accrual_LI -12.2011" xfId="6667"/>
    <cellStyle name="s_Lbo_1_JE 160 Workbasket Accrual_updated-_CA_01.10_JE 175 Legal Accrual_LI -12.2011 2" xfId="29689"/>
    <cellStyle name="s_Lbo_1_JE 160 Workbasket Accrual_updated-_CA_01.10_JE 175 Legal Accrual_LI -12.2011 2 2" xfId="35942"/>
    <cellStyle name="s_Lbo_1_JE 160 Workbasket Accrual_updated-_CA_01.10_JE 175_Legal Accrual_TN_08.11" xfId="6668"/>
    <cellStyle name="s_Lbo_1_JE 160 Workbasket Accrual_updated-_CA_01.10_JE 175_Legal Accrual_TN_08.11 2" xfId="29690"/>
    <cellStyle name="s_Lbo_1_JE 160 Workbasket Accrual_updated-_CA_01.10_JE 175_Legal Accrual_TN_08.11 2 2" xfId="32455"/>
    <cellStyle name="s_Lbo_1_JE 160 Workbasket Accrual_updated-_CA_01.10_JE 175_Legal Accrual_TN_09.11" xfId="6669"/>
    <cellStyle name="s_Lbo_1_JE 160 Workbasket Accrual_updated-_CA_01.10_JE 175_Legal Accrual_TN_09.11 2" xfId="29691"/>
    <cellStyle name="s_Lbo_1_JE 160 Workbasket Accrual_updated-_CA_01.10_JE 175_Legal Accrual_TN_09.11 2 2" xfId="18986"/>
    <cellStyle name="s_Lbo_1_JE 160 Workbasket Accrual_updated-_CA_01.10_LI-Legal Fees_Accrual Worksheet_2011-02Nov" xfId="6670"/>
    <cellStyle name="s_Lbo_1_JE 160 Workbasket Accrual_updated-_CA_01.10_LI-Legal Fees_Accrual Worksheet_2011-02Nov 2" xfId="29692"/>
    <cellStyle name="s_Lbo_1_JE 160 Workbasket Accrual_updated-_CA_01.10_LI-Legal Fees_Accrual Worksheet_2011-02Nov 2 2" xfId="32837"/>
    <cellStyle name="s_Lbo_1_JE 160 Workbasket Accrual_updated-_CA_01.10_SAP JE Accrual" xfId="6671"/>
    <cellStyle name="s_Lbo_1_JE 160 Workbasket Accrual_updated-_CA_01.10_SAP JE Accrual 2" xfId="29693"/>
    <cellStyle name="s_Lbo_1_JE 160 Workbasket Accrual_updated-_CA_01.10_SAP JE Accrual 2 2" xfId="32635"/>
    <cellStyle name="s_Lbo_1_JE 160 Workbasket Accrual_updated-_CA_01.10_SAP JE Template 10.06.12" xfId="6672"/>
    <cellStyle name="s_Lbo_1_JE 160 Workbasket Accrual_updated-_CA_01.10_SAP JE Template 10.06.12 2" xfId="29694"/>
    <cellStyle name="s_Lbo_1_JE 160 Workbasket Accrual_updated-_CA_01.10_SAP JE Template 10.06.12 2 2" xfId="35598"/>
    <cellStyle name="s_Lbo_1_JE 175 Legal accrual_12.11" xfId="6673"/>
    <cellStyle name="s_Lbo_1_JE 175 Legal accrual_12.11 2" xfId="29695"/>
    <cellStyle name="s_Lbo_1_JE 175 Legal accrual_12.11 2 2" xfId="33653"/>
    <cellStyle name="s_Lbo_1_JE 175 Legal Accrual_LI_07.12" xfId="10923"/>
    <cellStyle name="s_Lbo_1_JE 175 Legal Accrual_LI_07.12 2" xfId="29696"/>
    <cellStyle name="s_Lbo_1_JE 175 Legal Accrual_LI_07.12 2 2" xfId="21355"/>
    <cellStyle name="s_Lbo_1_JE 180_MI reserve over 180 days_LI 07.12" xfId="10924"/>
    <cellStyle name="s_Lbo_1_JE 180_MI reserve over 180 days_LI 07.12 2" xfId="29697"/>
    <cellStyle name="s_Lbo_1_JE 180_MI reserve over 180 days_LI 07.12 2 2" xfId="17895"/>
    <cellStyle name="s_Lbo_1_JE 200 AWCC true up_PA_06.12" xfId="6674"/>
    <cellStyle name="s_Lbo_1_JE 200 AWCC true up_PA_06.12 2" xfId="29698"/>
    <cellStyle name="s_Lbo_1_JE 200 AWCC true up_PA_06.12 2 2" xfId="20163"/>
    <cellStyle name="s_Lbo_1_JE 38110902 True up interest for RAC adjustment" xfId="6675"/>
    <cellStyle name="s_Lbo_1_JE 38110902 True up interest for RAC adjustment 2" xfId="29699"/>
    <cellStyle name="s_Lbo_1_JE 38110902 True up interest for RAC adjustment 2 2" xfId="32574"/>
    <cellStyle name="s_Lbo_1_JE 39081218 Antenna Rent Revenue_NY_07.12" xfId="9457"/>
    <cellStyle name="s_Lbo_1_JE 39081218 Antenna Rent Revenue_NY_07.12 2" xfId="29700"/>
    <cellStyle name="s_Lbo_1_JE 39081218 Antenna Rent Revenue_NY_07.12 2 2" xfId="34220"/>
    <cellStyle name="s_Lbo_1_JE 500 INTERNAL RESERVE INTEREST Dec. 2011" xfId="6676"/>
    <cellStyle name="s_Lbo_1_JE 500 INTERNAL RESERVE INTEREST Dec. 2011 2" xfId="9593"/>
    <cellStyle name="s_Lbo_1_JE 500 INTERNAL RESERVE INTEREST Dec. 2011 2 2" xfId="29702"/>
    <cellStyle name="s_Lbo_1_JE 500 INTERNAL RESERVE INTEREST Dec. 2011 2 2 2" xfId="34534"/>
    <cellStyle name="s_Lbo_1_JE 500 INTERNAL RESERVE INTEREST Dec. 2011 3" xfId="29701"/>
    <cellStyle name="s_Lbo_1_JE 500 INTERNAL RESERVE INTEREST Dec. 2011 3 2" xfId="17214"/>
    <cellStyle name="s_Lbo_1_JE 500 INTERNAL RESERVE INTEREST Nov. 2011" xfId="9594"/>
    <cellStyle name="s_Lbo_1_JE 500 INTERNAL RESERVE INTEREST Nov. 2011 2" xfId="29703"/>
    <cellStyle name="s_Lbo_1_JE 500 INTERNAL RESERVE INTEREST Nov. 2011 2 2" xfId="34862"/>
    <cellStyle name="s_Lbo_1_JE 725 - To record the PPV uplift - NY - 08.12" xfId="9083"/>
    <cellStyle name="s_Lbo_1_JE 725 - To record the PPV uplift - NY - 08.12 2" xfId="29704"/>
    <cellStyle name="s_Lbo_1_JE 725 - To record the PPV uplift - NY - 08.12 2 2" xfId="18578"/>
    <cellStyle name="s_Lbo_1_JE 77 Rev Stabilization 02.12" xfId="6677"/>
    <cellStyle name="s_Lbo_1_JE 77 Rev Stabilization 02.12 2" xfId="29705"/>
    <cellStyle name="s_Lbo_1_JE 77 Rev Stabilization 02.12 2 2" xfId="20325"/>
    <cellStyle name="s_Lbo_1_JE 77 Rev Stabilization 03.12" xfId="10494"/>
    <cellStyle name="s_Lbo_1_JE 77 Rev Stabilization 03.12 2" xfId="29706"/>
    <cellStyle name="s_Lbo_1_JE 77 Rev Stabilization 03.12 2 2" xfId="33932"/>
    <cellStyle name="s_Lbo_1_JE 77 Rev Stabilization 08.11" xfId="6678"/>
    <cellStyle name="s_Lbo_1_JE 77 Rev Stabilization 08.11 2" xfId="10495"/>
    <cellStyle name="s_Lbo_1_JE 77 Rev Stabilization 08.11 2 2" xfId="29708"/>
    <cellStyle name="s_Lbo_1_JE 77 Rev Stabilization 08.11 2 2 2" xfId="32365"/>
    <cellStyle name="s_Lbo_1_JE 77 Rev Stabilization 08.11 3" xfId="29707"/>
    <cellStyle name="s_Lbo_1_JE 77 Rev Stabilization 08.11 3 2" xfId="34000"/>
    <cellStyle name="s_Lbo_1_JE 77 Rev Stabilization 11.11" xfId="10496"/>
    <cellStyle name="s_Lbo_1_JE 77 Rev Stabilization 11.11 2" xfId="29709"/>
    <cellStyle name="s_Lbo_1_JE 77 Rev Stabilization 11.11 2 2" xfId="19319"/>
    <cellStyle name="s_Lbo_1_JE 77 Rev Stabilization 12.11" xfId="10497"/>
    <cellStyle name="s_Lbo_1_JE 77 Rev Stabilization 12.11 2" xfId="29710"/>
    <cellStyle name="s_Lbo_1_JE 77 Rev Stabilization 12.11 2 2" xfId="34182"/>
    <cellStyle name="s_Lbo_1_JE 77 Rev Stabilization_NY_08.12" xfId="9084"/>
    <cellStyle name="s_Lbo_1_JE 77 Rev Stabilization_NY_08.12 2" xfId="29711"/>
    <cellStyle name="s_Lbo_1_JE 77 Rev Stabilization_NY_08.12 2 2" xfId="35858"/>
    <cellStyle name="s_Lbo_1_JE 78 Property Tax Stabilization 02.12" xfId="9085"/>
    <cellStyle name="s_Lbo_1_JE 78 Property Tax Stabilization 02.12 2" xfId="29712"/>
    <cellStyle name="s_Lbo_1_JE 78 Property Tax Stabilization 02.12 2 2" xfId="34352"/>
    <cellStyle name="s_Lbo_1_JE 78 Property Tax Stabilization 08.11" xfId="9086"/>
    <cellStyle name="s_Lbo_1_JE 78 Property Tax Stabilization 08.11 2" xfId="29713"/>
    <cellStyle name="s_Lbo_1_JE 78 Property Tax Stabilization 08.11 2 2" xfId="17913"/>
    <cellStyle name="s_Lbo_1_JE 78 Property Tax Stabilization 11.11" xfId="9087"/>
    <cellStyle name="s_Lbo_1_JE 78 Property Tax Stabilization 11.11 2" xfId="29714"/>
    <cellStyle name="s_Lbo_1_JE 78 Property Tax Stabilization 11.11 2 2" xfId="17846"/>
    <cellStyle name="s_Lbo_1_JE Template" xfId="6679"/>
    <cellStyle name="s_Lbo_1_JE Template 2" xfId="6680"/>
    <cellStyle name="s_Lbo_1_JE Template 2 2" xfId="29716"/>
    <cellStyle name="s_Lbo_1_JE Template 2 2 2" xfId="19701"/>
    <cellStyle name="s_Lbo_1_JE Template 3" xfId="6681"/>
    <cellStyle name="s_Lbo_1_JE Template 3 2" xfId="29717"/>
    <cellStyle name="s_Lbo_1_JE Template 3 2 2" xfId="17835"/>
    <cellStyle name="s_Lbo_1_JE Template 4" xfId="6682"/>
    <cellStyle name="s_Lbo_1_JE Template 4 2" xfId="29718"/>
    <cellStyle name="s_Lbo_1_JE Template 4 2 2" xfId="32384"/>
    <cellStyle name="s_Lbo_1_JE Template 5" xfId="6683"/>
    <cellStyle name="s_Lbo_1_JE Template 5 2" xfId="29719"/>
    <cellStyle name="s_Lbo_1_JE Template 5 2 2" xfId="33729"/>
    <cellStyle name="s_Lbo_1_JE Template 6" xfId="29715"/>
    <cellStyle name="s_Lbo_1_JE Template 6 2" xfId="20321"/>
    <cellStyle name="s_Lbo_1_JE Template_~3251160" xfId="6684"/>
    <cellStyle name="s_Lbo_1_JE Template_~3251160 2" xfId="29720"/>
    <cellStyle name="s_Lbo_1_JE Template_~3251160 2 2" xfId="35759"/>
    <cellStyle name="s_Lbo_1_JE Template_JE 160 Workbasket accrual LI 09.11" xfId="6685"/>
    <cellStyle name="s_Lbo_1_JE Template_JE 160 Workbasket accrual LI 09.11 2" xfId="29721"/>
    <cellStyle name="s_Lbo_1_JE Template_JE 160 Workbasket accrual LI 09.11 2 2" xfId="35917"/>
    <cellStyle name="s_Lbo_1_JE Template_JE 160 Workbasket accrual LI 10.11 - in progress" xfId="6686"/>
    <cellStyle name="s_Lbo_1_JE Template_JE 160 Workbasket accrual LI 10.11 - in progress 2" xfId="29722"/>
    <cellStyle name="s_Lbo_1_JE Template_JE 160 Workbasket accrual LI 10.11 - in progress 2 2" xfId="33083"/>
    <cellStyle name="s_Lbo_1_JE Template_JE 160 Workbasket Template_LI_04.12" xfId="6687"/>
    <cellStyle name="s_Lbo_1_JE Template_JE 160 Workbasket Template_LI_04.12 2" xfId="29723"/>
    <cellStyle name="s_Lbo_1_JE Template_JE 160 Workbasket Template_LI_04.12 2 2" xfId="35704"/>
    <cellStyle name="s_Lbo_1_JE Template_JE 160 Workbasket Template_LI_07.12" xfId="6688"/>
    <cellStyle name="s_Lbo_1_JE Template_JE 160 Workbasket Template_LI_07.12 2" xfId="29724"/>
    <cellStyle name="s_Lbo_1_JE Template_JE 160 Workbasket Template_LI_07.12 2 2" xfId="18865"/>
    <cellStyle name="s_Lbo_1_JE Template_JE 175 Legal Accrual_LI 05.12" xfId="6689"/>
    <cellStyle name="s_Lbo_1_JE Template_JE 175 Legal Accrual_LI 05.12 2" xfId="29725"/>
    <cellStyle name="s_Lbo_1_JE Template_JE 175 Legal Accrual_LI 05.12 2 2" xfId="32946"/>
    <cellStyle name="s_Lbo_1_JE Template_JE 175 Legal Accrual_LI 08.2011" xfId="6690"/>
    <cellStyle name="s_Lbo_1_JE Template_JE 175 Legal Accrual_LI 08.2011 2" xfId="29726"/>
    <cellStyle name="s_Lbo_1_JE Template_JE 175 Legal Accrual_LI 08.2011 2 2" xfId="35459"/>
    <cellStyle name="s_Lbo_1_JE Template_JE 175 Legal Accrual_LI -10.2011" xfId="6691"/>
    <cellStyle name="s_Lbo_1_JE Template_JE 175 Legal Accrual_LI -10.2011 2" xfId="29727"/>
    <cellStyle name="s_Lbo_1_JE Template_JE 175 Legal Accrual_LI -10.2011 2 2" xfId="21184"/>
    <cellStyle name="s_Lbo_1_JE Template_JE 175 Legal Accrual_LI -11.2011" xfId="6692"/>
    <cellStyle name="s_Lbo_1_JE Template_JE 175 Legal Accrual_LI -11.2011 2" xfId="29728"/>
    <cellStyle name="s_Lbo_1_JE Template_JE 175 Legal Accrual_LI -11.2011 2 2" xfId="35127"/>
    <cellStyle name="s_Lbo_1_JE Template_JE 175 Legal Accrual_LI -12.2011" xfId="6693"/>
    <cellStyle name="s_Lbo_1_JE Template_JE 175 Legal Accrual_LI -12.2011 2" xfId="29729"/>
    <cellStyle name="s_Lbo_1_JE Template_JE 175 Legal Accrual_LI -12.2011 2 2" xfId="21358"/>
    <cellStyle name="s_Lbo_1_JE Template_JE 175_Legal Accrual_TN_08.11" xfId="6694"/>
    <cellStyle name="s_Lbo_1_JE Template_JE 175_Legal Accrual_TN_08.11 2" xfId="29730"/>
    <cellStyle name="s_Lbo_1_JE Template_JE 175_Legal Accrual_TN_08.11 2 2" xfId="35775"/>
    <cellStyle name="s_Lbo_1_JE Template_JE 175_Legal Accrual_TN_09.11" xfId="6695"/>
    <cellStyle name="s_Lbo_1_JE Template_JE 175_Legal Accrual_TN_09.11 2" xfId="29731"/>
    <cellStyle name="s_Lbo_1_JE Template_JE 175_Legal Accrual_TN_09.11 2 2" xfId="19612"/>
    <cellStyle name="s_Lbo_1_JE Template_LI-Legal Fees_Accrual Worksheet_2011-02Nov" xfId="6696"/>
    <cellStyle name="s_Lbo_1_JE Template_LI-Legal Fees_Accrual Worksheet_2011-02Nov 2" xfId="29732"/>
    <cellStyle name="s_Lbo_1_JE Template_LI-Legal Fees_Accrual Worksheet_2011-02Nov 2 2" xfId="32829"/>
    <cellStyle name="s_Lbo_1_JE Template_SAP JE Accrual" xfId="6697"/>
    <cellStyle name="s_Lbo_1_JE Template_SAP JE Accrual 2" xfId="29733"/>
    <cellStyle name="s_Lbo_1_JE Template_SAP JE Accrual 2 2" xfId="36060"/>
    <cellStyle name="s_Lbo_1_JE Template_SAP JE Template 10.06.12" xfId="6698"/>
    <cellStyle name="s_Lbo_1_JE Template_SAP JE Template 10.06.12 2" xfId="29734"/>
    <cellStyle name="s_Lbo_1_JE Template_SAP JE Template 10.06.12 2 2" xfId="32854"/>
    <cellStyle name="s_Lbo_1_JE-December 2012" xfId="6699"/>
    <cellStyle name="s_Lbo_1_JE-December 2012 2" xfId="6700"/>
    <cellStyle name="s_Lbo_1_JE-December 2012 2 2" xfId="29736"/>
    <cellStyle name="s_Lbo_1_JE-December 2012 2 2 2" xfId="32729"/>
    <cellStyle name="s_Lbo_1_JE-December 2012 3" xfId="6701"/>
    <cellStyle name="s_Lbo_1_JE-December 2012 3 2" xfId="29737"/>
    <cellStyle name="s_Lbo_1_JE-December 2012 3 2 2" xfId="20858"/>
    <cellStyle name="s_Lbo_1_JE-December 2012 4" xfId="6702"/>
    <cellStyle name="s_Lbo_1_JE-December 2012 4 2" xfId="29738"/>
    <cellStyle name="s_Lbo_1_JE-December 2012 4 2 2" xfId="33014"/>
    <cellStyle name="s_Lbo_1_JE-December 2012 5" xfId="6703"/>
    <cellStyle name="s_Lbo_1_JE-December 2012 5 2" xfId="29739"/>
    <cellStyle name="s_Lbo_1_JE-December 2012 5 2 2" xfId="34590"/>
    <cellStyle name="s_Lbo_1_JE-December 2012 6" xfId="29735"/>
    <cellStyle name="s_Lbo_1_JE-December 2012 6 2" xfId="20165"/>
    <cellStyle name="s_Lbo_1_JE-November 2012" xfId="6704"/>
    <cellStyle name="s_Lbo_1_JE-November 2012 2" xfId="6705"/>
    <cellStyle name="s_Lbo_1_JE-November 2012 2 2" xfId="29741"/>
    <cellStyle name="s_Lbo_1_JE-November 2012 2 2 2" xfId="34858"/>
    <cellStyle name="s_Lbo_1_JE-November 2012 3" xfId="6706"/>
    <cellStyle name="s_Lbo_1_JE-November 2012 3 2" xfId="29742"/>
    <cellStyle name="s_Lbo_1_JE-November 2012 3 2 2" xfId="34294"/>
    <cellStyle name="s_Lbo_1_JE-November 2012 4" xfId="6707"/>
    <cellStyle name="s_Lbo_1_JE-November 2012 4 2" xfId="29743"/>
    <cellStyle name="s_Lbo_1_JE-November 2012 4 2 2" xfId="21000"/>
    <cellStyle name="s_Lbo_1_JE-November 2012 5" xfId="6708"/>
    <cellStyle name="s_Lbo_1_JE-November 2012 5 2" xfId="29744"/>
    <cellStyle name="s_Lbo_1_JE-November 2012 5 2 2" xfId="32263"/>
    <cellStyle name="s_Lbo_1_JE-November 2012 6" xfId="29740"/>
    <cellStyle name="s_Lbo_1_JE-November 2012 6 2" xfId="32647"/>
    <cellStyle name="s_Lbo_1_Journal Entry (2)" xfId="6709"/>
    <cellStyle name="s_Lbo_1_Journal Entry (2) 2" xfId="29745"/>
    <cellStyle name="s_Lbo_1_Journal Entry (2) 2 2" xfId="18817"/>
    <cellStyle name="s_Lbo_1_JR 2001 OPEB 2012" xfId="10498"/>
    <cellStyle name="s_Lbo_1_JR 2001 OPEB 2012 2" xfId="29746"/>
    <cellStyle name="s_Lbo_1_JR 2001 OPEB 2012 2 2" xfId="32383"/>
    <cellStyle name="s_Lbo_1_JR 2002 Pension Costs 2012" xfId="10499"/>
    <cellStyle name="s_Lbo_1_JR 2002 Pension Costs 2012 2" xfId="29747"/>
    <cellStyle name="s_Lbo_1_JR 2002 Pension Costs 2012 2 2" xfId="18861"/>
    <cellStyle name="s_Lbo_1_LI#38 165100 Mar 2011" xfId="6710"/>
    <cellStyle name="s_Lbo_1_LI#38 165100 Mar 2011 2" xfId="10500"/>
    <cellStyle name="s_Lbo_1_LI#38 165100 Mar 2011 2 2" xfId="29749"/>
    <cellStyle name="s_Lbo_1_LI#38 165100 Mar 2011 2 2 2" xfId="20166"/>
    <cellStyle name="s_Lbo_1_LI#38 165100 Mar 2011 3" xfId="29748"/>
    <cellStyle name="s_Lbo_1_LI#38 165100 Mar 2011 3 2" xfId="34564"/>
    <cellStyle name="s_Lbo_1_LI#38 165100 Mar 2011_39 - JE 77 Rev Stabilization_NY_05.12" xfId="9088"/>
    <cellStyle name="s_Lbo_1_LI#38 165100 Mar 2011_39 - JE 77 Rev Stabilization_NY_05.12 2" xfId="10501"/>
    <cellStyle name="s_Lbo_1_LI#38 165100 Mar 2011_39 - JE 77 Rev Stabilization_NY_05.12 2 2" xfId="29751"/>
    <cellStyle name="s_Lbo_1_LI#38 165100 Mar 2011_39 - JE 77 Rev Stabilization_NY_05.12 2 2 2" xfId="34736"/>
    <cellStyle name="s_Lbo_1_LI#38 165100 Mar 2011_39 - JE 77 Rev Stabilization_NY_05.12 3" xfId="29750"/>
    <cellStyle name="s_Lbo_1_LI#38 165100 Mar 2011_39 - JE 77 Rev Stabilization_NY_05.12 3 2" xfId="21567"/>
    <cellStyle name="s_Lbo_1_LI#38 165100 Mar 2011_39 - JE 79 Rev Stabilization adj_NY_05.12" xfId="9089"/>
    <cellStyle name="s_Lbo_1_LI#38 165100 Mar 2011_39 - JE 79 Rev Stabilization adj_NY_05.12 2" xfId="10502"/>
    <cellStyle name="s_Lbo_1_LI#38 165100 Mar 2011_39 - JE 79 Rev Stabilization adj_NY_05.12 2 2" xfId="29753"/>
    <cellStyle name="s_Lbo_1_LI#38 165100 Mar 2011_39 - JE 79 Rev Stabilization adj_NY_05.12 2 2 2" xfId="20802"/>
    <cellStyle name="s_Lbo_1_LI#38 165100 Mar 2011_39 - JE 79 Rev Stabilization adj_NY_05.12 3" xfId="29752"/>
    <cellStyle name="s_Lbo_1_LI#38 165100 Mar 2011_39 - JE 79 Rev Stabilization adj_NY_05.12 3 2" xfId="35258"/>
    <cellStyle name="s_Lbo_1_LI#38 165100 Mar 2011_JE 38110902 True up interest for RAC adjustment" xfId="6711"/>
    <cellStyle name="s_Lbo_1_LI#38 165100 Mar 2011_JE 38110902 True up interest for RAC adjustment 2" xfId="10503"/>
    <cellStyle name="s_Lbo_1_LI#38 165100 Mar 2011_JE 38110902 True up interest for RAC adjustment 2 2" xfId="29755"/>
    <cellStyle name="s_Lbo_1_LI#38 165100 Mar 2011_JE 38110902 True up interest for RAC adjustment 2 2 2" xfId="32686"/>
    <cellStyle name="s_Lbo_1_LI#38 165100 Mar 2011_JE 38110902 True up interest for RAC adjustment 3" xfId="29754"/>
    <cellStyle name="s_Lbo_1_LI#38 165100 Mar 2011_JE 38110902 True up interest for RAC adjustment 3 2" xfId="21508"/>
    <cellStyle name="s_Lbo_1_LI#38 165100 Mar 2011_JE 77 Rev Stabilization 01.12" xfId="6712"/>
    <cellStyle name="s_Lbo_1_LI#38 165100 Mar 2011_JE 77 Rev Stabilization 01.12 2" xfId="10504"/>
    <cellStyle name="s_Lbo_1_LI#38 165100 Mar 2011_JE 77 Rev Stabilization 01.12 2 2" xfId="29757"/>
    <cellStyle name="s_Lbo_1_LI#38 165100 Mar 2011_JE 77 Rev Stabilization 01.12 2 2 2" xfId="21259"/>
    <cellStyle name="s_Lbo_1_LI#38 165100 Mar 2011_JE 77 Rev Stabilization 01.12 3" xfId="29756"/>
    <cellStyle name="s_Lbo_1_LI#38 165100 Mar 2011_JE 77 Rev Stabilization 01.12 3 2" xfId="20714"/>
    <cellStyle name="s_Lbo_1_LI#38 165100 Mar 2011_JE 77 Rev Stabilization 04.12" xfId="9090"/>
    <cellStyle name="s_Lbo_1_LI#38 165100 Mar 2011_JE 77 Rev Stabilization 04.12 2" xfId="10505"/>
    <cellStyle name="s_Lbo_1_LI#38 165100 Mar 2011_JE 77 Rev Stabilization 04.12 2 2" xfId="29759"/>
    <cellStyle name="s_Lbo_1_LI#38 165100 Mar 2011_JE 77 Rev Stabilization 04.12 2 2 2" xfId="17594"/>
    <cellStyle name="s_Lbo_1_LI#38 165100 Mar 2011_JE 77 Rev Stabilization 04.12 3" xfId="29758"/>
    <cellStyle name="s_Lbo_1_LI#38 165100 Mar 2011_JE 77 Rev Stabilization 04.12 3 2" xfId="35954"/>
    <cellStyle name="s_Lbo_1_LI#38 165100 Mar 2011_JE 77 Rev Stabilization_LI_07.12" xfId="9091"/>
    <cellStyle name="s_Lbo_1_LI#38 165100 Mar 2011_JE 77 Rev Stabilization_LI_07.12 2" xfId="29760"/>
    <cellStyle name="s_Lbo_1_LI#38 165100 Mar 2011_JE 77 Rev Stabilization_LI_07.12 2 2" xfId="32665"/>
    <cellStyle name="s_Lbo_1_LI#38 165100 Mar 2011_JE 78 Property Tax Stabilization 01.12" xfId="6713"/>
    <cellStyle name="s_Lbo_1_LI#38 165100 Mar 2011_JE 78 Property Tax Stabilization 01.12 2" xfId="10506"/>
    <cellStyle name="s_Lbo_1_LI#38 165100 Mar 2011_JE 78 Property Tax Stabilization 01.12 2 2" xfId="29762"/>
    <cellStyle name="s_Lbo_1_LI#38 165100 Mar 2011_JE 78 Property Tax Stabilization 01.12 2 2 2" xfId="33931"/>
    <cellStyle name="s_Lbo_1_LI#38 165100 Mar 2011_JE 78 Property Tax Stabilization 01.12 3" xfId="29761"/>
    <cellStyle name="s_Lbo_1_LI#38 165100 Mar 2011_JE 78 Property Tax Stabilization 01.12 3 2" xfId="33510"/>
    <cellStyle name="s_Lbo_1_LI#38 165100 Mar 2011_JE 78 Property Tax Stabilization 03.12" xfId="9092"/>
    <cellStyle name="s_Lbo_1_LI#38 165100 Mar 2011_JE 78 Property Tax Stabilization 03.12 2" xfId="29763"/>
    <cellStyle name="s_Lbo_1_LI#38 165100 Mar 2011_JE 78 Property Tax Stabilization 03.12 2 2" xfId="20871"/>
    <cellStyle name="s_Lbo_1_LI#38 165100 Mar 2011_JE 78 Property Tax Stabilization 04.12" xfId="9093"/>
    <cellStyle name="s_Lbo_1_LI#38 165100 Mar 2011_JE 78 Property Tax Stabilization 04.12 2" xfId="29764"/>
    <cellStyle name="s_Lbo_1_LI#38 165100 Mar 2011_JE 78 Property Tax Stabilization 04.12 2 2" xfId="18003"/>
    <cellStyle name="s_Lbo_1_LI#38 165100 Mar 2011_JE 78 Property Tax Stabilization 11.11" xfId="6714"/>
    <cellStyle name="s_Lbo_1_LI#38 165100 Mar 2011_JE 78 Property Tax Stabilization 11.11 2" xfId="10507"/>
    <cellStyle name="s_Lbo_1_LI#38 165100 Mar 2011_JE 78 Property Tax Stabilization 11.11 2 2" xfId="29766"/>
    <cellStyle name="s_Lbo_1_LI#38 165100 Mar 2011_JE 78 Property Tax Stabilization 11.11 2 2 2" xfId="33242"/>
    <cellStyle name="s_Lbo_1_LI#38 165100 Mar 2011_JE 78 Property Tax Stabilization 11.11 3" xfId="29765"/>
    <cellStyle name="s_Lbo_1_LI#38 165100 Mar 2011_JE 78 Property Tax Stabilization 11.11 3 2" xfId="35076"/>
    <cellStyle name="s_Lbo_1_Sheet1" xfId="6715"/>
    <cellStyle name="s_Lbo_1_Sheet1 2" xfId="29767"/>
    <cellStyle name="s_Lbo_1_Sheet1 2 2" xfId="35536"/>
    <cellStyle name="s_Lbo_1_UPLOAD-Template_2012-06-22" xfId="6716"/>
    <cellStyle name="s_Lbo_1_UPLOAD-Template_2012-06-22 2" xfId="6717"/>
    <cellStyle name="s_Lbo_1_UPLOAD-Template_2012-06-22 2 2" xfId="29769"/>
    <cellStyle name="s_Lbo_1_UPLOAD-Template_2012-06-22 2 2 2" xfId="34433"/>
    <cellStyle name="s_Lbo_1_UPLOAD-Template_2012-06-22 3" xfId="6718"/>
    <cellStyle name="s_Lbo_1_UPLOAD-Template_2012-06-22 3 2" xfId="29770"/>
    <cellStyle name="s_Lbo_1_UPLOAD-Template_2012-06-22 3 2 2" xfId="19741"/>
    <cellStyle name="s_Lbo_1_UPLOAD-Template_2012-06-22 4" xfId="6719"/>
    <cellStyle name="s_Lbo_1_UPLOAD-Template_2012-06-22 4 2" xfId="29771"/>
    <cellStyle name="s_Lbo_1_UPLOAD-Template_2012-06-22 4 2 2" xfId="17508"/>
    <cellStyle name="s_Lbo_1_UPLOAD-Template_2012-06-22 5" xfId="6720"/>
    <cellStyle name="s_Lbo_1_UPLOAD-Template_2012-06-22 5 2" xfId="29772"/>
    <cellStyle name="s_Lbo_1_UPLOAD-Template_2012-06-22 5 2 2" xfId="33320"/>
    <cellStyle name="s_Lbo_1_UPLOAD-Template_2012-06-22 6" xfId="29768"/>
    <cellStyle name="s_Lbo_1_UPLOAD-Template_2012-06-22 6 2" xfId="34469"/>
    <cellStyle name="s_Lbo_1_UPLOAD-Template_2012-06-22_SAP JE Accrual" xfId="6721"/>
    <cellStyle name="s_Lbo_1_UPLOAD-Template_2012-06-22_SAP JE Accrual 2" xfId="29773"/>
    <cellStyle name="s_Lbo_1_UPLOAD-Template_2012-06-22_SAP JE Accrual 2 2" xfId="17859"/>
    <cellStyle name="s_Lbo_1_UPLOAD-Template_2012-06-22_SAP JE Template 10.06.12" xfId="6722"/>
    <cellStyle name="s_Lbo_1_UPLOAD-Template_2012-06-22_SAP JE Template 10.06.12 2" xfId="29774"/>
    <cellStyle name="s_Lbo_1_UPLOAD-Template_2012-06-22_SAP JE Template 10.06.12 2 2" xfId="17612"/>
    <cellStyle name="s_Lbo_100000439" xfId="9094"/>
    <cellStyle name="s_Lbo_100000439 2" xfId="29775"/>
    <cellStyle name="s_Lbo_100000439 2 2" xfId="33999"/>
    <cellStyle name="s_Lbo_100000477 JE 77 Rev Stabilization_LI_08.12" xfId="10508"/>
    <cellStyle name="s_Lbo_100000477 JE 77 Rev Stabilization_LI_08.12 2" xfId="29776"/>
    <cellStyle name="s_Lbo_100000477 JE 77 Rev Stabilization_LI_08.12 2 2" xfId="32947"/>
    <cellStyle name="s_Lbo_165500 Prepaid Other_NY_05.12" xfId="9095"/>
    <cellStyle name="s_Lbo_165500 Prepaid Other_NY_05.12 2" xfId="29777"/>
    <cellStyle name="s_Lbo_165500 Prepaid Other_NY_05.12 2 2" xfId="17976"/>
    <cellStyle name="s_Lbo_241208 Accrued Rents_NY_05.12" xfId="9458"/>
    <cellStyle name="s_Lbo_241208 Accrued Rents_NY_05.12 2" xfId="29778"/>
    <cellStyle name="s_Lbo_241208 Accrued Rents_NY_05.12 2 2" xfId="32480"/>
    <cellStyle name="s_Lbo_256328 Accr Revenue Other_LI_11.11" xfId="6723"/>
    <cellStyle name="s_Lbo_256328 Accr Revenue Other_LI_11.11 2" xfId="29779"/>
    <cellStyle name="s_Lbo_256328 Accr Revenue Other_LI_11.11 2 2" xfId="17836"/>
    <cellStyle name="s_Lbo_256345 MTBE_NY_05.12" xfId="9459"/>
    <cellStyle name="s_Lbo_256345 MTBE_NY_05.12 2" xfId="29780"/>
    <cellStyle name="s_Lbo_256345 MTBE_NY_05.12 2 2" xfId="20711"/>
    <cellStyle name="s_Lbo_39 - JE 79 Rev Stabilization adj_NY_05.12" xfId="9096"/>
    <cellStyle name="s_Lbo_39 - JE 79 Rev Stabilization adj_NY_05.12 2" xfId="29781"/>
    <cellStyle name="s_Lbo_39 - JE 79 Rev Stabilization adj_NY_05.12 2 2" xfId="17509"/>
    <cellStyle name="s_Lbo_Attachment A updated 07 11 with Co. Share 14% &amp; East Rockaway" xfId="6724"/>
    <cellStyle name="s_Lbo_Attachment A updated 07 11 with Co. Share 14% &amp; East Rockaway 2" xfId="29782"/>
    <cellStyle name="s_Lbo_Attachment A updated 07 11 with Co. Share 14% &amp; East Rockaway 2 2" xfId="18160"/>
    <cellStyle name="s_Lbo_Attachment A updated 07 11 with Co. Share 14% &amp; East Rockaway_Attachment A_Village Refunds # 2 as of 09 12 2011 updated" xfId="10509"/>
    <cellStyle name="s_Lbo_Attachment A updated 07 11 with Co. Share 14% &amp; East Rockaway_Attachment A_Village Refunds # 2 as of 09 12 2011 updated 2" xfId="29783"/>
    <cellStyle name="s_Lbo_Attachment A updated 07 11 with Co. Share 14% &amp; East Rockaway_Attachment A_Village Refunds # 2 as of 09 12 2011 updated 2 2" xfId="21113"/>
    <cellStyle name="s_Lbo_Attachment A updated with Co. Share 14% 07 25 2011" xfId="6725"/>
    <cellStyle name="s_Lbo_Attachment A updated with Co. Share 14% 07 25 2011 2" xfId="29784"/>
    <cellStyle name="s_Lbo_Attachment A updated with Co. Share 14% 07 25 2011 2 2" xfId="35893"/>
    <cellStyle name="s_Lbo_Attachment A updated with Co. Share 14% 07 25 2011_Attachment A_Village Refunds # 2 as of 09 12 2011 updated" xfId="10510"/>
    <cellStyle name="s_Lbo_Attachment A updated with Co. Share 14% 07 25 2011_Attachment A_Village Refunds # 2 as of 09 12 2011 updated 2" xfId="29785"/>
    <cellStyle name="s_Lbo_Attachment A updated with Co. Share 14% 07 25 2011_Attachment A_Village Refunds # 2 as of 09 12 2011 updated 2 2" xfId="18489"/>
    <cellStyle name="s_Lbo_Attachment A_Village Refunds # 2 as of 09 12 2011 updated" xfId="10511"/>
    <cellStyle name="s_Lbo_Attachment A_Village Refunds # 2 as of 09 12 2011 updated 2" xfId="29786"/>
    <cellStyle name="s_Lbo_Attachment A_Village Refunds # 2 as of 09 12 2011 updated 2 2" xfId="18753"/>
    <cellStyle name="s_Lbo_CONTROL_LOG_01_2012" xfId="6726"/>
    <cellStyle name="s_Lbo_CONTROL_LOG_01_2012 2" xfId="29787"/>
    <cellStyle name="s_Lbo_CONTROL_LOG_01_2012 2 2" xfId="19449"/>
    <cellStyle name="s_Lbo_CONTROL_LOG_02_2012" xfId="6727"/>
    <cellStyle name="s_Lbo_CONTROL_LOG_02_2012 2" xfId="29788"/>
    <cellStyle name="s_Lbo_CONTROL_LOG_02_2012 2 2" xfId="18883"/>
    <cellStyle name="s_Lbo_CONTROL_LOG_03_2012" xfId="6728"/>
    <cellStyle name="s_Lbo_CONTROL_LOG_03_2012 2" xfId="29789"/>
    <cellStyle name="s_Lbo_CONTROL_LOG_03_2012 2 2" xfId="20759"/>
    <cellStyle name="s_Lbo_CONTROL_LOG_04_2011" xfId="6729"/>
    <cellStyle name="s_Lbo_CONTROL_LOG_04_2011 2" xfId="29790"/>
    <cellStyle name="s_Lbo_CONTROL_LOG_04_2011 2 2" xfId="18034"/>
    <cellStyle name="s_Lbo_CONTROL_LOG_04_2012" xfId="6730"/>
    <cellStyle name="s_Lbo_CONTROL_LOG_04_2012 2" xfId="29791"/>
    <cellStyle name="s_Lbo_CONTROL_LOG_04_2012 2 2" xfId="20855"/>
    <cellStyle name="s_Lbo_CONTROL_LOG_05_2011" xfId="6731"/>
    <cellStyle name="s_Lbo_CONTROL_LOG_05_2011 2" xfId="29792"/>
    <cellStyle name="s_Lbo_CONTROL_LOG_05_2011 2 2" xfId="33600"/>
    <cellStyle name="s_Lbo_CONTROL_LOG_05_2012" xfId="6732"/>
    <cellStyle name="s_Lbo_CONTROL_LOG_05_2012 2" xfId="29793"/>
    <cellStyle name="s_Lbo_CONTROL_LOG_05_2012 2 2" xfId="32393"/>
    <cellStyle name="s_Lbo_CONTROL_LOG_06_2011" xfId="6733"/>
    <cellStyle name="s_Lbo_CONTROL_LOG_06_2011 2" xfId="29794"/>
    <cellStyle name="s_Lbo_CONTROL_LOG_06_2011 2 2" xfId="32838"/>
    <cellStyle name="s_Lbo_CONTROL_LOG_06_2012" xfId="6734"/>
    <cellStyle name="s_Lbo_CONTROL_LOG_06_2012 2" xfId="29795"/>
    <cellStyle name="s_Lbo_CONTROL_LOG_06_2012 2 2" xfId="32259"/>
    <cellStyle name="s_Lbo_CONTROL_LOG_07_2011" xfId="6735"/>
    <cellStyle name="s_Lbo_CONTROL_LOG_07_2011 2" xfId="29796"/>
    <cellStyle name="s_Lbo_CONTROL_LOG_07_2011 2 2" xfId="34582"/>
    <cellStyle name="s_Lbo_CONTROL_LOG_08_2011" xfId="6736"/>
    <cellStyle name="s_Lbo_CONTROL_LOG_08_2011 2" xfId="29797"/>
    <cellStyle name="s_Lbo_CONTROL_LOG_08_2011 2 2" xfId="34207"/>
    <cellStyle name="s_Lbo_CONTROL_LOG_09_2011" xfId="6737"/>
    <cellStyle name="s_Lbo_CONTROL_LOG_09_2011 2" xfId="29798"/>
    <cellStyle name="s_Lbo_CONTROL_LOG_09_2011 2 2" xfId="33093"/>
    <cellStyle name="s_Lbo_CONTROL_LOG_10_2011" xfId="6738"/>
    <cellStyle name="s_Lbo_CONTROL_LOG_10_2011 2" xfId="29799"/>
    <cellStyle name="s_Lbo_CONTROL_LOG_10_2011 2 2" xfId="32875"/>
    <cellStyle name="s_Lbo_CONTROL_LOG_11_2011" xfId="6739"/>
    <cellStyle name="s_Lbo_CONTROL_LOG_11_2011 2" xfId="29800"/>
    <cellStyle name="s_Lbo_CONTROL_LOG_11_2011 2 2" xfId="18923"/>
    <cellStyle name="s_Lbo_CONTROL_LOG_12_2011" xfId="6740"/>
    <cellStyle name="s_Lbo_CONTROL_LOG_12_2011 2" xfId="29801"/>
    <cellStyle name="s_Lbo_CONTROL_LOG_12_2011 2 2" xfId="35910"/>
    <cellStyle name="s_Lbo_Exhibit JNC-1 Property Tax Refunds" xfId="6741"/>
    <cellStyle name="s_Lbo_Exhibit JNC-1 Property Tax Refunds 2" xfId="29802"/>
    <cellStyle name="s_Lbo_Exhibit JNC-1 Property Tax Refunds 2 2" xfId="33229"/>
    <cellStyle name="s_Lbo_Exhibit JNC-1 Property Tax Refunds_256328 Accr Revenue Other_LI_11.11" xfId="6742"/>
    <cellStyle name="s_Lbo_Exhibit JNC-1 Property Tax Refunds_256328 Accr Revenue Other_LI_11.11 2" xfId="29803"/>
    <cellStyle name="s_Lbo_Exhibit JNC-1 Property Tax Refunds_256328 Accr Revenue Other_LI_11.11 2 2" xfId="33311"/>
    <cellStyle name="s_Lbo_Exhibit JNC-1 Property Tax Refunds_Attachment A_Village Refunds # 2 as of 09 12 2011 updated" xfId="10512"/>
    <cellStyle name="s_Lbo_Exhibit JNC-1 Property Tax Refunds_Attachment A_Village Refunds # 2 as of 09 12 2011 updated 2" xfId="29804"/>
    <cellStyle name="s_Lbo_Exhibit JNC-1 Property Tax Refunds_Attachment A_Village Refunds # 2 as of 09 12 2011 updated 2 2" xfId="33028"/>
    <cellStyle name="s_Lbo_Exhibit JNC-1 Property Tax Refunds_JE 154 Interest on Village Refunds_02.12" xfId="6743"/>
    <cellStyle name="s_Lbo_Exhibit JNC-1 Property Tax Refunds_JE 154 Interest on Village Refunds_02.12 2" xfId="29805"/>
    <cellStyle name="s_Lbo_Exhibit JNC-1 Property Tax Refunds_JE 154 Interest on Village Refunds_02.12 2 2" xfId="32708"/>
    <cellStyle name="s_Lbo_Exhibit JNC-1 Property Tax Refunds_JE 154 Interest on Village Refunds_08.11" xfId="6744"/>
    <cellStyle name="s_Lbo_Exhibit JNC-1 Property Tax Refunds_JE 154 Interest on Village Refunds_08.11 2" xfId="29806"/>
    <cellStyle name="s_Lbo_Exhibit JNC-1 Property Tax Refunds_JE 154 Interest on Village Refunds_08.11 2 2" xfId="35039"/>
    <cellStyle name="s_Lbo_Exhibit JNC-1 Property Tax Refunds_JE 154 Interest on Village Refunds_11.11" xfId="6745"/>
    <cellStyle name="s_Lbo_Exhibit JNC-1 Property Tax Refunds_JE 154 Interest on Village Refunds_11.11 2" xfId="29807"/>
    <cellStyle name="s_Lbo_Exhibit JNC-1 Property Tax Refunds_JE 154 Interest on Village Refunds_11.11 2 2" xfId="19066"/>
    <cellStyle name="s_Lbo_Finance_JKC5_August 2011" xfId="6746"/>
    <cellStyle name="s_Lbo_Finance_JKC5_August 2011 2" xfId="29808"/>
    <cellStyle name="s_Lbo_Finance_JKC5_August 2011 2 2" xfId="21330"/>
    <cellStyle name="s_Lbo_Finance_JKC5_January 2012" xfId="6747"/>
    <cellStyle name="s_Lbo_Finance_JKC5_January 2012 2" xfId="29809"/>
    <cellStyle name="s_Lbo_Finance_JKC5_January 2012 2 2" xfId="34720"/>
    <cellStyle name="s_Lbo_FSTR JDE Reports 12.2011" xfId="9097"/>
    <cellStyle name="s_Lbo_FSTR JDE Reports 12.2011 2" xfId="10513"/>
    <cellStyle name="s_Lbo_FSTR JDE Reports 12.2011 2 2" xfId="29811"/>
    <cellStyle name="s_Lbo_FSTR JDE Reports 12.2011 2 2 2" xfId="34356"/>
    <cellStyle name="s_Lbo_FSTR JDE Reports 12.2011 3" xfId="29810"/>
    <cellStyle name="s_Lbo_FSTR JDE Reports 12.2011 3 2" xfId="21289"/>
    <cellStyle name="s_Lbo_JE 100_AR_Uncoll_NY_12.12" xfId="9460"/>
    <cellStyle name="s_Lbo_JE 100_AR_Uncoll_NY_12.12 2" xfId="29812"/>
    <cellStyle name="s_Lbo_JE 100_AR_Uncoll_NY_12.12 2 2" xfId="35817"/>
    <cellStyle name="s_Lbo_JE 100_Uncoll_LI_06.12" xfId="6748"/>
    <cellStyle name="s_Lbo_JE 100_Uncoll_LI_06.12 2" xfId="29813"/>
    <cellStyle name="s_Lbo_JE 100_Uncoll_LI_06.12 2 2" xfId="18805"/>
    <cellStyle name="s_Lbo_JE 108 SERP 07.12" xfId="6749"/>
    <cellStyle name="s_Lbo_JE 108 SERP 07.12 2" xfId="6750"/>
    <cellStyle name="s_Lbo_JE 108 SERP 07.12 2 2" xfId="29815"/>
    <cellStyle name="s_Lbo_JE 108 SERP 07.12 2 2 2" xfId="32477"/>
    <cellStyle name="s_Lbo_JE 108 SERP 07.12 3" xfId="6751"/>
    <cellStyle name="s_Lbo_JE 108 SERP 07.12 3 2" xfId="29816"/>
    <cellStyle name="s_Lbo_JE 108 SERP 07.12 3 2 2" xfId="20164"/>
    <cellStyle name="s_Lbo_JE 108 SERP 07.12 4" xfId="6752"/>
    <cellStyle name="s_Lbo_JE 108 SERP 07.12 4 2" xfId="29817"/>
    <cellStyle name="s_Lbo_JE 108 SERP 07.12 4 2 2" xfId="19324"/>
    <cellStyle name="s_Lbo_JE 108 SERP 07.12 5" xfId="6753"/>
    <cellStyle name="s_Lbo_JE 108 SERP 07.12 5 2" xfId="29818"/>
    <cellStyle name="s_Lbo_JE 108 SERP 07.12 5 2 2" xfId="36038"/>
    <cellStyle name="s_Lbo_JE 108 SERP 07.12 6" xfId="29814"/>
    <cellStyle name="s_Lbo_JE 108 SERP 07.12 6 2" xfId="36059"/>
    <cellStyle name="s_Lbo_JE 109 Rate Differential 08.12" xfId="6754"/>
    <cellStyle name="s_Lbo_JE 109 Rate Differential 08.12 2" xfId="6755"/>
    <cellStyle name="s_Lbo_JE 109 Rate Differential 08.12 2 2" xfId="29820"/>
    <cellStyle name="s_Lbo_JE 109 Rate Differential 08.12 2 2 2" xfId="18488"/>
    <cellStyle name="s_Lbo_JE 109 Rate Differential 08.12 3" xfId="6756"/>
    <cellStyle name="s_Lbo_JE 109 Rate Differential 08.12 3 2" xfId="29821"/>
    <cellStyle name="s_Lbo_JE 109 Rate Differential 08.12 3 2 2" xfId="35894"/>
    <cellStyle name="s_Lbo_JE 109 Rate Differential 08.12 4" xfId="6757"/>
    <cellStyle name="s_Lbo_JE 109 Rate Differential 08.12 4 2" xfId="29822"/>
    <cellStyle name="s_Lbo_JE 109 Rate Differential 08.12 4 2 2" xfId="17931"/>
    <cellStyle name="s_Lbo_JE 109 Rate Differential 08.12 5" xfId="6758"/>
    <cellStyle name="s_Lbo_JE 109 Rate Differential 08.12 5 2" xfId="29823"/>
    <cellStyle name="s_Lbo_JE 109 Rate Differential 08.12 5 2 2" xfId="21020"/>
    <cellStyle name="s_Lbo_JE 109 Rate Differential 08.12 6" xfId="29819"/>
    <cellStyle name="s_Lbo_JE 109 Rate Differential 08.12 6 2" xfId="32669"/>
    <cellStyle name="s_Lbo_JE 111 PNC ANALYSIS FEE ACCRUAL 07.12" xfId="6759"/>
    <cellStyle name="s_Lbo_JE 111 PNC ANALYSIS FEE ACCRUAL 07.12 2" xfId="6760"/>
    <cellStyle name="s_Lbo_JE 111 PNC ANALYSIS FEE ACCRUAL 07.12 2 2" xfId="29825"/>
    <cellStyle name="s_Lbo_JE 111 PNC ANALYSIS FEE ACCRUAL 07.12 2 2 2" xfId="34253"/>
    <cellStyle name="s_Lbo_JE 111 PNC ANALYSIS FEE ACCRUAL 07.12 3" xfId="6761"/>
    <cellStyle name="s_Lbo_JE 111 PNC ANALYSIS FEE ACCRUAL 07.12 3 2" xfId="29826"/>
    <cellStyle name="s_Lbo_JE 111 PNC ANALYSIS FEE ACCRUAL 07.12 3 2 2" xfId="17244"/>
    <cellStyle name="s_Lbo_JE 111 PNC ANALYSIS FEE ACCRUAL 07.12 4" xfId="6762"/>
    <cellStyle name="s_Lbo_JE 111 PNC ANALYSIS FEE ACCRUAL 07.12 4 2" xfId="29827"/>
    <cellStyle name="s_Lbo_JE 111 PNC ANALYSIS FEE ACCRUAL 07.12 4 2 2" xfId="19261"/>
    <cellStyle name="s_Lbo_JE 111 PNC ANALYSIS FEE ACCRUAL 07.12 5" xfId="6763"/>
    <cellStyle name="s_Lbo_JE 111 PNC ANALYSIS FEE ACCRUAL 07.12 5 2" xfId="29828"/>
    <cellStyle name="s_Lbo_JE 111 PNC ANALYSIS FEE ACCRUAL 07.12 5 2 2" xfId="18577"/>
    <cellStyle name="s_Lbo_JE 111 PNC ANALYSIS FEE ACCRUAL 07.12 6" xfId="29824"/>
    <cellStyle name="s_Lbo_JE 111 PNC ANALYSIS FEE ACCRUAL 07.12 6 2" xfId="34387"/>
    <cellStyle name="s_Lbo_JE 125_AWCC Activity_NY_08.12" xfId="6764"/>
    <cellStyle name="s_Lbo_JE 125_AWCC Activity_NY_08.12 2" xfId="29829"/>
    <cellStyle name="s_Lbo_JE 125_AWCC Activity_NY_08.12 2 2" xfId="34737"/>
    <cellStyle name="s_Lbo_JE 152_TSA accrue interest_LI_07.12" xfId="6765"/>
    <cellStyle name="s_Lbo_JE 152_TSA accrue interest_LI_07.12 2" xfId="29830"/>
    <cellStyle name="s_Lbo_JE 152_TSA accrue interest_LI_07.12 2 2" xfId="35460"/>
    <cellStyle name="s_Lbo_JE 154 Interest on Village Refunds_02.12" xfId="6766"/>
    <cellStyle name="s_Lbo_JE 154 Interest on Village Refunds_02.12 2" xfId="29831"/>
    <cellStyle name="s_Lbo_JE 154 Interest on Village Refunds_02.12 2 2" xfId="35405"/>
    <cellStyle name="s_Lbo_JE 154 Interest on Village Refunds_03.11" xfId="6767"/>
    <cellStyle name="s_Lbo_JE 154 Interest on Village Refunds_03.11 2" xfId="29832"/>
    <cellStyle name="s_Lbo_JE 154 Interest on Village Refunds_03.11 2 2" xfId="35918"/>
    <cellStyle name="s_Lbo_JE 154 Interest on Village Refunds_03.11_256328 Accr Revenue Other_LI_11.11" xfId="6768"/>
    <cellStyle name="s_Lbo_JE 154 Interest on Village Refunds_03.11_256328 Accr Revenue Other_LI_11.11 2" xfId="29833"/>
    <cellStyle name="s_Lbo_JE 154 Interest on Village Refunds_03.11_256328 Accr Revenue Other_LI_11.11 2 2" xfId="35776"/>
    <cellStyle name="s_Lbo_JE 154 Interest on Village Refunds_03.11_Attachment A updated with Co. Share 14% 07 25 2011" xfId="6769"/>
    <cellStyle name="s_Lbo_JE 154 Interest on Village Refunds_03.11_Attachment A updated with Co. Share 14% 07 25 2011 2" xfId="29834"/>
    <cellStyle name="s_Lbo_JE 154 Interest on Village Refunds_03.11_Attachment A updated with Co. Share 14% 07 25 2011 2 2" xfId="19325"/>
    <cellStyle name="s_Lbo_JE 154 Interest on Village Refunds_03.11_Attachment A updated with Co. Share 14% 07 25 2011_Attachment A_Village Refunds # 2 as of 09 12 2011 updated" xfId="10514"/>
    <cellStyle name="s_Lbo_JE 154 Interest on Village Refunds_03.11_Attachment A updated with Co. Share 14% 07 25 2011_Attachment A_Village Refunds # 2 as of 09 12 2011 updated 2" xfId="29835"/>
    <cellStyle name="s_Lbo_JE 154 Interest on Village Refunds_03.11_Attachment A updated with Co. Share 14% 07 25 2011_Attachment A_Village Refunds # 2 as of 09 12 2011 updated 2 2" xfId="34533"/>
    <cellStyle name="s_Lbo_JE 154 Interest on Village Refunds_03.11_Attachment A_Village Refunds # 2 as of 09 12 2011 updated" xfId="10515"/>
    <cellStyle name="s_Lbo_JE 154 Interest on Village Refunds_03.11_Attachment A_Village Refunds # 2 as of 09 12 2011 updated 2" xfId="29836"/>
    <cellStyle name="s_Lbo_JE 154 Interest on Village Refunds_03.11_Attachment A_Village Refunds # 2 as of 09 12 2011 updated 2 2" xfId="34863"/>
    <cellStyle name="s_Lbo_JE 154 Interest on Village Refunds_03.11_JE 154 Interest on Village Refunds_02.12" xfId="6770"/>
    <cellStyle name="s_Lbo_JE 154 Interest on Village Refunds_03.11_JE 154 Interest on Village Refunds_02.12 2" xfId="29837"/>
    <cellStyle name="s_Lbo_JE 154 Interest on Village Refunds_03.11_JE 154 Interest on Village Refunds_02.12 2 2" xfId="18924"/>
    <cellStyle name="s_Lbo_JE 154 Interest on Village Refunds_03.11_JE 154 Interest on Village Refunds_08.11" xfId="6771"/>
    <cellStyle name="s_Lbo_JE 154 Interest on Village Refunds_03.11_JE 154 Interest on Village Refunds_08.11 2" xfId="29838"/>
    <cellStyle name="s_Lbo_JE 154 Interest on Village Refunds_03.11_JE 154 Interest on Village Refunds_08.11 2 2" xfId="34295"/>
    <cellStyle name="s_Lbo_JE 154 Interest on Village Refunds_03.11_JE 154 Interest on Village Refunds_11.11" xfId="6772"/>
    <cellStyle name="s_Lbo_JE 154 Interest on Village Refunds_03.11_JE 154 Interest on Village Refunds_11.11 2" xfId="29839"/>
    <cellStyle name="s_Lbo_JE 154 Interest on Village Refunds_03.11_JE 154 Interest on Village Refunds_11.11 2 2" xfId="33930"/>
    <cellStyle name="s_Lbo_JE 154 Interest on Village Refunds_08.11" xfId="6773"/>
    <cellStyle name="s_Lbo_JE 154 Interest on Village Refunds_08.11 2" xfId="29840"/>
    <cellStyle name="s_Lbo_JE 154 Interest on Village Refunds_08.11 2 2" xfId="33998"/>
    <cellStyle name="s_Lbo_JE 154 Interest on Village Refunds_09.11" xfId="10516"/>
    <cellStyle name="s_Lbo_JE 154 Interest on Village Refunds_09.11 2" xfId="29841"/>
    <cellStyle name="s_Lbo_JE 154 Interest on Village Refunds_09.11 2 2" xfId="18241"/>
    <cellStyle name="s_Lbo_JE 154 Interest on Village Refunds_11.11" xfId="6774"/>
    <cellStyle name="s_Lbo_JE 154 Interest on Village Refunds_11.11 2" xfId="29842"/>
    <cellStyle name="s_Lbo_JE 154 Interest on Village Refunds_11.11 2 2" xfId="19613"/>
    <cellStyle name="s_Lbo_JE 160 Workbasket accrual LI 09.11" xfId="6775"/>
    <cellStyle name="s_Lbo_JE 160 Workbasket accrual LI 09.11 2" xfId="29843"/>
    <cellStyle name="s_Lbo_JE 160 Workbasket accrual LI 09.11 2 2" xfId="18576"/>
    <cellStyle name="s_Lbo_JE 160 Workbasket accrual LI 10.11 - in progress" xfId="6776"/>
    <cellStyle name="s_Lbo_JE 160 Workbasket accrual LI 10.11 - in progress 2" xfId="29844"/>
    <cellStyle name="s_Lbo_JE 160 Workbasket accrual LI 10.11 - in progress 2 2" xfId="21474"/>
    <cellStyle name="s_Lbo_JE 160 Workbasket Accrual_updated-_CA_01.10" xfId="6777"/>
    <cellStyle name="s_Lbo_JE 160 Workbasket Accrual_updated-_CA_01.10 2" xfId="6778"/>
    <cellStyle name="s_Lbo_JE 160 Workbasket Accrual_updated-_CA_01.10 2 2" xfId="29846"/>
    <cellStyle name="s_Lbo_JE 160 Workbasket Accrual_updated-_CA_01.10 2 2 2" xfId="20706"/>
    <cellStyle name="s_Lbo_JE 160 Workbasket Accrual_updated-_CA_01.10 3" xfId="6779"/>
    <cellStyle name="s_Lbo_JE 160 Workbasket Accrual_updated-_CA_01.10 3 2" xfId="29847"/>
    <cellStyle name="s_Lbo_JE 160 Workbasket Accrual_updated-_CA_01.10 3 2 2" xfId="33179"/>
    <cellStyle name="s_Lbo_JE 160 Workbasket Accrual_updated-_CA_01.10 4" xfId="6780"/>
    <cellStyle name="s_Lbo_JE 160 Workbasket Accrual_updated-_CA_01.10 4 2" xfId="29848"/>
    <cellStyle name="s_Lbo_JE 160 Workbasket Accrual_updated-_CA_01.10 4 2 2" xfId="18754"/>
    <cellStyle name="s_Lbo_JE 160 Workbasket Accrual_updated-_CA_01.10 5" xfId="6781"/>
    <cellStyle name="s_Lbo_JE 160 Workbasket Accrual_updated-_CA_01.10 5 2" xfId="29849"/>
    <cellStyle name="s_Lbo_JE 160 Workbasket Accrual_updated-_CA_01.10 5 2 2" xfId="17975"/>
    <cellStyle name="s_Lbo_JE 160 Workbasket Accrual_updated-_CA_01.10 6" xfId="29845"/>
    <cellStyle name="s_Lbo_JE 160 Workbasket Accrual_updated-_CA_01.10 6 2" xfId="17238"/>
    <cellStyle name="s_Lbo_JE 160 Workbasket Accrual_updated-_CA_01.10_~3251160" xfId="6782"/>
    <cellStyle name="s_Lbo_JE 160 Workbasket Accrual_updated-_CA_01.10_~3251160 2" xfId="29850"/>
    <cellStyle name="s_Lbo_JE 160 Workbasket Accrual_updated-_CA_01.10_~3251160 2 2" xfId="33421"/>
    <cellStyle name="s_Lbo_JE 160 Workbasket Accrual_updated-_CA_01.10_JE 160 Workbasket accrual LI 09.11" xfId="6783"/>
    <cellStyle name="s_Lbo_JE 160 Workbasket Accrual_updated-_CA_01.10_JE 160 Workbasket accrual LI 09.11 2" xfId="29851"/>
    <cellStyle name="s_Lbo_JE 160 Workbasket Accrual_updated-_CA_01.10_JE 160 Workbasket accrual LI 09.11 2 2" xfId="34152"/>
    <cellStyle name="s_Lbo_JE 160 Workbasket Accrual_updated-_CA_01.10_JE 160 Workbasket accrual LI 10.11 - in progress" xfId="6784"/>
    <cellStyle name="s_Lbo_JE 160 Workbasket Accrual_updated-_CA_01.10_JE 160 Workbasket accrual LI 10.11 - in progress 2" xfId="29852"/>
    <cellStyle name="s_Lbo_JE 160 Workbasket Accrual_updated-_CA_01.10_JE 160 Workbasket accrual LI 10.11 - in progress 2 2" xfId="34180"/>
    <cellStyle name="s_Lbo_JE 160 Workbasket Accrual_updated-_CA_01.10_JE 160 Workbasket Template_LI_04.12" xfId="6785"/>
    <cellStyle name="s_Lbo_JE 160 Workbasket Accrual_updated-_CA_01.10_JE 160 Workbasket Template_LI_04.12 2" xfId="29853"/>
    <cellStyle name="s_Lbo_JE 160 Workbasket Accrual_updated-_CA_01.10_JE 160 Workbasket Template_LI_04.12 2 2" xfId="32605"/>
    <cellStyle name="s_Lbo_JE 160 Workbasket Accrual_updated-_CA_01.10_JE 160 Workbasket Template_LI_07.12" xfId="6786"/>
    <cellStyle name="s_Lbo_JE 160 Workbasket Accrual_updated-_CA_01.10_JE 160 Workbasket Template_LI_07.12 2" xfId="29854"/>
    <cellStyle name="s_Lbo_JE 160 Workbasket Accrual_updated-_CA_01.10_JE 160 Workbasket Template_LI_07.12 2 2" xfId="21253"/>
    <cellStyle name="s_Lbo_JE 160 Workbasket Accrual_updated-_CA_01.10_JE 175 Legal Accrual_LI 05.12" xfId="6787"/>
    <cellStyle name="s_Lbo_JE 160 Workbasket Accrual_updated-_CA_01.10_JE 175 Legal Accrual_LI 05.12 2" xfId="29855"/>
    <cellStyle name="s_Lbo_JE 160 Workbasket Accrual_updated-_CA_01.10_JE 175 Legal Accrual_LI 05.12 2 2" xfId="34442"/>
    <cellStyle name="s_Lbo_JE 160 Workbasket Accrual_updated-_CA_01.10_JE 175 Legal Accrual_LI 08.2011" xfId="6788"/>
    <cellStyle name="s_Lbo_JE 160 Workbasket Accrual_updated-_CA_01.10_JE 175 Legal Accrual_LI 08.2011 2" xfId="29856"/>
    <cellStyle name="s_Lbo_JE 160 Workbasket Accrual_updated-_CA_01.10_JE 175 Legal Accrual_LI 08.2011 2 2" xfId="20792"/>
    <cellStyle name="s_Lbo_JE 160 Workbasket Accrual_updated-_CA_01.10_JE 175 Legal Accrual_LI -10.2011" xfId="6789"/>
    <cellStyle name="s_Lbo_JE 160 Workbasket Accrual_updated-_CA_01.10_JE 175 Legal Accrual_LI -10.2011 2" xfId="29857"/>
    <cellStyle name="s_Lbo_JE 160 Workbasket Accrual_updated-_CA_01.10_JE 175 Legal Accrual_LI -10.2011 2 2" xfId="19614"/>
    <cellStyle name="s_Lbo_JE 160 Workbasket Accrual_updated-_CA_01.10_JE 175 Legal Accrual_LI -11.2011" xfId="6790"/>
    <cellStyle name="s_Lbo_JE 160 Workbasket Accrual_updated-_CA_01.10_JE 175 Legal Accrual_LI -11.2011 2" xfId="29858"/>
    <cellStyle name="s_Lbo_JE 160 Workbasket Accrual_updated-_CA_01.10_JE 175 Legal Accrual_LI -11.2011 2 2" xfId="32796"/>
    <cellStyle name="s_Lbo_JE 160 Workbasket Accrual_updated-_CA_01.10_JE 175 Legal Accrual_LI -12.2011" xfId="6791"/>
    <cellStyle name="s_Lbo_JE 160 Workbasket Accrual_updated-_CA_01.10_JE 175 Legal Accrual_LI -12.2011 2" xfId="29859"/>
    <cellStyle name="s_Lbo_JE 160 Workbasket Accrual_updated-_CA_01.10_JE 175 Legal Accrual_LI -12.2011 2 2" xfId="17259"/>
    <cellStyle name="s_Lbo_JE 160 Workbasket Accrual_updated-_CA_01.10_JE 175_Legal Accrual_TN_08.11" xfId="6792"/>
    <cellStyle name="s_Lbo_JE 160 Workbasket Accrual_updated-_CA_01.10_JE 175_Legal Accrual_TN_08.11 2" xfId="29860"/>
    <cellStyle name="s_Lbo_JE 160 Workbasket Accrual_updated-_CA_01.10_JE 175_Legal Accrual_TN_08.11 2 2" xfId="34103"/>
    <cellStyle name="s_Lbo_JE 160 Workbasket Accrual_updated-_CA_01.10_JE 175_Legal Accrual_TN_09.11" xfId="6793"/>
    <cellStyle name="s_Lbo_JE 160 Workbasket Accrual_updated-_CA_01.10_JE 175_Legal Accrual_TN_09.11 2" xfId="29861"/>
    <cellStyle name="s_Lbo_JE 160 Workbasket Accrual_updated-_CA_01.10_JE 175_Legal Accrual_TN_09.11 2 2" xfId="34355"/>
    <cellStyle name="s_Lbo_JE 160 Workbasket Accrual_updated-_CA_01.10_LI-Legal Fees_Accrual Worksheet_2011-02Nov" xfId="6794"/>
    <cellStyle name="s_Lbo_JE 160 Workbasket Accrual_updated-_CA_01.10_LI-Legal Fees_Accrual Worksheet_2011-02Nov 2" xfId="29862"/>
    <cellStyle name="s_Lbo_JE 160 Workbasket Accrual_updated-_CA_01.10_LI-Legal Fees_Accrual Worksheet_2011-02Nov 2 2" xfId="33079"/>
    <cellStyle name="s_Lbo_JE 160 Workbasket Accrual_updated-_CA_01.10_SAP JE Accrual" xfId="6795"/>
    <cellStyle name="s_Lbo_JE 160 Workbasket Accrual_updated-_CA_01.10_SAP JE Accrual 2" xfId="29863"/>
    <cellStyle name="s_Lbo_JE 160 Workbasket Accrual_updated-_CA_01.10_SAP JE Accrual 2 2" xfId="21475"/>
    <cellStyle name="s_Lbo_JE 160 Workbasket Accrual_updated-_CA_01.10_SAP JE Template 10.06.12" xfId="6796"/>
    <cellStyle name="s_Lbo_JE 160 Workbasket Accrual_updated-_CA_01.10_SAP JE Template 10.06.12 2" xfId="29864"/>
    <cellStyle name="s_Lbo_JE 160 Workbasket Accrual_updated-_CA_01.10_SAP JE Template 10.06.12 2 2" xfId="18107"/>
    <cellStyle name="s_Lbo_JE 175 Legal accrual_12.11" xfId="6797"/>
    <cellStyle name="s_Lbo_JE 175 Legal accrual_12.11 2" xfId="29865"/>
    <cellStyle name="s_Lbo_JE 175 Legal accrual_12.11 2 2" xfId="32648"/>
    <cellStyle name="s_Lbo_JE 175 Legal Accrual_LI_07.12" xfId="10925"/>
    <cellStyle name="s_Lbo_JE 175 Legal Accrual_LI_07.12 2" xfId="29866"/>
    <cellStyle name="s_Lbo_JE 175 Legal Accrual_LI_07.12 2 2" xfId="32730"/>
    <cellStyle name="s_Lbo_JE 180_MI reserve over 180 days_LI 07.12" xfId="10926"/>
    <cellStyle name="s_Lbo_JE 180_MI reserve over 180 days_LI 07.12 2" xfId="29867"/>
    <cellStyle name="s_Lbo_JE 180_MI reserve over 180 days_LI 07.12 2 2" xfId="33487"/>
    <cellStyle name="s_Lbo_JE 200 AWCC true up_PA_06.12" xfId="6798"/>
    <cellStyle name="s_Lbo_JE 200 AWCC true up_PA_06.12 2" xfId="29868"/>
    <cellStyle name="s_Lbo_JE 200 AWCC true up_PA_06.12 2 2" xfId="32807"/>
    <cellStyle name="s_Lbo_JE 38110902 True up interest for RAC adjustment" xfId="6799"/>
    <cellStyle name="s_Lbo_JE 38110902 True up interest for RAC adjustment 2" xfId="29869"/>
    <cellStyle name="s_Lbo_JE 38110902 True up interest for RAC adjustment 2 2" xfId="34313"/>
    <cellStyle name="s_Lbo_JE 39081218 Antenna Rent Revenue_NY_07.12" xfId="9461"/>
    <cellStyle name="s_Lbo_JE 39081218 Antenna Rent Revenue_NY_07.12 2" xfId="29870"/>
    <cellStyle name="s_Lbo_JE 39081218 Antenna Rent Revenue_NY_07.12 2 2" xfId="32664"/>
    <cellStyle name="s_Lbo_JE 500 INTERNAL RESERVE INTEREST Dec. 2011" xfId="6800"/>
    <cellStyle name="s_Lbo_JE 500 INTERNAL RESERVE INTEREST Dec. 2011 2" xfId="9595"/>
    <cellStyle name="s_Lbo_JE 500 INTERNAL RESERVE INTEREST Dec. 2011 2 2" xfId="29872"/>
    <cellStyle name="s_Lbo_JE 500 INTERNAL RESERVE INTEREST Dec. 2011 2 2 2" xfId="35597"/>
    <cellStyle name="s_Lbo_JE 500 INTERNAL RESERVE INTEREST Dec. 2011 3" xfId="29871"/>
    <cellStyle name="s_Lbo_JE 500 INTERNAL RESERVE INTEREST Dec. 2011 3 2" xfId="19198"/>
    <cellStyle name="s_Lbo_JE 500 INTERNAL RESERVE INTEREST Nov. 2011" xfId="9596"/>
    <cellStyle name="s_Lbo_JE 500 INTERNAL RESERVE INTEREST Nov. 2011 2" xfId="29873"/>
    <cellStyle name="s_Lbo_JE 500 INTERNAL RESERVE INTEREST Nov. 2011 2 2" xfId="33145"/>
    <cellStyle name="s_Lbo_JE 725 - To record the PPV uplift - NY - 08.12" xfId="9098"/>
    <cellStyle name="s_Lbo_JE 725 - To record the PPV uplift - NY - 08.12 2" xfId="29874"/>
    <cellStyle name="s_Lbo_JE 725 - To record the PPV uplift - NY - 08.12 2 2" xfId="18925"/>
    <cellStyle name="s_Lbo_JE 77 Rev Stabilization 02.12" xfId="6801"/>
    <cellStyle name="s_Lbo_JE 77 Rev Stabilization 02.12 2" xfId="29875"/>
    <cellStyle name="s_Lbo_JE 77 Rev Stabilization 02.12 2 2" xfId="33378"/>
    <cellStyle name="s_Lbo_JE 77 Rev Stabilization 03.12" xfId="10517"/>
    <cellStyle name="s_Lbo_JE 77 Rev Stabilization 03.12 2" xfId="29876"/>
    <cellStyle name="s_Lbo_JE 77 Rev Stabilization 03.12 2 2" xfId="17837"/>
    <cellStyle name="s_Lbo_JE 77 Rev Stabilization 08.11" xfId="6802"/>
    <cellStyle name="s_Lbo_JE 77 Rev Stabilization 08.11 2" xfId="10518"/>
    <cellStyle name="s_Lbo_JE 77 Rev Stabilization 08.11 2 2" xfId="29878"/>
    <cellStyle name="s_Lbo_JE 77 Rev Stabilization 08.11 2 2 2" xfId="34913"/>
    <cellStyle name="s_Lbo_JE 77 Rev Stabilization 08.11 3" xfId="29877"/>
    <cellStyle name="s_Lbo_JE 77 Rev Stabilization 08.11 3 2" xfId="21069"/>
    <cellStyle name="s_Lbo_JE 77 Rev Stabilization 11.11" xfId="10519"/>
    <cellStyle name="s_Lbo_JE 77 Rev Stabilization 11.11 2" xfId="29879"/>
    <cellStyle name="s_Lbo_JE 77 Rev Stabilization 11.11 2 2" xfId="34528"/>
    <cellStyle name="s_Lbo_JE 77 Rev Stabilization 12.11" xfId="10520"/>
    <cellStyle name="s_Lbo_JE 77 Rev Stabilization 12.11 2" xfId="29880"/>
    <cellStyle name="s_Lbo_JE 77 Rev Stabilization 12.11 2 2" xfId="19650"/>
    <cellStyle name="s_Lbo_JE 77 Rev Stabilization_NY_08.12" xfId="9099"/>
    <cellStyle name="s_Lbo_JE 77 Rev Stabilization_NY_08.12 2" xfId="29881"/>
    <cellStyle name="s_Lbo_JE 77 Rev Stabilization_NY_08.12 2 2" xfId="19466"/>
    <cellStyle name="s_Lbo_JE 78 Property Tax Stabilization 02.12" xfId="9100"/>
    <cellStyle name="s_Lbo_JE 78 Property Tax Stabilization 02.12 2" xfId="29882"/>
    <cellStyle name="s_Lbo_JE 78 Property Tax Stabilization 02.12 2 2" xfId="32632"/>
    <cellStyle name="s_Lbo_JE 78 Property Tax Stabilization 08.11" xfId="9101"/>
    <cellStyle name="s_Lbo_JE 78 Property Tax Stabilization 08.11 2" xfId="29883"/>
    <cellStyle name="s_Lbo_JE 78 Property Tax Stabilization 08.11 2 2" xfId="21476"/>
    <cellStyle name="s_Lbo_JE 78 Property Tax Stabilization 11.11" xfId="9102"/>
    <cellStyle name="s_Lbo_JE 78 Property Tax Stabilization 11.11 2" xfId="29884"/>
    <cellStyle name="s_Lbo_JE 78 Property Tax Stabilization 11.11 2 2" xfId="34764"/>
    <cellStyle name="s_Lbo_JE Template" xfId="6803"/>
    <cellStyle name="s_Lbo_JE Template 2" xfId="6804"/>
    <cellStyle name="s_Lbo_JE Template 2 2" xfId="29886"/>
    <cellStyle name="s_Lbo_JE Template 2 2 2" xfId="35022"/>
    <cellStyle name="s_Lbo_JE Template 3" xfId="6805"/>
    <cellStyle name="s_Lbo_JE Template 3 2" xfId="29887"/>
    <cellStyle name="s_Lbo_JE Template 3 2 2" xfId="18846"/>
    <cellStyle name="s_Lbo_JE Template 4" xfId="6806"/>
    <cellStyle name="s_Lbo_JE Template 4 2" xfId="29888"/>
    <cellStyle name="s_Lbo_JE Template 4 2 2" xfId="35363"/>
    <cellStyle name="s_Lbo_JE Template 5" xfId="6807"/>
    <cellStyle name="s_Lbo_JE Template 5 2" xfId="29889"/>
    <cellStyle name="s_Lbo_JE Template 5 2 2" xfId="34563"/>
    <cellStyle name="s_Lbo_JE Template 6" xfId="29885"/>
    <cellStyle name="s_Lbo_JE Template 6 2" xfId="19559"/>
    <cellStyle name="s_Lbo_JE Template_~3251160" xfId="6808"/>
    <cellStyle name="s_Lbo_JE Template_~3251160 2" xfId="29890"/>
    <cellStyle name="s_Lbo_JE Template_~3251160 2 2" xfId="17917"/>
    <cellStyle name="s_Lbo_JE Template_JE 160 Workbasket accrual LI 09.11" xfId="6809"/>
    <cellStyle name="s_Lbo_JE Template_JE 160 Workbasket accrual LI 09.11 2" xfId="29891"/>
    <cellStyle name="s_Lbo_JE Template_JE 160 Workbasket accrual LI 09.11 2 2" xfId="35664"/>
    <cellStyle name="s_Lbo_JE Template_JE 160 Workbasket accrual LI 10.11 - in progress" xfId="6810"/>
    <cellStyle name="s_Lbo_JE Template_JE 160 Workbasket accrual LI 10.11 - in progress 2" xfId="29892"/>
    <cellStyle name="s_Lbo_JE Template_JE 160 Workbasket accrual LI 10.11 - in progress 2 2" xfId="34118"/>
    <cellStyle name="s_Lbo_JE Template_JE 160 Workbasket Template_LI_04.12" xfId="6811"/>
    <cellStyle name="s_Lbo_JE Template_JE 160 Workbasket Template_LI_04.12 2" xfId="29893"/>
    <cellStyle name="s_Lbo_JE Template_JE 160 Workbasket Template_LI_04.12 2 2" xfId="34211"/>
    <cellStyle name="s_Lbo_JE Template_JE 160 Workbasket Template_LI_07.12" xfId="6812"/>
    <cellStyle name="s_Lbo_JE Template_JE 160 Workbasket Template_LI_07.12 2" xfId="29894"/>
    <cellStyle name="s_Lbo_JE Template_JE 160 Workbasket Template_LI_07.12 2 2" xfId="18781"/>
    <cellStyle name="s_Lbo_JE Template_JE 175 Legal Accrual_LI 05.12" xfId="6813"/>
    <cellStyle name="s_Lbo_JE Template_JE 175 Legal Accrual_LI 05.12 2" xfId="29895"/>
    <cellStyle name="s_Lbo_JE Template_JE 175 Legal Accrual_LI 05.12 2 2" xfId="21106"/>
    <cellStyle name="s_Lbo_JE Template_JE 175 Legal Accrual_LI 08.2011" xfId="6814"/>
    <cellStyle name="s_Lbo_JE Template_JE 175 Legal Accrual_LI 08.2011 2" xfId="29896"/>
    <cellStyle name="s_Lbo_JE Template_JE 175 Legal Accrual_LI 08.2011 2 2" xfId="18175"/>
    <cellStyle name="s_Lbo_JE Template_JE 175 Legal Accrual_LI -10.2011" xfId="6815"/>
    <cellStyle name="s_Lbo_JE Template_JE 175 Legal Accrual_LI -10.2011 2" xfId="29897"/>
    <cellStyle name="s_Lbo_JE Template_JE 175 Legal Accrual_LI -10.2011 2 2" xfId="20786"/>
    <cellStyle name="s_Lbo_JE Template_JE 175 Legal Accrual_LI -11.2011" xfId="6816"/>
    <cellStyle name="s_Lbo_JE Template_JE 175 Legal Accrual_LI -11.2011 2" xfId="29898"/>
    <cellStyle name="s_Lbo_JE Template_JE 175 Legal Accrual_LI -11.2011 2 2" xfId="35603"/>
    <cellStyle name="s_Lbo_JE Template_JE 175 Legal Accrual_LI -12.2011" xfId="6817"/>
    <cellStyle name="s_Lbo_JE Template_JE 175 Legal Accrual_LI -12.2011 2" xfId="29899"/>
    <cellStyle name="s_Lbo_JE Template_JE 175 Legal Accrual_LI -12.2011 2 2" xfId="19544"/>
    <cellStyle name="s_Lbo_JE Template_JE 175_Legal Accrual_TN_08.11" xfId="6818"/>
    <cellStyle name="s_Lbo_JE Template_JE 175_Legal Accrual_TN_08.11 2" xfId="29900"/>
    <cellStyle name="s_Lbo_JE Template_JE 175_Legal Accrual_TN_08.11 2 2" xfId="34532"/>
    <cellStyle name="s_Lbo_JE Template_JE 175_Legal Accrual_TN_09.11" xfId="6819"/>
    <cellStyle name="s_Lbo_JE Template_JE 175_Legal Accrual_TN_09.11 2" xfId="29901"/>
    <cellStyle name="s_Lbo_JE Template_JE 175_Legal Accrual_TN_09.11 2 2" xfId="19918"/>
    <cellStyle name="s_Lbo_JE Template_LI-Legal Fees_Accrual Worksheet_2011-02Nov" xfId="6820"/>
    <cellStyle name="s_Lbo_JE Template_LI-Legal Fees_Accrual Worksheet_2011-02Nov 2" xfId="29902"/>
    <cellStyle name="s_Lbo_JE Template_LI-Legal Fees_Accrual Worksheet_2011-02Nov 2 2" xfId="18540"/>
    <cellStyle name="s_Lbo_JE Template_SAP JE Accrual" xfId="6821"/>
    <cellStyle name="s_Lbo_JE Template_SAP JE Accrual 2" xfId="29903"/>
    <cellStyle name="s_Lbo_JE Template_SAP JE Accrual 2 2" xfId="33243"/>
    <cellStyle name="s_Lbo_JE Template_SAP JE Template 10.06.12" xfId="6822"/>
    <cellStyle name="s_Lbo_JE Template_SAP JE Template 10.06.12 2" xfId="29904"/>
    <cellStyle name="s_Lbo_JE Template_SAP JE Template 10.06.12 2 2" xfId="32705"/>
    <cellStyle name="s_Lbo_JE-December 2012" xfId="6823"/>
    <cellStyle name="s_Lbo_JE-December 2012 2" xfId="6824"/>
    <cellStyle name="s_Lbo_JE-December 2012 2 2" xfId="29906"/>
    <cellStyle name="s_Lbo_JE-December 2012 2 2 2" xfId="34354"/>
    <cellStyle name="s_Lbo_JE-December 2012 3" xfId="6825"/>
    <cellStyle name="s_Lbo_JE-December 2012 3 2" xfId="29907"/>
    <cellStyle name="s_Lbo_JE-December 2012 3 2 2" xfId="34043"/>
    <cellStyle name="s_Lbo_JE-December 2012 4" xfId="6826"/>
    <cellStyle name="s_Lbo_JE-December 2012 4 2" xfId="29908"/>
    <cellStyle name="s_Lbo_JE-December 2012 4 2 2" xfId="19067"/>
    <cellStyle name="s_Lbo_JE-December 2012 5" xfId="6827"/>
    <cellStyle name="s_Lbo_JE-December 2012 5 2" xfId="29909"/>
    <cellStyle name="s_Lbo_JE-December 2012 5 2 2" xfId="19036"/>
    <cellStyle name="s_Lbo_JE-December 2012 6" xfId="29905"/>
    <cellStyle name="s_Lbo_JE-December 2012 6 2" xfId="35544"/>
    <cellStyle name="s_Lbo_JE-November 2012" xfId="6828"/>
    <cellStyle name="s_Lbo_JE-November 2012 2" xfId="6829"/>
    <cellStyle name="s_Lbo_JE-November 2012 2 2" xfId="29911"/>
    <cellStyle name="s_Lbo_JE-November 2012 2 2 2" xfId="35818"/>
    <cellStyle name="s_Lbo_JE-November 2012 3" xfId="6830"/>
    <cellStyle name="s_Lbo_JE-November 2012 3 2" xfId="29912"/>
    <cellStyle name="s_Lbo_JE-November 2012 3 2 2" xfId="20671"/>
    <cellStyle name="s_Lbo_JE-November 2012 4" xfId="6831"/>
    <cellStyle name="s_Lbo_JE-November 2012 4 2" xfId="29913"/>
    <cellStyle name="s_Lbo_JE-November 2012 4 2 2" xfId="32948"/>
    <cellStyle name="s_Lbo_JE-November 2012 5" xfId="6832"/>
    <cellStyle name="s_Lbo_JE-November 2012 5 2" xfId="29914"/>
    <cellStyle name="s_Lbo_JE-November 2012 5 2 2" xfId="18150"/>
    <cellStyle name="s_Lbo_JE-November 2012 6" xfId="29910"/>
    <cellStyle name="s_Lbo_JE-November 2012 6 2" xfId="34178"/>
    <cellStyle name="s_Lbo_Journal Entry (2)" xfId="6833"/>
    <cellStyle name="s_Lbo_Journal Entry (2) 2" xfId="29915"/>
    <cellStyle name="s_Lbo_Journal Entry (2) 2 2" xfId="35705"/>
    <cellStyle name="s_Lbo_JR 2001 OPEB 2012" xfId="10521"/>
    <cellStyle name="s_Lbo_JR 2001 OPEB 2012 2" xfId="29916"/>
    <cellStyle name="s_Lbo_JR 2001 OPEB 2012 2 2" xfId="32613"/>
    <cellStyle name="s_Lbo_JR 2002 Pension Costs 2012" xfId="10522"/>
    <cellStyle name="s_Lbo_JR 2002 Pension Costs 2012 2" xfId="29917"/>
    <cellStyle name="s_Lbo_JR 2002 Pension Costs 2012 2 2" xfId="20688"/>
    <cellStyle name="s_Lbo_LI#38 165100 Mar 2011" xfId="6834"/>
    <cellStyle name="s_Lbo_LI#38 165100 Mar 2011 2" xfId="10523"/>
    <cellStyle name="s_Lbo_LI#38 165100 Mar 2011 2 2" xfId="29919"/>
    <cellStyle name="s_Lbo_LI#38 165100 Mar 2011 2 2 2" xfId="19467"/>
    <cellStyle name="s_Lbo_LI#38 165100 Mar 2011 3" xfId="29918"/>
    <cellStyle name="s_Lbo_LI#38 165100 Mar 2011 3 2" xfId="35970"/>
    <cellStyle name="s_Lbo_LI#38 165100 Mar 2011_39 - JE 77 Rev Stabilization_NY_05.12" xfId="9103"/>
    <cellStyle name="s_Lbo_LI#38 165100 Mar 2011_39 - JE 77 Rev Stabilization_NY_05.12 2" xfId="10524"/>
    <cellStyle name="s_Lbo_LI#38 165100 Mar 2011_39 - JE 77 Rev Stabilization_NY_05.12 2 2" xfId="29921"/>
    <cellStyle name="s_Lbo_LI#38 165100 Mar 2011_39 - JE 77 Rev Stabilization_NY_05.12 2 2 2" xfId="18755"/>
    <cellStyle name="s_Lbo_LI#38 165100 Mar 2011_39 - JE 77 Rev Stabilization_NY_05.12 3" xfId="29920"/>
    <cellStyle name="s_Lbo_LI#38 165100 Mar 2011_39 - JE 77 Rev Stabilization_NY_05.12 3 2" xfId="34179"/>
    <cellStyle name="s_Lbo_LI#38 165100 Mar 2011_39 - JE 79 Rev Stabilization adj_NY_05.12" xfId="9104"/>
    <cellStyle name="s_Lbo_LI#38 165100 Mar 2011_39 - JE 79 Rev Stabilization adj_NY_05.12 2" xfId="10525"/>
    <cellStyle name="s_Lbo_LI#38 165100 Mar 2011_39 - JE 79 Rev Stabilization adj_NY_05.12 2 2" xfId="29923"/>
    <cellStyle name="s_Lbo_LI#38 165100 Mar 2011_39 - JE 79 Rev Stabilization adj_NY_05.12 2 2 2" xfId="18847"/>
    <cellStyle name="s_Lbo_LI#38 165100 Mar 2011_39 - JE 79 Rev Stabilization adj_NY_05.12 3" xfId="29922"/>
    <cellStyle name="s_Lbo_LI#38 165100 Mar 2011_39 - JE 79 Rev Stabilization adj_NY_05.12 3 2" xfId="34072"/>
    <cellStyle name="s_Lbo_LI#38 165100 Mar 2011_JE 38110902 True up interest for RAC adjustment" xfId="6835"/>
    <cellStyle name="s_Lbo_LI#38 165100 Mar 2011_JE 38110902 True up interest for RAC adjustment 2" xfId="10526"/>
    <cellStyle name="s_Lbo_LI#38 165100 Mar 2011_JE 38110902 True up interest for RAC adjustment 2 2" xfId="29925"/>
    <cellStyle name="s_Lbo_LI#38 165100 Mar 2011_JE 38110902 True up interest for RAC adjustment 2 2 2" xfId="34609"/>
    <cellStyle name="s_Lbo_LI#38 165100 Mar 2011_JE 38110902 True up interest for RAC adjustment 3" xfId="29924"/>
    <cellStyle name="s_Lbo_LI#38 165100 Mar 2011_JE 38110902 True up interest for RAC adjustment 3 2" xfId="19615"/>
    <cellStyle name="s_Lbo_LI#38 165100 Mar 2011_JE 77 Rev Stabilization 01.12" xfId="6836"/>
    <cellStyle name="s_Lbo_LI#38 165100 Mar 2011_JE 77 Rev Stabilization 01.12 2" xfId="10527"/>
    <cellStyle name="s_Lbo_LI#38 165100 Mar 2011_JE 77 Rev Stabilization 01.12 2 2" xfId="29927"/>
    <cellStyle name="s_Lbo_LI#38 165100 Mar 2011_JE 77 Rev Stabilization 01.12 2 2 2" xfId="33226"/>
    <cellStyle name="s_Lbo_LI#38 165100 Mar 2011_JE 77 Rev Stabilization 01.12 3" xfId="29926"/>
    <cellStyle name="s_Lbo_LI#38 165100 Mar 2011_JE 77 Rev Stabilization 01.12 3 2" xfId="17632"/>
    <cellStyle name="s_Lbo_LI#38 165100 Mar 2011_JE 77 Rev Stabilization 04.12" xfId="9105"/>
    <cellStyle name="s_Lbo_LI#38 165100 Mar 2011_JE 77 Rev Stabilization 04.12 2" xfId="10528"/>
    <cellStyle name="s_Lbo_LI#38 165100 Mar 2011_JE 77 Rev Stabilization 04.12 2 2" xfId="29929"/>
    <cellStyle name="s_Lbo_LI#38 165100 Mar 2011_JE 77 Rev Stabilization 04.12 2 2 2" xfId="18777"/>
    <cellStyle name="s_Lbo_LI#38 165100 Mar 2011_JE 77 Rev Stabilization 04.12 3" xfId="29928"/>
    <cellStyle name="s_Lbo_LI#38 165100 Mar 2011_JE 77 Rev Stabilization 04.12 3 2" xfId="34277"/>
    <cellStyle name="s_Lbo_LI#38 165100 Mar 2011_JE 77 Rev Stabilization_LI_07.12" xfId="9106"/>
    <cellStyle name="s_Lbo_LI#38 165100 Mar 2011_JE 77 Rev Stabilization_LI_07.12 2" xfId="29930"/>
    <cellStyle name="s_Lbo_LI#38 165100 Mar 2011_JE 77 Rev Stabilization_LI_07.12 2 2" xfId="32723"/>
    <cellStyle name="s_Lbo_LI#38 165100 Mar 2011_JE 78 Property Tax Stabilization 01.12" xfId="6837"/>
    <cellStyle name="s_Lbo_LI#38 165100 Mar 2011_JE 78 Property Tax Stabilization 01.12 2" xfId="10529"/>
    <cellStyle name="s_Lbo_LI#38 165100 Mar 2011_JE 78 Property Tax Stabilization 01.12 2 2" xfId="29932"/>
    <cellStyle name="s_Lbo_LI#38 165100 Mar 2011_JE 78 Property Tax Stabilization 01.12 2 2 2" xfId="21043"/>
    <cellStyle name="s_Lbo_LI#38 165100 Mar 2011_JE 78 Property Tax Stabilization 01.12 3" xfId="29931"/>
    <cellStyle name="s_Lbo_LI#38 165100 Mar 2011_JE 78 Property Tax Stabilization 01.12 3 2" xfId="18280"/>
    <cellStyle name="s_Lbo_LI#38 165100 Mar 2011_JE 78 Property Tax Stabilization 03.12" xfId="9107"/>
    <cellStyle name="s_Lbo_LI#38 165100 Mar 2011_JE 78 Property Tax Stabilization 03.12 2" xfId="29933"/>
    <cellStyle name="s_Lbo_LI#38 165100 Mar 2011_JE 78 Property Tax Stabilization 03.12 2 2" xfId="34738"/>
    <cellStyle name="s_Lbo_LI#38 165100 Mar 2011_JE 78 Property Tax Stabilization 04.12" xfId="9108"/>
    <cellStyle name="s_Lbo_LI#38 165100 Mar 2011_JE 78 Property Tax Stabilization 04.12 2" xfId="29934"/>
    <cellStyle name="s_Lbo_LI#38 165100 Mar 2011_JE 78 Property Tax Stabilization 04.12 2 2" xfId="34946"/>
    <cellStyle name="s_Lbo_LI#38 165100 Mar 2011_JE 78 Property Tax Stabilization 11.11" xfId="6838"/>
    <cellStyle name="s_Lbo_LI#38 165100 Mar 2011_JE 78 Property Tax Stabilization 11.11 2" xfId="10530"/>
    <cellStyle name="s_Lbo_LI#38 165100 Mar 2011_JE 78 Property Tax Stabilization 11.11 2 2" xfId="29936"/>
    <cellStyle name="s_Lbo_LI#38 165100 Mar 2011_JE 78 Property Tax Stabilization 11.11 2 2 2" xfId="20695"/>
    <cellStyle name="s_Lbo_LI#38 165100 Mar 2011_JE 78 Property Tax Stabilization 11.11 3" xfId="29935"/>
    <cellStyle name="s_Lbo_LI#38 165100 Mar 2011_JE 78 Property Tax Stabilization 11.11 3 2" xfId="21001"/>
    <cellStyle name="s_Lbo_Sheet1" xfId="6839"/>
    <cellStyle name="s_Lbo_Sheet1 2" xfId="29937"/>
    <cellStyle name="s_Lbo_Sheet1 2 2" xfId="18737"/>
    <cellStyle name="s_Lbo_UPLOAD-Template_2012-06-22" xfId="6840"/>
    <cellStyle name="s_Lbo_UPLOAD-Template_2012-06-22 2" xfId="6841"/>
    <cellStyle name="s_Lbo_UPLOAD-Template_2012-06-22 2 2" xfId="29939"/>
    <cellStyle name="s_Lbo_UPLOAD-Template_2012-06-22 2 2 2" xfId="32378"/>
    <cellStyle name="s_Lbo_UPLOAD-Template_2012-06-22 3" xfId="6842"/>
    <cellStyle name="s_Lbo_UPLOAD-Template_2012-06-22 3 2" xfId="29940"/>
    <cellStyle name="s_Lbo_UPLOAD-Template_2012-06-22 3 2 2" xfId="34556"/>
    <cellStyle name="s_Lbo_UPLOAD-Template_2012-06-22 4" xfId="6843"/>
    <cellStyle name="s_Lbo_UPLOAD-Template_2012-06-22 4 2" xfId="29941"/>
    <cellStyle name="s_Lbo_UPLOAD-Template_2012-06-22 4 2 2" xfId="20874"/>
    <cellStyle name="s_Lbo_UPLOAD-Template_2012-06-22 5" xfId="6844"/>
    <cellStyle name="s_Lbo_UPLOAD-Template_2012-06-22 5 2" xfId="29942"/>
    <cellStyle name="s_Lbo_UPLOAD-Template_2012-06-22 5 2 2" xfId="35445"/>
    <cellStyle name="s_Lbo_UPLOAD-Template_2012-06-22 6" xfId="29938"/>
    <cellStyle name="s_Lbo_UPLOAD-Template_2012-06-22 6 2" xfId="17381"/>
    <cellStyle name="s_Lbo_UPLOAD-Template_2012-06-22_SAP JE Accrual" xfId="6845"/>
    <cellStyle name="s_Lbo_UPLOAD-Template_2012-06-22_SAP JE Accrual 2" xfId="29943"/>
    <cellStyle name="s_Lbo_UPLOAD-Template_2012-06-22_SAP JE Accrual 2 2" xfId="32428"/>
    <cellStyle name="s_Lbo_UPLOAD-Template_2012-06-22_SAP JE Template 10.06.12" xfId="6846"/>
    <cellStyle name="s_Lbo_UPLOAD-Template_2012-06-22_SAP JE Template 10.06.12 2" xfId="29944"/>
    <cellStyle name="s_Lbo_UPLOAD-Template_2012-06-22_SAP JE Template 10.06.12 2 2" xfId="35969"/>
    <cellStyle name="s_LI#38 165100 Mar 2011" xfId="6847"/>
    <cellStyle name="s_LI#38 165100 Mar 2011 2" xfId="10531"/>
    <cellStyle name="s_LI#38 165100 Mar 2011 2 2" xfId="29946"/>
    <cellStyle name="s_LI#38 165100 Mar 2011 2 2 2" xfId="34396"/>
    <cellStyle name="s_LI#38 165100 Mar 2011 3" xfId="29945"/>
    <cellStyle name="s_LI#38 165100 Mar 2011 3 2" xfId="35777"/>
    <cellStyle name="s_LI#38 165100 Mar 2011_39 - JE 77 Rev Stabilization_NY_05.12" xfId="9109"/>
    <cellStyle name="s_LI#38 165100 Mar 2011_39 - JE 77 Rev Stabilization_NY_05.12 2" xfId="10532"/>
    <cellStyle name="s_LI#38 165100 Mar 2011_39 - JE 77 Rev Stabilization_NY_05.12 2 2" xfId="29948"/>
    <cellStyle name="s_LI#38 165100 Mar 2011_39 - JE 77 Rev Stabilization_NY_05.12 2 2 2" xfId="18543"/>
    <cellStyle name="s_LI#38 165100 Mar 2011_39 - JE 77 Rev Stabilization_NY_05.12 3" xfId="29947"/>
    <cellStyle name="s_LI#38 165100 Mar 2011_39 - JE 77 Rev Stabilization_NY_05.12 3 2" xfId="19540"/>
    <cellStyle name="s_LI#38 165100 Mar 2011_39 - JE 79 Rev Stabilization adj_NY_05.12" xfId="9110"/>
    <cellStyle name="s_LI#38 165100 Mar 2011_39 - JE 79 Rev Stabilization adj_NY_05.12 2" xfId="10533"/>
    <cellStyle name="s_LI#38 165100 Mar 2011_39 - JE 79 Rev Stabilization adj_NY_05.12 2 2" xfId="29950"/>
    <cellStyle name="s_LI#38 165100 Mar 2011_39 - JE 79 Rev Stabilization adj_NY_05.12 2 2 2" xfId="21147"/>
    <cellStyle name="s_LI#38 165100 Mar 2011_39 - JE 79 Rev Stabilization adj_NY_05.12 3" xfId="29949"/>
    <cellStyle name="s_LI#38 165100 Mar 2011_39 - JE 79 Rev Stabilization adj_NY_05.12 3 2" xfId="34531"/>
    <cellStyle name="s_LI#38 165100 Mar 2011_JE 38110902 True up interest for RAC adjustment" xfId="6848"/>
    <cellStyle name="s_LI#38 165100 Mar 2011_JE 38110902 True up interest for RAC adjustment 2" xfId="10534"/>
    <cellStyle name="s_LI#38 165100 Mar 2011_JE 38110902 True up interest for RAC adjustment 2 2" xfId="29952"/>
    <cellStyle name="s_LI#38 165100 Mar 2011_JE 38110902 True up interest for RAC adjustment 2 2 2" xfId="34353"/>
    <cellStyle name="s_LI#38 165100 Mar 2011_JE 38110902 True up interest for RAC adjustment 3" xfId="29951"/>
    <cellStyle name="s_LI#38 165100 Mar 2011_JE 38110902 True up interest for RAC adjustment 3 2" xfId="35469"/>
    <cellStyle name="s_LI#38 165100 Mar 2011_JE 77 Rev Stabilization 01.12" xfId="6849"/>
    <cellStyle name="s_LI#38 165100 Mar 2011_JE 77 Rev Stabilization 01.12 2" xfId="10535"/>
    <cellStyle name="s_LI#38 165100 Mar 2011_JE 77 Rev Stabilization 01.12 2 2" xfId="29954"/>
    <cellStyle name="s_LI#38 165100 Mar 2011_JE 77 Rev Stabilization 01.12 2 2 2" xfId="33498"/>
    <cellStyle name="s_LI#38 165100 Mar 2011_JE 77 Rev Stabilization 01.12 3" xfId="29953"/>
    <cellStyle name="s_LI#38 165100 Mar 2011_JE 77 Rev Stabilization 01.12 3 2" xfId="17756"/>
    <cellStyle name="s_LI#38 165100 Mar 2011_JE 77 Rev Stabilization 04.12" xfId="9111"/>
    <cellStyle name="s_LI#38 165100 Mar 2011_JE 77 Rev Stabilization 04.12 2" xfId="10536"/>
    <cellStyle name="s_LI#38 165100 Mar 2011_JE 77 Rev Stabilization 04.12 2 2" xfId="29956"/>
    <cellStyle name="s_LI#38 165100 Mar 2011_JE 77 Rev Stabilization 04.12 2 2 2" xfId="17357"/>
    <cellStyle name="s_LI#38 165100 Mar 2011_JE 77 Rev Stabilization 04.12 3" xfId="29955"/>
    <cellStyle name="s_LI#38 165100 Mar 2011_JE 77 Rev Stabilization 04.12 3 2" xfId="21070"/>
    <cellStyle name="s_LI#38 165100 Mar 2011_JE 77 Rev Stabilization_LI_07.12" xfId="9112"/>
    <cellStyle name="s_LI#38 165100 Mar 2011_JE 77 Rev Stabilization_LI_07.12 2" xfId="29957"/>
    <cellStyle name="s_LI#38 165100 Mar 2011_JE 77 Rev Stabilization_LI_07.12 2 2" xfId="33029"/>
    <cellStyle name="s_LI#38 165100 Mar 2011_JE 78 Property Tax Stabilization 01.12" xfId="6850"/>
    <cellStyle name="s_LI#38 165100 Mar 2011_JE 78 Property Tax Stabilization 01.12 2" xfId="10537"/>
    <cellStyle name="s_LI#38 165100 Mar 2011_JE 78 Property Tax Stabilization 01.12 2 2" xfId="29959"/>
    <cellStyle name="s_LI#38 165100 Mar 2011_JE 78 Property Tax Stabilization 01.12 2 2 2" xfId="32481"/>
    <cellStyle name="s_LI#38 165100 Mar 2011_JE 78 Property Tax Stabilization 01.12 3" xfId="29958"/>
    <cellStyle name="s_LI#38 165100 Mar 2011_JE 78 Property Tax Stabilization 01.12 3 2" xfId="33321"/>
    <cellStyle name="s_LI#38 165100 Mar 2011_JE 78 Property Tax Stabilization 03.12" xfId="9113"/>
    <cellStyle name="s_LI#38 165100 Mar 2011_JE 78 Property Tax Stabilization 03.12 2" xfId="29960"/>
    <cellStyle name="s_LI#38 165100 Mar 2011_JE 78 Property Tax Stabilization 03.12 2 2" xfId="34257"/>
    <cellStyle name="s_LI#38 165100 Mar 2011_JE 78 Property Tax Stabilization 04.12" xfId="9114"/>
    <cellStyle name="s_LI#38 165100 Mar 2011_JE 78 Property Tax Stabilization 04.12 2" xfId="29961"/>
    <cellStyle name="s_LI#38 165100 Mar 2011_JE 78 Property Tax Stabilization 04.12 2 2" xfId="33206"/>
    <cellStyle name="s_LI#38 165100 Mar 2011_JE 78 Property Tax Stabilization 11.11" xfId="6851"/>
    <cellStyle name="s_LI#38 165100 Mar 2011_JE 78 Property Tax Stabilization 11.11 2" xfId="10538"/>
    <cellStyle name="s_LI#38 165100 Mar 2011_JE 78 Property Tax Stabilization 11.11 2 2" xfId="29963"/>
    <cellStyle name="s_LI#38 165100 Mar 2011_JE 78 Property Tax Stabilization 11.11 2 2 2" xfId="21135"/>
    <cellStyle name="s_LI#38 165100 Mar 2011_JE 78 Property Tax Stabilization 11.11 3" xfId="29962"/>
    <cellStyle name="s_LI#38 165100 Mar 2011_JE 78 Property Tax Stabilization 11.11 3 2" xfId="18052"/>
    <cellStyle name="s_rvr_analysis_andrew" xfId="172"/>
    <cellStyle name="s_rvr_analysis_andrew 2" xfId="6852"/>
    <cellStyle name="s_rvr_analysis_andrew 2 2" xfId="29965"/>
    <cellStyle name="s_rvr_analysis_andrew 2 2 2" xfId="34495"/>
    <cellStyle name="s_rvr_analysis_andrew 3" xfId="29964"/>
    <cellStyle name="s_rvr_analysis_andrew 3 2" xfId="21126"/>
    <cellStyle name="s_rvr_analysis_andrew_100000439" xfId="9115"/>
    <cellStyle name="s_rvr_analysis_andrew_100000439 2" xfId="29966"/>
    <cellStyle name="s_rvr_analysis_andrew_100000439 2 2" xfId="17974"/>
    <cellStyle name="s_rvr_analysis_andrew_100000477 JE 77 Rev Stabilization_LI_08.12" xfId="10539"/>
    <cellStyle name="s_rvr_analysis_andrew_100000477 JE 77 Rev Stabilization_LI_08.12 2" xfId="29967"/>
    <cellStyle name="s_rvr_analysis_andrew_100000477 JE 77 Rev Stabilization_LI_08.12 2 2" xfId="34386"/>
    <cellStyle name="s_rvr_analysis_andrew_165500 Prepaid Other_NY_05.12" xfId="9116"/>
    <cellStyle name="s_rvr_analysis_andrew_165500 Prepaid Other_NY_05.12 2" xfId="29968"/>
    <cellStyle name="s_rvr_analysis_andrew_165500 Prepaid Other_NY_05.12 2 2" xfId="34143"/>
    <cellStyle name="s_rvr_analysis_andrew_241208 Accrued Rents_NY_05.12" xfId="9462"/>
    <cellStyle name="s_rvr_analysis_andrew_241208 Accrued Rents_NY_05.12 2" xfId="29969"/>
    <cellStyle name="s_rvr_analysis_andrew_241208 Accrued Rents_NY_05.12 2 2" xfId="32884"/>
    <cellStyle name="s_rvr_analysis_andrew_256328 Accr Revenue Other_LI_11.11" xfId="6853"/>
    <cellStyle name="s_rvr_analysis_andrew_256328 Accr Revenue Other_LI_11.11 2" xfId="29970"/>
    <cellStyle name="s_rvr_analysis_andrew_256328 Accr Revenue Other_LI_11.11 2 2" xfId="21267"/>
    <cellStyle name="s_rvr_analysis_andrew_256345 MTBE_NY_05.12" xfId="9463"/>
    <cellStyle name="s_rvr_analysis_andrew_256345 MTBE_NY_05.12 2" xfId="29971"/>
    <cellStyle name="s_rvr_analysis_andrew_256345 MTBE_NY_05.12 2 2" xfId="35550"/>
    <cellStyle name="s_rvr_analysis_andrew_39 - JE 79 Rev Stabilization adj_NY_05.12" xfId="9117"/>
    <cellStyle name="s_rvr_analysis_andrew_39 - JE 79 Rev Stabilization adj_NY_05.12 2" xfId="29972"/>
    <cellStyle name="s_rvr_analysis_andrew_39 - JE 79 Rev Stabilization adj_NY_05.12 2 2" xfId="33929"/>
    <cellStyle name="s_rvr_analysis_andrew_Attachment A updated 07 11 with Co. Share 14% &amp; East Rockaway" xfId="6854"/>
    <cellStyle name="s_rvr_analysis_andrew_Attachment A updated 07 11 with Co. Share 14% &amp; East Rockaway 2" xfId="29973"/>
    <cellStyle name="s_rvr_analysis_andrew_Attachment A updated 07 11 with Co. Share 14% &amp; East Rockaway 2 2" xfId="17733"/>
    <cellStyle name="s_rvr_analysis_andrew_Attachment A updated 07 11 with Co. Share 14% &amp; East Rockaway_Attachment A_Village Refunds # 2 as of 09 12 2011 updated" xfId="10540"/>
    <cellStyle name="s_rvr_analysis_andrew_Attachment A updated 07 11 with Co. Share 14% &amp; East Rockaway_Attachment A_Village Refunds # 2 as of 09 12 2011 updated 2" xfId="29974"/>
    <cellStyle name="s_rvr_analysis_andrew_Attachment A updated 07 11 with Co. Share 14% &amp; East Rockaway_Attachment A_Village Refunds # 2 as of 09 12 2011 updated 2 2" xfId="20943"/>
    <cellStyle name="s_rvr_analysis_andrew_Attachment A updated with Co. Share 14% 07 25 2011" xfId="6855"/>
    <cellStyle name="s_rvr_analysis_andrew_Attachment A updated with Co. Share 14% 07 25 2011 2" xfId="29975"/>
    <cellStyle name="s_rvr_analysis_andrew_Attachment A updated with Co. Share 14% 07 25 2011 2 2" xfId="35819"/>
    <cellStyle name="s_rvr_analysis_andrew_Attachment A updated with Co. Share 14% 07 25 2011_Attachment A_Village Refunds # 2 as of 09 12 2011 updated" xfId="10541"/>
    <cellStyle name="s_rvr_analysis_andrew_Attachment A updated with Co. Share 14% 07 25 2011_Attachment A_Village Refunds # 2 as of 09 12 2011 updated 2" xfId="29976"/>
    <cellStyle name="s_rvr_analysis_andrew_Attachment A updated with Co. Share 14% 07 25 2011_Attachment A_Village Refunds # 2 as of 09 12 2011 updated 2 2" xfId="21372"/>
    <cellStyle name="s_rvr_analysis_andrew_Attachment A_Village Refunds # 2 as of 09 12 2011 updated" xfId="10542"/>
    <cellStyle name="s_rvr_analysis_andrew_Attachment A_Village Refunds # 2 as of 09 12 2011 updated 2" xfId="29977"/>
    <cellStyle name="s_rvr_analysis_andrew_Attachment A_Village Refunds # 2 as of 09 12 2011 updated 2 2" xfId="35128"/>
    <cellStyle name="s_rvr_analysis_andrew_CONTROL_LOG_01_2012" xfId="6856"/>
    <cellStyle name="s_rvr_analysis_andrew_CONTROL_LOG_01_2012 2" xfId="29978"/>
    <cellStyle name="s_rvr_analysis_andrew_CONTROL_LOG_01_2012 2 2" xfId="35078"/>
    <cellStyle name="s_rvr_analysis_andrew_CONTROL_LOG_02_2012" xfId="6857"/>
    <cellStyle name="s_rvr_analysis_andrew_CONTROL_LOG_02_2012 2" xfId="29979"/>
    <cellStyle name="s_rvr_analysis_andrew_CONTROL_LOG_02_2012 2 2" xfId="21477"/>
    <cellStyle name="s_rvr_analysis_andrew_CONTROL_LOG_03_2012" xfId="6858"/>
    <cellStyle name="s_rvr_analysis_andrew_CONTROL_LOG_03_2012 2" xfId="29980"/>
    <cellStyle name="s_rvr_analysis_andrew_CONTROL_LOG_03_2012 2 2" xfId="20653"/>
    <cellStyle name="s_rvr_analysis_andrew_CONTROL_LOG_04_2011" xfId="6859"/>
    <cellStyle name="s_rvr_analysis_andrew_CONTROL_LOG_04_2011 2" xfId="29981"/>
    <cellStyle name="s_rvr_analysis_andrew_CONTROL_LOG_04_2011 2 2" xfId="32318"/>
    <cellStyle name="s_rvr_analysis_andrew_CONTROL_LOG_04_2012" xfId="6860"/>
    <cellStyle name="s_rvr_analysis_andrew_CONTROL_LOG_04_2012 2" xfId="29982"/>
    <cellStyle name="s_rvr_analysis_andrew_CONTROL_LOG_04_2012 2 2" xfId="34432"/>
    <cellStyle name="s_rvr_analysis_andrew_CONTROL_LOG_05_2011" xfId="6861"/>
    <cellStyle name="s_rvr_analysis_andrew_CONTROL_LOG_05_2011 2" xfId="29983"/>
    <cellStyle name="s_rvr_analysis_andrew_CONTROL_LOG_05_2011 2 2" xfId="20902"/>
    <cellStyle name="s_rvr_analysis_andrew_CONTROL_LOG_05_2012" xfId="6862"/>
    <cellStyle name="s_rvr_analysis_andrew_CONTROL_LOG_05_2012 2" xfId="29984"/>
    <cellStyle name="s_rvr_analysis_andrew_CONTROL_LOG_05_2012 2 2" xfId="32771"/>
    <cellStyle name="s_rvr_analysis_andrew_CONTROL_LOG_06_2011" xfId="6863"/>
    <cellStyle name="s_rvr_analysis_andrew_CONTROL_LOG_06_2011 2" xfId="29985"/>
    <cellStyle name="s_rvr_analysis_andrew_CONTROL_LOG_06_2011 2 2" xfId="18539"/>
    <cellStyle name="s_rvr_analysis_andrew_CONTROL_LOG_06_2012" xfId="6864"/>
    <cellStyle name="s_rvr_analysis_andrew_CONTROL_LOG_06_2012 2" xfId="29986"/>
    <cellStyle name="s_rvr_analysis_andrew_CONTROL_LOG_06_2012 2 2" xfId="18779"/>
    <cellStyle name="s_rvr_analysis_andrew_CONTROL_LOG_07_2011" xfId="6865"/>
    <cellStyle name="s_rvr_analysis_andrew_CONTROL_LOG_07_2011 2" xfId="29987"/>
    <cellStyle name="s_rvr_analysis_andrew_CONTROL_LOG_07_2011 2 2" xfId="34864"/>
    <cellStyle name="s_rvr_analysis_andrew_CONTROL_LOG_08_2011" xfId="6866"/>
    <cellStyle name="s_rvr_analysis_andrew_CONTROL_LOG_08_2011 2" xfId="29988"/>
    <cellStyle name="s_rvr_analysis_andrew_CONTROL_LOG_08_2011 2 2" xfId="34929"/>
    <cellStyle name="s_rvr_analysis_andrew_CONTROL_LOG_09_2011" xfId="6867"/>
    <cellStyle name="s_rvr_analysis_andrew_CONTROL_LOG_09_2011 2" xfId="29989"/>
    <cellStyle name="s_rvr_analysis_andrew_CONTROL_LOG_09_2011 2 2" xfId="33579"/>
    <cellStyle name="s_rvr_analysis_andrew_CONTROL_LOG_10_2011" xfId="6868"/>
    <cellStyle name="s_rvr_analysis_andrew_CONTROL_LOG_10_2011 2" xfId="29990"/>
    <cellStyle name="s_rvr_analysis_andrew_CONTROL_LOG_10_2011 2 2" xfId="34044"/>
    <cellStyle name="s_rvr_analysis_andrew_CONTROL_LOG_11_2011" xfId="6869"/>
    <cellStyle name="s_rvr_analysis_andrew_CONTROL_LOG_11_2011 2" xfId="29991"/>
    <cellStyle name="s_rvr_analysis_andrew_CONTROL_LOG_11_2011 2 2" xfId="32473"/>
    <cellStyle name="s_rvr_analysis_andrew_CONTROL_LOG_12_2011" xfId="6870"/>
    <cellStyle name="s_rvr_analysis_andrew_CONTROL_LOG_12_2011 2" xfId="29992"/>
    <cellStyle name="s_rvr_analysis_andrew_CONTROL_LOG_12_2011 2 2" xfId="21290"/>
    <cellStyle name="s_rvr_analysis_andrew_Exhibit JNC-1 Property Tax Refunds" xfId="6871"/>
    <cellStyle name="s_rvr_analysis_andrew_Exhibit JNC-1 Property Tax Refunds 2" xfId="29993"/>
    <cellStyle name="s_rvr_analysis_andrew_Exhibit JNC-1 Property Tax Refunds 2 2" xfId="34145"/>
    <cellStyle name="s_rvr_analysis_andrew_Exhibit JNC-1 Property Tax Refunds_256328 Accr Revenue Other_LI_11.11" xfId="6872"/>
    <cellStyle name="s_rvr_analysis_andrew_Exhibit JNC-1 Property Tax Refunds_256328 Accr Revenue Other_LI_11.11 2" xfId="29994"/>
    <cellStyle name="s_rvr_analysis_andrew_Exhibit JNC-1 Property Tax Refunds_256328 Accr Revenue Other_LI_11.11 2 2" xfId="20889"/>
    <cellStyle name="s_rvr_analysis_andrew_Exhibit JNC-1 Property Tax Refunds_Attachment A_Village Refunds # 2 as of 09 12 2011 updated" xfId="10543"/>
    <cellStyle name="s_rvr_analysis_andrew_Exhibit JNC-1 Property Tax Refunds_Attachment A_Village Refunds # 2 as of 09 12 2011 updated 2" xfId="29995"/>
    <cellStyle name="s_rvr_analysis_andrew_Exhibit JNC-1 Property Tax Refunds_Attachment A_Village Refunds # 2 as of 09 12 2011 updated 2 2" xfId="18272"/>
    <cellStyle name="s_rvr_analysis_andrew_Exhibit JNC-1 Property Tax Refunds_JE 154 Interest on Village Refunds_02.12" xfId="6873"/>
    <cellStyle name="s_rvr_analysis_andrew_Exhibit JNC-1 Property Tax Refunds_JE 154 Interest on Village Refunds_02.12 2" xfId="29996"/>
    <cellStyle name="s_rvr_analysis_andrew_Exhibit JNC-1 Property Tax Refunds_JE 154 Interest on Village Refunds_02.12 2 2" xfId="32596"/>
    <cellStyle name="s_rvr_analysis_andrew_Exhibit JNC-1 Property Tax Refunds_JE 154 Interest on Village Refunds_08.11" xfId="6874"/>
    <cellStyle name="s_rvr_analysis_andrew_Exhibit JNC-1 Property Tax Refunds_JE 154 Interest on Village Refunds_08.11 2" xfId="29997"/>
    <cellStyle name="s_rvr_analysis_andrew_Exhibit JNC-1 Property Tax Refunds_JE 154 Interest on Village Refunds_08.11 2 2" xfId="19236"/>
    <cellStyle name="s_rvr_analysis_andrew_Exhibit JNC-1 Property Tax Refunds_JE 154 Interest on Village Refunds_11.11" xfId="6875"/>
    <cellStyle name="s_rvr_analysis_andrew_Exhibit JNC-1 Property Tax Refunds_JE 154 Interest on Village Refunds_11.11 2" xfId="29998"/>
    <cellStyle name="s_rvr_analysis_andrew_Exhibit JNC-1 Property Tax Refunds_JE 154 Interest on Village Refunds_11.11 2 2" xfId="35977"/>
    <cellStyle name="s_rvr_analysis_andrew_Finance_JKC5_August 2011" xfId="6876"/>
    <cellStyle name="s_rvr_analysis_andrew_Finance_JKC5_August 2011 2" xfId="29999"/>
    <cellStyle name="s_rvr_analysis_andrew_Finance_JKC5_August 2011 2 2" xfId="35475"/>
    <cellStyle name="s_rvr_analysis_andrew_Finance_JKC5_January 2012" xfId="6877"/>
    <cellStyle name="s_rvr_analysis_andrew_Finance_JKC5_January 2012 2" xfId="30000"/>
    <cellStyle name="s_rvr_analysis_andrew_Finance_JKC5_January 2012 2 2" xfId="32735"/>
    <cellStyle name="s_rvr_analysis_andrew_FSTR JDE Reports 12.2011" xfId="9118"/>
    <cellStyle name="s_rvr_analysis_andrew_FSTR JDE Reports 12.2011 2" xfId="10544"/>
    <cellStyle name="s_rvr_analysis_andrew_FSTR JDE Reports 12.2011 2 2" xfId="30002"/>
    <cellStyle name="s_rvr_analysis_andrew_FSTR JDE Reports 12.2011 2 2 2" xfId="34318"/>
    <cellStyle name="s_rvr_analysis_andrew_FSTR JDE Reports 12.2011 3" xfId="30001"/>
    <cellStyle name="s_rvr_analysis_andrew_FSTR JDE Reports 12.2011 3 2" xfId="32912"/>
    <cellStyle name="s_rvr_analysis_andrew_JE 100_AR_Uncoll_NY_12.12" xfId="9464"/>
    <cellStyle name="s_rvr_analysis_andrew_JE 100_AR_Uncoll_NY_12.12 2" xfId="30003"/>
    <cellStyle name="s_rvr_analysis_andrew_JE 100_AR_Uncoll_NY_12.12 2 2" xfId="36024"/>
    <cellStyle name="s_rvr_analysis_andrew_JE 100_Uncoll_LI_06.12" xfId="6878"/>
    <cellStyle name="s_rvr_analysis_andrew_JE 100_Uncoll_LI_06.12 2" xfId="30004"/>
    <cellStyle name="s_rvr_analysis_andrew_JE 100_Uncoll_LI_06.12 2 2" xfId="20944"/>
    <cellStyle name="s_rvr_analysis_andrew_JE 108 SERP 07.12" xfId="6879"/>
    <cellStyle name="s_rvr_analysis_andrew_JE 108 SERP 07.12 2" xfId="6880"/>
    <cellStyle name="s_rvr_analysis_andrew_JE 108 SERP 07.12 2 2" xfId="30006"/>
    <cellStyle name="s_rvr_analysis_andrew_JE 108 SERP 07.12 2 2 2" xfId="35281"/>
    <cellStyle name="s_rvr_analysis_andrew_JE 108 SERP 07.12 3" xfId="6881"/>
    <cellStyle name="s_rvr_analysis_andrew_JE 108 SERP 07.12 3 2" xfId="30007"/>
    <cellStyle name="s_rvr_analysis_andrew_JE 108 SERP 07.12 3 2 2" xfId="19616"/>
    <cellStyle name="s_rvr_analysis_andrew_JE 108 SERP 07.12 4" xfId="6882"/>
    <cellStyle name="s_rvr_analysis_andrew_JE 108 SERP 07.12 4 2" xfId="30008"/>
    <cellStyle name="s_rvr_analysis_andrew_JE 108 SERP 07.12 4 2 2" xfId="20961"/>
    <cellStyle name="s_rvr_analysis_andrew_JE 108 SERP 07.12 5" xfId="6883"/>
    <cellStyle name="s_rvr_analysis_andrew_JE 108 SERP 07.12 5 2" xfId="30009"/>
    <cellStyle name="s_rvr_analysis_andrew_JE 108 SERP 07.12 5 2 2" xfId="21326"/>
    <cellStyle name="s_rvr_analysis_andrew_JE 108 SERP 07.12 6" xfId="30005"/>
    <cellStyle name="s_rvr_analysis_andrew_JE 108 SERP 07.12 6 2" xfId="33313"/>
    <cellStyle name="s_rvr_analysis_andrew_JE 109 Rate Differential 08.12" xfId="6884"/>
    <cellStyle name="s_rvr_analysis_andrew_JE 109 Rate Differential 08.12 2" xfId="6885"/>
    <cellStyle name="s_rvr_analysis_andrew_JE 109 Rate Differential 08.12 2 2" xfId="30011"/>
    <cellStyle name="s_rvr_analysis_andrew_JE 109 Rate Differential 08.12 2 2 2" xfId="20635"/>
    <cellStyle name="s_rvr_analysis_andrew_JE 109 Rate Differential 08.12 3" xfId="6886"/>
    <cellStyle name="s_rvr_analysis_andrew_JE 109 Rate Differential 08.12 3 2" xfId="30012"/>
    <cellStyle name="s_rvr_analysis_andrew_JE 109 Rate Differential 08.12 3 2 2" xfId="34451"/>
    <cellStyle name="s_rvr_analysis_andrew_JE 109 Rate Differential 08.12 4" xfId="6887"/>
    <cellStyle name="s_rvr_analysis_andrew_JE 109 Rate Differential 08.12 4 2" xfId="30013"/>
    <cellStyle name="s_rvr_analysis_andrew_JE 109 Rate Differential 08.12 4 2 2" xfId="17497"/>
    <cellStyle name="s_rvr_analysis_andrew_JE 109 Rate Differential 08.12 5" xfId="6888"/>
    <cellStyle name="s_rvr_analysis_andrew_JE 109 Rate Differential 08.12 5 2" xfId="30014"/>
    <cellStyle name="s_rvr_analysis_andrew_JE 109 Rate Differential 08.12 5 2 2" xfId="18961"/>
    <cellStyle name="s_rvr_analysis_andrew_JE 109 Rate Differential 08.12 6" xfId="30010"/>
    <cellStyle name="s_rvr_analysis_andrew_JE 109 Rate Differential 08.12 6 2" xfId="19919"/>
    <cellStyle name="s_rvr_analysis_andrew_JE 111 PNC ANALYSIS FEE ACCRUAL 07.12" xfId="6889"/>
    <cellStyle name="s_rvr_analysis_andrew_JE 111 PNC ANALYSIS FEE ACCRUAL 07.12 2" xfId="6890"/>
    <cellStyle name="s_rvr_analysis_andrew_JE 111 PNC ANALYSIS FEE ACCRUAL 07.12 2 2" xfId="30016"/>
    <cellStyle name="s_rvr_analysis_andrew_JE 111 PNC ANALYSIS FEE ACCRUAL 07.12 2 2 2" xfId="34150"/>
    <cellStyle name="s_rvr_analysis_andrew_JE 111 PNC ANALYSIS FEE ACCRUAL 07.12 3" xfId="6891"/>
    <cellStyle name="s_rvr_analysis_andrew_JE 111 PNC ANALYSIS FEE ACCRUAL 07.12 3 2" xfId="30017"/>
    <cellStyle name="s_rvr_analysis_andrew_JE 111 PNC ANALYSIS FEE ACCRUAL 07.12 3 2 2" xfId="19344"/>
    <cellStyle name="s_rvr_analysis_andrew_JE 111 PNC ANALYSIS FEE ACCRUAL 07.12 4" xfId="6892"/>
    <cellStyle name="s_rvr_analysis_andrew_JE 111 PNC ANALYSIS FEE ACCRUAL 07.12 4 2" xfId="30018"/>
    <cellStyle name="s_rvr_analysis_andrew_JE 111 PNC ANALYSIS FEE ACCRUAL 07.12 4 2 2" xfId="18756"/>
    <cellStyle name="s_rvr_analysis_andrew_JE 111 PNC ANALYSIS FEE ACCRUAL 07.12 5" xfId="6893"/>
    <cellStyle name="s_rvr_analysis_andrew_JE 111 PNC ANALYSIS FEE ACCRUAL 07.12 5 2" xfId="30019"/>
    <cellStyle name="s_rvr_analysis_andrew_JE 111 PNC ANALYSIS FEE ACCRUAL 07.12 5 2 2" xfId="18783"/>
    <cellStyle name="s_rvr_analysis_andrew_JE 111 PNC ANALYSIS FEE ACCRUAL 07.12 6" xfId="30015"/>
    <cellStyle name="s_rvr_analysis_andrew_JE 111 PNC ANALYSIS FEE ACCRUAL 07.12 6 2" xfId="20705"/>
    <cellStyle name="s_rvr_analysis_andrew_JE 125_AWCC Activity_NY_08.12" xfId="6894"/>
    <cellStyle name="s_rvr_analysis_andrew_JE 125_AWCC Activity_NY_08.12 2" xfId="30020"/>
    <cellStyle name="s_rvr_analysis_andrew_JE 125_AWCC Activity_NY_08.12 2 2" xfId="18080"/>
    <cellStyle name="s_rvr_analysis_andrew_JE 152_TSA accrue interest_LI_07.12" xfId="6895"/>
    <cellStyle name="s_rvr_analysis_andrew_JE 152_TSA accrue interest_LI_07.12 2" xfId="30021"/>
    <cellStyle name="s_rvr_analysis_andrew_JE 152_TSA accrue interest_LI_07.12 2 2" xfId="18926"/>
    <cellStyle name="s_rvr_analysis_andrew_JE 154 Interest on Village Refunds_02.12" xfId="6896"/>
    <cellStyle name="s_rvr_analysis_andrew_JE 154 Interest on Village Refunds_02.12 2" xfId="30022"/>
    <cellStyle name="s_rvr_analysis_andrew_JE 154 Interest on Village Refunds_02.12 2 2" xfId="35433"/>
    <cellStyle name="s_rvr_analysis_andrew_JE 154 Interest on Village Refunds_03.11" xfId="6897"/>
    <cellStyle name="s_rvr_analysis_andrew_JE 154 Interest on Village Refunds_03.11 2" xfId="30023"/>
    <cellStyle name="s_rvr_analysis_andrew_JE 154 Interest on Village Refunds_03.11 2 2" xfId="33257"/>
    <cellStyle name="s_rvr_analysis_andrew_JE 154 Interest on Village Refunds_03.11_256328 Accr Revenue Other_LI_11.11" xfId="6898"/>
    <cellStyle name="s_rvr_analysis_andrew_JE 154 Interest on Village Refunds_03.11_256328 Accr Revenue Other_LI_11.11 2" xfId="30024"/>
    <cellStyle name="s_rvr_analysis_andrew_JE 154 Interest on Village Refunds_03.11_256328 Accr Revenue Other_LI_11.11 2 2" xfId="33361"/>
    <cellStyle name="s_rvr_analysis_andrew_JE 154 Interest on Village Refunds_03.11_Attachment A updated with Co. Share 14% 07 25 2011" xfId="6899"/>
    <cellStyle name="s_rvr_analysis_andrew_JE 154 Interest on Village Refunds_03.11_Attachment A updated with Co. Share 14% 07 25 2011 2" xfId="30025"/>
    <cellStyle name="s_rvr_analysis_andrew_JE 154 Interest on Village Refunds_03.11_Attachment A updated with Co. Share 14% 07 25 2011 2 2" xfId="18575"/>
    <cellStyle name="s_rvr_analysis_andrew_JE 154 Interest on Village Refunds_03.11_Attachment A updated with Co. Share 14% 07 25 2011_Attachment A_Village Refunds # 2 as of 09 12 2011 updated" xfId="10545"/>
    <cellStyle name="s_rvr_analysis_andrew_JE 154 Interest on Village Refunds_03.11_Attachment A updated with Co. Share 14% 07 25 2011_Attachment A_Village Refunds # 2 as of 09 12 2011 updated 2" xfId="30026"/>
    <cellStyle name="s_rvr_analysis_andrew_JE 154 Interest on Village Refunds_03.11_Attachment A updated with Co. Share 14% 07 25 2011_Attachment A_Village Refunds # 2 as of 09 12 2011 updated 2 2" xfId="18939"/>
    <cellStyle name="s_rvr_analysis_andrew_JE 154 Interest on Village Refunds_03.11_Attachment A_Village Refunds # 2 as of 09 12 2011 updated" xfId="10546"/>
    <cellStyle name="s_rvr_analysis_andrew_JE 154 Interest on Village Refunds_03.11_Attachment A_Village Refunds # 2 as of 09 12 2011 updated 2" xfId="30027"/>
    <cellStyle name="s_rvr_analysis_andrew_JE 154 Interest on Village Refunds_03.11_Attachment A_Village Refunds # 2 as of 09 12 2011 updated 2 2" xfId="35543"/>
    <cellStyle name="s_rvr_analysis_andrew_JE 154 Interest on Village Refunds_03.11_JE 154 Interest on Village Refunds_02.12" xfId="6900"/>
    <cellStyle name="s_rvr_analysis_andrew_JE 154 Interest on Village Refunds_03.11_JE 154 Interest on Village Refunds_02.12 2" xfId="30028"/>
    <cellStyle name="s_rvr_analysis_andrew_JE 154 Interest on Village Refunds_03.11_JE 154 Interest on Village Refunds_02.12 2 2" xfId="18517"/>
    <cellStyle name="s_rvr_analysis_andrew_JE 154 Interest on Village Refunds_03.11_JE 154 Interest on Village Refunds_08.11" xfId="6901"/>
    <cellStyle name="s_rvr_analysis_andrew_JE 154 Interest on Village Refunds_03.11_JE 154 Interest on Village Refunds_08.11 2" xfId="30029"/>
    <cellStyle name="s_rvr_analysis_andrew_JE 154 Interest on Village Refunds_03.11_JE 154 Interest on Village Refunds_08.11 2 2" xfId="33420"/>
    <cellStyle name="s_rvr_analysis_andrew_JE 154 Interest on Village Refunds_03.11_JE 154 Interest on Village Refunds_11.11" xfId="6902"/>
    <cellStyle name="s_rvr_analysis_andrew_JE 154 Interest on Village Refunds_03.11_JE 154 Interest on Village Refunds_11.11 2" xfId="30030"/>
    <cellStyle name="s_rvr_analysis_andrew_JE 154 Interest on Village Refunds_03.11_JE 154 Interest on Village Refunds_11.11 2 2" xfId="17864"/>
    <cellStyle name="s_rvr_analysis_andrew_JE 154 Interest on Village Refunds_08.11" xfId="6903"/>
    <cellStyle name="s_rvr_analysis_andrew_JE 154 Interest on Village Refunds_08.11 2" xfId="30031"/>
    <cellStyle name="s_rvr_analysis_andrew_JE 154 Interest on Village Refunds_08.11 2 2" xfId="21397"/>
    <cellStyle name="s_rvr_analysis_andrew_JE 154 Interest on Village Refunds_09.11" xfId="10547"/>
    <cellStyle name="s_rvr_analysis_andrew_JE 154 Interest on Village Refunds_09.11 2" xfId="30032"/>
    <cellStyle name="s_rvr_analysis_andrew_JE 154 Interest on Village Refunds_09.11 2 2" xfId="33928"/>
    <cellStyle name="s_rvr_analysis_andrew_JE 154 Interest on Village Refunds_11.11" xfId="6904"/>
    <cellStyle name="s_rvr_analysis_andrew_JE 154 Interest on Village Refunds_11.11 2" xfId="30033"/>
    <cellStyle name="s_rvr_analysis_andrew_JE 154 Interest on Village Refunds_11.11 2 2" xfId="17702"/>
    <cellStyle name="s_rvr_analysis_andrew_JE 160 Workbasket accrual LI 09.11" xfId="6905"/>
    <cellStyle name="s_rvr_analysis_andrew_JE 160 Workbasket accrual LI 09.11 2" xfId="30034"/>
    <cellStyle name="s_rvr_analysis_andrew_JE 160 Workbasket accrual LI 09.11 2 2" xfId="33747"/>
    <cellStyle name="s_rvr_analysis_andrew_JE 160 Workbasket accrual LI 10.11 - in progress" xfId="6906"/>
    <cellStyle name="s_rvr_analysis_andrew_JE 160 Workbasket accrual LI 10.11 - in progress 2" xfId="30035"/>
    <cellStyle name="s_rvr_analysis_andrew_JE 160 Workbasket accrual LI 10.11 - in progress 2 2" xfId="34562"/>
    <cellStyle name="s_rvr_analysis_andrew_JE 160 Workbasket Accrual_updated-_CA_01.10" xfId="6907"/>
    <cellStyle name="s_rvr_analysis_andrew_JE 160 Workbasket Accrual_updated-_CA_01.10 2" xfId="6908"/>
    <cellStyle name="s_rvr_analysis_andrew_JE 160 Workbasket Accrual_updated-_CA_01.10 2 2" xfId="30037"/>
    <cellStyle name="s_rvr_analysis_andrew_JE 160 Workbasket Accrual_updated-_CA_01.10 2 2 2" xfId="32932"/>
    <cellStyle name="s_rvr_analysis_andrew_JE 160 Workbasket Accrual_updated-_CA_01.10 3" xfId="6909"/>
    <cellStyle name="s_rvr_analysis_andrew_JE 160 Workbasket Accrual_updated-_CA_01.10 3 2" xfId="30038"/>
    <cellStyle name="s_rvr_analysis_andrew_JE 160 Workbasket Accrual_updated-_CA_01.10 3 2 2" xfId="36053"/>
    <cellStyle name="s_rvr_analysis_andrew_JE 160 Workbasket Accrual_updated-_CA_01.10 4" xfId="6910"/>
    <cellStyle name="s_rvr_analysis_andrew_JE 160 Workbasket Accrual_updated-_CA_01.10 4 2" xfId="30039"/>
    <cellStyle name="s_rvr_analysis_andrew_JE 160 Workbasket Accrual_updated-_CA_01.10 4 2 2" xfId="32779"/>
    <cellStyle name="s_rvr_analysis_andrew_JE 160 Workbasket Accrual_updated-_CA_01.10 5" xfId="6911"/>
    <cellStyle name="s_rvr_analysis_andrew_JE 160 Workbasket Accrual_updated-_CA_01.10 5 2" xfId="30040"/>
    <cellStyle name="s_rvr_analysis_andrew_JE 160 Workbasket Accrual_updated-_CA_01.10 5 2 2" xfId="34210"/>
    <cellStyle name="s_rvr_analysis_andrew_JE 160 Workbasket Accrual_updated-_CA_01.10 6" xfId="30036"/>
    <cellStyle name="s_rvr_analysis_andrew_JE 160 Workbasket Accrual_updated-_CA_01.10 6 2" xfId="17431"/>
    <cellStyle name="s_rvr_analysis_andrew_JE 160 Workbasket Accrual_updated-_CA_01.10_~3251160" xfId="6912"/>
    <cellStyle name="s_rvr_analysis_andrew_JE 160 Workbasket Accrual_updated-_CA_01.10_~3251160 2" xfId="30041"/>
    <cellStyle name="s_rvr_analysis_andrew_JE 160 Workbasket Accrual_updated-_CA_01.10_~3251160 2 2" xfId="18848"/>
    <cellStyle name="s_rvr_analysis_andrew_JE 160 Workbasket Accrual_updated-_CA_01.10_JE 160 Workbasket accrual LI 09.11" xfId="6913"/>
    <cellStyle name="s_rvr_analysis_andrew_JE 160 Workbasket Accrual_updated-_CA_01.10_JE 160 Workbasket accrual LI 09.11 2" xfId="30042"/>
    <cellStyle name="s_rvr_analysis_andrew_JE 160 Workbasket Accrual_updated-_CA_01.10_JE 160 Workbasket accrual LI 09.11 2 2" xfId="35625"/>
    <cellStyle name="s_rvr_analysis_andrew_JE 160 Workbasket Accrual_updated-_CA_01.10_JE 160 Workbasket accrual LI 10.11 - in progress" xfId="6914"/>
    <cellStyle name="s_rvr_analysis_andrew_JE 160 Workbasket Accrual_updated-_CA_01.10_JE 160 Workbasket accrual LI 10.11 - in progress 2" xfId="30043"/>
    <cellStyle name="s_rvr_analysis_andrew_JE 160 Workbasket Accrual_updated-_CA_01.10_JE 160 Workbasket accrual LI 10.11 - in progress 2 2" xfId="17659"/>
    <cellStyle name="s_rvr_analysis_andrew_JE 160 Workbasket Accrual_updated-_CA_01.10_JE 160 Workbasket Template_LI_04.12" xfId="6915"/>
    <cellStyle name="s_rvr_analysis_andrew_JE 160 Workbasket Accrual_updated-_CA_01.10_JE 160 Workbasket Template_LI_04.12 2" xfId="30044"/>
    <cellStyle name="s_rvr_analysis_andrew_JE 160 Workbasket Accrual_updated-_CA_01.10_JE 160 Workbasket Template_LI_04.12 2 2" xfId="18033"/>
    <cellStyle name="s_rvr_analysis_andrew_JE 160 Workbasket Accrual_updated-_CA_01.10_JE 160 Workbasket Template_LI_07.12" xfId="6916"/>
    <cellStyle name="s_rvr_analysis_andrew_JE 160 Workbasket Accrual_updated-_CA_01.10_JE 160 Workbasket Template_LI_07.12 2" xfId="30045"/>
    <cellStyle name="s_rvr_analysis_andrew_JE 160 Workbasket Accrual_updated-_CA_01.10_JE 160 Workbasket Template_LI_07.12 2 2" xfId="33996"/>
    <cellStyle name="s_rvr_analysis_andrew_JE 160 Workbasket Accrual_updated-_CA_01.10_JE 175 Legal Accrual_LI 05.12" xfId="6917"/>
    <cellStyle name="s_rvr_analysis_andrew_JE 160 Workbasket Accrual_updated-_CA_01.10_JE 175 Legal Accrual_LI 05.12 2" xfId="30046"/>
    <cellStyle name="s_rvr_analysis_andrew_JE 160 Workbasket Accrual_updated-_CA_01.10_JE 175 Legal Accrual_LI 05.12 2 2" xfId="21478"/>
    <cellStyle name="s_rvr_analysis_andrew_JE 160 Workbasket Accrual_updated-_CA_01.10_JE 175 Legal Accrual_LI 08.2011" xfId="6918"/>
    <cellStyle name="s_rvr_analysis_andrew_JE 160 Workbasket Accrual_updated-_CA_01.10_JE 175 Legal Accrual_LI 08.2011 2" xfId="30047"/>
    <cellStyle name="s_rvr_analysis_andrew_JE 160 Workbasket Accrual_updated-_CA_01.10_JE 175 Legal Accrual_LI 08.2011 2 2" xfId="34865"/>
    <cellStyle name="s_rvr_analysis_andrew_JE 160 Workbasket Accrual_updated-_CA_01.10_JE 175 Legal Accrual_LI -10.2011" xfId="6919"/>
    <cellStyle name="s_rvr_analysis_andrew_JE 160 Workbasket Accrual_updated-_CA_01.10_JE 175 Legal Accrual_LI -10.2011 2" xfId="30048"/>
    <cellStyle name="s_rvr_analysis_andrew_JE 160 Workbasket Accrual_updated-_CA_01.10_JE 175 Legal Accrual_LI -10.2011 2 2" xfId="34468"/>
    <cellStyle name="s_rvr_analysis_andrew_JE 160 Workbasket Accrual_updated-_CA_01.10_JE 175 Legal Accrual_LI -11.2011" xfId="6920"/>
    <cellStyle name="s_rvr_analysis_andrew_JE 160 Workbasket Accrual_updated-_CA_01.10_JE 175 Legal Accrual_LI -11.2011 2" xfId="30049"/>
    <cellStyle name="s_rvr_analysis_andrew_JE 160 Workbasket Accrual_updated-_CA_01.10_JE 175 Legal Accrual_LI -11.2011 2 2" xfId="32474"/>
    <cellStyle name="s_rvr_analysis_andrew_JE 160 Workbasket Accrual_updated-_CA_01.10_JE 175 Legal Accrual_LI -12.2011" xfId="6921"/>
    <cellStyle name="s_rvr_analysis_andrew_JE 160 Workbasket Accrual_updated-_CA_01.10_JE 175 Legal Accrual_LI -12.2011 2" xfId="30050"/>
    <cellStyle name="s_rvr_analysis_andrew_JE 160 Workbasket Accrual_updated-_CA_01.10_JE 175 Legal Accrual_LI -12.2011 2 2" xfId="34266"/>
    <cellStyle name="s_rvr_analysis_andrew_JE 160 Workbasket Accrual_updated-_CA_01.10_JE 175_Legal Accrual_TN_08.11" xfId="6922"/>
    <cellStyle name="s_rvr_analysis_andrew_JE 160 Workbasket Accrual_updated-_CA_01.10_JE 175_Legal Accrual_TN_08.11 2" xfId="30051"/>
    <cellStyle name="s_rvr_analysis_andrew_JE 160 Workbasket Accrual_updated-_CA_01.10_JE 175_Legal Accrual_TN_08.11 2 2" xfId="32649"/>
    <cellStyle name="s_rvr_analysis_andrew_JE 160 Workbasket Accrual_updated-_CA_01.10_JE 175_Legal Accrual_TN_09.11" xfId="6923"/>
    <cellStyle name="s_rvr_analysis_andrew_JE 160 Workbasket Accrual_updated-_CA_01.10_JE 175_Legal Accrual_TN_09.11 2" xfId="30052"/>
    <cellStyle name="s_rvr_analysis_andrew_JE 160 Workbasket Accrual_updated-_CA_01.10_JE 175_Legal Accrual_TN_09.11 2 2" xfId="17620"/>
    <cellStyle name="s_rvr_analysis_andrew_JE 160 Workbasket Accrual_updated-_CA_01.10_LI-Legal Fees_Accrual Worksheet_2011-02Nov" xfId="6924"/>
    <cellStyle name="s_rvr_analysis_andrew_JE 160 Workbasket Accrual_updated-_CA_01.10_LI-Legal Fees_Accrual Worksheet_2011-02Nov 2" xfId="30053"/>
    <cellStyle name="s_rvr_analysis_andrew_JE 160 Workbasket Accrual_updated-_CA_01.10_LI-Legal Fees_Accrual Worksheet_2011-02Nov 2 2" xfId="17343"/>
    <cellStyle name="s_rvr_analysis_andrew_JE 160 Workbasket Accrual_updated-_CA_01.10_SAP JE Accrual" xfId="6925"/>
    <cellStyle name="s_rvr_analysis_andrew_JE 160 Workbasket Accrual_updated-_CA_01.10_SAP JE Accrual 2" xfId="30054"/>
    <cellStyle name="s_rvr_analysis_andrew_JE 160 Workbasket Accrual_updated-_CA_01.10_SAP JE Accrual 2 2" xfId="36061"/>
    <cellStyle name="s_rvr_analysis_andrew_JE 160 Workbasket Accrual_updated-_CA_01.10_SAP JE Template 10.06.12" xfId="6926"/>
    <cellStyle name="s_rvr_analysis_andrew_JE 160 Workbasket Accrual_updated-_CA_01.10_SAP JE Template 10.06.12 2" xfId="30055"/>
    <cellStyle name="s_rvr_analysis_andrew_JE 160 Workbasket Accrual_updated-_CA_01.10_SAP JE Template 10.06.12 2 2" xfId="33997"/>
    <cellStyle name="s_rvr_analysis_andrew_JE 175 Legal accrual_12.11" xfId="6927"/>
    <cellStyle name="s_rvr_analysis_andrew_JE 175 Legal accrual_12.11 2" xfId="30056"/>
    <cellStyle name="s_rvr_analysis_andrew_JE 175 Legal accrual_12.11 2 2" xfId="34530"/>
    <cellStyle name="s_rvr_analysis_andrew_JE 175 Legal Accrual_LI_07.12" xfId="10927"/>
    <cellStyle name="s_rvr_analysis_andrew_JE 175 Legal Accrual_LI_07.12 2" xfId="30057"/>
    <cellStyle name="s_rvr_analysis_andrew_JE 175 Legal Accrual_LI_07.12 2 2" xfId="18574"/>
    <cellStyle name="s_rvr_analysis_andrew_JE 180_MI reserve over 180 days_LI 07.12" xfId="10928"/>
    <cellStyle name="s_rvr_analysis_andrew_JE 180_MI reserve over 180 days_LI 07.12 2" xfId="30058"/>
    <cellStyle name="s_rvr_analysis_andrew_JE 180_MI reserve over 180 days_LI 07.12 2 2" xfId="33119"/>
    <cellStyle name="s_rvr_analysis_andrew_JE 200 AWCC true up_PA_06.12" xfId="6928"/>
    <cellStyle name="s_rvr_analysis_andrew_JE 200 AWCC true up_PA_06.12 2" xfId="30059"/>
    <cellStyle name="s_rvr_analysis_andrew_JE 200 AWCC true up_PA_06.12 2 2" xfId="33326"/>
    <cellStyle name="s_rvr_analysis_andrew_JE 38110902 True up interest for RAC adjustment" xfId="6929"/>
    <cellStyle name="s_rvr_analysis_andrew_JE 38110902 True up interest for RAC adjustment 2" xfId="30060"/>
    <cellStyle name="s_rvr_analysis_andrew_JE 38110902 True up interest for RAC adjustment 2 2" xfId="21569"/>
    <cellStyle name="s_rvr_analysis_andrew_JE 39081218 Antenna Rent Revenue_NY_07.12" xfId="9465"/>
    <cellStyle name="s_rvr_analysis_andrew_JE 39081218 Antenna Rent Revenue_NY_07.12 2" xfId="30061"/>
    <cellStyle name="s_rvr_analysis_andrew_JE 39081218 Antenna Rent Revenue_NY_07.12 2 2" xfId="34177"/>
    <cellStyle name="s_rvr_analysis_andrew_JE 500 INTERNAL RESERVE INTEREST Dec. 2011" xfId="6930"/>
    <cellStyle name="s_rvr_analysis_andrew_JE 500 INTERNAL RESERVE INTEREST Dec. 2011 2" xfId="9597"/>
    <cellStyle name="s_rvr_analysis_andrew_JE 500 INTERNAL RESERVE INTEREST Dec. 2011 2 2" xfId="30063"/>
    <cellStyle name="s_rvr_analysis_andrew_JE 500 INTERNAL RESERVE INTEREST Dec. 2011 2 2 2" xfId="20859"/>
    <cellStyle name="s_rvr_analysis_andrew_JE 500 INTERNAL RESERVE INTEREST Dec. 2011 3" xfId="30062"/>
    <cellStyle name="s_rvr_analysis_andrew_JE 500 INTERNAL RESERVE INTEREST Dec. 2011 3 2" xfId="20693"/>
    <cellStyle name="s_rvr_analysis_andrew_JE 500 INTERNAL RESERVE INTEREST Nov. 2011" xfId="9598"/>
    <cellStyle name="s_rvr_analysis_andrew_JE 500 INTERNAL RESERVE INTEREST Nov. 2011 2" xfId="30064"/>
    <cellStyle name="s_rvr_analysis_andrew_JE 500 INTERNAL RESERVE INTEREST Nov. 2011 2 2" xfId="18896"/>
    <cellStyle name="s_rvr_analysis_andrew_JE 725 - To record the PPV uplift - NY - 08.12" xfId="9119"/>
    <cellStyle name="s_rvr_analysis_andrew_JE 725 - To record the PPV uplift - NY - 08.12 2" xfId="30065"/>
    <cellStyle name="s_rvr_analysis_andrew_JE 725 - To record the PPV uplift - NY - 08.12 2 2" xfId="34992"/>
    <cellStyle name="s_rvr_analysis_andrew_JE 77 Rev Stabilization 02.12" xfId="6931"/>
    <cellStyle name="s_rvr_analysis_andrew_JE 77 Rev Stabilization 02.12 2" xfId="30066"/>
    <cellStyle name="s_rvr_analysis_andrew_JE 77 Rev Stabilization 02.12 2 2" xfId="34591"/>
    <cellStyle name="s_rvr_analysis_andrew_JE 77 Rev Stabilization 03.12" xfId="10548"/>
    <cellStyle name="s_rvr_analysis_andrew_JE 77 Rev Stabilization 03.12 2" xfId="30067"/>
    <cellStyle name="s_rvr_analysis_andrew_JE 77 Rev Stabilization 03.12 2 2" xfId="35401"/>
    <cellStyle name="s_rvr_analysis_andrew_JE 77 Rev Stabilization 08.11" xfId="6932"/>
    <cellStyle name="s_rvr_analysis_andrew_JE 77 Rev Stabilization 08.11 2" xfId="10549"/>
    <cellStyle name="s_rvr_analysis_andrew_JE 77 Rev Stabilization 08.11 2 2" xfId="30069"/>
    <cellStyle name="s_rvr_analysis_andrew_JE 77 Rev Stabilization 08.11 2 2 2" xfId="18218"/>
    <cellStyle name="s_rvr_analysis_andrew_JE 77 Rev Stabilization 08.11 3" xfId="30068"/>
    <cellStyle name="s_rvr_analysis_andrew_JE 77 Rev Stabilization 08.11 3 2" xfId="32962"/>
    <cellStyle name="s_rvr_analysis_andrew_JE 77 Rev Stabilization 11.11" xfId="10550"/>
    <cellStyle name="s_rvr_analysis_andrew_JE 77 Rev Stabilization 11.11 2" xfId="30070"/>
    <cellStyle name="s_rvr_analysis_andrew_JE 77 Rev Stabilization 11.11 2 2" xfId="32394"/>
    <cellStyle name="s_rvr_analysis_andrew_JE 77 Rev Stabilization 12.11" xfId="10551"/>
    <cellStyle name="s_rvr_analysis_andrew_JE 77 Rev Stabilization 12.11 2" xfId="30071"/>
    <cellStyle name="s_rvr_analysis_andrew_JE 77 Rev Stabilization 12.11 2 2" xfId="20997"/>
    <cellStyle name="s_rvr_analysis_andrew_JE 77 Rev Stabilization_NY_08.12" xfId="9120"/>
    <cellStyle name="s_rvr_analysis_andrew_JE 77 Rev Stabilization_NY_08.12 2" xfId="30072"/>
    <cellStyle name="s_rvr_analysis_andrew_JE 77 Rev Stabilization_NY_08.12 2 2" xfId="19456"/>
    <cellStyle name="s_rvr_analysis_andrew_JE 78 Property Tax Stabilization 02.12" xfId="9121"/>
    <cellStyle name="s_rvr_analysis_andrew_JE 78 Property Tax Stabilization 02.12 2" xfId="30073"/>
    <cellStyle name="s_rvr_analysis_andrew_JE 78 Property Tax Stabilization 02.12 2 2" xfId="33419"/>
    <cellStyle name="s_rvr_analysis_andrew_JE 78 Property Tax Stabilization 08.11" xfId="9122"/>
    <cellStyle name="s_rvr_analysis_andrew_JE 78 Property Tax Stabilization 08.11 2" xfId="30074"/>
    <cellStyle name="s_rvr_analysis_andrew_JE 78 Property Tax Stabilization 08.11 2 2" xfId="18849"/>
    <cellStyle name="s_rvr_analysis_andrew_JE 78 Property Tax Stabilization 11.11" xfId="9123"/>
    <cellStyle name="s_rvr_analysis_andrew_JE 78 Property Tax Stabilization 11.11 2" xfId="30075"/>
    <cellStyle name="s_rvr_analysis_andrew_JE 78 Property Tax Stabilization 11.11 2 2" xfId="34930"/>
    <cellStyle name="s_rvr_analysis_andrew_JE Template" xfId="6933"/>
    <cellStyle name="s_rvr_analysis_andrew_JE Template 2" xfId="6934"/>
    <cellStyle name="s_rvr_analysis_andrew_JE Template 2 2" xfId="30077"/>
    <cellStyle name="s_rvr_analysis_andrew_JE Template 2 2 2" xfId="35428"/>
    <cellStyle name="s_rvr_analysis_andrew_JE Template 3" xfId="6935"/>
    <cellStyle name="s_rvr_analysis_andrew_JE Template 3 2" xfId="30078"/>
    <cellStyle name="s_rvr_analysis_andrew_JE Template 3 2 2" xfId="18915"/>
    <cellStyle name="s_rvr_analysis_andrew_JE Template 4" xfId="6936"/>
    <cellStyle name="s_rvr_analysis_andrew_JE Template 4 2" xfId="30079"/>
    <cellStyle name="s_rvr_analysis_andrew_JE Template 4 2 2" xfId="34750"/>
    <cellStyle name="s_rvr_analysis_andrew_JE Template 5" xfId="6937"/>
    <cellStyle name="s_rvr_analysis_andrew_JE Template 5 2" xfId="30080"/>
    <cellStyle name="s_rvr_analysis_andrew_JE Template 5 2 2" xfId="35040"/>
    <cellStyle name="s_rvr_analysis_andrew_JE Template 6" xfId="30076"/>
    <cellStyle name="s_rvr_analysis_andrew_JE Template 6 2" xfId="32262"/>
    <cellStyle name="s_rvr_analysis_andrew_JE Template_~3251160" xfId="6938"/>
    <cellStyle name="s_rvr_analysis_andrew_JE Template_~3251160 2" xfId="30081"/>
    <cellStyle name="s_rvr_analysis_andrew_JE Template_~3251160 2 2" xfId="19549"/>
    <cellStyle name="s_rvr_analysis_andrew_JE Template_JE 160 Workbasket accrual LI 09.11" xfId="6939"/>
    <cellStyle name="s_rvr_analysis_andrew_JE Template_JE 160 Workbasket accrual LI 09.11 2" xfId="30082"/>
    <cellStyle name="s_rvr_analysis_andrew_JE Template_JE 160 Workbasket accrual LI 09.11 2 2" xfId="21254"/>
    <cellStyle name="s_rvr_analysis_andrew_JE Template_JE 160 Workbasket accrual LI 10.11 - in progress" xfId="6940"/>
    <cellStyle name="s_rvr_analysis_andrew_JE Template_JE 160 Workbasket accrual LI 10.11 - in progress 2" xfId="30083"/>
    <cellStyle name="s_rvr_analysis_andrew_JE Template_JE 160 Workbasket accrual LI 10.11 - in progress 2 2" xfId="19742"/>
    <cellStyle name="s_rvr_analysis_andrew_JE Template_JE 160 Workbasket Template_LI_04.12" xfId="6941"/>
    <cellStyle name="s_rvr_analysis_andrew_JE Template_JE 160 Workbasket Template_LI_04.12 2" xfId="30084"/>
    <cellStyle name="s_rvr_analysis_andrew_JE Template_JE 160 Workbasket Template_LI_04.12 2 2" xfId="20932"/>
    <cellStyle name="s_rvr_analysis_andrew_JE Template_JE 160 Workbasket Template_LI_07.12" xfId="6942"/>
    <cellStyle name="s_rvr_analysis_andrew_JE Template_JE 160 Workbasket Template_LI_07.12 2" xfId="30085"/>
    <cellStyle name="s_rvr_analysis_andrew_JE Template_JE 160 Workbasket Template_LI_07.12 2 2" xfId="17720"/>
    <cellStyle name="s_rvr_analysis_andrew_JE Template_JE 175 Legal Accrual_LI 05.12" xfId="6943"/>
    <cellStyle name="s_rvr_analysis_andrew_JE Template_JE 175 Legal Accrual_LI 05.12 2" xfId="30086"/>
    <cellStyle name="s_rvr_analysis_andrew_JE Template_JE 175 Legal Accrual_LI 05.12 2 2" xfId="21479"/>
    <cellStyle name="s_rvr_analysis_andrew_JE Template_JE 175 Legal Accrual_LI 08.2011" xfId="6944"/>
    <cellStyle name="s_rvr_analysis_andrew_JE Template_JE 175 Legal Accrual_LI 08.2011 2" xfId="30087"/>
    <cellStyle name="s_rvr_analysis_andrew_JE Template_JE 175 Legal Accrual_LI 08.2011 2 2" xfId="17810"/>
    <cellStyle name="s_rvr_analysis_andrew_JE Template_JE 175 Legal Accrual_LI -10.2011" xfId="6945"/>
    <cellStyle name="s_rvr_analysis_andrew_JE Template_JE 175 Legal Accrual_LI -10.2011 2" xfId="30088"/>
    <cellStyle name="s_rvr_analysis_andrew_JE Template_JE 175 Legal Accrual_LI -10.2011 2 2" xfId="17376"/>
    <cellStyle name="s_rvr_analysis_andrew_JE Template_JE 175 Legal Accrual_LI -11.2011" xfId="6946"/>
    <cellStyle name="s_rvr_analysis_andrew_JE Template_JE 175 Legal Accrual_LI -11.2011 2" xfId="30089"/>
    <cellStyle name="s_rvr_analysis_andrew_JE Template_JE 175 Legal Accrual_LI -11.2011 2 2" xfId="33034"/>
    <cellStyle name="s_rvr_analysis_andrew_JE Template_JE 175 Legal Accrual_LI -12.2011" xfId="6947"/>
    <cellStyle name="s_rvr_analysis_andrew_JE Template_JE 175 Legal Accrual_LI -12.2011 2" xfId="30090"/>
    <cellStyle name="s_rvr_analysis_andrew_JE Template_JE 175 Legal Accrual_LI -12.2011 2 2" xfId="22492"/>
    <cellStyle name="s_rvr_analysis_andrew_JE Template_JE 175_Legal Accrual_TN_08.11" xfId="6948"/>
    <cellStyle name="s_rvr_analysis_andrew_JE Template_JE 175_Legal Accrual_TN_08.11 2" xfId="30091"/>
    <cellStyle name="s_rvr_analysis_andrew_JE Template_JE 175_Legal Accrual_TN_08.11 2 2" xfId="33364"/>
    <cellStyle name="s_rvr_analysis_andrew_JE Template_JE 175_Legal Accrual_TN_09.11" xfId="6949"/>
    <cellStyle name="s_rvr_analysis_andrew_JE Template_JE 175_Legal Accrual_TN_09.11 2" xfId="30092"/>
    <cellStyle name="s_rvr_analysis_andrew_JE Template_JE 175_Legal Accrual_TN_09.11 2 2" xfId="34866"/>
    <cellStyle name="s_rvr_analysis_andrew_JE Template_LI-Legal Fees_Accrual Worksheet_2011-02Nov" xfId="6950"/>
    <cellStyle name="s_rvr_analysis_andrew_JE Template_LI-Legal Fees_Accrual Worksheet_2011-02Nov 2" xfId="30093"/>
    <cellStyle name="s_rvr_analysis_andrew_JE Template_LI-Legal Fees_Accrual Worksheet_2011-02Nov 2 2" xfId="17250"/>
    <cellStyle name="s_rvr_analysis_andrew_JE Template_SAP JE Accrual" xfId="6951"/>
    <cellStyle name="s_rvr_analysis_andrew_JE Template_SAP JE Accrual 2" xfId="30094"/>
    <cellStyle name="s_rvr_analysis_andrew_JE Template_SAP JE Accrual 2 2" xfId="17498"/>
    <cellStyle name="s_rvr_analysis_andrew_JE Template_SAP JE Template 10.06.12" xfId="6952"/>
    <cellStyle name="s_rvr_analysis_andrew_JE Template_SAP JE Template 10.06.12 2" xfId="30095"/>
    <cellStyle name="s_rvr_analysis_andrew_JE Template_SAP JE Template 10.06.12 2 2" xfId="35694"/>
    <cellStyle name="s_rvr_analysis_andrew_JE-December 2012" xfId="6953"/>
    <cellStyle name="s_rvr_analysis_andrew_JE-December 2012 2" xfId="6954"/>
    <cellStyle name="s_rvr_analysis_andrew_JE-December 2012 2 2" xfId="30097"/>
    <cellStyle name="s_rvr_analysis_andrew_JE-December 2012 2 2 2" xfId="32757"/>
    <cellStyle name="s_rvr_analysis_andrew_JE-December 2012 3" xfId="6955"/>
    <cellStyle name="s_rvr_analysis_andrew_JE-December 2012 3 2" xfId="30098"/>
    <cellStyle name="s_rvr_analysis_andrew_JE-December 2012 3 2 2" xfId="20900"/>
    <cellStyle name="s_rvr_analysis_andrew_JE-December 2012 4" xfId="6956"/>
    <cellStyle name="s_rvr_analysis_andrew_JE-December 2012 4 2" xfId="30099"/>
    <cellStyle name="s_rvr_analysis_andrew_JE-December 2012 4 2 2" xfId="33927"/>
    <cellStyle name="s_rvr_analysis_andrew_JE-December 2012 5" xfId="6957"/>
    <cellStyle name="s_rvr_analysis_andrew_JE-December 2012 5 2" xfId="30100"/>
    <cellStyle name="s_rvr_analysis_andrew_JE-December 2012 5 2 2" xfId="35760"/>
    <cellStyle name="s_rvr_analysis_andrew_JE-December 2012 6" xfId="30096"/>
    <cellStyle name="s_rvr_analysis_andrew_JE-December 2012 6 2" xfId="34494"/>
    <cellStyle name="s_rvr_analysis_andrew_JE-November 2012" xfId="6958"/>
    <cellStyle name="s_rvr_analysis_andrew_JE-November 2012 2" xfId="6959"/>
    <cellStyle name="s_rvr_analysis_andrew_JE-November 2012 2 2" xfId="30102"/>
    <cellStyle name="s_rvr_analysis_andrew_JE-November 2012 2 2 2" xfId="20809"/>
    <cellStyle name="s_rvr_analysis_andrew_JE-November 2012 3" xfId="6960"/>
    <cellStyle name="s_rvr_analysis_andrew_JE-November 2012 3 2" xfId="30103"/>
    <cellStyle name="s_rvr_analysis_andrew_JE-November 2012 3 2 2" xfId="18573"/>
    <cellStyle name="s_rvr_analysis_andrew_JE-November 2012 4" xfId="6961"/>
    <cellStyle name="s_rvr_analysis_andrew_JE-November 2012 4 2" xfId="30104"/>
    <cellStyle name="s_rvr_analysis_andrew_JE-November 2012 4 2 2" xfId="18873"/>
    <cellStyle name="s_rvr_analysis_andrew_JE-November 2012 5" xfId="6962"/>
    <cellStyle name="s_rvr_analysis_andrew_JE-November 2012 5 2" xfId="30105"/>
    <cellStyle name="s_rvr_analysis_andrew_JE-November 2012 5 2 2" xfId="21198"/>
    <cellStyle name="s_rvr_analysis_andrew_JE-November 2012 6" xfId="30101"/>
    <cellStyle name="s_rvr_analysis_andrew_JE-November 2012 6 2" xfId="33995"/>
    <cellStyle name="s_rvr_analysis_andrew_Journal Entry (2)" xfId="6963"/>
    <cellStyle name="s_rvr_analysis_andrew_Journal Entry (2) 2" xfId="30106"/>
    <cellStyle name="s_rvr_analysis_andrew_Journal Entry (2) 2 2" xfId="35706"/>
    <cellStyle name="s_rvr_analysis_andrew_JR 2001 OPEB 2012" xfId="10552"/>
    <cellStyle name="s_rvr_analysis_andrew_JR 2001 OPEB 2012 2" xfId="30107"/>
    <cellStyle name="s_rvr_analysis_andrew_JR 2001 OPEB 2012 2 2" xfId="33494"/>
    <cellStyle name="s_rvr_analysis_andrew_JR 2002 Pension Costs 2012" xfId="10553"/>
    <cellStyle name="s_rvr_analysis_andrew_JR 2002 Pension Costs 2012 2" xfId="30108"/>
    <cellStyle name="s_rvr_analysis_andrew_JR 2002 Pension Costs 2012 2 2" xfId="20793"/>
    <cellStyle name="s_rvr_analysis_andrew_LI#38 165100 Mar 2011" xfId="6964"/>
    <cellStyle name="s_rvr_analysis_andrew_LI#38 165100 Mar 2011 2" xfId="10554"/>
    <cellStyle name="s_rvr_analysis_andrew_LI#38 165100 Mar 2011 2 2" xfId="30110"/>
    <cellStyle name="s_rvr_analysis_andrew_LI#38 165100 Mar 2011 2 2 2" xfId="32788"/>
    <cellStyle name="s_rvr_analysis_andrew_LI#38 165100 Mar 2011 3" xfId="30109"/>
    <cellStyle name="s_rvr_analysis_andrew_LI#38 165100 Mar 2011 3 2" xfId="17444"/>
    <cellStyle name="s_rvr_analysis_andrew_LI#38 165100 Mar 2011_39 - JE 77 Rev Stabilization_NY_05.12" xfId="9124"/>
    <cellStyle name="s_rvr_analysis_andrew_LI#38 165100 Mar 2011_39 - JE 77 Rev Stabilization_NY_05.12 2" xfId="10555"/>
    <cellStyle name="s_rvr_analysis_andrew_LI#38 165100 Mar 2011_39 - JE 77 Rev Stabilization_NY_05.12 2 2" xfId="30112"/>
    <cellStyle name="s_rvr_analysis_andrew_LI#38 165100 Mar 2011_39 - JE 77 Rev Stabilization_NY_05.12 2 2 2" xfId="34102"/>
    <cellStyle name="s_rvr_analysis_andrew_LI#38 165100 Mar 2011_39 - JE 77 Rev Stabilization_NY_05.12 3" xfId="30111"/>
    <cellStyle name="s_rvr_analysis_andrew_LI#38 165100 Mar 2011_39 - JE 77 Rev Stabilization_NY_05.12 3 2" xfId="33262"/>
    <cellStyle name="s_rvr_analysis_andrew_LI#38 165100 Mar 2011_39 - JE 79 Rev Stabilization adj_NY_05.12" xfId="9125"/>
    <cellStyle name="s_rvr_analysis_andrew_LI#38 165100 Mar 2011_39 - JE 79 Rev Stabilization adj_NY_05.12 2" xfId="10556"/>
    <cellStyle name="s_rvr_analysis_andrew_LI#38 165100 Mar 2011_39 - JE 79 Rev Stabilization adj_NY_05.12 2 2" xfId="30114"/>
    <cellStyle name="s_rvr_analysis_andrew_LI#38 165100 Mar 2011_39 - JE 79 Rev Stabilization adj_NY_05.12 2 2 2" xfId="34867"/>
    <cellStyle name="s_rvr_analysis_andrew_LI#38 165100 Mar 2011_39 - JE 79 Rev Stabilization adj_NY_05.12 3" xfId="30113"/>
    <cellStyle name="s_rvr_analysis_andrew_LI#38 165100 Mar 2011_39 - JE 79 Rev Stabilization adj_NY_05.12 3 2" xfId="21480"/>
    <cellStyle name="s_rvr_analysis_andrew_LI#38 165100 Mar 2011_JE 38110902 True up interest for RAC adjustment" xfId="6965"/>
    <cellStyle name="s_rvr_analysis_andrew_LI#38 165100 Mar 2011_JE 38110902 True up interest for RAC adjustment 2" xfId="10557"/>
    <cellStyle name="s_rvr_analysis_andrew_LI#38 165100 Mar 2011_JE 38110902 True up interest for RAC adjustment 2 2" xfId="30116"/>
    <cellStyle name="s_rvr_analysis_andrew_LI#38 165100 Mar 2011_JE 38110902 True up interest for RAC adjustment 2 2 2" xfId="33499"/>
    <cellStyle name="s_rvr_analysis_andrew_LI#38 165100 Mar 2011_JE 38110902 True up interest for RAC adjustment 3" xfId="30115"/>
    <cellStyle name="s_rvr_analysis_andrew_LI#38 165100 Mar 2011_JE 38110902 True up interest for RAC adjustment 3 2" xfId="32529"/>
    <cellStyle name="s_rvr_analysis_andrew_LI#38 165100 Mar 2011_JE 77 Rev Stabilization 01.12" xfId="6966"/>
    <cellStyle name="s_rvr_analysis_andrew_LI#38 165100 Mar 2011_JE 77 Rev Stabilization 01.12 2" xfId="10558"/>
    <cellStyle name="s_rvr_analysis_andrew_LI#38 165100 Mar 2011_JE 77 Rev Stabilization 01.12 2 2" xfId="30118"/>
    <cellStyle name="s_rvr_analysis_andrew_LI#38 165100 Mar 2011_JE 77 Rev Stabilization 01.12 2 2 2" xfId="33244"/>
    <cellStyle name="s_rvr_analysis_andrew_LI#38 165100 Mar 2011_JE 77 Rev Stabilization 01.12 3" xfId="30117"/>
    <cellStyle name="s_rvr_analysis_andrew_LI#38 165100 Mar 2011_JE 77 Rev Stabilization 01.12 3 2" xfId="32476"/>
    <cellStyle name="s_rvr_analysis_andrew_LI#38 165100 Mar 2011_JE 77 Rev Stabilization 04.12" xfId="9126"/>
    <cellStyle name="s_rvr_analysis_andrew_LI#38 165100 Mar 2011_JE 77 Rev Stabilization 04.12 2" xfId="10559"/>
    <cellStyle name="s_rvr_analysis_andrew_LI#38 165100 Mar 2011_JE 77 Rev Stabilization 04.12 2 2" xfId="30120"/>
    <cellStyle name="s_rvr_analysis_andrew_LI#38 165100 Mar 2011_JE 77 Rev Stabilization 04.12 2 2 2" xfId="33199"/>
    <cellStyle name="s_rvr_analysis_andrew_LI#38 165100 Mar 2011_JE 77 Rev Stabilization 04.12 3" xfId="30119"/>
    <cellStyle name="s_rvr_analysis_andrew_LI#38 165100 Mar 2011_JE 77 Rev Stabilization 04.12 3 2" xfId="18073"/>
    <cellStyle name="s_rvr_analysis_andrew_LI#38 165100 Mar 2011_JE 77 Rev Stabilization_LI_07.12" xfId="9127"/>
    <cellStyle name="s_rvr_analysis_andrew_LI#38 165100 Mar 2011_JE 77 Rev Stabilization_LI_07.12 2" xfId="30121"/>
    <cellStyle name="s_rvr_analysis_andrew_LI#38 165100 Mar 2011_JE 77 Rev Stabilization_LI_07.12 2 2" xfId="19068"/>
    <cellStyle name="s_rvr_analysis_andrew_LI#38 165100 Mar 2011_JE 78 Property Tax Stabilization 01.12" xfId="6967"/>
    <cellStyle name="s_rvr_analysis_andrew_LI#38 165100 Mar 2011_JE 78 Property Tax Stabilization 01.12 2" xfId="10560"/>
    <cellStyle name="s_rvr_analysis_andrew_LI#38 165100 Mar 2011_JE 78 Property Tax Stabilization 01.12 2 2" xfId="30123"/>
    <cellStyle name="s_rvr_analysis_andrew_LI#38 165100 Mar 2011_JE 78 Property Tax Stabilization 01.12 2 2 2" xfId="18757"/>
    <cellStyle name="s_rvr_analysis_andrew_LI#38 165100 Mar 2011_JE 78 Property Tax Stabilization 01.12 3" xfId="30122"/>
    <cellStyle name="s_rvr_analysis_andrew_LI#38 165100 Mar 2011_JE 78 Property Tax Stabilization 01.12 3 2" xfId="21291"/>
    <cellStyle name="s_rvr_analysis_andrew_LI#38 165100 Mar 2011_JE 78 Property Tax Stabilization 03.12" xfId="9128"/>
    <cellStyle name="s_rvr_analysis_andrew_LI#38 165100 Mar 2011_JE 78 Property Tax Stabilization 03.12 2" xfId="30124"/>
    <cellStyle name="s_rvr_analysis_andrew_LI#38 165100 Mar 2011_JE 78 Property Tax Stabilization 03.12 2 2" xfId="18572"/>
    <cellStyle name="s_rvr_analysis_andrew_LI#38 165100 Mar 2011_JE 78 Property Tax Stabilization 04.12" xfId="9129"/>
    <cellStyle name="s_rvr_analysis_andrew_LI#38 165100 Mar 2011_JE 78 Property Tax Stabilization 04.12 2" xfId="30125"/>
    <cellStyle name="s_rvr_analysis_andrew_LI#38 165100 Mar 2011_JE 78 Property Tax Stabilization 04.12 2 2" xfId="34042"/>
    <cellStyle name="s_rvr_analysis_andrew_LI#38 165100 Mar 2011_JE 78 Property Tax Stabilization 11.11" xfId="6968"/>
    <cellStyle name="s_rvr_analysis_andrew_LI#38 165100 Mar 2011_JE 78 Property Tax Stabilization 11.11 2" xfId="10561"/>
    <cellStyle name="s_rvr_analysis_andrew_LI#38 165100 Mar 2011_JE 78 Property Tax Stabilization 11.11 2 2" xfId="30127"/>
    <cellStyle name="s_rvr_analysis_andrew_LI#38 165100 Mar 2011_JE 78 Property Tax Stabilization 11.11 2 2 2" xfId="35808"/>
    <cellStyle name="s_rvr_analysis_andrew_LI#38 165100 Mar 2011_JE 78 Property Tax Stabilization 11.11 3" xfId="30126"/>
    <cellStyle name="s_rvr_analysis_andrew_LI#38 165100 Mar 2011_JE 78 Property Tax Stabilization 11.11 3 2" xfId="18738"/>
    <cellStyle name="s_rvr_analysis_andrew_Sheet1" xfId="6969"/>
    <cellStyle name="s_rvr_analysis_andrew_Sheet1 2" xfId="30128"/>
    <cellStyle name="s_rvr_analysis_andrew_Sheet1 2 2" xfId="19375"/>
    <cellStyle name="s_rvr_analysis_andrew_UPLOAD-Template_2012-06-22" xfId="6970"/>
    <cellStyle name="s_rvr_analysis_andrew_UPLOAD-Template_2012-06-22 2" xfId="6971"/>
    <cellStyle name="s_rvr_analysis_andrew_UPLOAD-Template_2012-06-22 2 2" xfId="30130"/>
    <cellStyle name="s_rvr_analysis_andrew_UPLOAD-Template_2012-06-22 2 2 2" xfId="17759"/>
    <cellStyle name="s_rvr_analysis_andrew_UPLOAD-Template_2012-06-22 3" xfId="6972"/>
    <cellStyle name="s_rvr_analysis_andrew_UPLOAD-Template_2012-06-22 3 2" xfId="30131"/>
    <cellStyle name="s_rvr_analysis_andrew_UPLOAD-Template_2012-06-22 3 2 2" xfId="17811"/>
    <cellStyle name="s_rvr_analysis_andrew_UPLOAD-Template_2012-06-22 4" xfId="6973"/>
    <cellStyle name="s_rvr_analysis_andrew_UPLOAD-Template_2012-06-22 4 2" xfId="30132"/>
    <cellStyle name="s_rvr_analysis_andrew_UPLOAD-Template_2012-06-22 4 2 2" xfId="18791"/>
    <cellStyle name="s_rvr_analysis_andrew_UPLOAD-Template_2012-06-22 5" xfId="6974"/>
    <cellStyle name="s_rvr_analysis_andrew_UPLOAD-Template_2012-06-22 5 2" xfId="30133"/>
    <cellStyle name="s_rvr_analysis_andrew_UPLOAD-Template_2012-06-22 5 2 2" xfId="32966"/>
    <cellStyle name="s_rvr_analysis_andrew_UPLOAD-Template_2012-06-22 6" xfId="30129"/>
    <cellStyle name="s_rvr_analysis_andrew_UPLOAD-Template_2012-06-22 6 2" xfId="34441"/>
    <cellStyle name="s_rvr_analysis_andrew_UPLOAD-Template_2012-06-22_SAP JE Accrual" xfId="6975"/>
    <cellStyle name="s_rvr_analysis_andrew_UPLOAD-Template_2012-06-22_SAP JE Accrual 2" xfId="30134"/>
    <cellStyle name="s_rvr_analysis_andrew_UPLOAD-Template_2012-06-22_SAP JE Accrual 2 2" xfId="20812"/>
    <cellStyle name="s_rvr_analysis_andrew_UPLOAD-Template_2012-06-22_SAP JE Template 10.06.12" xfId="6976"/>
    <cellStyle name="s_rvr_analysis_andrew_UPLOAD-Template_2012-06-22_SAP JE Template 10.06.12 2" xfId="30135"/>
    <cellStyle name="s_rvr_analysis_andrew_UPLOAD-Template_2012-06-22_SAP JE Template 10.06.12 2 2" xfId="34351"/>
    <cellStyle name="s_Schedules" xfId="173"/>
    <cellStyle name="s_Schedules 2" xfId="6977"/>
    <cellStyle name="s_Schedules 2 2" xfId="30137"/>
    <cellStyle name="s_Schedules 2 2 2" xfId="35476"/>
    <cellStyle name="s_Schedules 3" xfId="30136"/>
    <cellStyle name="s_Schedules 3 2" xfId="17973"/>
    <cellStyle name="s_Schedules_1" xfId="174"/>
    <cellStyle name="s_Schedules_1 2" xfId="6978"/>
    <cellStyle name="s_Schedules_1 2 2" xfId="30139"/>
    <cellStyle name="s_Schedules_1 2 2 2" xfId="21434"/>
    <cellStyle name="s_Schedules_1 3" xfId="30138"/>
    <cellStyle name="s_Schedules_1 3 2" xfId="34256"/>
    <cellStyle name="s_Schedules_1_100000439" xfId="9130"/>
    <cellStyle name="s_Schedules_1_100000439 2" xfId="30140"/>
    <cellStyle name="s_Schedules_1_100000439 2 2" xfId="17510"/>
    <cellStyle name="s_Schedules_1_100000477 JE 77 Rev Stabilization_LI_08.12" xfId="10562"/>
    <cellStyle name="s_Schedules_1_100000477 JE 77 Rev Stabilization_LI_08.12 2" xfId="30141"/>
    <cellStyle name="s_Schedules_1_100000477 JE 77 Rev Stabilization_LI_08.12 2 2" xfId="18866"/>
    <cellStyle name="s_Schedules_1_165500 Prepaid Other_NY_05.12" xfId="9131"/>
    <cellStyle name="s_Schedules_1_165500 Prepaid Other_NY_05.12 2" xfId="30142"/>
    <cellStyle name="s_Schedules_1_165500 Prepaid Other_NY_05.12 2 2" xfId="32949"/>
    <cellStyle name="s_Schedules_1_241208 Accrued Rents_NY_05.12" xfId="9466"/>
    <cellStyle name="s_Schedules_1_241208 Accrued Rents_NY_05.12 2" xfId="30143"/>
    <cellStyle name="s_Schedules_1_241208 Accrued Rents_NY_05.12 2 2" xfId="19560"/>
    <cellStyle name="s_Schedules_1_256328 Accr Revenue Other_LI_11.11" xfId="6979"/>
    <cellStyle name="s_Schedules_1_256328 Accr Revenue Other_LI_11.11 2" xfId="30144"/>
    <cellStyle name="s_Schedules_1_256328 Accr Revenue Other_LI_11.11 2 2" xfId="34998"/>
    <cellStyle name="s_Schedules_1_256345 MTBE_NY_05.12" xfId="9467"/>
    <cellStyle name="s_Schedules_1_256345 MTBE_NY_05.12 2" xfId="30145"/>
    <cellStyle name="s_Schedules_1_256345 MTBE_NY_05.12 2 2" xfId="32585"/>
    <cellStyle name="s_Schedules_1_39 - JE 79 Rev Stabilization adj_NY_05.12" xfId="9132"/>
    <cellStyle name="s_Schedules_1_39 - JE 79 Rev Stabilization adj_NY_05.12 2" xfId="30146"/>
    <cellStyle name="s_Schedules_1_39 - JE 79 Rev Stabilization adj_NY_05.12 2 2" xfId="18269"/>
    <cellStyle name="s_Schedules_1_Attachment A updated 07 11 with Co. Share 14% &amp; East Rockaway" xfId="6980"/>
    <cellStyle name="s_Schedules_1_Attachment A updated 07 11 with Co. Share 14% &amp; East Rockaway 2" xfId="30147"/>
    <cellStyle name="s_Schedules_1_Attachment A updated 07 11 with Co. Share 14% &amp; East Rockaway 2 2" xfId="35259"/>
    <cellStyle name="s_Schedules_1_Attachment A updated 07 11 with Co. Share 14% &amp; East Rockaway_Attachment A_Village Refunds # 2 as of 09 12 2011 updated" xfId="10563"/>
    <cellStyle name="s_Schedules_1_Attachment A updated 07 11 with Co. Share 14% &amp; East Rockaway_Attachment A_Village Refunds # 2 as of 09 12 2011 updated 2" xfId="30148"/>
    <cellStyle name="s_Schedules_1_Attachment A updated 07 11 with Co. Share 14% &amp; East Rockaway_Attachment A_Village Refunds # 2 as of 09 12 2011 updated 2 2" xfId="21349"/>
    <cellStyle name="s_Schedules_1_Attachment A updated with Co. Share 14% 07 25 2011" xfId="6981"/>
    <cellStyle name="s_Schedules_1_Attachment A updated with Co. Share 14% 07 25 2011 2" xfId="30149"/>
    <cellStyle name="s_Schedules_1_Attachment A updated with Co. Share 14% 07 25 2011 2 2" xfId="17982"/>
    <cellStyle name="s_Schedules_1_Attachment A updated with Co. Share 14% 07 25 2011_Attachment A_Village Refunds # 2 as of 09 12 2011 updated" xfId="10564"/>
    <cellStyle name="s_Schedules_1_Attachment A updated with Co. Share 14% 07 25 2011_Attachment A_Village Refunds # 2 as of 09 12 2011 updated 2" xfId="30150"/>
    <cellStyle name="s_Schedules_1_Attachment A updated with Co. Share 14% 07 25 2011_Attachment A_Village Refunds # 2 as of 09 12 2011 updated 2 2" xfId="32390"/>
    <cellStyle name="s_Schedules_1_Attachment A_Village Refunds # 2 as of 09 12 2011 updated" xfId="10565"/>
    <cellStyle name="s_Schedules_1_Attachment A_Village Refunds # 2 as of 09 12 2011 updated 2" xfId="30151"/>
    <cellStyle name="s_Schedules_1_Attachment A_Village Refunds # 2 as of 09 12 2011 updated 2 2" xfId="33926"/>
    <cellStyle name="s_Schedules_1_CONTROL_LOG_01_2012" xfId="6982"/>
    <cellStyle name="s_Schedules_1_CONTROL_LOG_01_2012 2" xfId="30152"/>
    <cellStyle name="s_Schedules_1_CONTROL_LOG_01_2012 2 2" xfId="18723"/>
    <cellStyle name="s_Schedules_1_CONTROL_LOG_02_2012" xfId="6983"/>
    <cellStyle name="s_Schedules_1_CONTROL_LOG_02_2012 2" xfId="30153"/>
    <cellStyle name="s_Schedules_1_CONTROL_LOG_02_2012 2 2" xfId="34529"/>
    <cellStyle name="s_Schedules_1_CONTROL_LOG_03_2012" xfId="6984"/>
    <cellStyle name="s_Schedules_1_CONTROL_LOG_03_2012 2" xfId="30154"/>
    <cellStyle name="s_Schedules_1_CONTROL_LOG_03_2012 2 2" xfId="35713"/>
    <cellStyle name="s_Schedules_1_CONTROL_LOG_04_2011" xfId="6985"/>
    <cellStyle name="s_Schedules_1_CONTROL_LOG_04_2011 2" xfId="30155"/>
    <cellStyle name="s_Schedules_1_CONTROL_LOG_04_2011 2 2" xfId="35919"/>
    <cellStyle name="s_Schedules_1_CONTROL_LOG_04_2012" xfId="6986"/>
    <cellStyle name="s_Schedules_1_CONTROL_LOG_04_2012 2" xfId="30156"/>
    <cellStyle name="s_Schedules_1_CONTROL_LOG_04_2012 2 2" xfId="17342"/>
    <cellStyle name="s_Schedules_1_CONTROL_LOG_05_2011" xfId="6987"/>
    <cellStyle name="s_Schedules_1_CONTROL_LOG_05_2011 2" xfId="30157"/>
    <cellStyle name="s_Schedules_1_CONTROL_LOG_05_2011 2 2" xfId="34431"/>
    <cellStyle name="s_Schedules_1_CONTROL_LOG_05_2012" xfId="6988"/>
    <cellStyle name="s_Schedules_1_CONTROL_LOG_05_2012 2" xfId="30158"/>
    <cellStyle name="s_Schedules_1_CONTROL_LOG_05_2012 2 2" xfId="18913"/>
    <cellStyle name="s_Schedules_1_CONTROL_LOG_06_2011" xfId="6989"/>
    <cellStyle name="s_Schedules_1_CONTROL_LOG_06_2011 2" xfId="30159"/>
    <cellStyle name="s_Schedules_1_CONTROL_LOG_06_2011 2 2" xfId="21163"/>
    <cellStyle name="s_Schedules_1_CONTROL_LOG_06_2012" xfId="6990"/>
    <cellStyle name="s_Schedules_1_CONTROL_LOG_06_2012 2" xfId="30160"/>
    <cellStyle name="s_Schedules_1_CONTROL_LOG_06_2012 2 2" xfId="32442"/>
    <cellStyle name="s_Schedules_1_CONTROL_LOG_07_2011" xfId="6991"/>
    <cellStyle name="s_Schedules_1_CONTROL_LOG_07_2011 2" xfId="30161"/>
    <cellStyle name="s_Schedules_1_CONTROL_LOG_07_2011 2 2" xfId="35604"/>
    <cellStyle name="s_Schedules_1_CONTROL_LOG_08_2011" xfId="6992"/>
    <cellStyle name="s_Schedules_1_CONTROL_LOG_08_2011 2" xfId="30162"/>
    <cellStyle name="s_Schedules_1_CONTROL_LOG_08_2011 2 2" xfId="17919"/>
    <cellStyle name="s_Schedules_1_CONTROL_LOG_09_2011" xfId="6993"/>
    <cellStyle name="s_Schedules_1_CONTROL_LOG_09_2011 2" xfId="30163"/>
    <cellStyle name="s_Schedules_1_CONTROL_LOG_09_2011 2 2" xfId="34176"/>
    <cellStyle name="s_Schedules_1_CONTROL_LOG_10_2011" xfId="6994"/>
    <cellStyle name="s_Schedules_1_CONTROL_LOG_10_2011 2" xfId="30164"/>
    <cellStyle name="s_Schedules_1_CONTROL_LOG_10_2011 2 2" xfId="18217"/>
    <cellStyle name="s_Schedules_1_CONTROL_LOG_11_2011" xfId="6995"/>
    <cellStyle name="s_Schedules_1_CONTROL_LOG_11_2011 2" xfId="30165"/>
    <cellStyle name="s_Schedules_1_CONTROL_LOG_11_2011 2 2" xfId="32663"/>
    <cellStyle name="s_Schedules_1_CONTROL_LOG_12_2011" xfId="6996"/>
    <cellStyle name="s_Schedules_1_CONTROL_LOG_12_2011 2" xfId="30166"/>
    <cellStyle name="s_Schedules_1_CONTROL_LOG_12_2011 2 2" xfId="18638"/>
    <cellStyle name="s_Schedules_1_Exhibit JNC-1 Property Tax Refunds" xfId="6997"/>
    <cellStyle name="s_Schedules_1_Exhibit JNC-1 Property Tax Refunds 2" xfId="30167"/>
    <cellStyle name="s_Schedules_1_Exhibit JNC-1 Property Tax Refunds 2 2" xfId="33418"/>
    <cellStyle name="s_Schedules_1_Exhibit JNC-1 Property Tax Refunds_256328 Accr Revenue Other_LI_11.11" xfId="6998"/>
    <cellStyle name="s_Schedules_1_Exhibit JNC-1 Property Tax Refunds_256328 Accr Revenue Other_LI_11.11 2" xfId="30168"/>
    <cellStyle name="s_Schedules_1_Exhibit JNC-1 Property Tax Refunds_256328 Accr Revenue Other_LI_11.11 2 2" xfId="19617"/>
    <cellStyle name="s_Schedules_1_Exhibit JNC-1 Property Tax Refunds_Attachment A_Village Refunds # 2 as of 09 12 2011 updated" xfId="10566"/>
    <cellStyle name="s_Schedules_1_Exhibit JNC-1 Property Tax Refunds_Attachment A_Village Refunds # 2 as of 09 12 2011 updated 2" xfId="30169"/>
    <cellStyle name="s_Schedules_1_Exhibit JNC-1 Property Tax Refunds_Attachment A_Village Refunds # 2 as of 09 12 2011 updated 2 2" xfId="19304"/>
    <cellStyle name="s_Schedules_1_Exhibit JNC-1 Property Tax Refunds_JE 154 Interest on Village Refunds_02.12" xfId="6999"/>
    <cellStyle name="s_Schedules_1_Exhibit JNC-1 Property Tax Refunds_JE 154 Interest on Village Refunds_02.12 2" xfId="30170"/>
    <cellStyle name="s_Schedules_1_Exhibit JNC-1 Property Tax Refunds_JE 154 Interest on Village Refunds_02.12 2 2" xfId="32787"/>
    <cellStyle name="s_Schedules_1_Exhibit JNC-1 Property Tax Refunds_JE 154 Interest on Village Refunds_08.11" xfId="7000"/>
    <cellStyle name="s_Schedules_1_Exhibit JNC-1 Property Tax Refunds_JE 154 Interest on Village Refunds_08.11 2" xfId="30171"/>
    <cellStyle name="s_Schedules_1_Exhibit JNC-1 Property Tax Refunds_JE 154 Interest on Village Refunds_08.11 2 2" xfId="34503"/>
    <cellStyle name="s_Schedules_1_Exhibit JNC-1 Property Tax Refunds_JE 154 Interest on Village Refunds_11.11" xfId="7001"/>
    <cellStyle name="s_Schedules_1_Exhibit JNC-1 Property Tax Refunds_JE 154 Interest on Village Refunds_11.11 2" xfId="30172"/>
    <cellStyle name="s_Schedules_1_Exhibit JNC-1 Property Tax Refunds_JE 154 Interest on Village Refunds_11.11 2 2" xfId="19294"/>
    <cellStyle name="s_Schedules_1_Finance_JKC5_August 2011" xfId="7002"/>
    <cellStyle name="s_Schedules_1_Finance_JKC5_August 2011 2" xfId="30173"/>
    <cellStyle name="s_Schedules_1_Finance_JKC5_August 2011 2 2" xfId="32576"/>
    <cellStyle name="s_Schedules_1_Finance_JKC5_January 2012" xfId="7003"/>
    <cellStyle name="s_Schedules_1_Finance_JKC5_January 2012 2" xfId="30174"/>
    <cellStyle name="s_Schedules_1_Finance_JKC5_January 2012 2 2" xfId="32257"/>
    <cellStyle name="s_Schedules_1_FSTR JDE Reports 12.2011" xfId="9133"/>
    <cellStyle name="s_Schedules_1_FSTR JDE Reports 12.2011 2" xfId="10567"/>
    <cellStyle name="s_Schedules_1_FSTR JDE Reports 12.2011 2 2" xfId="30176"/>
    <cellStyle name="s_Schedules_1_FSTR JDE Reports 12.2011 2 2 2" xfId="35824"/>
    <cellStyle name="s_Schedules_1_FSTR JDE Reports 12.2011 3" xfId="30175"/>
    <cellStyle name="s_Schedules_1_FSTR JDE Reports 12.2011 3 2" xfId="19191"/>
    <cellStyle name="s_Schedules_1_JE 100_AR_Uncoll_NY_12.12" xfId="9468"/>
    <cellStyle name="s_Schedules_1_JE 100_AR_Uncoll_NY_12.12 2" xfId="30177"/>
    <cellStyle name="s_Schedules_1_JE 100_AR_Uncoll_NY_12.12 2 2" xfId="33255"/>
    <cellStyle name="s_Schedules_1_JE 100_Uncoll_LI_06.12" xfId="7004"/>
    <cellStyle name="s_Schedules_1_JE 100_Uncoll_LI_06.12 2" xfId="30178"/>
    <cellStyle name="s_Schedules_1_JE 100_Uncoll_LI_06.12 2 2" xfId="33143"/>
    <cellStyle name="s_Schedules_1_JE 108 SERP 07.12" xfId="7005"/>
    <cellStyle name="s_Schedules_1_JE 108 SERP 07.12 2" xfId="7006"/>
    <cellStyle name="s_Schedules_1_JE 108 SERP 07.12 2 2" xfId="30180"/>
    <cellStyle name="s_Schedules_1_JE 108 SERP 07.12 2 2 2" xfId="21109"/>
    <cellStyle name="s_Schedules_1_JE 108 SERP 07.12 3" xfId="7007"/>
    <cellStyle name="s_Schedules_1_JE 108 SERP 07.12 3 2" xfId="30181"/>
    <cellStyle name="s_Schedules_1_JE 108 SERP 07.12 3 2 2" xfId="35820"/>
    <cellStyle name="s_Schedules_1_JE 108 SERP 07.12 4" xfId="7008"/>
    <cellStyle name="s_Schedules_1_JE 108 SERP 07.12 4 2" xfId="30182"/>
    <cellStyle name="s_Schedules_1_JE 108 SERP 07.12 4 2 2" xfId="20966"/>
    <cellStyle name="s_Schedules_1_JE 108 SERP 07.12 5" xfId="7009"/>
    <cellStyle name="s_Schedules_1_JE 108 SERP 07.12 5 2" xfId="30183"/>
    <cellStyle name="s_Schedules_1_JE 108 SERP 07.12 5 2 2" xfId="17499"/>
    <cellStyle name="s_Schedules_1_JE 108 SERP 07.12 6" xfId="30179"/>
    <cellStyle name="s_Schedules_1_JE 108 SERP 07.12 6 2" xfId="35079"/>
    <cellStyle name="s_Schedules_1_JE 109 Rate Differential 08.12" xfId="7010"/>
    <cellStyle name="s_Schedules_1_JE 109 Rate Differential 08.12 2" xfId="7011"/>
    <cellStyle name="s_Schedules_1_JE 109 Rate Differential 08.12 2 2" xfId="30185"/>
    <cellStyle name="s_Schedules_1_JE 109 Rate Differential 08.12 2 2 2" xfId="17616"/>
    <cellStyle name="s_Schedules_1_JE 109 Rate Differential 08.12 3" xfId="7012"/>
    <cellStyle name="s_Schedules_1_JE 109 Rate Differential 08.12 3 2" xfId="30186"/>
    <cellStyle name="s_Schedules_1_JE 109 Rate Differential 08.12 3 2 2" xfId="33180"/>
    <cellStyle name="s_Schedules_1_JE 109 Rate Differential 08.12 4" xfId="7013"/>
    <cellStyle name="s_Schedules_1_JE 109 Rate Differential 08.12 4 2" xfId="30187"/>
    <cellStyle name="s_Schedules_1_JE 109 Rate Differential 08.12 4 2 2" xfId="20424"/>
    <cellStyle name="s_Schedules_1_JE 109 Rate Differential 08.12 5" xfId="7014"/>
    <cellStyle name="s_Schedules_1_JE 109 Rate Differential 08.12 5 2" xfId="30188"/>
    <cellStyle name="s_Schedules_1_JE 109 Rate Differential 08.12 5 2 2" xfId="19069"/>
    <cellStyle name="s_Schedules_1_JE 109 Rate Differential 08.12 6" xfId="30184"/>
    <cellStyle name="s_Schedules_1_JE 109 Rate Differential 08.12 6 2" xfId="19360"/>
    <cellStyle name="s_Schedules_1_JE 111 PNC ANALYSIS FEE ACCRUAL 07.12" xfId="7015"/>
    <cellStyle name="s_Schedules_1_JE 111 PNC ANALYSIS FEE ACCRUAL 07.12 2" xfId="7016"/>
    <cellStyle name="s_Schedules_1_JE 111 PNC ANALYSIS FEE ACCRUAL 07.12 2 2" xfId="30190"/>
    <cellStyle name="s_Schedules_1_JE 111 PNC ANALYSIS FEE ACCRUAL 07.12 2 2 2" xfId="35369"/>
    <cellStyle name="s_Schedules_1_JE 111 PNC ANALYSIS FEE ACCRUAL 07.12 3" xfId="7017"/>
    <cellStyle name="s_Schedules_1_JE 111 PNC ANALYSIS FEE ACCRUAL 07.12 3 2" xfId="30191"/>
    <cellStyle name="s_Schedules_1_JE 111 PNC ANALYSIS FEE ACCRUAL 07.12 3 2 2" xfId="18957"/>
    <cellStyle name="s_Schedules_1_JE 111 PNC ANALYSIS FEE ACCRUAL 07.12 4" xfId="7018"/>
    <cellStyle name="s_Schedules_1_JE 111 PNC ANALYSIS FEE ACCRUAL 07.12 4 2" xfId="30192"/>
    <cellStyle name="s_Schedules_1_JE 111 PNC ANALYSIS FEE ACCRUAL 07.12 4 2 2" xfId="18153"/>
    <cellStyle name="s_Schedules_1_JE 111 PNC ANALYSIS FEE ACCRUAL 07.12 5" xfId="7019"/>
    <cellStyle name="s_Schedules_1_JE 111 PNC ANALYSIS FEE ACCRUAL 07.12 5 2" xfId="30193"/>
    <cellStyle name="s_Schedules_1_JE 111 PNC ANALYSIS FEE ACCRUAL 07.12 5 2 2" xfId="19278"/>
    <cellStyle name="s_Schedules_1_JE 111 PNC ANALYSIS FEE ACCRUAL 07.12 6" xfId="30189"/>
    <cellStyle name="s_Schedules_1_JE 111 PNC ANALYSIS FEE ACCRUAL 07.12 6 2" xfId="20813"/>
    <cellStyle name="s_Schedules_1_JE 125_AWCC Activity_NY_08.12" xfId="7020"/>
    <cellStyle name="s_Schedules_1_JE 125_AWCC Activity_NY_08.12 2" xfId="30194"/>
    <cellStyle name="s_Schedules_1_JE 125_AWCC Activity_NY_08.12 2 2" xfId="33648"/>
    <cellStyle name="s_Schedules_1_JE 152_TSA accrue interest_LI_07.12" xfId="7021"/>
    <cellStyle name="s_Schedules_1_JE 152_TSA accrue interest_LI_07.12 2" xfId="30195"/>
    <cellStyle name="s_Schedules_1_JE 152_TSA accrue interest_LI_07.12 2 2" xfId="34109"/>
    <cellStyle name="s_Schedules_1_JE 154 Interest on Village Refunds_02.12" xfId="7022"/>
    <cellStyle name="s_Schedules_1_JE 154 Interest on Village Refunds_02.12 2" xfId="30196"/>
    <cellStyle name="s_Schedules_1_JE 154 Interest on Village Refunds_02.12 2 2" xfId="19298"/>
    <cellStyle name="s_Schedules_1_JE 154 Interest on Village Refunds_03.11" xfId="7023"/>
    <cellStyle name="s_Schedules_1_JE 154 Interest on Village Refunds_03.11 2" xfId="30197"/>
    <cellStyle name="s_Schedules_1_JE 154 Interest on Village Refunds_03.11 2 2" xfId="35879"/>
    <cellStyle name="s_Schedules_1_JE 154 Interest on Village Refunds_03.11_256328 Accr Revenue Other_LI_11.11" xfId="7024"/>
    <cellStyle name="s_Schedules_1_JE 154 Interest on Village Refunds_03.11_256328 Accr Revenue Other_LI_11.11 2" xfId="30198"/>
    <cellStyle name="s_Schedules_1_JE 154 Interest on Village Refunds_03.11_256328 Accr Revenue Other_LI_11.11 2 2" xfId="17773"/>
    <cellStyle name="s_Schedules_1_JE 154 Interest on Village Refunds_03.11_Attachment A updated with Co. Share 14% 07 25 2011" xfId="7025"/>
    <cellStyle name="s_Schedules_1_JE 154 Interest on Village Refunds_03.11_Attachment A updated with Co. Share 14% 07 25 2011 2" xfId="30199"/>
    <cellStyle name="s_Schedules_1_JE 154 Interest on Village Refunds_03.11_Attachment A updated with Co. Share 14% 07 25 2011 2 2" xfId="32618"/>
    <cellStyle name="s_Schedules_1_JE 154 Interest on Village Refunds_03.11_Attachment A updated with Co. Share 14% 07 25 2011_Attachment A_Village Refunds # 2 as of 09 12 2011 updated" xfId="10568"/>
    <cellStyle name="s_Schedules_1_JE 154 Interest on Village Refunds_03.11_Attachment A updated with Co. Share 14% 07 25 2011_Attachment A_Village Refunds # 2 as of 09 12 2011 updated 2" xfId="30200"/>
    <cellStyle name="s_Schedules_1_JE 154 Interest on Village Refunds_03.11_Attachment A updated with Co. Share 14% 07 25 2011_Attachment A_Village Refunds # 2 as of 09 12 2011 updated 2 2" xfId="18147"/>
    <cellStyle name="s_Schedules_1_JE 154 Interest on Village Refunds_03.11_Attachment A_Village Refunds # 2 as of 09 12 2011 updated" xfId="10569"/>
    <cellStyle name="s_Schedules_1_JE 154 Interest on Village Refunds_03.11_Attachment A_Village Refunds # 2 as of 09 12 2011 updated 2" xfId="30201"/>
    <cellStyle name="s_Schedules_1_JE 154 Interest on Village Refunds_03.11_Attachment A_Village Refunds # 2 as of 09 12 2011 updated 2 2" xfId="20945"/>
    <cellStyle name="s_Schedules_1_JE 154 Interest on Village Refunds_03.11_JE 154 Interest on Village Refunds_02.12" xfId="7026"/>
    <cellStyle name="s_Schedules_1_JE 154 Interest on Village Refunds_03.11_JE 154 Interest on Village Refunds_02.12 2" xfId="30202"/>
    <cellStyle name="s_Schedules_1_JE 154 Interest on Village Refunds_03.11_JE 154 Interest on Village Refunds_02.12 2 2" xfId="19618"/>
    <cellStyle name="s_Schedules_1_JE 154 Interest on Village Refunds_03.11_JE 154 Interest on Village Refunds_08.11" xfId="7027"/>
    <cellStyle name="s_Schedules_1_JE 154 Interest on Village Refunds_03.11_JE 154 Interest on Village Refunds_08.11 2" xfId="30203"/>
    <cellStyle name="s_Schedules_1_JE 154 Interest on Village Refunds_03.11_JE 154 Interest on Village Refunds_08.11 2 2" xfId="34385"/>
    <cellStyle name="s_Schedules_1_JE 154 Interest on Village Refunds_03.11_JE 154 Interest on Village Refunds_11.11" xfId="7028"/>
    <cellStyle name="s_Schedules_1_JE 154 Interest on Village Refunds_03.11_JE 154 Interest on Village Refunds_11.11 2" xfId="30204"/>
    <cellStyle name="s_Schedules_1_JE 154 Interest on Village Refunds_03.11_JE 154 Interest on Village Refunds_11.11 2 2" xfId="34868"/>
    <cellStyle name="s_Schedules_1_JE 154 Interest on Village Refunds_08.11" xfId="7029"/>
    <cellStyle name="s_Schedules_1_JE 154 Interest on Village Refunds_08.11 2" xfId="30205"/>
    <cellStyle name="s_Schedules_1_JE 154 Interest on Village Refunds_08.11 2 2" xfId="17799"/>
    <cellStyle name="s_Schedules_1_JE 154 Interest on Village Refunds_09.11" xfId="10570"/>
    <cellStyle name="s_Schedules_1_JE 154 Interest on Village Refunds_09.11 2" xfId="30206"/>
    <cellStyle name="s_Schedules_1_JE 154 Interest on Village Refunds_09.11 2 2" xfId="32655"/>
    <cellStyle name="s_Schedules_1_JE 154 Interest on Village Refunds_11.11" xfId="7030"/>
    <cellStyle name="s_Schedules_1_JE 154 Interest on Village Refunds_11.11 2" xfId="30207"/>
    <cellStyle name="s_Schedules_1_JE 154 Interest on Village Refunds_11.11 2 2" xfId="33021"/>
    <cellStyle name="s_Schedules_1_JE 160 Workbasket accrual LI 09.11" xfId="7031"/>
    <cellStyle name="s_Schedules_1_JE 160 Workbasket accrual LI 09.11 2" xfId="30208"/>
    <cellStyle name="s_Schedules_1_JE 160 Workbasket accrual LI 09.11 2 2" xfId="19199"/>
    <cellStyle name="s_Schedules_1_JE 160 Workbasket accrual LI 10.11 - in progress" xfId="7032"/>
    <cellStyle name="s_Schedules_1_JE 160 Workbasket accrual LI 10.11 - in progress 2" xfId="30209"/>
    <cellStyle name="s_Schedules_1_JE 160 Workbasket accrual LI 10.11 - in progress 2 2" xfId="20969"/>
    <cellStyle name="s_Schedules_1_JE 160 Workbasket Accrual_updated-_CA_01.10" xfId="7033"/>
    <cellStyle name="s_Schedules_1_JE 160 Workbasket Accrual_updated-_CA_01.10 2" xfId="7034"/>
    <cellStyle name="s_Schedules_1_JE 160 Workbasket Accrual_updated-_CA_01.10 2 2" xfId="30211"/>
    <cellStyle name="s_Schedules_1_JE 160 Workbasket Accrual_updated-_CA_01.10 2 2 2" xfId="35877"/>
    <cellStyle name="s_Schedules_1_JE 160 Workbasket Accrual_updated-_CA_01.10 3" xfId="7035"/>
    <cellStyle name="s_Schedules_1_JE 160 Workbasket Accrual_updated-_CA_01.10 3 2" xfId="30212"/>
    <cellStyle name="s_Schedules_1_JE 160 Workbasket Accrual_updated-_CA_01.10 3 2 2" xfId="32352"/>
    <cellStyle name="s_Schedules_1_JE 160 Workbasket Accrual_updated-_CA_01.10 4" xfId="7036"/>
    <cellStyle name="s_Schedules_1_JE 160 Workbasket Accrual_updated-_CA_01.10 4 2" xfId="30213"/>
    <cellStyle name="s_Schedules_1_JE 160 Workbasket Accrual_updated-_CA_01.10 4 2 2" xfId="35429"/>
    <cellStyle name="s_Schedules_1_JE 160 Workbasket Accrual_updated-_CA_01.10 5" xfId="7037"/>
    <cellStyle name="s_Schedules_1_JE 160 Workbasket Accrual_updated-_CA_01.10 5 2" xfId="30214"/>
    <cellStyle name="s_Schedules_1_JE 160 Workbasket Accrual_updated-_CA_01.10 5 2 2" xfId="32885"/>
    <cellStyle name="s_Schedules_1_JE 160 Workbasket Accrual_updated-_CA_01.10 6" xfId="30210"/>
    <cellStyle name="s_Schedules_1_JE 160 Workbasket Accrual_updated-_CA_01.10 6 2" xfId="32368"/>
    <cellStyle name="s_Schedules_1_JE 160 Workbasket Accrual_updated-_CA_01.10_~3251160" xfId="7038"/>
    <cellStyle name="s_Schedules_1_JE 160 Workbasket Accrual_updated-_CA_01.10_~3251160 2" xfId="30215"/>
    <cellStyle name="s_Schedules_1_JE 160 Workbasket Accrual_updated-_CA_01.10_~3251160 2 2" xfId="17657"/>
    <cellStyle name="s_Schedules_1_JE 160 Workbasket Accrual_updated-_CA_01.10_JE 160 Workbasket accrual LI 09.11" xfId="7039"/>
    <cellStyle name="s_Schedules_1_JE 160 Workbasket Accrual_updated-_CA_01.10_JE 160 Workbasket accrual LI 09.11 2" xfId="30216"/>
    <cellStyle name="s_Schedules_1_JE 160 Workbasket Accrual_updated-_CA_01.10_JE 160 Workbasket accrual LI 09.11 2 2" xfId="18285"/>
    <cellStyle name="s_Schedules_1_JE 160 Workbasket Accrual_updated-_CA_01.10_JE 160 Workbasket accrual LI 10.11 - in progress" xfId="7040"/>
    <cellStyle name="s_Schedules_1_JE 160 Workbasket Accrual_updated-_CA_01.10_JE 160 Workbasket accrual LI 10.11 - in progress 2" xfId="30217"/>
    <cellStyle name="s_Schedules_1_JE 160 Workbasket Accrual_updated-_CA_01.10_JE 160 Workbasket accrual LI 10.11 - in progress 2 2" xfId="18079"/>
    <cellStyle name="s_Schedules_1_JE 160 Workbasket Accrual_updated-_CA_01.10_JE 160 Workbasket Template_LI_04.12" xfId="7041"/>
    <cellStyle name="s_Schedules_1_JE 160 Workbasket Accrual_updated-_CA_01.10_JE 160 Workbasket Template_LI_04.12 2" xfId="30218"/>
    <cellStyle name="s_Schedules_1_JE 160 Workbasket Accrual_updated-_CA_01.10_JE 160 Workbasket Template_LI_04.12 2 2" xfId="33657"/>
    <cellStyle name="s_Schedules_1_JE 160 Workbasket Accrual_updated-_CA_01.10_JE 160 Workbasket Template_LI_07.12" xfId="7042"/>
    <cellStyle name="s_Schedules_1_JE 160 Workbasket Accrual_updated-_CA_01.10_JE 160 Workbasket Template_LI_07.12 2" xfId="30219"/>
    <cellStyle name="s_Schedules_1_JE 160 Workbasket Accrual_updated-_CA_01.10_JE 160 Workbasket Template_LI_07.12 2 2" xfId="33719"/>
    <cellStyle name="s_Schedules_1_JE 160 Workbasket Accrual_updated-_CA_01.10_JE 175 Legal Accrual_LI 05.12" xfId="7043"/>
    <cellStyle name="s_Schedules_1_JE 160 Workbasket Accrual_updated-_CA_01.10_JE 175 Legal Accrual_LI 05.12 2" xfId="30220"/>
    <cellStyle name="s_Schedules_1_JE 160 Workbasket Accrual_updated-_CA_01.10_JE 175 Legal Accrual_LI 05.12 2 2" xfId="17936"/>
    <cellStyle name="s_Schedules_1_JE 160 Workbasket Accrual_updated-_CA_01.10_JE 175 Legal Accrual_LI 08.2011" xfId="7044"/>
    <cellStyle name="s_Schedules_1_JE 160 Workbasket Accrual_updated-_CA_01.10_JE 175 Legal Accrual_LI 08.2011 2" xfId="30221"/>
    <cellStyle name="s_Schedules_1_JE 160 Workbasket Accrual_updated-_CA_01.10_JE 175 Legal Accrual_LI 08.2011 2 2" xfId="17600"/>
    <cellStyle name="s_Schedules_1_JE 160 Workbasket Accrual_updated-_CA_01.10_JE 175 Legal Accrual_LI -10.2011" xfId="7045"/>
    <cellStyle name="s_Schedules_1_JE 160 Workbasket Accrual_updated-_CA_01.10_JE 175 Legal Accrual_LI -10.2011 2" xfId="30222"/>
    <cellStyle name="s_Schedules_1_JE 160 Workbasket Accrual_updated-_CA_01.10_JE 175 Legal Accrual_LI -10.2011 2 2" xfId="33250"/>
    <cellStyle name="s_Schedules_1_JE 160 Workbasket Accrual_updated-_CA_01.10_JE 175 Legal Accrual_LI -11.2011" xfId="7046"/>
    <cellStyle name="s_Schedules_1_JE 160 Workbasket Accrual_updated-_CA_01.10_JE 175 Legal Accrual_LI -11.2011 2" xfId="30223"/>
    <cellStyle name="s_Schedules_1_JE 160 Workbasket Accrual_updated-_CA_01.10_JE 175 Legal Accrual_LI -11.2011 2 2" xfId="33168"/>
    <cellStyle name="s_Schedules_1_JE 160 Workbasket Accrual_updated-_CA_01.10_JE 175 Legal Accrual_LI -12.2011" xfId="7047"/>
    <cellStyle name="s_Schedules_1_JE 160 Workbasket Accrual_updated-_CA_01.10_JE 175 Legal Accrual_LI -12.2011 2" xfId="30224"/>
    <cellStyle name="s_Schedules_1_JE 160 Workbasket Accrual_updated-_CA_01.10_JE 175 Legal Accrual_LI -12.2011 2 2" xfId="19619"/>
    <cellStyle name="s_Schedules_1_JE 160 Workbasket Accrual_updated-_CA_01.10_JE 175_Legal Accrual_TN_08.11" xfId="7048"/>
    <cellStyle name="s_Schedules_1_JE 160 Workbasket Accrual_updated-_CA_01.10_JE 175_Legal Accrual_TN_08.11 2" xfId="30225"/>
    <cellStyle name="s_Schedules_1_JE 160 Workbasket Accrual_updated-_CA_01.10_JE 175_Legal Accrual_TN_08.11 2 2" xfId="34144"/>
    <cellStyle name="s_Schedules_1_JE 160 Workbasket Accrual_updated-_CA_01.10_JE 175_Legal Accrual_TN_09.11" xfId="7049"/>
    <cellStyle name="s_Schedules_1_JE 160 Workbasket Accrual_updated-_CA_01.10_JE 175_Legal Accrual_TN_09.11 2" xfId="30226"/>
    <cellStyle name="s_Schedules_1_JE 160 Workbasket Accrual_updated-_CA_01.10_JE 175_Legal Accrual_TN_09.11 2 2" xfId="34470"/>
    <cellStyle name="s_Schedules_1_JE 160 Workbasket Accrual_updated-_CA_01.10_LI-Legal Fees_Accrual Worksheet_2011-02Nov" xfId="7050"/>
    <cellStyle name="s_Schedules_1_JE 160 Workbasket Accrual_updated-_CA_01.10_LI-Legal Fees_Accrual Worksheet_2011-02Nov 2" xfId="30227"/>
    <cellStyle name="s_Schedules_1_JE 160 Workbasket Accrual_updated-_CA_01.10_LI-Legal Fees_Accrual Worksheet_2011-02Nov 2 2" xfId="17967"/>
    <cellStyle name="s_Schedules_1_JE 160 Workbasket Accrual_updated-_CA_01.10_SAP JE Accrual" xfId="7051"/>
    <cellStyle name="s_Schedules_1_JE 160 Workbasket Accrual_updated-_CA_01.10_SAP JE Accrual 2" xfId="30228"/>
    <cellStyle name="s_Schedules_1_JE 160 Workbasket Accrual_updated-_CA_01.10_SAP JE Accrual 2 2" xfId="18962"/>
    <cellStyle name="s_Schedules_1_JE 160 Workbasket Accrual_updated-_CA_01.10_SAP JE Template 10.06.12" xfId="7052"/>
    <cellStyle name="s_Schedules_1_JE 160 Workbasket Accrual_updated-_CA_01.10_SAP JE Template 10.06.12 2" xfId="30229"/>
    <cellStyle name="s_Schedules_1_JE 160 Workbasket Accrual_updated-_CA_01.10_SAP JE Template 10.06.12 2 2" xfId="33066"/>
    <cellStyle name="s_Schedules_1_JE 175 Legal accrual_12.11" xfId="7053"/>
    <cellStyle name="s_Schedules_1_JE 175 Legal accrual_12.11 2" xfId="30230"/>
    <cellStyle name="s_Schedules_1_JE 175 Legal accrual_12.11 2 2" xfId="32668"/>
    <cellStyle name="s_Schedules_1_JE 175 Legal Accrual_LI_07.12" xfId="10929"/>
    <cellStyle name="s_Schedules_1_JE 175 Legal Accrual_LI_07.12 2" xfId="30231"/>
    <cellStyle name="s_Schedules_1_JE 175 Legal Accrual_LI_07.12 2 2" xfId="35626"/>
    <cellStyle name="s_Schedules_1_JE 180_MI reserve over 180 days_LI 07.12" xfId="10930"/>
    <cellStyle name="s_Schedules_1_JE 180_MI reserve over 180 days_LI 07.12 2" xfId="30232"/>
    <cellStyle name="s_Schedules_1_JE 180_MI reserve over 180 days_LI 07.12 2 2" xfId="17927"/>
    <cellStyle name="s_Schedules_1_JE 200 AWCC true up_PA_06.12" xfId="7054"/>
    <cellStyle name="s_Schedules_1_JE 200 AWCC true up_PA_06.12 2" xfId="30233"/>
    <cellStyle name="s_Schedules_1_JE 200 AWCC true up_PA_06.12 2 2" xfId="18570"/>
    <cellStyle name="s_Schedules_1_JE 38110902 True up interest for RAC adjustment" xfId="7055"/>
    <cellStyle name="s_Schedules_1_JE 38110902 True up interest for RAC adjustment 2" xfId="30234"/>
    <cellStyle name="s_Schedules_1_JE 38110902 True up interest for RAC adjustment 2 2" xfId="34317"/>
    <cellStyle name="s_Schedules_1_JE 39081218 Antenna Rent Revenue_NY_07.12" xfId="9469"/>
    <cellStyle name="s_Schedules_1_JE 39081218 Antenna Rent Revenue_NY_07.12 2" xfId="30235"/>
    <cellStyle name="s_Schedules_1_JE 39081218 Antenna Rent Revenue_NY_07.12 2 2" xfId="18571"/>
    <cellStyle name="s_Schedules_1_JE 500 INTERNAL RESERVE INTEREST Dec. 2011" xfId="7056"/>
    <cellStyle name="s_Schedules_1_JE 500 INTERNAL RESERVE INTEREST Dec. 2011 2" xfId="9599"/>
    <cellStyle name="s_Schedules_1_JE 500 INTERNAL RESERVE INTEREST Dec. 2011 2 2" xfId="30237"/>
    <cellStyle name="s_Schedules_1_JE 500 INTERNAL RESERVE INTEREST Dec. 2011 2 2 2" xfId="19620"/>
    <cellStyle name="s_Schedules_1_JE 500 INTERNAL RESERVE INTEREST Dec. 2011 3" xfId="30236"/>
    <cellStyle name="s_Schedules_1_JE 500 INTERNAL RESERVE INTEREST Dec. 2011 3 2" xfId="21481"/>
    <cellStyle name="s_Schedules_1_JE 500 INTERNAL RESERVE INTEREST Nov. 2011" xfId="9600"/>
    <cellStyle name="s_Schedules_1_JE 500 INTERNAL RESERVE INTEREST Nov. 2011 2" xfId="30238"/>
    <cellStyle name="s_Schedules_1_JE 500 INTERNAL RESERVE INTEREST Nov. 2011 2 2" xfId="20615"/>
    <cellStyle name="s_Schedules_1_JE 725 - To record the PPV uplift - NY - 08.12" xfId="9134"/>
    <cellStyle name="s_Schedules_1_JE 725 - To record the PPV uplift - NY - 08.12 2" xfId="30239"/>
    <cellStyle name="s_Schedules_1_JE 725 - To record the PPV uplift - NY - 08.12 2 2" xfId="33656"/>
    <cellStyle name="s_Schedules_1_JE 77 Rev Stabilization 02.12" xfId="7057"/>
    <cellStyle name="s_Schedules_1_JE 77 Rev Stabilization 02.12 2" xfId="30240"/>
    <cellStyle name="s_Schedules_1_JE 77 Rev Stabilization 02.12 2 2" xfId="17249"/>
    <cellStyle name="s_Schedules_1_JE 77 Rev Stabilization 03.12" xfId="10571"/>
    <cellStyle name="s_Schedules_1_JE 77 Rev Stabilization 03.12 2" xfId="30241"/>
    <cellStyle name="s_Schedules_1_JE 77 Rev Stabilization 03.12 2 2" xfId="32684"/>
    <cellStyle name="s_Schedules_1_JE 77 Rev Stabilization 08.11" xfId="7058"/>
    <cellStyle name="s_Schedules_1_JE 77 Rev Stabilization 08.11 2" xfId="10572"/>
    <cellStyle name="s_Schedules_1_JE 77 Rev Stabilization 08.11 2 2" xfId="30243"/>
    <cellStyle name="s_Schedules_1_JE 77 Rev Stabilization 08.11 2 2 2" xfId="20960"/>
    <cellStyle name="s_Schedules_1_JE 77 Rev Stabilization 08.11 3" xfId="30242"/>
    <cellStyle name="s_Schedules_1_JE 77 Rev Stabilization 08.11 3 2" xfId="36054"/>
    <cellStyle name="s_Schedules_1_JE 77 Rev Stabilization 11.11" xfId="10573"/>
    <cellStyle name="s_Schedules_1_JE 77 Rev Stabilization 11.11 2" xfId="30244"/>
    <cellStyle name="s_Schedules_1_JE 77 Rev Stabilization 11.11 2 2" xfId="33728"/>
    <cellStyle name="s_Schedules_1_JE 77 Rev Stabilization 12.11" xfId="10574"/>
    <cellStyle name="s_Schedules_1_JE 77 Rev Stabilization 12.11 2" xfId="30245"/>
    <cellStyle name="s_Schedules_1_JE 77 Rev Stabilization 12.11 2 2" xfId="34869"/>
    <cellStyle name="s_Schedules_1_JE 77 Rev Stabilization_NY_08.12" xfId="9135"/>
    <cellStyle name="s_Schedules_1_JE 77 Rev Stabilization_NY_08.12 2" xfId="30246"/>
    <cellStyle name="s_Schedules_1_JE 77 Rev Stabilization_NY_08.12 2 2" xfId="18072"/>
    <cellStyle name="s_Schedules_1_JE 78 Property Tax Stabilization 02.12" xfId="9136"/>
    <cellStyle name="s_Schedules_1_JE 78 Property Tax Stabilization 02.12 2" xfId="30247"/>
    <cellStyle name="s_Schedules_1_JE 78 Property Tax Stabilization 02.12 2 2" xfId="21010"/>
    <cellStyle name="s_Schedules_1_JE 78 Property Tax Stabilization 08.11" xfId="9137"/>
    <cellStyle name="s_Schedules_1_JE 78 Property Tax Stabilization 08.11 2" xfId="30248"/>
    <cellStyle name="s_Schedules_1_JE 78 Property Tax Stabilization 08.11 2 2" xfId="21208"/>
    <cellStyle name="s_Schedules_1_JE 78 Property Tax Stabilization 11.11" xfId="9138"/>
    <cellStyle name="s_Schedules_1_JE 78 Property Tax Stabilization 11.11 2" xfId="30249"/>
    <cellStyle name="s_Schedules_1_JE 78 Property Tax Stabilization 11.11 2 2" xfId="35328"/>
    <cellStyle name="s_Schedules_1_JE Template" xfId="7059"/>
    <cellStyle name="s_Schedules_1_JE Template 2" xfId="7060"/>
    <cellStyle name="s_Schedules_1_JE Template 2 2" xfId="30251"/>
    <cellStyle name="s_Schedules_1_JE Template 2 2 2" xfId="33655"/>
    <cellStyle name="s_Schedules_1_JE Template 3" xfId="7061"/>
    <cellStyle name="s_Schedules_1_JE Template 3 2" xfId="30252"/>
    <cellStyle name="s_Schedules_1_JE Template 3 2 2" xfId="34870"/>
    <cellStyle name="s_Schedules_1_JE Template 4" xfId="7062"/>
    <cellStyle name="s_Schedules_1_JE Template 4 2" xfId="30253"/>
    <cellStyle name="s_Schedules_1_JE Template 4 2 2" xfId="17900"/>
    <cellStyle name="s_Schedules_1_JE Template 5" xfId="7063"/>
    <cellStyle name="s_Schedules_1_JE Template 5 2" xfId="30254"/>
    <cellStyle name="s_Schedules_1_JE Template 5 2 2" xfId="33384"/>
    <cellStyle name="s_Schedules_1_JE Template 6" xfId="30250"/>
    <cellStyle name="s_Schedules_1_JE Template 6 2" xfId="21595"/>
    <cellStyle name="s_Schedules_1_JE Template_~3251160" xfId="7064"/>
    <cellStyle name="s_Schedules_1_JE Template_~3251160 2" xfId="30255"/>
    <cellStyle name="s_Schedules_1_JE Template_~3251160 2 2" xfId="33925"/>
    <cellStyle name="s_Schedules_1_JE Template_JE 160 Workbasket accrual LI 09.11" xfId="7065"/>
    <cellStyle name="s_Schedules_1_JE Template_JE 160 Workbasket accrual LI 09.11 2" xfId="30256"/>
    <cellStyle name="s_Schedules_1_JE Template_JE 160 Workbasket accrual LI 09.11 2 2" xfId="33993"/>
    <cellStyle name="s_Schedules_1_JE Template_JE 160 Workbasket accrual LI 10.11 - in progress" xfId="7066"/>
    <cellStyle name="s_Schedules_1_JE Template_JE 160 Workbasket accrual LI 10.11 - in progress 2" xfId="30257"/>
    <cellStyle name="s_Schedules_1_JE Template_JE 160 Workbasket accrual LI 10.11 - in progress 2 2" xfId="35834"/>
    <cellStyle name="s_Schedules_1_JE Template_JE 160 Workbasket Template_LI_04.12" xfId="7067"/>
    <cellStyle name="s_Schedules_1_JE Template_JE 160 Workbasket Template_LI_04.12 2" xfId="30258"/>
    <cellStyle name="s_Schedules_1_JE Template_JE 160 Workbasket Template_LI_04.12 2 2" xfId="32586"/>
    <cellStyle name="s_Schedules_1_JE Template_JE 160 Workbasket Template_LI_07.12" xfId="7068"/>
    <cellStyle name="s_Schedules_1_JE Template_JE 160 Workbasket Template_LI_07.12 2" xfId="30259"/>
    <cellStyle name="s_Schedules_1_JE Template_JE 160 Workbasket Template_LI_07.12 2 2" xfId="20730"/>
    <cellStyle name="s_Schedules_1_JE Template_JE 175 Legal Accrual_LI 05.12" xfId="7069"/>
    <cellStyle name="s_Schedules_1_JE Template_JE 175 Legal Accrual_LI 05.12 2" xfId="30260"/>
    <cellStyle name="s_Schedules_1_JE Template_JE 175 Legal Accrual_LI 05.12 2 2" xfId="19376"/>
    <cellStyle name="s_Schedules_1_JE Template_JE 175 Legal Accrual_LI 08.2011" xfId="7070"/>
    <cellStyle name="s_Schedules_1_JE Template_JE 175 Legal Accrual_LI 08.2011 2" xfId="30261"/>
    <cellStyle name="s_Schedules_1_JE Template_JE 175 Legal Accrual_LI 08.2011 2 2" xfId="33994"/>
    <cellStyle name="s_Schedules_1_JE Template_JE 175 Legal Accrual_LI -10.2011" xfId="7071"/>
    <cellStyle name="s_Schedules_1_JE Template_JE 175 Legal Accrual_LI -10.2011 2" xfId="30262"/>
    <cellStyle name="s_Schedules_1_JE Template_JE 175 Legal Accrual_LI -10.2011 2 2" xfId="33603"/>
    <cellStyle name="s_Schedules_1_JE Template_JE 175 Legal Accrual_LI -11.2011" xfId="7072"/>
    <cellStyle name="s_Schedules_1_JE Template_JE 175 Legal Accrual_LI -11.2011 2" xfId="30263"/>
    <cellStyle name="s_Schedules_1_JE Template_JE 175 Legal Accrual_LI -11.2011 2 2" xfId="19621"/>
    <cellStyle name="s_Schedules_1_JE Template_JE 175 Legal Accrual_LI -12.2011" xfId="7073"/>
    <cellStyle name="s_Schedules_1_JE Template_JE 175 Legal Accrual_LI -12.2011 2" xfId="30264"/>
    <cellStyle name="s_Schedules_1_JE Template_JE 175 Legal Accrual_LI -12.2011 2 2" xfId="17938"/>
    <cellStyle name="s_Schedules_1_JE Template_JE 175_Legal Accrual_TN_08.11" xfId="7074"/>
    <cellStyle name="s_Schedules_1_JE Template_JE 175_Legal Accrual_TN_08.11 2" xfId="30265"/>
    <cellStyle name="s_Schedules_1_JE Template_JE 175_Legal Accrual_TN_08.11 2 2" xfId="32681"/>
    <cellStyle name="s_Schedules_1_JE Template_JE 175_Legal Accrual_TN_09.11" xfId="7075"/>
    <cellStyle name="s_Schedules_1_JE Template_JE 175_Legal Accrual_TN_09.11 2" xfId="30266"/>
    <cellStyle name="s_Schedules_1_JE Template_JE 175_Legal Accrual_TN_09.11 2 2" xfId="33551"/>
    <cellStyle name="s_Schedules_1_JE Template_LI-Legal Fees_Accrual Worksheet_2011-02Nov" xfId="7076"/>
    <cellStyle name="s_Schedules_1_JE Template_LI-Legal Fees_Accrual Worksheet_2011-02Nov 2" xfId="30267"/>
    <cellStyle name="s_Schedules_1_JE Template_LI-Legal Fees_Accrual Worksheet_2011-02Nov 2 2" xfId="32337"/>
    <cellStyle name="s_Schedules_1_JE Template_SAP JE Accrual" xfId="7077"/>
    <cellStyle name="s_Schedules_1_JE Template_SAP JE Accrual 2" xfId="30268"/>
    <cellStyle name="s_Schedules_1_JE Template_SAP JE Accrual 2 2" xfId="34265"/>
    <cellStyle name="s_Schedules_1_JE Template_SAP JE Template 10.06.12" xfId="7078"/>
    <cellStyle name="s_Schedules_1_JE Template_SAP JE Template 10.06.12 2" xfId="30269"/>
    <cellStyle name="s_Schedules_1_JE Template_SAP JE Template 10.06.12 2 2" xfId="35332"/>
    <cellStyle name="s_Schedules_1_JE-December 2012" xfId="7079"/>
    <cellStyle name="s_Schedules_1_JE-December 2012 2" xfId="7080"/>
    <cellStyle name="s_Schedules_1_JE-December 2012 2 2" xfId="30271"/>
    <cellStyle name="s_Schedules_1_JE-December 2012 2 2 2" xfId="32319"/>
    <cellStyle name="s_Schedules_1_JE-December 2012 3" xfId="7081"/>
    <cellStyle name="s_Schedules_1_JE-December 2012 3 2" xfId="30272"/>
    <cellStyle name="s_Schedules_1_JE-December 2012 3 2 2" xfId="36062"/>
    <cellStyle name="s_Schedules_1_JE-December 2012 4" xfId="7082"/>
    <cellStyle name="s_Schedules_1_JE-December 2012 4 2" xfId="30273"/>
    <cellStyle name="s_Schedules_1_JE-December 2012 4 2 2" xfId="22638"/>
    <cellStyle name="s_Schedules_1_JE-December 2012 5" xfId="7083"/>
    <cellStyle name="s_Schedules_1_JE-December 2012 5 2" xfId="30274"/>
    <cellStyle name="s_Schedules_1_JE-December 2012 5 2 2" xfId="17673"/>
    <cellStyle name="s_Schedules_1_JE-December 2012 6" xfId="30270"/>
    <cellStyle name="s_Schedules_1_JE-December 2012 6 2" xfId="34871"/>
    <cellStyle name="s_Schedules_1_JE-November 2012" xfId="7084"/>
    <cellStyle name="s_Schedules_1_JE-November 2012 2" xfId="7085"/>
    <cellStyle name="s_Schedules_1_JE-November 2012 2 2" xfId="30276"/>
    <cellStyle name="s_Schedules_1_JE-November 2012 2 2 2" xfId="32828"/>
    <cellStyle name="s_Schedules_1_JE-November 2012 3" xfId="7086"/>
    <cellStyle name="s_Schedules_1_JE-November 2012 3 2" xfId="30277"/>
    <cellStyle name="s_Schedules_1_JE-November 2012 3 2 2" xfId="35129"/>
    <cellStyle name="s_Schedules_1_JE-November 2012 4" xfId="7087"/>
    <cellStyle name="s_Schedules_1_JE-November 2012 4 2" xfId="30278"/>
    <cellStyle name="s_Schedules_1_JE-November 2012 4 2 2" xfId="32519"/>
    <cellStyle name="s_Schedules_1_JE-November 2012 5" xfId="7088"/>
    <cellStyle name="s_Schedules_1_JE-November 2012 5 2" xfId="30279"/>
    <cellStyle name="s_Schedules_1_JE-November 2012 5 2 2" xfId="18167"/>
    <cellStyle name="s_Schedules_1_JE-November 2012 6" xfId="30275"/>
    <cellStyle name="s_Schedules_1_JE-November 2012 6 2" xfId="18110"/>
    <cellStyle name="s_Schedules_1_Journal Entry (2)" xfId="7089"/>
    <cellStyle name="s_Schedules_1_Journal Entry (2) 2" xfId="30280"/>
    <cellStyle name="s_Schedules_1_Journal Entry (2) 2 2" xfId="20748"/>
    <cellStyle name="s_Schedules_1_JR 2001 OPEB 2012" xfId="10575"/>
    <cellStyle name="s_Schedules_1_JR 2001 OPEB 2012 2" xfId="30281"/>
    <cellStyle name="s_Schedules_1_JR 2001 OPEB 2012 2 2" xfId="34765"/>
    <cellStyle name="s_Schedules_1_JR 2002 Pension Costs 2012" xfId="10576"/>
    <cellStyle name="s_Schedules_1_JR 2002 Pension Costs 2012 2" xfId="30282"/>
    <cellStyle name="s_Schedules_1_JR 2002 Pension Costs 2012 2 2" xfId="19331"/>
    <cellStyle name="s_Schedules_1_LI#38 165100 Mar 2011" xfId="7090"/>
    <cellStyle name="s_Schedules_1_LI#38 165100 Mar 2011 2" xfId="10577"/>
    <cellStyle name="s_Schedules_1_LI#38 165100 Mar 2011 2 2" xfId="30284"/>
    <cellStyle name="s_Schedules_1_LI#38 165100 Mar 2011 2 2 2" xfId="20735"/>
    <cellStyle name="s_Schedules_1_LI#38 165100 Mar 2011 3" xfId="30283"/>
    <cellStyle name="s_Schedules_1_LI#38 165100 Mar 2011 3 2" xfId="33084"/>
    <cellStyle name="s_Schedules_1_LI#38 165100 Mar 2011_39 - JE 77 Rev Stabilization_NY_05.12" xfId="9139"/>
    <cellStyle name="s_Schedules_1_LI#38 165100 Mar 2011_39 - JE 77 Rev Stabilization_NY_05.12 2" xfId="10578"/>
    <cellStyle name="s_Schedules_1_LI#38 165100 Mar 2011_39 - JE 77 Rev Stabilization_NY_05.12 2 2" xfId="30286"/>
    <cellStyle name="s_Schedules_1_LI#38 165100 Mar 2011_39 - JE 77 Rev Stabilization_NY_05.12 2 2 2" xfId="18287"/>
    <cellStyle name="s_Schedules_1_LI#38 165100 Mar 2011_39 - JE 77 Rev Stabilization_NY_05.12 3" xfId="30285"/>
    <cellStyle name="s_Schedules_1_LI#38 165100 Mar 2011_39 - JE 77 Rev Stabilization_NY_05.12 3 2" xfId="33607"/>
    <cellStyle name="s_Schedules_1_LI#38 165100 Mar 2011_39 - JE 79 Rev Stabilization adj_NY_05.12" xfId="9140"/>
    <cellStyle name="s_Schedules_1_LI#38 165100 Mar 2011_39 - JE 79 Rev Stabilization adj_NY_05.12 2" xfId="10579"/>
    <cellStyle name="s_Schedules_1_LI#38 165100 Mar 2011_39 - JE 79 Rev Stabilization adj_NY_05.12 2 2" xfId="30288"/>
    <cellStyle name="s_Schedules_1_LI#38 165100 Mar 2011_39 - JE 79 Rev Stabilization adj_NY_05.12 2 2 2" xfId="21056"/>
    <cellStyle name="s_Schedules_1_LI#38 165100 Mar 2011_39 - JE 79 Rev Stabilization adj_NY_05.12 3" xfId="30287"/>
    <cellStyle name="s_Schedules_1_LI#38 165100 Mar 2011_39 - JE 79 Rev Stabilization adj_NY_05.12 3 2" xfId="17800"/>
    <cellStyle name="s_Schedules_1_LI#38 165100 Mar 2011_JE 38110902 True up interest for RAC adjustment" xfId="7091"/>
    <cellStyle name="s_Schedules_1_LI#38 165100 Mar 2011_JE 38110902 True up interest for RAC adjustment 2" xfId="10580"/>
    <cellStyle name="s_Schedules_1_LI#38 165100 Mar 2011_JE 38110902 True up interest for RAC adjustment 2 2" xfId="30290"/>
    <cellStyle name="s_Schedules_1_LI#38 165100 Mar 2011_JE 38110902 True up interest for RAC adjustment 2 2 2" xfId="20833"/>
    <cellStyle name="s_Schedules_1_LI#38 165100 Mar 2011_JE 38110902 True up interest for RAC adjustment 3" xfId="30289"/>
    <cellStyle name="s_Schedules_1_LI#38 165100 Mar 2011_JE 38110902 True up interest for RAC adjustment 3 2" xfId="34101"/>
    <cellStyle name="s_Schedules_1_LI#38 165100 Mar 2011_JE 77 Rev Stabilization 01.12" xfId="7092"/>
    <cellStyle name="s_Schedules_1_LI#38 165100 Mar 2011_JE 77 Rev Stabilization 01.12 2" xfId="10581"/>
    <cellStyle name="s_Schedules_1_LI#38 165100 Mar 2011_JE 77 Rev Stabilization 01.12 2 2" xfId="30292"/>
    <cellStyle name="s_Schedules_1_LI#38 165100 Mar 2011_JE 77 Rev Stabilization 01.12 2 2 2" xfId="18860"/>
    <cellStyle name="s_Schedules_1_LI#38 165100 Mar 2011_JE 77 Rev Stabilization 01.12 3" xfId="30291"/>
    <cellStyle name="s_Schedules_1_LI#38 165100 Mar 2011_JE 77 Rev Stabilization 01.12 3 2" xfId="19450"/>
    <cellStyle name="s_Schedules_1_LI#38 165100 Mar 2011_JE 77 Rev Stabilization 04.12" xfId="9141"/>
    <cellStyle name="s_Schedules_1_LI#38 165100 Mar 2011_JE 77 Rev Stabilization 04.12 2" xfId="10582"/>
    <cellStyle name="s_Schedules_1_LI#38 165100 Mar 2011_JE 77 Rev Stabilization 04.12 2 2" xfId="30294"/>
    <cellStyle name="s_Schedules_1_LI#38 165100 Mar 2011_JE 77 Rev Stabilization 04.12 2 2 2" xfId="35432"/>
    <cellStyle name="s_Schedules_1_LI#38 165100 Mar 2011_JE 77 Rev Stabilization 04.12 3" xfId="30293"/>
    <cellStyle name="s_Schedules_1_LI#38 165100 Mar 2011_JE 77 Rev Stabilization 04.12 3 2" xfId="34739"/>
    <cellStyle name="s_Schedules_1_LI#38 165100 Mar 2011_JE 77 Rev Stabilization_LI_07.12" xfId="9142"/>
    <cellStyle name="s_Schedules_1_LI#38 165100 Mar 2011_JE 77 Rev Stabilization_LI_07.12 2" xfId="30295"/>
    <cellStyle name="s_Schedules_1_LI#38 165100 Mar 2011_JE 77 Rev Stabilization_LI_07.12 2 2" xfId="18884"/>
    <cellStyle name="s_Schedules_1_LI#38 165100 Mar 2011_JE 78 Property Tax Stabilization 01.12" xfId="7093"/>
    <cellStyle name="s_Schedules_1_LI#38 165100 Mar 2011_JE 78 Property Tax Stabilization 01.12 2" xfId="10583"/>
    <cellStyle name="s_Schedules_1_LI#38 165100 Mar 2011_JE 78 Property Tax Stabilization 01.12 2 2" xfId="30297"/>
    <cellStyle name="s_Schedules_1_LI#38 165100 Mar 2011_JE 78 Property Tax Stabilization 01.12 2 2 2" xfId="33548"/>
    <cellStyle name="s_Schedules_1_LI#38 165100 Mar 2011_JE 78 Property Tax Stabilization 01.12 3" xfId="30296"/>
    <cellStyle name="s_Schedules_1_LI#38 165100 Mar 2011_JE 78 Property Tax Stabilization 01.12 3 2" xfId="33924"/>
    <cellStyle name="s_Schedules_1_LI#38 165100 Mar 2011_JE 78 Property Tax Stabilization 03.12" xfId="9143"/>
    <cellStyle name="s_Schedules_1_LI#38 165100 Mar 2011_JE 78 Property Tax Stabilization 03.12 2" xfId="30298"/>
    <cellStyle name="s_Schedules_1_LI#38 165100 Mar 2011_JE 78 Property Tax Stabilization 03.12 2 2" xfId="35838"/>
    <cellStyle name="s_Schedules_1_LI#38 165100 Mar 2011_JE 78 Property Tax Stabilization 04.12" xfId="9144"/>
    <cellStyle name="s_Schedules_1_LI#38 165100 Mar 2011_JE 78 Property Tax Stabilization 04.12 2" xfId="30299"/>
    <cellStyle name="s_Schedules_1_LI#38 165100 Mar 2011_JE 78 Property Tax Stabilization 04.12 2 2" xfId="18214"/>
    <cellStyle name="s_Schedules_1_LI#38 165100 Mar 2011_JE 78 Property Tax Stabilization 11.11" xfId="7094"/>
    <cellStyle name="s_Schedules_1_LI#38 165100 Mar 2011_JE 78 Property Tax Stabilization 11.11 2" xfId="10584"/>
    <cellStyle name="s_Schedules_1_LI#38 165100 Mar 2011_JE 78 Property Tax Stabilization 11.11 2 2" xfId="30301"/>
    <cellStyle name="s_Schedules_1_LI#38 165100 Mar 2011_JE 78 Property Tax Stabilization 11.11 2 2 2" xfId="21503"/>
    <cellStyle name="s_Schedules_1_LI#38 165100 Mar 2011_JE 78 Property Tax Stabilization 11.11 3" xfId="30300"/>
    <cellStyle name="s_Schedules_1_LI#38 165100 Mar 2011_JE 78 Property Tax Stabilization 11.11 3 2" xfId="18637"/>
    <cellStyle name="s_Schedules_1_Sheet1" xfId="7095"/>
    <cellStyle name="s_Schedules_1_Sheet1 2" xfId="30302"/>
    <cellStyle name="s_Schedules_1_Sheet1 2 2" xfId="35452"/>
    <cellStyle name="s_Schedules_1_UPLOAD-Template_2012-06-22" xfId="7096"/>
    <cellStyle name="s_Schedules_1_UPLOAD-Template_2012-06-22 2" xfId="7097"/>
    <cellStyle name="s_Schedules_1_UPLOAD-Template_2012-06-22 2 2" xfId="30304"/>
    <cellStyle name="s_Schedules_1_UPLOAD-Template_2012-06-22 2 2 2" xfId="35605"/>
    <cellStyle name="s_Schedules_1_UPLOAD-Template_2012-06-22 3" xfId="7098"/>
    <cellStyle name="s_Schedules_1_UPLOAD-Template_2012-06-22 3 2" xfId="30305"/>
    <cellStyle name="s_Schedules_1_UPLOAD-Template_2012-06-22 3 2 2" xfId="35361"/>
    <cellStyle name="s_Schedules_1_UPLOAD-Template_2012-06-22 4" xfId="7099"/>
    <cellStyle name="s_Schedules_1_UPLOAD-Template_2012-06-22 4 2" xfId="30306"/>
    <cellStyle name="s_Schedules_1_UPLOAD-Template_2012-06-22 4 2 2" xfId="18279"/>
    <cellStyle name="s_Schedules_1_UPLOAD-Template_2012-06-22 5" xfId="7100"/>
    <cellStyle name="s_Schedules_1_UPLOAD-Template_2012-06-22 5 2" xfId="30307"/>
    <cellStyle name="s_Schedules_1_UPLOAD-Template_2012-06-22 5 2 2" xfId="17430"/>
    <cellStyle name="s_Schedules_1_UPLOAD-Template_2012-06-22 6" xfId="30303"/>
    <cellStyle name="s_Schedules_1_UPLOAD-Template_2012-06-22 6 2" xfId="21585"/>
    <cellStyle name="s_Schedules_1_UPLOAD-Template_2012-06-22_SAP JE Accrual" xfId="7101"/>
    <cellStyle name="s_Schedules_1_UPLOAD-Template_2012-06-22_SAP JE Accrual 2" xfId="30308"/>
    <cellStyle name="s_Schedules_1_UPLOAD-Template_2012-06-22_SAP JE Accrual 2 2" xfId="17793"/>
    <cellStyle name="s_Schedules_1_UPLOAD-Template_2012-06-22_SAP JE Template 10.06.12" xfId="7102"/>
    <cellStyle name="s_Schedules_1_UPLOAD-Template_2012-06-22_SAP JE Template 10.06.12 2" xfId="30309"/>
    <cellStyle name="s_Schedules_1_UPLOAD-Template_2012-06-22_SAP JE Template 10.06.12 2 2" xfId="18177"/>
    <cellStyle name="s_Schedules_100000439" xfId="9145"/>
    <cellStyle name="s_Schedules_100000439 2" xfId="30310"/>
    <cellStyle name="s_Schedules_100000439 2 2" xfId="34065"/>
    <cellStyle name="s_Schedules_100000477 JE 77 Rev Stabilization_LI_08.12" xfId="10585"/>
    <cellStyle name="s_Schedules_100000477 JE 77 Rev Stabilization_LI_08.12 2" xfId="30311"/>
    <cellStyle name="s_Schedules_100000477 JE 77 Rev Stabilization_LI_08.12 2 2" xfId="32960"/>
    <cellStyle name="s_Schedules_165500 Prepaid Other_NY_05.12" xfId="9146"/>
    <cellStyle name="s_Schedules_165500 Prepaid Other_NY_05.12 2" xfId="30312"/>
    <cellStyle name="s_Schedules_165500 Prepaid Other_NY_05.12 2 2" xfId="34766"/>
    <cellStyle name="s_Schedules_241208 Accrued Rents_NY_05.12" xfId="9470"/>
    <cellStyle name="s_Schedules_241208 Accrued Rents_NY_05.12 2" xfId="30313"/>
    <cellStyle name="s_Schedules_241208 Accrued Rents_NY_05.12 2 2" xfId="33754"/>
    <cellStyle name="s_Schedules_256328 Accr Revenue Other_LI_11.11" xfId="7103"/>
    <cellStyle name="s_Schedules_256328 Accr Revenue Other_LI_11.11 2" xfId="30314"/>
    <cellStyle name="s_Schedules_256328 Accr Revenue Other_LI_11.11 2 2" xfId="35399"/>
    <cellStyle name="s_Schedules_256345 MTBE_NY_05.12" xfId="9471"/>
    <cellStyle name="s_Schedules_256345 MTBE_NY_05.12 2" xfId="30315"/>
    <cellStyle name="s_Schedules_256345 MTBE_NY_05.12 2 2" xfId="33464"/>
    <cellStyle name="s_Schedules_39 - JE 79 Rev Stabilization adj_NY_05.12" xfId="9147"/>
    <cellStyle name="s_Schedules_39 - JE 79 Rev Stabilization adj_NY_05.12 2" xfId="30316"/>
    <cellStyle name="s_Schedules_39 - JE 79 Rev Stabilization adj_NY_05.12 2 2" xfId="21333"/>
    <cellStyle name="s_Schedules_CONTROL_LOG_01_2012" xfId="7104"/>
    <cellStyle name="s_Schedules_CONTROL_LOG_01_2012 2" xfId="30317"/>
    <cellStyle name="s_Schedules_CONTROL_LOG_01_2012 2 2" xfId="32852"/>
    <cellStyle name="s_Schedules_CONTROL_LOG_02_2012" xfId="7105"/>
    <cellStyle name="s_Schedules_CONTROL_LOG_02_2012 2" xfId="30318"/>
    <cellStyle name="s_Schedules_CONTROL_LOG_02_2012 2 2" xfId="34740"/>
    <cellStyle name="s_Schedules_CONTROL_LOG_03_2012" xfId="7106"/>
    <cellStyle name="s_Schedules_CONTROL_LOG_03_2012 2" xfId="30319"/>
    <cellStyle name="s_Schedules_CONTROL_LOG_03_2012 2 2" xfId="34872"/>
    <cellStyle name="s_Schedules_CONTROL_LOG_04_2011" xfId="7107"/>
    <cellStyle name="s_Schedules_CONTROL_LOG_04_2011 2" xfId="30320"/>
    <cellStyle name="s_Schedules_CONTROL_LOG_04_2011 2 2" xfId="36039"/>
    <cellStyle name="s_Schedules_CONTROL_LOG_04_2012" xfId="7108"/>
    <cellStyle name="s_Schedules_CONTROL_LOG_04_2012 2" xfId="30321"/>
    <cellStyle name="s_Schedules_CONTROL_LOG_04_2012 2 2" xfId="20780"/>
    <cellStyle name="s_Schedules_CONTROL_LOG_05_2011" xfId="7109"/>
    <cellStyle name="s_Schedules_CONTROL_LOG_05_2011 2" xfId="30322"/>
    <cellStyle name="s_Schedules_CONTROL_LOG_05_2011 2 2" xfId="33992"/>
    <cellStyle name="s_Schedules_CONTROL_LOG_05_2012" xfId="7110"/>
    <cellStyle name="s_Schedules_CONTROL_LOG_05_2012 2" xfId="30323"/>
    <cellStyle name="s_Schedules_CONTROL_LOG_05_2012 2 2" xfId="21336"/>
    <cellStyle name="s_Schedules_CONTROL_LOG_06_2011" xfId="7111"/>
    <cellStyle name="s_Schedules_CONTROL_LOG_06_2011 2" xfId="30324"/>
    <cellStyle name="s_Schedules_CONTROL_LOG_06_2011 2 2" xfId="35537"/>
    <cellStyle name="s_Schedules_CONTROL_LOG_06_2012" xfId="7112"/>
    <cellStyle name="s_Schedules_CONTROL_LOG_06_2012 2" xfId="30325"/>
    <cellStyle name="s_Schedules_CONTROL_LOG_06_2012 2 2" xfId="17344"/>
    <cellStyle name="s_Schedules_CONTROL_LOG_07_2011" xfId="7113"/>
    <cellStyle name="s_Schedules_CONTROL_LOG_07_2011 2" xfId="30326"/>
    <cellStyle name="s_Schedules_CONTROL_LOG_07_2011 2 2" xfId="21562"/>
    <cellStyle name="s_Schedules_CONTROL_LOG_08_2011" xfId="7114"/>
    <cellStyle name="s_Schedules_CONTROL_LOG_08_2011 2" xfId="30327"/>
    <cellStyle name="s_Schedules_CONTROL_LOG_08_2011 2 2" xfId="17602"/>
    <cellStyle name="s_Schedules_CONTROL_LOG_09_2011" xfId="7115"/>
    <cellStyle name="s_Schedules_CONTROL_LOG_09_2011 2" xfId="30328"/>
    <cellStyle name="s_Schedules_CONTROL_LOG_09_2011 2 2" xfId="35274"/>
    <cellStyle name="s_Schedules_CONTROL_LOG_10_2011" xfId="7116"/>
    <cellStyle name="s_Schedules_CONTROL_LOG_10_2011 2" xfId="30329"/>
    <cellStyle name="s_Schedules_CONTROL_LOG_10_2011 2 2" xfId="20747"/>
    <cellStyle name="s_Schedules_CONTROL_LOG_11_2011" xfId="7117"/>
    <cellStyle name="s_Schedules_CONTROL_LOG_11_2011 2" xfId="30330"/>
    <cellStyle name="s_Schedules_CONTROL_LOG_11_2011 2 2" xfId="18806"/>
    <cellStyle name="s_Schedules_CONTROL_LOG_12_2011" xfId="7118"/>
    <cellStyle name="s_Schedules_CONTROL_LOG_12_2011 2" xfId="30331"/>
    <cellStyle name="s_Schedules_CONTROL_LOG_12_2011 2 2" xfId="19764"/>
    <cellStyle name="s_Schedules_FSTR JDE Reports 12.2011" xfId="9148"/>
    <cellStyle name="s_Schedules_FSTR JDE Reports 12.2011 2" xfId="10586"/>
    <cellStyle name="s_Schedules_FSTR JDE Reports 12.2011 2 2" xfId="30333"/>
    <cellStyle name="s_Schedules_FSTR JDE Reports 12.2011 2 2 2" xfId="18244"/>
    <cellStyle name="s_Schedules_FSTR JDE Reports 12.2011 3" xfId="30332"/>
    <cellStyle name="s_Schedules_FSTR JDE Reports 12.2011 3 2" xfId="21292"/>
    <cellStyle name="s_Schedules_JE 100_Uncoll_LI_06.12" xfId="7119"/>
    <cellStyle name="s_Schedules_JE 100_Uncoll_LI_06.12 2" xfId="30334"/>
    <cellStyle name="s_Schedules_JE 100_Uncoll_LI_06.12 2 2" xfId="19451"/>
    <cellStyle name="s_Schedules_JE 108 SERP 07.12" xfId="7120"/>
    <cellStyle name="s_Schedules_JE 108 SERP 07.12 2" xfId="7121"/>
    <cellStyle name="s_Schedules_JE 108 SERP 07.12 2 2" xfId="30336"/>
    <cellStyle name="s_Schedules_JE 108 SERP 07.12 2 2 2" xfId="19071"/>
    <cellStyle name="s_Schedules_JE 108 SERP 07.12 3" xfId="7122"/>
    <cellStyle name="s_Schedules_JE 108 SERP 07.12 3 2" xfId="30337"/>
    <cellStyle name="s_Schedules_JE 108 SERP 07.12 3 2 2" xfId="35517"/>
    <cellStyle name="s_Schedules_JE 108 SERP 07.12 4" xfId="7123"/>
    <cellStyle name="s_Schedules_JE 108 SERP 07.12 4 2" xfId="30338"/>
    <cellStyle name="s_Schedules_JE 108 SERP 07.12 4 2 2" xfId="35999"/>
    <cellStyle name="s_Schedules_JE 108 SERP 07.12 5" xfId="7124"/>
    <cellStyle name="s_Schedules_JE 108 SERP 07.12 5 2" xfId="30339"/>
    <cellStyle name="s_Schedules_JE 108 SERP 07.12 5 2 2" xfId="19345"/>
    <cellStyle name="s_Schedules_JE 108 SERP 07.12 6" xfId="30335"/>
    <cellStyle name="s_Schedules_JE 108 SERP 07.12 6 2" xfId="18792"/>
    <cellStyle name="s_Schedules_JE 109 Rate Differential 08.12" xfId="7125"/>
    <cellStyle name="s_Schedules_JE 109 Rate Differential 08.12 2" xfId="7126"/>
    <cellStyle name="s_Schedules_JE 109 Rate Differential 08.12 2 2" xfId="30341"/>
    <cellStyle name="s_Schedules_JE 109 Rate Differential 08.12 2 2 2" xfId="34873"/>
    <cellStyle name="s_Schedules_JE 109 Rate Differential 08.12 3" xfId="7127"/>
    <cellStyle name="s_Schedules_JE 109 Rate Differential 08.12 3 2" xfId="30342"/>
    <cellStyle name="s_Schedules_JE 109 Rate Differential 08.12 3 2 2" xfId="21596"/>
    <cellStyle name="s_Schedules_JE 109 Rate Differential 08.12 4" xfId="7128"/>
    <cellStyle name="s_Schedules_JE 109 Rate Differential 08.12 4 2" xfId="30343"/>
    <cellStyle name="s_Schedules_JE 109 Rate Differential 08.12 4 2 2" xfId="18220"/>
    <cellStyle name="s_Schedules_JE 109 Rate Differential 08.12 5" xfId="7129"/>
    <cellStyle name="s_Schedules_JE 109 Rate Differential 08.12 5 2" xfId="30344"/>
    <cellStyle name="s_Schedules_JE 109 Rate Differential 08.12 5 2 2" xfId="33211"/>
    <cellStyle name="s_Schedules_JE 109 Rate Differential 08.12 6" xfId="30340"/>
    <cellStyle name="s_Schedules_JE 109 Rate Differential 08.12 6 2" xfId="34493"/>
    <cellStyle name="s_Schedules_JE 111 PNC ANALYSIS FEE ACCRUAL 07.12" xfId="7130"/>
    <cellStyle name="s_Schedules_JE 111 PNC ANALYSIS FEE ACCRUAL 07.12 2" xfId="7131"/>
    <cellStyle name="s_Schedules_JE 111 PNC ANALYSIS FEE ACCRUAL 07.12 2 2" xfId="30346"/>
    <cellStyle name="s_Schedules_JE 111 PNC ANALYSIS FEE ACCRUAL 07.12 2 2 2" xfId="33608"/>
    <cellStyle name="s_Schedules_JE 111 PNC ANALYSIS FEE ACCRUAL 07.12 3" xfId="7132"/>
    <cellStyle name="s_Schedules_JE 111 PNC ANALYSIS FEE ACCRUAL 07.12 3 2" xfId="30347"/>
    <cellStyle name="s_Schedules_JE 111 PNC ANALYSIS FEE ACCRUAL 07.12 3 2 2" xfId="18636"/>
    <cellStyle name="s_Schedules_JE 111 PNC ANALYSIS FEE ACCRUAL 07.12 4" xfId="7133"/>
    <cellStyle name="s_Schedules_JE 111 PNC ANALYSIS FEE ACCRUAL 07.12 4 2" xfId="30348"/>
    <cellStyle name="s_Schedules_JE 111 PNC ANALYSIS FEE ACCRUAL 07.12 4 2 2" xfId="33559"/>
    <cellStyle name="s_Schedules_JE 111 PNC ANALYSIS FEE ACCRUAL 07.12 5" xfId="7134"/>
    <cellStyle name="s_Schedules_JE 111 PNC ANALYSIS FEE ACCRUAL 07.12 5 2" xfId="30349"/>
    <cellStyle name="s_Schedules_JE 111 PNC ANALYSIS FEE ACCRUAL 07.12 5 2 2" xfId="32283"/>
    <cellStyle name="s_Schedules_JE 111 PNC ANALYSIS FEE ACCRUAL 07.12 6" xfId="30345"/>
    <cellStyle name="s_Schedules_JE 111 PNC ANALYSIS FEE ACCRUAL 07.12 6 2" xfId="17801"/>
    <cellStyle name="s_Schedules_JE 125_AWCC Activity_NY_08.12" xfId="7135"/>
    <cellStyle name="s_Schedules_JE 125_AWCC Activity_NY_08.12 2" xfId="30350"/>
    <cellStyle name="s_Schedules_JE 125_AWCC Activity_NY_08.12 2 2" xfId="18180"/>
    <cellStyle name="s_Schedules_JE 152_TSA accrue interest_LI_07.12" xfId="7136"/>
    <cellStyle name="s_Schedules_JE 152_TSA accrue interest_LI_07.12 2" xfId="30351"/>
    <cellStyle name="s_Schedules_JE 152_TSA accrue interest_LI_07.12 2 2" xfId="21345"/>
    <cellStyle name="s_Schedules_JE 154 Interest on Village Refunds_02.12" xfId="7137"/>
    <cellStyle name="s_Schedules_JE 154 Interest on Village Refunds_02.12 2" xfId="30352"/>
    <cellStyle name="s_Schedules_JE 154 Interest on Village Refunds_02.12 2 2" xfId="35080"/>
    <cellStyle name="s_Schedules_JE 154 Interest on Village Refunds_08.11" xfId="7138"/>
    <cellStyle name="s_Schedules_JE 154 Interest on Village Refunds_08.11 2" xfId="30353"/>
    <cellStyle name="s_Schedules_JE 154 Interest on Village Refunds_08.11 2 2" xfId="18002"/>
    <cellStyle name="s_Schedules_JE 154 Interest on Village Refunds_09.11" xfId="10587"/>
    <cellStyle name="s_Schedules_JE 154 Interest on Village Refunds_09.11 2" xfId="30354"/>
    <cellStyle name="s_Schedules_JE 154 Interest on Village Refunds_09.11 2 2" xfId="32746"/>
    <cellStyle name="s_Schedules_JE 154 Interest on Village Refunds_11.11" xfId="7139"/>
    <cellStyle name="s_Schedules_JE 154 Interest on Village Refunds_11.11 2" xfId="30355"/>
    <cellStyle name="s_Schedules_JE 154 Interest on Village Refunds_11.11 2 2" xfId="17656"/>
    <cellStyle name="s_Schedules_JE 160 Workbasket accrual LI 09.11" xfId="7140"/>
    <cellStyle name="s_Schedules_JE 160 Workbasket accrual LI 09.11 2" xfId="30356"/>
    <cellStyle name="s_Schedules_JE 160 Workbasket accrual LI 09.11 2 2" xfId="33269"/>
    <cellStyle name="s_Schedules_JE 160 Workbasket accrual LI 10.11 - in progress" xfId="7141"/>
    <cellStyle name="s_Schedules_JE 160 Workbasket accrual LI 10.11 - in progress 2" xfId="30357"/>
    <cellStyle name="s_Schedules_JE 160 Workbasket accrual LI 10.11 - in progress 2 2" xfId="21214"/>
    <cellStyle name="s_Schedules_JE 160 Workbasket Accrual_updated-_CA_01.10" xfId="7142"/>
    <cellStyle name="s_Schedules_JE 160 Workbasket Accrual_updated-_CA_01.10 2" xfId="7143"/>
    <cellStyle name="s_Schedules_JE 160 Workbasket Accrual_updated-_CA_01.10 2 2" xfId="30359"/>
    <cellStyle name="s_Schedules_JE 160 Workbasket Accrual_updated-_CA_01.10 2 2 2" xfId="35282"/>
    <cellStyle name="s_Schedules_JE 160 Workbasket Accrual_updated-_CA_01.10 3" xfId="7144"/>
    <cellStyle name="s_Schedules_JE 160 Workbasket Accrual_updated-_CA_01.10 3 2" xfId="30360"/>
    <cellStyle name="s_Schedules_JE 160 Workbasket Accrual_updated-_CA_01.10 3 2 2" xfId="34040"/>
    <cellStyle name="s_Schedules_JE 160 Workbasket Accrual_updated-_CA_01.10 4" xfId="7145"/>
    <cellStyle name="s_Schedules_JE 160 Workbasket Accrual_updated-_CA_01.10 4 2" xfId="30361"/>
    <cellStyle name="s_Schedules_JE 160 Workbasket Accrual_updated-_CA_01.10 4 2 2" xfId="35130"/>
    <cellStyle name="s_Schedules_JE 160 Workbasket Accrual_updated-_CA_01.10 5" xfId="7146"/>
    <cellStyle name="s_Schedules_JE 160 Workbasket Accrual_updated-_CA_01.10 5 2" xfId="30362"/>
    <cellStyle name="s_Schedules_JE 160 Workbasket Accrual_updated-_CA_01.10 5 2 2" xfId="19190"/>
    <cellStyle name="s_Schedules_JE 160 Workbasket Accrual_updated-_CA_01.10 6" xfId="30358"/>
    <cellStyle name="s_Schedules_JE 160 Workbasket Accrual_updated-_CA_01.10 6 2" xfId="18159"/>
    <cellStyle name="s_Schedules_JE 160 Workbasket Accrual_updated-_CA_01.10_~3251160" xfId="7147"/>
    <cellStyle name="s_Schedules_JE 160 Workbasket Accrual_updated-_CA_01.10_~3251160 2" xfId="30363"/>
    <cellStyle name="s_Schedules_JE 160 Workbasket Accrual_updated-_CA_01.10_~3251160 2 2" xfId="32599"/>
    <cellStyle name="s_Schedules_JE 160 Workbasket Accrual_updated-_CA_01.10_JE 160 Workbasket accrual LI 09.11" xfId="7148"/>
    <cellStyle name="s_Schedules_JE 160 Workbasket Accrual_updated-_CA_01.10_JE 160 Workbasket accrual LI 09.11 2" xfId="30364"/>
    <cellStyle name="s_Schedules_JE 160 Workbasket Accrual_updated-_CA_01.10_JE 160 Workbasket accrual LI 09.11 2 2" xfId="21511"/>
    <cellStyle name="s_Schedules_JE 160 Workbasket Accrual_updated-_CA_01.10_JE 160 Workbasket accrual LI 10.11 - in progress" xfId="7149"/>
    <cellStyle name="s_Schedules_JE 160 Workbasket Accrual_updated-_CA_01.10_JE 160 Workbasket accrual LI 10.11 - in progress 2" xfId="30365"/>
    <cellStyle name="s_Schedules_JE 160 Workbasket Accrual_updated-_CA_01.10_JE 160 Workbasket accrual LI 10.11 - in progress 2 2" xfId="19237"/>
    <cellStyle name="s_Schedules_JE 160 Workbasket Accrual_updated-_CA_01.10_JE 160 Workbasket Template_LI_04.12" xfId="7150"/>
    <cellStyle name="s_Schedules_JE 160 Workbasket Accrual_updated-_CA_01.10_JE 160 Workbasket Template_LI_04.12 2" xfId="30366"/>
    <cellStyle name="s_Schedules_JE 160 Workbasket Accrual_updated-_CA_01.10_JE 160 Workbasket Template_LI_04.12 2 2" xfId="21207"/>
    <cellStyle name="s_Schedules_JE 160 Workbasket Accrual_updated-_CA_01.10_JE 160 Workbasket Template_LI_07.12" xfId="7151"/>
    <cellStyle name="s_Schedules_JE 160 Workbasket Accrual_updated-_CA_01.10_JE 160 Workbasket Template_LI_07.12 2" xfId="30367"/>
    <cellStyle name="s_Schedules_JE 160 Workbasket Accrual_updated-_CA_01.10_JE 160 Workbasket Template_LI_07.12 2 2" xfId="32904"/>
    <cellStyle name="s_Schedules_JE 160 Workbasket Accrual_updated-_CA_01.10_JE 175 Legal Accrual_LI 05.12" xfId="7152"/>
    <cellStyle name="s_Schedules_JE 160 Workbasket Accrual_updated-_CA_01.10_JE 175 Legal Accrual_LI 05.12 2" xfId="30368"/>
    <cellStyle name="s_Schedules_JE 160 Workbasket Accrual_updated-_CA_01.10_JE 175 Legal Accrual_LI 05.12 2 2" xfId="33500"/>
    <cellStyle name="s_Schedules_JE 160 Workbasket Accrual_updated-_CA_01.10_JE 175 Legal Accrual_LI 08.2011" xfId="7153"/>
    <cellStyle name="s_Schedules_JE 160 Workbasket Accrual_updated-_CA_01.10_JE 175 Legal Accrual_LI 08.2011 2" xfId="30369"/>
    <cellStyle name="s_Schedules_JE 160 Workbasket Accrual_updated-_CA_01.10_JE 175 Legal Accrual_LI 08.2011 2 2" xfId="18963"/>
    <cellStyle name="s_Schedules_JE 160 Workbasket Accrual_updated-_CA_01.10_JE 175 Legal Accrual_LI -10.2011" xfId="7154"/>
    <cellStyle name="s_Schedules_JE 160 Workbasket Accrual_updated-_CA_01.10_JE 175 Legal Accrual_LI -10.2011 2" xfId="30370"/>
    <cellStyle name="s_Schedules_JE 160 Workbasket Accrual_updated-_CA_01.10_JE 175 Legal Accrual_LI -10.2011 2 2" xfId="33654"/>
    <cellStyle name="s_Schedules_JE 160 Workbasket Accrual_updated-_CA_01.10_JE 175 Legal Accrual_LI -11.2011" xfId="7155"/>
    <cellStyle name="s_Schedules_JE 160 Workbasket Accrual_updated-_CA_01.10_JE 175 Legal Accrual_LI -11.2011 2" xfId="30371"/>
    <cellStyle name="s_Schedules_JE 160 Workbasket Accrual_updated-_CA_01.10_JE 175 Legal Accrual_LI -11.2011 2 2" xfId="19326"/>
    <cellStyle name="s_Schedules_JE 160 Workbasket Accrual_updated-_CA_01.10_JE 175 Legal Accrual_LI -12.2011" xfId="7156"/>
    <cellStyle name="s_Schedules_JE 160 Workbasket Accrual_updated-_CA_01.10_JE 175 Legal Accrual_LI -12.2011 2" xfId="30372"/>
    <cellStyle name="s_Schedules_JE 160 Workbasket Accrual_updated-_CA_01.10_JE 175 Legal Accrual_LI -12.2011 2 2" xfId="18569"/>
    <cellStyle name="s_Schedules_JE 160 Workbasket Accrual_updated-_CA_01.10_JE 175_Legal Accrual_TN_08.11" xfId="7157"/>
    <cellStyle name="s_Schedules_JE 160 Workbasket Accrual_updated-_CA_01.10_JE 175_Legal Accrual_TN_08.11 2" xfId="30373"/>
    <cellStyle name="s_Schedules_JE 160 Workbasket Accrual_updated-_CA_01.10_JE 175_Legal Accrual_TN_08.11 2 2" xfId="33090"/>
    <cellStyle name="s_Schedules_JE 160 Workbasket Accrual_updated-_CA_01.10_JE 175_Legal Accrual_TN_09.11" xfId="7158"/>
    <cellStyle name="s_Schedules_JE 160 Workbasket Accrual_updated-_CA_01.10_JE 175_Legal Accrual_TN_09.11 2" xfId="30374"/>
    <cellStyle name="s_Schedules_JE 160 Workbasket Accrual_updated-_CA_01.10_JE 175_Legal Accrual_TN_09.11 2 2" xfId="33923"/>
    <cellStyle name="s_Schedules_JE 160 Workbasket Accrual_updated-_CA_01.10_LI-Legal Fees_Accrual Worksheet_2011-02Nov" xfId="7159"/>
    <cellStyle name="s_Schedules_JE 160 Workbasket Accrual_updated-_CA_01.10_LI-Legal Fees_Accrual Worksheet_2011-02Nov 2" xfId="30375"/>
    <cellStyle name="s_Schedules_JE 160 Workbasket Accrual_updated-_CA_01.10_LI-Legal Fees_Accrual Worksheet_2011-02Nov 2 2" xfId="33991"/>
    <cellStyle name="s_Schedules_JE 160 Workbasket Accrual_updated-_CA_01.10_SAP JE Accrual" xfId="7160"/>
    <cellStyle name="s_Schedules_JE 160 Workbasket Accrual_updated-_CA_01.10_SAP JE Accrual 2" xfId="30376"/>
    <cellStyle name="s_Schedules_JE 160 Workbasket Accrual_updated-_CA_01.10_SAP JE Accrual 2 2" xfId="19238"/>
    <cellStyle name="s_Schedules_JE 160 Workbasket Accrual_updated-_CA_01.10_SAP JE Template 10.06.12" xfId="7161"/>
    <cellStyle name="s_Schedules_JE 160 Workbasket Accrual_updated-_CA_01.10_SAP JE Template 10.06.12 2" xfId="30377"/>
    <cellStyle name="s_Schedules_JE 160 Workbasket Accrual_updated-_CA_01.10_SAP JE Template 10.06.12 2 2" xfId="34874"/>
    <cellStyle name="s_Schedules_JE 175 Legal accrual_12.11" xfId="7162"/>
    <cellStyle name="s_Schedules_JE 175 Legal accrual_12.11 2" xfId="30378"/>
    <cellStyle name="s_Schedules_JE 175 Legal accrual_12.11 2 2" xfId="35528"/>
    <cellStyle name="s_Schedules_JE 175 Legal Accrual_LI_07.12" xfId="10931"/>
    <cellStyle name="s_Schedules_JE 175 Legal Accrual_LI_07.12 2" xfId="30379"/>
    <cellStyle name="s_Schedules_JE 175 Legal Accrual_LI_07.12 2 2" xfId="33042"/>
    <cellStyle name="s_Schedules_JE 180_MI reserve over 180 days_LI 07.12" xfId="10932"/>
    <cellStyle name="s_Schedules_JE 180_MI reserve over 180 days_LI 07.12 2" xfId="30380"/>
    <cellStyle name="s_Schedules_JE 180_MI reserve over 180 days_LI 07.12 2 2" xfId="35461"/>
    <cellStyle name="s_Schedules_JE 200 AWCC true up_PA_06.12" xfId="7163"/>
    <cellStyle name="s_Schedules_JE 200 AWCC true up_PA_06.12 2" xfId="30381"/>
    <cellStyle name="s_Schedules_JE 200 AWCC true up_PA_06.12 2 2" xfId="33652"/>
    <cellStyle name="s_Schedules_JE 38110902 True up interest for RAC adjustment" xfId="7164"/>
    <cellStyle name="s_Schedules_JE 38110902 True up interest for RAC adjustment 2" xfId="30382"/>
    <cellStyle name="s_Schedules_JE 38110902 True up interest for RAC adjustment 2 2" xfId="33181"/>
    <cellStyle name="s_Schedules_JE 39081218 Antenna Rent Revenue_NY_07.12" xfId="9472"/>
    <cellStyle name="s_Schedules_JE 39081218 Antenna Rent Revenue_NY_07.12 2" xfId="30383"/>
    <cellStyle name="s_Schedules_JE 39081218 Antenna Rent Revenue_NY_07.12 2 2" xfId="20297"/>
    <cellStyle name="s_Schedules_JE 500 INTERNAL RESERVE INTEREST Dec. 2011" xfId="7165"/>
    <cellStyle name="s_Schedules_JE 500 INTERNAL RESERVE INTEREST Dec. 2011 2" xfId="9601"/>
    <cellStyle name="s_Schedules_JE 500 INTERNAL RESERVE INTEREST Dec. 2011 2 2" xfId="30385"/>
    <cellStyle name="s_Schedules_JE 500 INTERNAL RESERVE INTEREST Dec. 2011 2 2 2" xfId="35042"/>
    <cellStyle name="s_Schedules_JE 500 INTERNAL RESERVE INTEREST Dec. 2011 3" xfId="30384"/>
    <cellStyle name="s_Schedules_JE 500 INTERNAL RESERVE INTEREST Dec. 2011 3 2" xfId="17962"/>
    <cellStyle name="s_Schedules_JE 500 INTERNAL RESERVE INTEREST Nov. 2011" xfId="9602"/>
    <cellStyle name="s_Schedules_JE 500 INTERNAL RESERVE INTEREST Nov. 2011 2" xfId="30386"/>
    <cellStyle name="s_Schedules_JE 500 INTERNAL RESERVE INTEREST Nov. 2011 2 2" xfId="35131"/>
    <cellStyle name="s_Schedules_JE 725 - To record the PPV uplift - NY - 08.12" xfId="9149"/>
    <cellStyle name="s_Schedules_JE 725 - To record the PPV uplift - NY - 08.12 2" xfId="30387"/>
    <cellStyle name="s_Schedules_JE 725 - To record the PPV uplift - NY - 08.12 2 2" xfId="35485"/>
    <cellStyle name="s_Schedules_JE 77 Rev Stabilization 02.12" xfId="7166"/>
    <cellStyle name="s_Schedules_JE 77 Rev Stabilization 02.12 2" xfId="30388"/>
    <cellStyle name="s_Schedules_JE 77 Rev Stabilization 02.12 2 2" xfId="33336"/>
    <cellStyle name="s_Schedules_JE 77 Rev Stabilization 03.12" xfId="10588"/>
    <cellStyle name="s_Schedules_JE 77 Rev Stabilization 03.12 2" xfId="30389"/>
    <cellStyle name="s_Schedules_JE 77 Rev Stabilization 03.12 2 2" xfId="34875"/>
    <cellStyle name="s_Schedules_JE 77 Rev Stabilization 08.11" xfId="7167"/>
    <cellStyle name="s_Schedules_JE 77 Rev Stabilization 08.11 2" xfId="10589"/>
    <cellStyle name="s_Schedules_JE 77 Rev Stabilization 08.11 2 2" xfId="30391"/>
    <cellStyle name="s_Schedules_JE 77 Rev Stabilization 08.11 2 2 2" xfId="34255"/>
    <cellStyle name="s_Schedules_JE 77 Rev Stabilization 08.11 3" xfId="30390"/>
    <cellStyle name="s_Schedules_JE 77 Rev Stabilization 08.11 3 2" xfId="34276"/>
    <cellStyle name="s_Schedules_JE 77 Rev Stabilization 11.11" xfId="10590"/>
    <cellStyle name="s_Schedules_JE 77 Rev Stabilization 11.11 2" xfId="30392"/>
    <cellStyle name="s_Schedules_JE 77 Rev Stabilization 11.11 2 2" xfId="35551"/>
    <cellStyle name="s_Schedules_JE 77 Rev Stabilization 12.11" xfId="10591"/>
    <cellStyle name="s_Schedules_JE 77 Rev Stabilization 12.11 2" xfId="30393"/>
    <cellStyle name="s_Schedules_JE 77 Rev Stabilization 12.11 2 2" xfId="32370"/>
    <cellStyle name="s_Schedules_JE 77 Rev Stabilization_NY_08.12" xfId="9150"/>
    <cellStyle name="s_Schedules_JE 77 Rev Stabilization_NY_08.12 2" xfId="30394"/>
    <cellStyle name="s_Schedules_JE 77 Rev Stabilization_NY_08.12 2 2" xfId="19327"/>
    <cellStyle name="s_Schedules_JE 78 Property Tax Stabilization 02.12" xfId="9151"/>
    <cellStyle name="s_Schedules_JE 78 Property Tax Stabilization 02.12 2" xfId="30395"/>
    <cellStyle name="s_Schedules_JE 78 Property Tax Stabilization 02.12 2 2" xfId="34293"/>
    <cellStyle name="s_Schedules_JE 78 Property Tax Stabilization 08.11" xfId="9152"/>
    <cellStyle name="s_Schedules_JE 78 Property Tax Stabilization 08.11 2" xfId="30396"/>
    <cellStyle name="s_Schedules_JE 78 Property Tax Stabilization 08.11 2 2" xfId="21561"/>
    <cellStyle name="s_Schedules_JE 78 Property Tax Stabilization 11.11" xfId="9153"/>
    <cellStyle name="s_Schedules_JE 78 Property Tax Stabilization 11.11 2" xfId="30397"/>
    <cellStyle name="s_Schedules_JE 78 Property Tax Stabilization 11.11 2 2" xfId="21183"/>
    <cellStyle name="s_Schedules_JE Template" xfId="7168"/>
    <cellStyle name="s_Schedules_JE Template 2" xfId="7169"/>
    <cellStyle name="s_Schedules_JE Template 2 2" xfId="30399"/>
    <cellStyle name="s_Schedules_JE Template 2 2 2" xfId="20746"/>
    <cellStyle name="s_Schedules_JE Template 3" xfId="7170"/>
    <cellStyle name="s_Schedules_JE Template 3 2" xfId="30400"/>
    <cellStyle name="s_Schedules_JE Template 3 2 2" xfId="34292"/>
    <cellStyle name="s_Schedules_JE Template 4" xfId="7171"/>
    <cellStyle name="s_Schedules_JE Template 4 2" xfId="30401"/>
    <cellStyle name="s_Schedules_JE Template 4 2 2" xfId="34430"/>
    <cellStyle name="s_Schedules_JE Template 5" xfId="7172"/>
    <cellStyle name="s_Schedules_JE Template 5 2" xfId="30402"/>
    <cellStyle name="s_Schedules_JE Template 5 2 2" xfId="19037"/>
    <cellStyle name="s_Schedules_JE Template 6" xfId="30398"/>
    <cellStyle name="s_Schedules_JE Template 6 2" xfId="18240"/>
    <cellStyle name="s_Schedules_JE Template_~3251160" xfId="7173"/>
    <cellStyle name="s_Schedules_JE Template_~3251160 2" xfId="30403"/>
    <cellStyle name="s_Schedules_JE Template_~3251160 2 2" xfId="32375"/>
    <cellStyle name="s_Schedules_JE Template_JE 160 Workbasket accrual LI 09.11" xfId="7174"/>
    <cellStyle name="s_Schedules_JE Template_JE 160 Workbasket accrual LI 09.11 2" xfId="30404"/>
    <cellStyle name="s_Schedules_JE Template_JE 160 Workbasket accrual LI 09.11 2 2" xfId="34741"/>
    <cellStyle name="s_Schedules_JE Template_JE 160 Workbasket accrual LI 10.11 - in progress" xfId="7175"/>
    <cellStyle name="s_Schedules_JE Template_JE 160 Workbasket accrual LI 10.11 - in progress 2" xfId="30405"/>
    <cellStyle name="s_Schedules_JE Template_JE 160 Workbasket accrual LI 10.11 - in progress 2 2" xfId="33549"/>
    <cellStyle name="s_Schedules_JE Template_JE 160 Workbasket Template_LI_04.12" xfId="7176"/>
    <cellStyle name="s_Schedules_JE Template_JE 160 Workbasket Template_LI_04.12 2" xfId="30406"/>
    <cellStyle name="s_Schedules_JE Template_JE 160 Workbasket Template_LI_04.12 2 2" xfId="19622"/>
    <cellStyle name="s_Schedules_JE Template_JE 160 Workbasket Template_LI_07.12" xfId="7177"/>
    <cellStyle name="s_Schedules_JE Template_JE 160 Workbasket Template_LI_07.12 2" xfId="30407"/>
    <cellStyle name="s_Schedules_JE Template_JE 160 Workbasket Template_LI_07.12 2 2" xfId="34450"/>
    <cellStyle name="s_Schedules_JE Template_JE 175 Legal Accrual_LI 05.12" xfId="7178"/>
    <cellStyle name="s_Schedules_JE Template_JE 175 Legal Accrual_LI 05.12 2" xfId="30408"/>
    <cellStyle name="s_Schedules_JE Template_JE 175 Legal Accrual_LI 05.12 2 2" xfId="19072"/>
    <cellStyle name="s_Schedules_JE Template_JE 175 Legal Accrual_LI 08.2011" xfId="7179"/>
    <cellStyle name="s_Schedules_JE Template_JE 175 Legal Accrual_LI 08.2011 2" xfId="30409"/>
    <cellStyle name="s_Schedules_JE Template_JE 175 Legal Accrual_LI 08.2011 2 2" xfId="19743"/>
    <cellStyle name="s_Schedules_JE Template_JE 175 Legal Accrual_LI -10.2011" xfId="7180"/>
    <cellStyle name="s_Schedules_JE Template_JE 175 Legal Accrual_LI -10.2011 2" xfId="30410"/>
    <cellStyle name="s_Schedules_JE Template_JE 175 Legal Accrual_LI -10.2011 2 2" xfId="35446"/>
    <cellStyle name="s_Schedules_JE Template_JE 175 Legal Accrual_LI -11.2011" xfId="7181"/>
    <cellStyle name="s_Schedules_JE Template_JE 175 Legal Accrual_LI -11.2011 2" xfId="30411"/>
    <cellStyle name="s_Schedules_JE Template_JE 175 Legal Accrual_LI -11.2011 2 2" xfId="33260"/>
    <cellStyle name="s_Schedules_JE Template_JE 175 Legal Accrual_LI -12.2011" xfId="7182"/>
    <cellStyle name="s_Schedules_JE Template_JE 175 Legal Accrual_LI -12.2011 2" xfId="30412"/>
    <cellStyle name="s_Schedules_JE Template_JE 175 Legal Accrual_LI -12.2011 2 2" xfId="34466"/>
    <cellStyle name="s_Schedules_JE Template_JE 175_Legal Accrual_TN_08.11" xfId="7183"/>
    <cellStyle name="s_Schedules_JE Template_JE 175_Legal Accrual_TN_08.11 2" xfId="30413"/>
    <cellStyle name="s_Schedules_JE Template_JE 175_Legal Accrual_TN_08.11 2 2" xfId="17500"/>
    <cellStyle name="s_Schedules_JE Template_JE 175_Legal Accrual_TN_09.11" xfId="7184"/>
    <cellStyle name="s_Schedules_JE Template_JE 175_Legal Accrual_TN_09.11 2" xfId="30414"/>
    <cellStyle name="s_Schedules_JE Template_JE 175_Legal Accrual_TN_09.11 2 2" xfId="34094"/>
    <cellStyle name="s_Schedules_JE Template_LI-Legal Fees_Accrual Worksheet_2011-02Nov" xfId="7185"/>
    <cellStyle name="s_Schedules_JE Template_LI-Legal Fees_Accrual Worksheet_2011-02Nov 2" xfId="30415"/>
    <cellStyle name="s_Schedules_JE Template_LI-Legal Fees_Accrual Worksheet_2011-02Nov 2 2" xfId="19239"/>
    <cellStyle name="s_Schedules_JE Template_SAP JE Accrual" xfId="7186"/>
    <cellStyle name="s_Schedules_JE Template_SAP JE Accrual 2" xfId="30416"/>
    <cellStyle name="s_Schedules_JE Template_SAP JE Accrual 2 2" xfId="18109"/>
    <cellStyle name="s_Schedules_JE Template_SAP JE Template 10.06.12" xfId="7187"/>
    <cellStyle name="s_Schedules_JE Template_SAP JE Template 10.06.12 2" xfId="30417"/>
    <cellStyle name="s_Schedules_JE Template_SAP JE Template 10.06.12 2 2" xfId="21597"/>
    <cellStyle name="s_Schedules_JE-December 2012" xfId="7188"/>
    <cellStyle name="s_Schedules_JE-December 2012 2" xfId="7189"/>
    <cellStyle name="s_Schedules_JE-December 2012 2 2" xfId="30419"/>
    <cellStyle name="s_Schedules_JE-December 2012 2 2 2" xfId="33990"/>
    <cellStyle name="s_Schedules_JE-December 2012 3" xfId="7190"/>
    <cellStyle name="s_Schedules_JE-December 2012 3 2" xfId="30420"/>
    <cellStyle name="s_Schedules_JE-December 2012 3 2 2" xfId="33602"/>
    <cellStyle name="s_Schedules_JE-December 2012 4" xfId="7191"/>
    <cellStyle name="s_Schedules_JE-December 2012 4 2" xfId="30421"/>
    <cellStyle name="s_Schedules_JE-December 2012 4 2 2" xfId="34767"/>
    <cellStyle name="s_Schedules_JE-December 2012 5" xfId="7192"/>
    <cellStyle name="s_Schedules_JE-December 2012 5 2" xfId="30422"/>
    <cellStyle name="s_Schedules_JE-December 2012 5 2 2" xfId="19210"/>
    <cellStyle name="s_Schedules_JE-December 2012 6" xfId="30418"/>
    <cellStyle name="s_Schedules_JE-December 2012 6 2" xfId="19070"/>
    <cellStyle name="s_Schedules_JE-November 2012" xfId="7193"/>
    <cellStyle name="s_Schedules_JE-November 2012 2" xfId="7194"/>
    <cellStyle name="s_Schedules_JE-November 2012 2 2" xfId="30424"/>
    <cellStyle name="s_Schedules_JE-November 2012 2 2 2" xfId="19454"/>
    <cellStyle name="s_Schedules_JE-November 2012 3" xfId="7195"/>
    <cellStyle name="s_Schedules_JE-November 2012 3 2" xfId="30425"/>
    <cellStyle name="s_Schedules_JE-November 2012 3 2 2" xfId="18126"/>
    <cellStyle name="s_Schedules_JE-November 2012 4" xfId="7196"/>
    <cellStyle name="s_Schedules_JE-November 2012 4 2" xfId="30426"/>
    <cellStyle name="s_Schedules_JE-November 2012 4 2 2" xfId="34561"/>
    <cellStyle name="s_Schedules_JE-November 2012 5" xfId="7197"/>
    <cellStyle name="s_Schedules_JE-November 2012 5 2" xfId="30427"/>
    <cellStyle name="s_Schedules_JE-November 2012 5 2 2" xfId="17802"/>
    <cellStyle name="s_Schedules_JE-November 2012 6" xfId="30423"/>
    <cellStyle name="s_Schedules_JE-November 2012 6 2" xfId="32436"/>
    <cellStyle name="s_Schedules_Journal Entry (2)" xfId="7198"/>
    <cellStyle name="s_Schedules_Journal Entry (2) 2" xfId="30428"/>
    <cellStyle name="s_Schedules_Journal Entry (2) 2 2" xfId="34041"/>
    <cellStyle name="s_Schedules_JR 2001 OPEB 2012" xfId="10592"/>
    <cellStyle name="s_Schedules_JR 2001 OPEB 2012 2" xfId="30429"/>
    <cellStyle name="s_Schedules_JR 2001 OPEB 2012 2 2" xfId="32917"/>
    <cellStyle name="s_Schedules_JR 2002 Pension Costs 2012" xfId="10593"/>
    <cellStyle name="s_Schedules_JR 2002 Pension Costs 2012 2" xfId="30430"/>
    <cellStyle name="s_Schedules_JR 2002 Pension Costs 2012 2 2" xfId="34100"/>
    <cellStyle name="s_Schedules_LI#38 165100 Mar 2011" xfId="7199"/>
    <cellStyle name="s_Schedules_LI#38 165100 Mar 2011 2" xfId="10594"/>
    <cellStyle name="s_Schedules_LI#38 165100 Mar 2011 2 2" xfId="30432"/>
    <cellStyle name="s_Schedules_LI#38 165100 Mar 2011 2 2 2" xfId="20777"/>
    <cellStyle name="s_Schedules_LI#38 165100 Mar 2011 3" xfId="30431"/>
    <cellStyle name="s_Schedules_LI#38 165100 Mar 2011 3 2" xfId="33647"/>
    <cellStyle name="s_Schedules_LI#38 165100 Mar 2011_39 - JE 77 Rev Stabilization_NY_05.12" xfId="9154"/>
    <cellStyle name="s_Schedules_LI#38 165100 Mar 2011_39 - JE 77 Rev Stabilization_NY_05.12 2" xfId="10595"/>
    <cellStyle name="s_Schedules_LI#38 165100 Mar 2011_39 - JE 77 Rev Stabilization_NY_05.12 2 2" xfId="30434"/>
    <cellStyle name="s_Schedules_LI#38 165100 Mar 2011_39 - JE 77 Rev Stabilization_NY_05.12 2 2 2" xfId="35679"/>
    <cellStyle name="s_Schedules_LI#38 165100 Mar 2011_39 - JE 77 Rev Stabilization_NY_05.12 3" xfId="30433"/>
    <cellStyle name="s_Schedules_LI#38 165100 Mar 2011_39 - JE 77 Rev Stabilization_NY_05.12 3 2" xfId="18136"/>
    <cellStyle name="s_Schedules_LI#38 165100 Mar 2011_39 - JE 79 Rev Stabilization adj_NY_05.12" xfId="9155"/>
    <cellStyle name="s_Schedules_LI#38 165100 Mar 2011_39 - JE 79 Rev Stabilization adj_NY_05.12 2" xfId="10596"/>
    <cellStyle name="s_Schedules_LI#38 165100 Mar 2011_39 - JE 79 Rev Stabilization adj_NY_05.12 2 2" xfId="30436"/>
    <cellStyle name="s_Schedules_LI#38 165100 Mar 2011_39 - JE 79 Rev Stabilization adj_NY_05.12 2 2 2" xfId="21217"/>
    <cellStyle name="s_Schedules_LI#38 165100 Mar 2011_39 - JE 79 Rev Stabilization adj_NY_05.12 3" xfId="30435"/>
    <cellStyle name="s_Schedules_LI#38 165100 Mar 2011_39 - JE 79 Rev Stabilization adj_NY_05.12 3 2" xfId="36063"/>
    <cellStyle name="s_Schedules_LI#38 165100 Mar 2011_JE 38110902 True up interest for RAC adjustment" xfId="7200"/>
    <cellStyle name="s_Schedules_LI#38 165100 Mar 2011_JE 38110902 True up interest for RAC adjustment 2" xfId="10597"/>
    <cellStyle name="s_Schedules_LI#38 165100 Mar 2011_JE 38110902 True up interest for RAC adjustment 2 2" xfId="30438"/>
    <cellStyle name="s_Schedules_LI#38 165100 Mar 2011_JE 38110902 True up interest for RAC adjustment 2 2 2" xfId="32954"/>
    <cellStyle name="s_Schedules_LI#38 165100 Mar 2011_JE 38110902 True up interest for RAC adjustment 3" xfId="30437"/>
    <cellStyle name="s_Schedules_LI#38 165100 Mar 2011_JE 38110902 True up interest for RAC adjustment 3 2" xfId="32614"/>
    <cellStyle name="s_Schedules_LI#38 165100 Mar 2011_JE 77 Rev Stabilization 01.12" xfId="7201"/>
    <cellStyle name="s_Schedules_LI#38 165100 Mar 2011_JE 77 Rev Stabilization 01.12 2" xfId="10598"/>
    <cellStyle name="s_Schedules_LI#38 165100 Mar 2011_JE 77 Rev Stabilization 01.12 2 2" xfId="30440"/>
    <cellStyle name="s_Schedules_LI#38 165100 Mar 2011_JE 77 Rev Stabilization 01.12 2 2 2" xfId="33753"/>
    <cellStyle name="s_Schedules_LI#38 165100 Mar 2011_JE 77 Rev Stabilization 01.12 3" xfId="30439"/>
    <cellStyle name="s_Schedules_LI#38 165100 Mar 2011_JE 77 Rev Stabilization 01.12 3 2" xfId="18635"/>
    <cellStyle name="s_Schedules_LI#38 165100 Mar 2011_JE 77 Rev Stabilization 04.12" xfId="9156"/>
    <cellStyle name="s_Schedules_LI#38 165100 Mar 2011_JE 77 Rev Stabilization 04.12 2" xfId="10599"/>
    <cellStyle name="s_Schedules_LI#38 165100 Mar 2011_JE 77 Rev Stabilization 04.12 2 2" xfId="30442"/>
    <cellStyle name="s_Schedules_LI#38 165100 Mar 2011_JE 77 Rev Stabilization 04.12 2 2 2" xfId="33746"/>
    <cellStyle name="s_Schedules_LI#38 165100 Mar 2011_JE 77 Rev Stabilization 04.12 3" xfId="30441"/>
    <cellStyle name="s_Schedules_LI#38 165100 Mar 2011_JE 77 Rev Stabilization 04.12 3 2" xfId="20839"/>
    <cellStyle name="s_Schedules_LI#38 165100 Mar 2011_JE 77 Rev Stabilization_LI_07.12" xfId="9157"/>
    <cellStyle name="s_Schedules_LI#38 165100 Mar 2011_JE 77 Rev Stabilization_LI_07.12 2" xfId="30443"/>
    <cellStyle name="s_Schedules_LI#38 165100 Mar 2011_JE 77 Rev Stabilization_LI_07.12 2 2" xfId="17254"/>
    <cellStyle name="s_Schedules_LI#38 165100 Mar 2011_JE 78 Property Tax Stabilization 01.12" xfId="7202"/>
    <cellStyle name="s_Schedules_LI#38 165100 Mar 2011_JE 78 Property Tax Stabilization 01.12 2" xfId="10600"/>
    <cellStyle name="s_Schedules_LI#38 165100 Mar 2011_JE 78 Property Tax Stabilization 01.12 2 2" xfId="30445"/>
    <cellStyle name="s_Schedules_LI#38 165100 Mar 2011_JE 78 Property Tax Stabilization 01.12 2 2 2" xfId="33170"/>
    <cellStyle name="s_Schedules_LI#38 165100 Mar 2011_JE 78 Property Tax Stabilization 01.12 3" xfId="30444"/>
    <cellStyle name="s_Schedules_LI#38 165100 Mar 2011_JE 78 Property Tax Stabilization 01.12 3 2" xfId="35606"/>
    <cellStyle name="s_Schedules_LI#38 165100 Mar 2011_JE 78 Property Tax Stabilization 03.12" xfId="9158"/>
    <cellStyle name="s_Schedules_LI#38 165100 Mar 2011_JE 78 Property Tax Stabilization 03.12 2" xfId="30446"/>
    <cellStyle name="s_Schedules_LI#38 165100 Mar 2011_JE 78 Property Tax Stabilization 03.12 2 2" xfId="21206"/>
    <cellStyle name="s_Schedules_LI#38 165100 Mar 2011_JE 78 Property Tax Stabilization 04.12" xfId="9159"/>
    <cellStyle name="s_Schedules_LI#38 165100 Mar 2011_JE 78 Property Tax Stabilization 04.12 2" xfId="30447"/>
    <cellStyle name="s_Schedules_LI#38 165100 Mar 2011_JE 78 Property Tax Stabilization 04.12 2 2" xfId="35366"/>
    <cellStyle name="s_Schedules_LI#38 165100 Mar 2011_JE 78 Property Tax Stabilization 11.11" xfId="7203"/>
    <cellStyle name="s_Schedules_LI#38 165100 Mar 2011_JE 78 Property Tax Stabilization 11.11 2" xfId="10601"/>
    <cellStyle name="s_Schedules_LI#38 165100 Mar 2011_JE 78 Property Tax Stabilization 11.11 2 2" xfId="30449"/>
    <cellStyle name="s_Schedules_LI#38 165100 Mar 2011_JE 78 Property Tax Stabilization 11.11 2 2 2" xfId="34742"/>
    <cellStyle name="s_Schedules_LI#38 165100 Mar 2011_JE 78 Property Tax Stabilization 11.11 3" xfId="30448"/>
    <cellStyle name="s_Schedules_LI#38 165100 Mar 2011_JE 78 Property Tax Stabilization 11.11 3 2" xfId="33379"/>
    <cellStyle name="s_Schedules_UPLOAD-Template_2012-06-22" xfId="7204"/>
    <cellStyle name="s_Schedules_UPLOAD-Template_2012-06-22 2" xfId="7205"/>
    <cellStyle name="s_Schedules_UPLOAD-Template_2012-06-22 2 2" xfId="30451"/>
    <cellStyle name="s_Schedules_UPLOAD-Template_2012-06-22 2 2 2" xfId="18173"/>
    <cellStyle name="s_Schedules_UPLOAD-Template_2012-06-22 3" xfId="7206"/>
    <cellStyle name="s_Schedules_UPLOAD-Template_2012-06-22 3 2" xfId="30452"/>
    <cellStyle name="s_Schedules_UPLOAD-Template_2012-06-22 3 2 2" xfId="34768"/>
    <cellStyle name="s_Schedules_UPLOAD-Template_2012-06-22 4" xfId="7207"/>
    <cellStyle name="s_Schedules_UPLOAD-Template_2012-06-22 4 2" xfId="30453"/>
    <cellStyle name="s_Schedules_UPLOAD-Template_2012-06-22 4 2 2" xfId="32284"/>
    <cellStyle name="s_Schedules_UPLOAD-Template_2012-06-22 5" xfId="7208"/>
    <cellStyle name="s_Schedules_UPLOAD-Template_2012-06-22 5 2" xfId="30454"/>
    <cellStyle name="s_Schedules_UPLOAD-Template_2012-06-22 5 2 2" xfId="33921"/>
    <cellStyle name="s_Schedules_UPLOAD-Template_2012-06-22 6" xfId="30450"/>
    <cellStyle name="s_Schedules_UPLOAD-Template_2012-06-22 6 2" xfId="32850"/>
    <cellStyle name="s_Schedules_UPLOAD-Template_2012-06-22_SAP JE Accrual" xfId="7209"/>
    <cellStyle name="s_Schedules_UPLOAD-Template_2012-06-22_SAP JE Accrual 2" xfId="30455"/>
    <cellStyle name="s_Schedules_UPLOAD-Template_2012-06-22_SAP JE Accrual 2 2" xfId="34209"/>
    <cellStyle name="s_Schedules_UPLOAD-Template_2012-06-22_SAP JE Template 10.06.12" xfId="7210"/>
    <cellStyle name="s_Schedules_UPLOAD-Template_2012-06-22_SAP JE Template 10.06.12 2" xfId="30456"/>
    <cellStyle name="s_Schedules_UPLOAD-Template_2012-06-22_SAP JE Template 10.06.12 2 2" xfId="19305"/>
    <cellStyle name="s_Trans Assump" xfId="175"/>
    <cellStyle name="s_Trans Assump (2)" xfId="176"/>
    <cellStyle name="s_Trans Assump (2) 2" xfId="7211"/>
    <cellStyle name="s_Trans Assump (2) 2 2" xfId="30459"/>
    <cellStyle name="s_Trans Assump (2) 2 2 2" xfId="34876"/>
    <cellStyle name="s_Trans Assump (2) 3" xfId="30458"/>
    <cellStyle name="s_Trans Assump (2) 3 2" xfId="21337"/>
    <cellStyle name="s_Trans Assump (2)_1" xfId="177"/>
    <cellStyle name="s_Trans Assump (2)_1 2" xfId="7212"/>
    <cellStyle name="s_Trans Assump (2)_1 2 2" xfId="30461"/>
    <cellStyle name="s_Trans Assump (2)_1 2 2 2" xfId="33922"/>
    <cellStyle name="s_Trans Assump (2)_1 3" xfId="30460"/>
    <cellStyle name="s_Trans Assump (2)_1 3 2" xfId="36047"/>
    <cellStyle name="s_Trans Assump (2)_1_100000439" xfId="9160"/>
    <cellStyle name="s_Trans Assump (2)_1_100000439 2" xfId="30462"/>
    <cellStyle name="s_Trans Assump (2)_1_100000439 2 2" xfId="21293"/>
    <cellStyle name="s_Trans Assump (2)_1_100000477 JE 77 Rev Stabilization_LI_08.12" xfId="10602"/>
    <cellStyle name="s_Trans Assump (2)_1_100000477 JE 77 Rev Stabilization_LI_08.12 2" xfId="30463"/>
    <cellStyle name="s_Trans Assump (2)_1_100000477 JE 77 Rev Stabilization_LI_08.12 2 2" xfId="19203"/>
    <cellStyle name="s_Trans Assump (2)_1_165500 Prepaid Other_NY_05.12" xfId="9161"/>
    <cellStyle name="s_Trans Assump (2)_1_165500 Prepaid Other_NY_05.12 2" xfId="30464"/>
    <cellStyle name="s_Trans Assump (2)_1_165500 Prepaid Other_NY_05.12 2 2" xfId="21365"/>
    <cellStyle name="s_Trans Assump (2)_1_241208 Accrued Rents_NY_05.12" xfId="9473"/>
    <cellStyle name="s_Trans Assump (2)_1_241208 Accrued Rents_NY_05.12 2" xfId="30465"/>
    <cellStyle name="s_Trans Assump (2)_1_241208 Accrued Rents_NY_05.12 2 2" xfId="18885"/>
    <cellStyle name="s_Trans Assump (2)_1_256328 Accr Revenue Other_LI_11.11" xfId="7213"/>
    <cellStyle name="s_Trans Assump (2)_1_256328 Accr Revenue Other_LI_11.11 2" xfId="30466"/>
    <cellStyle name="s_Trans Assump (2)_1_256328 Accr Revenue Other_LI_11.11 2 2" xfId="21057"/>
    <cellStyle name="s_Trans Assump (2)_1_256345 MTBE_NY_05.12" xfId="9474"/>
    <cellStyle name="s_Trans Assump (2)_1_256345 MTBE_NY_05.12 2" xfId="30467"/>
    <cellStyle name="s_Trans Assump (2)_1_256345 MTBE_NY_05.12 2 2" xfId="33495"/>
    <cellStyle name="s_Trans Assump (2)_1_39 - JE 79 Rev Stabilization adj_NY_05.12" xfId="9162"/>
    <cellStyle name="s_Trans Assump (2)_1_39 - JE 79 Rev Stabilization adj_NY_05.12 2" xfId="30468"/>
    <cellStyle name="s_Trans Assump (2)_1_39 - JE 79 Rev Stabilization adj_NY_05.12 2 2" xfId="32679"/>
    <cellStyle name="s_Trans Assump (2)_1_Attachment A updated 07 11 with Co. Share 14% &amp; East Rockaway" xfId="7214"/>
    <cellStyle name="s_Trans Assump (2)_1_Attachment A updated 07 11 with Co. Share 14% &amp; East Rockaway 2" xfId="30469"/>
    <cellStyle name="s_Trans Assump (2)_1_Attachment A updated 07 11 with Co. Share 14% &amp; East Rockaway 2 2" xfId="32886"/>
    <cellStyle name="s_Trans Assump (2)_1_Attachment A updated 07 11 with Co. Share 14% &amp; East Rockaway_Attachment A_Village Refunds # 2 as of 09 12 2011 updated" xfId="10603"/>
    <cellStyle name="s_Trans Assump (2)_1_Attachment A updated 07 11 with Co. Share 14% &amp; East Rockaway_Attachment A_Village Refunds # 2 as of 09 12 2011 updated 2" xfId="30470"/>
    <cellStyle name="s_Trans Assump (2)_1_Attachment A updated 07 11 with Co. Share 14% &amp; East Rockaway_Attachment A_Village Refunds # 2 as of 09 12 2011 updated 2 2" xfId="34467"/>
    <cellStyle name="s_Trans Assump (2)_1_Attachment A updated with Co. Share 14% 07 25 2011" xfId="7215"/>
    <cellStyle name="s_Trans Assump (2)_1_Attachment A updated with Co. Share 14% 07 25 2011 2" xfId="30471"/>
    <cellStyle name="s_Trans Assump (2)_1_Attachment A updated with Co. Share 14% 07 25 2011 2 2" xfId="21560"/>
    <cellStyle name="s_Trans Assump (2)_1_Attachment A updated with Co. Share 14% 07 25 2011_Attachment A_Village Refunds # 2 as of 09 12 2011 updated" xfId="10604"/>
    <cellStyle name="s_Trans Assump (2)_1_Attachment A updated with Co. Share 14% 07 25 2011_Attachment A_Village Refunds # 2 as of 09 12 2011 updated 2" xfId="30472"/>
    <cellStyle name="s_Trans Assump (2)_1_Attachment A updated with Co. Share 14% 07 25 2011_Attachment A_Village Refunds # 2 as of 09 12 2011 updated 2 2" xfId="33069"/>
    <cellStyle name="s_Trans Assump (2)_1_Attachment A_Village Refunds # 2 as of 09 12 2011 updated" xfId="10605"/>
    <cellStyle name="s_Trans Assump (2)_1_Attachment A_Village Refunds # 2 as of 09 12 2011 updated 2" xfId="30473"/>
    <cellStyle name="s_Trans Assump (2)_1_Attachment A_Village Refunds # 2 as of 09 12 2011 updated 2 2" xfId="21283"/>
    <cellStyle name="s_Trans Assump (2)_1_CONTROL_LOG_01_2012" xfId="7216"/>
    <cellStyle name="s_Trans Assump (2)_1_CONTROL_LOG_01_2012 2" xfId="30474"/>
    <cellStyle name="s_Trans Assump (2)_1_CONTROL_LOG_01_2012 2 2" xfId="34877"/>
    <cellStyle name="s_Trans Assump (2)_1_CONTROL_LOG_02_2012" xfId="7217"/>
    <cellStyle name="s_Trans Assump (2)_1_CONTROL_LOG_02_2012 2" xfId="30475"/>
    <cellStyle name="s_Trans Assump (2)_1_CONTROL_LOG_02_2012 2 2" xfId="18807"/>
    <cellStyle name="s_Trans Assump (2)_1_CONTROL_LOG_03_2012" xfId="7218"/>
    <cellStyle name="s_Trans Assump (2)_1_CONTROL_LOG_03_2012 2" xfId="30476"/>
    <cellStyle name="s_Trans Assump (2)_1_CONTROL_LOG_03_2012 2 2" xfId="20781"/>
    <cellStyle name="s_Trans Assump (2)_1_CONTROL_LOG_04_2011" xfId="7219"/>
    <cellStyle name="s_Trans Assump (2)_1_CONTROL_LOG_04_2011 2" xfId="30477"/>
    <cellStyle name="s_Trans Assump (2)_1_CONTROL_LOG_04_2011 2 2" xfId="18890"/>
    <cellStyle name="s_Trans Assump (2)_1_CONTROL_LOG_04_2012" xfId="7220"/>
    <cellStyle name="s_Trans Assump (2)_1_CONTROL_LOG_04_2012 2" xfId="30478"/>
    <cellStyle name="s_Trans Assump (2)_1_CONTROL_LOG_04_2012 2 2" xfId="21268"/>
    <cellStyle name="s_Trans Assump (2)_1_CONTROL_LOG_05_2011" xfId="7221"/>
    <cellStyle name="s_Trans Assump (2)_1_CONTROL_LOG_05_2011 2" xfId="30479"/>
    <cellStyle name="s_Trans Assump (2)_1_CONTROL_LOG_05_2011 2 2" xfId="17416"/>
    <cellStyle name="s_Trans Assump (2)_1_CONTROL_LOG_05_2012" xfId="7222"/>
    <cellStyle name="s_Trans Assump (2)_1_CONTROL_LOG_05_2012 2" xfId="30480"/>
    <cellStyle name="s_Trans Assump (2)_1_CONTROL_LOG_05_2012 2 2" xfId="17377"/>
    <cellStyle name="s_Trans Assump (2)_1_CONTROL_LOG_06_2011" xfId="7223"/>
    <cellStyle name="s_Trans Assump (2)_1_CONTROL_LOG_06_2011 2" xfId="30481"/>
    <cellStyle name="s_Trans Assump (2)_1_CONTROL_LOG_06_2011 2 2" xfId="18834"/>
    <cellStyle name="s_Trans Assump (2)_1_CONTROL_LOG_06_2012" xfId="7224"/>
    <cellStyle name="s_Trans Assump (2)_1_CONTROL_LOG_06_2012 2" xfId="30482"/>
    <cellStyle name="s_Trans Assump (2)_1_CONTROL_LOG_06_2012 2 2" xfId="19073"/>
    <cellStyle name="s_Trans Assump (2)_1_CONTROL_LOG_07_2011" xfId="7225"/>
    <cellStyle name="s_Trans Assump (2)_1_CONTROL_LOG_07_2011 2" xfId="30483"/>
    <cellStyle name="s_Trans Assump (2)_1_CONTROL_LOG_07_2011 2 2" xfId="19260"/>
    <cellStyle name="s_Trans Assump (2)_1_CONTROL_LOG_08_2011" xfId="7226"/>
    <cellStyle name="s_Trans Assump (2)_1_CONTROL_LOG_08_2011 2" xfId="30484"/>
    <cellStyle name="s_Trans Assump (2)_1_CONTROL_LOG_08_2011 2 2" xfId="34064"/>
    <cellStyle name="s_Trans Assump (2)_1_CONTROL_LOG_09_2011" xfId="7227"/>
    <cellStyle name="s_Trans Assump (2)_1_CONTROL_LOG_09_2011 2" xfId="30485"/>
    <cellStyle name="s_Trans Assump (2)_1_CONTROL_LOG_09_2011 2 2" xfId="32536"/>
    <cellStyle name="s_Trans Assump (2)_1_CONTROL_LOG_10_2011" xfId="7228"/>
    <cellStyle name="s_Trans Assump (2)_1_CONTROL_LOG_10_2011 2" xfId="30486"/>
    <cellStyle name="s_Trans Assump (2)_1_CONTROL_LOG_10_2011 2 2" xfId="35545"/>
    <cellStyle name="s_Trans Assump (2)_1_CONTROL_LOG_11_2011" xfId="7229"/>
    <cellStyle name="s_Trans Assump (2)_1_CONTROL_LOG_11_2011 2" xfId="30487"/>
    <cellStyle name="s_Trans Assump (2)_1_CONTROL_LOG_11_2011 2 2" xfId="33578"/>
    <cellStyle name="s_Trans Assump (2)_1_CONTROL_LOG_12_2011" xfId="7230"/>
    <cellStyle name="s_Trans Assump (2)_1_CONTROL_LOG_12_2011 2" xfId="30488"/>
    <cellStyle name="s_Trans Assump (2)_1_CONTROL_LOG_12_2011 2 2" xfId="19545"/>
    <cellStyle name="s_Trans Assump (2)_1_Exhibit JNC-1 Property Tax Refunds" xfId="7231"/>
    <cellStyle name="s_Trans Assump (2)_1_Exhibit JNC-1 Property Tax Refunds 2" xfId="30489"/>
    <cellStyle name="s_Trans Assump (2)_1_Exhibit JNC-1 Property Tax Refunds 2 2" xfId="34743"/>
    <cellStyle name="s_Trans Assump (2)_1_Exhibit JNC-1 Property Tax Refunds_256328 Accr Revenue Other_LI_11.11" xfId="7232"/>
    <cellStyle name="s_Trans Assump (2)_1_Exhibit JNC-1 Property Tax Refunds_256328 Accr Revenue Other_LI_11.11 2" xfId="30490"/>
    <cellStyle name="s_Trans Assump (2)_1_Exhibit JNC-1 Property Tax Refunds_256328 Accr Revenue Other_LI_11.11 2 2" xfId="35081"/>
    <cellStyle name="s_Trans Assump (2)_1_Exhibit JNC-1 Property Tax Refunds_Attachment A_Village Refunds # 2 as of 09 12 2011 updated" xfId="10606"/>
    <cellStyle name="s_Trans Assump (2)_1_Exhibit JNC-1 Property Tax Refunds_Attachment A_Village Refunds # 2 as of 09 12 2011 updated 2" xfId="30491"/>
    <cellStyle name="s_Trans Assump (2)_1_Exhibit JNC-1 Property Tax Refunds_Attachment A_Village Refunds # 2 as of 09 12 2011 updated 2 2" xfId="32633"/>
    <cellStyle name="s_Trans Assump (2)_1_Exhibit JNC-1 Property Tax Refunds_JE 154 Interest on Village Refunds_02.12" xfId="7233"/>
    <cellStyle name="s_Trans Assump (2)_1_Exhibit JNC-1 Property Tax Refunds_JE 154 Interest on Village Refunds_02.12 2" xfId="30492"/>
    <cellStyle name="s_Trans Assump (2)_1_Exhibit JNC-1 Property Tax Refunds_JE 154 Interest on Village Refunds_02.12 2 2" xfId="33651"/>
    <cellStyle name="s_Trans Assump (2)_1_Exhibit JNC-1 Property Tax Refunds_JE 154 Interest on Village Refunds_08.11" xfId="7234"/>
    <cellStyle name="s_Trans Assump (2)_1_Exhibit JNC-1 Property Tax Refunds_JE 154 Interest on Village Refunds_08.11 2" xfId="30493"/>
    <cellStyle name="s_Trans Assump (2)_1_Exhibit JNC-1 Property Tax Refunds_JE 154 Interest on Village Refunds_08.11 2 2" xfId="18836"/>
    <cellStyle name="s_Trans Assump (2)_1_Exhibit JNC-1 Property Tax Refunds_JE 154 Interest on Village Refunds_11.11" xfId="7235"/>
    <cellStyle name="s_Trans Assump (2)_1_Exhibit JNC-1 Property Tax Refunds_JE 154 Interest on Village Refunds_11.11 2" xfId="30494"/>
    <cellStyle name="s_Trans Assump (2)_1_Exhibit JNC-1 Property Tax Refunds_JE 154 Interest on Village Refunds_11.11 2 2" xfId="34380"/>
    <cellStyle name="s_Trans Assump (2)_1_Finance_JKC5_August 2011" xfId="7236"/>
    <cellStyle name="s_Trans Assump (2)_1_Finance_JKC5_August 2011 2" xfId="30495"/>
    <cellStyle name="s_Trans Assump (2)_1_Finance_JKC5_August 2011 2 2" xfId="19463"/>
    <cellStyle name="s_Trans Assump (2)_1_Finance_JKC5_January 2012" xfId="7237"/>
    <cellStyle name="s_Trans Assump (2)_1_Finance_JKC5_January 2012 2" xfId="30496"/>
    <cellStyle name="s_Trans Assump (2)_1_Finance_JKC5_January 2012 2 2" xfId="20745"/>
    <cellStyle name="s_Trans Assump (2)_1_FSTR JDE Reports 12.2011" xfId="9163"/>
    <cellStyle name="s_Trans Assump (2)_1_FSTR JDE Reports 12.2011 2" xfId="10607"/>
    <cellStyle name="s_Trans Assump (2)_1_FSTR JDE Reports 12.2011 2 2" xfId="30498"/>
    <cellStyle name="s_Trans Assump (2)_1_FSTR JDE Reports 12.2011 2 2 2" xfId="19702"/>
    <cellStyle name="s_Trans Assump (2)_1_FSTR JDE Reports 12.2011 3" xfId="30497"/>
    <cellStyle name="s_Trans Assump (2)_1_FSTR JDE Reports 12.2011 3 2" xfId="18284"/>
    <cellStyle name="s_Trans Assump (2)_1_JE 100_AR_Uncoll_NY_12.12" xfId="9475"/>
    <cellStyle name="s_Trans Assump (2)_1_JE 100_AR_Uncoll_NY_12.12 2" xfId="30499"/>
    <cellStyle name="s_Trans Assump (2)_1_JE 100_AR_Uncoll_NY_12.12 2 2" xfId="20913"/>
    <cellStyle name="s_Trans Assump (2)_1_JE 100_Uncoll_LI_06.12" xfId="7238"/>
    <cellStyle name="s_Trans Assump (2)_1_JE 100_Uncoll_LI_06.12 2" xfId="30500"/>
    <cellStyle name="s_Trans Assump (2)_1_JE 100_Uncoll_LI_06.12 2 2" xfId="35953"/>
    <cellStyle name="s_Trans Assump (2)_1_JE 108 SERP 07.12" xfId="7239"/>
    <cellStyle name="s_Trans Assump (2)_1_JE 108 SERP 07.12 2" xfId="7240"/>
    <cellStyle name="s_Trans Assump (2)_1_JE 108 SERP 07.12 2 2" xfId="30502"/>
    <cellStyle name="s_Trans Assump (2)_1_JE 108 SERP 07.12 2 2 2" xfId="18964"/>
    <cellStyle name="s_Trans Assump (2)_1_JE 108 SERP 07.12 3" xfId="7241"/>
    <cellStyle name="s_Trans Assump (2)_1_JE 108 SERP 07.12 3 2" xfId="30503"/>
    <cellStyle name="s_Trans Assump (2)_1_JE 108 SERP 07.12 3 2 2" xfId="33272"/>
    <cellStyle name="s_Trans Assump (2)_1_JE 108 SERP 07.12 4" xfId="7242"/>
    <cellStyle name="s_Trans Assump (2)_1_JE 108 SERP 07.12 4 2" xfId="30504"/>
    <cellStyle name="s_Trans Assump (2)_1_JE 108 SERP 07.12 4 2 2" xfId="19623"/>
    <cellStyle name="s_Trans Assump (2)_1_JE 108 SERP 07.12 5" xfId="7243"/>
    <cellStyle name="s_Trans Assump (2)_1_JE 108 SERP 07.12 5 2" xfId="30505"/>
    <cellStyle name="s_Trans Assump (2)_1_JE 108 SERP 07.12 5 2 2" xfId="35041"/>
    <cellStyle name="s_Trans Assump (2)_1_JE 108 SERP 07.12 6" xfId="30501"/>
    <cellStyle name="s_Trans Assump (2)_1_JE 108 SERP 07.12 6 2" xfId="34721"/>
    <cellStyle name="s_Trans Assump (2)_1_JE 109 Rate Differential 08.12" xfId="7244"/>
    <cellStyle name="s_Trans Assump (2)_1_JE 109 Rate Differential 08.12 2" xfId="7245"/>
    <cellStyle name="s_Trans Assump (2)_1_JE 109 Rate Differential 08.12 2 2" xfId="30507"/>
    <cellStyle name="s_Trans Assump (2)_1_JE 109 Rate Differential 08.12 2 2 2" xfId="34439"/>
    <cellStyle name="s_Trans Assump (2)_1_JE 109 Rate Differential 08.12 3" xfId="7246"/>
    <cellStyle name="s_Trans Assump (2)_1_JE 109 Rate Differential 08.12 3 2" xfId="30508"/>
    <cellStyle name="s_Trans Assump (2)_1_JE 109 Rate Differential 08.12 3 2 2" xfId="20946"/>
    <cellStyle name="s_Trans Assump (2)_1_JE 109 Rate Differential 08.12 4" xfId="7247"/>
    <cellStyle name="s_Trans Assump (2)_1_JE 109 Rate Differential 08.12 4 2" xfId="30509"/>
    <cellStyle name="s_Trans Assump (2)_1_JE 109 Rate Differential 08.12 4 2 2" xfId="18785"/>
    <cellStyle name="s_Trans Assump (2)_1_JE 109 Rate Differential 08.12 5" xfId="7248"/>
    <cellStyle name="s_Trans Assump (2)_1_JE 109 Rate Differential 08.12 5 2" xfId="30510"/>
    <cellStyle name="s_Trans Assump (2)_1_JE 109 Rate Differential 08.12 5 2 2" xfId="35778"/>
    <cellStyle name="s_Trans Assump (2)_1_JE 109 Rate Differential 08.12 6" xfId="30506"/>
    <cellStyle name="s_Trans Assump (2)_1_JE 109 Rate Differential 08.12 6 2" xfId="35132"/>
    <cellStyle name="s_Trans Assump (2)_1_JE 111 PNC ANALYSIS FEE ACCRUAL 07.12" xfId="7249"/>
    <cellStyle name="s_Trans Assump (2)_1_JE 111 PNC ANALYSIS FEE ACCRUAL 07.12 2" xfId="7250"/>
    <cellStyle name="s_Trans Assump (2)_1_JE 111 PNC ANALYSIS FEE ACCRUAL 07.12 2 2" xfId="30512"/>
    <cellStyle name="s_Trans Assump (2)_1_JE 111 PNC ANALYSIS FEE ACCRUAL 07.12 2 2 2" xfId="18758"/>
    <cellStyle name="s_Trans Assump (2)_1_JE 111 PNC ANALYSIS FEE ACCRUAL 07.12 3" xfId="7251"/>
    <cellStyle name="s_Trans Assump (2)_1_JE 111 PNC ANALYSIS FEE ACCRUAL 07.12 3 2" xfId="30513"/>
    <cellStyle name="s_Trans Assump (2)_1_JE 111 PNC ANALYSIS FEE ACCRUAL 07.12 3 2 2" xfId="34878"/>
    <cellStyle name="s_Trans Assump (2)_1_JE 111 PNC ANALYSIS FEE ACCRUAL 07.12 4" xfId="7252"/>
    <cellStyle name="s_Trans Assump (2)_1_JE 111 PNC ANALYSIS FEE ACCRUAL 07.12 4 2" xfId="30514"/>
    <cellStyle name="s_Trans Assump (2)_1_JE 111 PNC ANALYSIS FEE ACCRUAL 07.12 4 2 2" xfId="18042"/>
    <cellStyle name="s_Trans Assump (2)_1_JE 111 PNC ANALYSIS FEE ACCRUAL 07.12 5" xfId="7253"/>
    <cellStyle name="s_Trans Assump (2)_1_JE 111 PNC ANALYSIS FEE ACCRUAL 07.12 5 2" xfId="30515"/>
    <cellStyle name="s_Trans Assump (2)_1_JE 111 PNC ANALYSIS FEE ACCRUAL 07.12 5 2 2" xfId="35702"/>
    <cellStyle name="s_Trans Assump (2)_1_JE 111 PNC ANALYSIS FEE ACCRUAL 07.12 6" xfId="30511"/>
    <cellStyle name="s_Trans Assump (2)_1_JE 111 PNC ANALYSIS FEE ACCRUAL 07.12 6 2" xfId="19469"/>
    <cellStyle name="s_Trans Assump (2)_1_JE 125_AWCC Activity_NY_08.12" xfId="7254"/>
    <cellStyle name="s_Trans Assump (2)_1_JE 125_AWCC Activity_NY_08.12 2" xfId="30516"/>
    <cellStyle name="s_Trans Assump (2)_1_JE 125_AWCC Activity_NY_08.12 2 2" xfId="32285"/>
    <cellStyle name="s_Trans Assump (2)_1_JE 152_TSA accrue interest_LI_07.12" xfId="7255"/>
    <cellStyle name="s_Trans Assump (2)_1_JE 152_TSA accrue interest_LI_07.12 2" xfId="30517"/>
    <cellStyle name="s_Trans Assump (2)_1_JE 152_TSA accrue interest_LI_07.12 2 2" xfId="33989"/>
    <cellStyle name="s_Trans Assump (2)_1_JE 154 Interest on Village Refunds_02.12" xfId="7256"/>
    <cellStyle name="s_Trans Assump (2)_1_JE 154 Interest on Village Refunds_02.12 2" xfId="30518"/>
    <cellStyle name="s_Trans Assump (2)_1_JE 154 Interest on Village Refunds_02.12 2 2" xfId="21110"/>
    <cellStyle name="s_Trans Assump (2)_1_JE 154 Interest on Village Refunds_03.11" xfId="7257"/>
    <cellStyle name="s_Trans Assump (2)_1_JE 154 Interest on Village Refunds_03.11 2" xfId="30519"/>
    <cellStyle name="s_Trans Assump (2)_1_JE 154 Interest on Village Refunds_03.11 2 2" xfId="35627"/>
    <cellStyle name="s_Trans Assump (2)_1_JE 154 Interest on Village Refunds_03.11_256328 Accr Revenue Other_LI_11.11" xfId="7258"/>
    <cellStyle name="s_Trans Assump (2)_1_JE 154 Interest on Village Refunds_03.11_256328 Accr Revenue Other_LI_11.11 2" xfId="30520"/>
    <cellStyle name="s_Trans Assump (2)_1_JE 154 Interest on Village Refunds_03.11_256328 Accr Revenue Other_LI_11.11 2 2" xfId="20979"/>
    <cellStyle name="s_Trans Assump (2)_1_JE 154 Interest on Village Refunds_03.11_Attachment A updated with Co. Share 14% 07 25 2011" xfId="7259"/>
    <cellStyle name="s_Trans Assump (2)_1_JE 154 Interest on Village Refunds_03.11_Attachment A updated with Co. Share 14% 07 25 2011 2" xfId="30521"/>
    <cellStyle name="s_Trans Assump (2)_1_JE 154 Interest on Village Refunds_03.11_Attachment A updated with Co. Share 14% 07 25 2011 2 2" xfId="33227"/>
    <cellStyle name="s_Trans Assump (2)_1_JE 154 Interest on Village Refunds_03.11_Attachment A updated with Co. Share 14% 07 25 2011_Attachment A_Village Refunds # 2 as of 09 12 2011 updated" xfId="10608"/>
    <cellStyle name="s_Trans Assump (2)_1_JE 154 Interest on Village Refunds_03.11_Attachment A updated with Co. Share 14% 07 25 2011_Attachment A_Village Refunds # 2 as of 09 12 2011 updated 2" xfId="30522"/>
    <cellStyle name="s_Trans Assump (2)_1_JE 154 Interest on Village Refunds_03.11_Attachment A updated with Co. Share 14% 07 25 2011_Attachment A_Village Refunds # 2 as of 09 12 2011 updated 2 2" xfId="17855"/>
    <cellStyle name="s_Trans Assump (2)_1_JE 154 Interest on Village Refunds_03.11_Attachment A_Village Refunds # 2 as of 09 12 2011 updated" xfId="10609"/>
    <cellStyle name="s_Trans Assump (2)_1_JE 154 Interest on Village Refunds_03.11_Attachment A_Village Refunds # 2 as of 09 12 2011 updated 2" xfId="30523"/>
    <cellStyle name="s_Trans Assump (2)_1_JE 154 Interest on Village Refunds_03.11_Attachment A_Village Refunds # 2 as of 09 12 2011 updated 2 2" xfId="21435"/>
    <cellStyle name="s_Trans Assump (2)_1_JE 154 Interest on Village Refunds_03.11_JE 154 Interest on Village Refunds_02.12" xfId="7260"/>
    <cellStyle name="s_Trans Assump (2)_1_JE 154 Interest on Village Refunds_03.11_JE 154 Interest on Village Refunds_02.12 2" xfId="30524"/>
    <cellStyle name="s_Trans Assump (2)_1_JE 154 Interest on Village Refunds_03.11_JE 154 Interest on Village Refunds_02.12 2 2" xfId="34350"/>
    <cellStyle name="s_Trans Assump (2)_1_JE 154 Interest on Village Refunds_03.11_JE 154 Interest on Village Refunds_08.11" xfId="7261"/>
    <cellStyle name="s_Trans Assump (2)_1_JE 154 Interest on Village Refunds_03.11_JE 154 Interest on Village Refunds_08.11 2" xfId="30525"/>
    <cellStyle name="s_Trans Assump (2)_1_JE 154 Interest on Village Refunds_03.11_JE 154 Interest on Village Refunds_08.11 2 2" xfId="18053"/>
    <cellStyle name="s_Trans Assump (2)_1_JE 154 Interest on Village Refunds_03.11_JE 154 Interest on Village Refunds_11.11" xfId="7262"/>
    <cellStyle name="s_Trans Assump (2)_1_JE 154 Interest on Village Refunds_03.11_JE 154 Interest on Village Refunds_11.11 2" xfId="30526"/>
    <cellStyle name="s_Trans Assump (2)_1_JE 154 Interest on Village Refunds_03.11_JE 154 Interest on Village Refunds_11.11 2 2" xfId="21482"/>
    <cellStyle name="s_Trans Assump (2)_1_JE 154 Interest on Village Refunds_08.11" xfId="7263"/>
    <cellStyle name="s_Trans Assump (2)_1_JE 154 Interest on Village Refunds_08.11 2" xfId="30527"/>
    <cellStyle name="s_Trans Assump (2)_1_JE 154 Interest on Village Refunds_08.11 2 2" xfId="32490"/>
    <cellStyle name="s_Trans Assump (2)_1_JE 154 Interest on Village Refunds_09.11" xfId="10610"/>
    <cellStyle name="s_Trans Assump (2)_1_JE 154 Interest on Village Refunds_09.11 2" xfId="30528"/>
    <cellStyle name="s_Trans Assump (2)_1_JE 154 Interest on Village Refunds_09.11 2 2" xfId="18988"/>
    <cellStyle name="s_Trans Assump (2)_1_JE 154 Interest on Village Refunds_11.11" xfId="7264"/>
    <cellStyle name="s_Trans Assump (2)_1_JE 154 Interest on Village Refunds_11.11 2" xfId="30529"/>
    <cellStyle name="s_Trans Assump (2)_1_JE 154 Interest on Village Refunds_11.11 2 2" xfId="18759"/>
    <cellStyle name="s_Trans Assump (2)_1_JE 160 Workbasket accrual LI 09.11" xfId="7265"/>
    <cellStyle name="s_Trans Assump (2)_1_JE 160 Workbasket accrual LI 09.11 2" xfId="30530"/>
    <cellStyle name="s_Trans Assump (2)_1_JE 160 Workbasket accrual LI 09.11 2 2" xfId="32447"/>
    <cellStyle name="s_Trans Assump (2)_1_JE 160 Workbasket accrual LI 10.11 - in progress" xfId="7266"/>
    <cellStyle name="s_Trans Assump (2)_1_JE 160 Workbasket accrual LI 10.11 - in progress 2" xfId="30531"/>
    <cellStyle name="s_Trans Assump (2)_1_JE 160 Workbasket accrual LI 10.11 - in progress 2 2" xfId="35134"/>
    <cellStyle name="s_Trans Assump (2)_1_JE 160 Workbasket Accrual_updated-_CA_01.10" xfId="7267"/>
    <cellStyle name="s_Trans Assump (2)_1_JE 160 Workbasket Accrual_updated-_CA_01.10 2" xfId="7268"/>
    <cellStyle name="s_Trans Assump (2)_1_JE 160 Workbasket Accrual_updated-_CA_01.10 2 2" xfId="30533"/>
    <cellStyle name="s_Trans Assump (2)_1_JE 160 Workbasket Accrual_updated-_CA_01.10 2 2 2" xfId="20704"/>
    <cellStyle name="s_Trans Assump (2)_1_JE 160 Workbasket Accrual_updated-_CA_01.10 3" xfId="7269"/>
    <cellStyle name="s_Trans Assump (2)_1_JE 160 Workbasket Accrual_updated-_CA_01.10 3 2" xfId="30534"/>
    <cellStyle name="s_Trans Assump (2)_1_JE 160 Workbasket Accrual_updated-_CA_01.10 3 2 2" xfId="19337"/>
    <cellStyle name="s_Trans Assump (2)_1_JE 160 Workbasket Accrual_updated-_CA_01.10 4" xfId="7270"/>
    <cellStyle name="s_Trans Assump (2)_1_JE 160 Workbasket Accrual_updated-_CA_01.10 4 2" xfId="30535"/>
    <cellStyle name="s_Trans Assump (2)_1_JE 160 Workbasket Accrual_updated-_CA_01.10 4 2 2" xfId="34174"/>
    <cellStyle name="s_Trans Assump (2)_1_JE 160 Workbasket Accrual_updated-_CA_01.10 5" xfId="7271"/>
    <cellStyle name="s_Trans Assump (2)_1_JE 160 Workbasket Accrual_updated-_CA_01.10 5 2" xfId="30536"/>
    <cellStyle name="s_Trans Assump (2)_1_JE 160 Workbasket Accrual_updated-_CA_01.10 5 2 2" xfId="21367"/>
    <cellStyle name="s_Trans Assump (2)_1_JE 160 Workbasket Accrual_updated-_CA_01.10 6" xfId="30532"/>
    <cellStyle name="s_Trans Assump (2)_1_JE 160 Workbasket Accrual_updated-_CA_01.10 6 2" xfId="19038"/>
    <cellStyle name="s_Trans Assump (2)_1_JE 160 Workbasket Accrual_updated-_CA_01.10_~3251160" xfId="7272"/>
    <cellStyle name="s_Trans Assump (2)_1_JE 160 Workbasket Accrual_updated-_CA_01.10_~3251160 2" xfId="30537"/>
    <cellStyle name="s_Trans Assump (2)_1_JE 160 Workbasket Accrual_updated-_CA_01.10_~3251160 2 2" xfId="17747"/>
    <cellStyle name="s_Trans Assump (2)_1_JE 160 Workbasket Accrual_updated-_CA_01.10_JE 160 Workbasket accrual LI 09.11" xfId="7273"/>
    <cellStyle name="s_Trans Assump (2)_1_JE 160 Workbasket Accrual_updated-_CA_01.10_JE 160 Workbasket accrual LI 09.11 2" xfId="30538"/>
    <cellStyle name="s_Trans Assump (2)_1_JE 160 Workbasket Accrual_updated-_CA_01.10_JE 160 Workbasket accrual LI 09.11 2 2" xfId="33299"/>
    <cellStyle name="s_Trans Assump (2)_1_JE 160 Workbasket Accrual_updated-_CA_01.10_JE 160 Workbasket accrual LI 10.11 - in progress" xfId="7274"/>
    <cellStyle name="s_Trans Assump (2)_1_JE 160 Workbasket Accrual_updated-_CA_01.10_JE 160 Workbasket accrual LI 10.11 - in progress 2" xfId="30539"/>
    <cellStyle name="s_Trans Assump (2)_1_JE 160 Workbasket Accrual_updated-_CA_01.10_JE 160 Workbasket accrual LI 10.11 - in progress 2 2" xfId="17345"/>
    <cellStyle name="s_Trans Assump (2)_1_JE 160 Workbasket Accrual_updated-_CA_01.10_JE 160 Workbasket Template_LI_04.12" xfId="7275"/>
    <cellStyle name="s_Trans Assump (2)_1_JE 160 Workbasket Accrual_updated-_CA_01.10_JE 160 Workbasket Template_LI_04.12 2" xfId="30540"/>
    <cellStyle name="s_Trans Assump (2)_1_JE 160 Workbasket Accrual_updated-_CA_01.10_JE 160 Workbasket Template_LI_04.12 2 2" xfId="21559"/>
    <cellStyle name="s_Trans Assump (2)_1_JE 160 Workbasket Accrual_updated-_CA_01.10_JE 160 Workbasket Template_LI_07.12" xfId="7276"/>
    <cellStyle name="s_Trans Assump (2)_1_JE 160 Workbasket Accrual_updated-_CA_01.10_JE 160 Workbasket Template_LI_07.12 2" xfId="30541"/>
    <cellStyle name="s_Trans Assump (2)_1_JE 160 Workbasket Accrual_updated-_CA_01.10_JE 160 Workbasket Template_LI_07.12 2 2" xfId="33207"/>
    <cellStyle name="s_Trans Assump (2)_1_JE 160 Workbasket Accrual_updated-_CA_01.10_JE 175 Legal Accrual_LI 05.12" xfId="7277"/>
    <cellStyle name="s_Trans Assump (2)_1_JE 160 Workbasket Accrual_updated-_CA_01.10_JE 175 Legal Accrual_LI 05.12 2" xfId="30542"/>
    <cellStyle name="s_Trans Assump (2)_1_JE 160 Workbasket Accrual_updated-_CA_01.10_JE 175 Legal Accrual_LI 05.12 2 2" xfId="35453"/>
    <cellStyle name="s_Trans Assump (2)_1_JE 160 Workbasket Accrual_updated-_CA_01.10_JE 175 Legal Accrual_LI 08.2011" xfId="7278"/>
    <cellStyle name="s_Trans Assump (2)_1_JE 160 Workbasket Accrual_updated-_CA_01.10_JE 175 Legal Accrual_LI 08.2011 2" xfId="30543"/>
    <cellStyle name="s_Trans Assump (2)_1_JE 160 Workbasket Accrual_updated-_CA_01.10_JE 175 Legal Accrual_LI 08.2011 2 2" xfId="17432"/>
    <cellStyle name="s_Trans Assump (2)_1_JE 160 Workbasket Accrual_updated-_CA_01.10_JE 175 Legal Accrual_LI -10.2011" xfId="7279"/>
    <cellStyle name="s_Trans Assump (2)_1_JE 160 Workbasket Accrual_updated-_CA_01.10_JE 175 Legal Accrual_LI -10.2011 2" xfId="30544"/>
    <cellStyle name="s_Trans Assump (2)_1_JE 160 Workbasket Accrual_updated-_CA_01.10_JE 175 Legal Accrual_LI -10.2011 2 2" xfId="20947"/>
    <cellStyle name="s_Trans Assump (2)_1_JE 160 Workbasket Accrual_updated-_CA_01.10_JE 175 Legal Accrual_LI -11.2011" xfId="7280"/>
    <cellStyle name="s_Trans Assump (2)_1_JE 160 Workbasket Accrual_updated-_CA_01.10_JE 175 Legal Accrual_LI -11.2011 2" xfId="30545"/>
    <cellStyle name="s_Trans Assump (2)_1_JE 160 Workbasket Accrual_updated-_CA_01.10_JE 175 Legal Accrual_LI -11.2011 2 2" xfId="18706"/>
    <cellStyle name="s_Trans Assump (2)_1_JE 160 Workbasket Accrual_updated-_CA_01.10_JE 175 Legal Accrual_LI -12.2011" xfId="7281"/>
    <cellStyle name="s_Trans Assump (2)_1_JE 160 Workbasket Accrual_updated-_CA_01.10_JE 175 Legal Accrual_LI -12.2011 2" xfId="30546"/>
    <cellStyle name="s_Trans Assump (2)_1_JE 160 Workbasket Accrual_updated-_CA_01.10_JE 175 Legal Accrual_LI -12.2011 2 2" xfId="21157"/>
    <cellStyle name="s_Trans Assump (2)_1_JE 160 Workbasket Accrual_updated-_CA_01.10_JE 175_Legal Accrual_TN_08.11" xfId="7282"/>
    <cellStyle name="s_Trans Assump (2)_1_JE 160 Workbasket Accrual_updated-_CA_01.10_JE 175_Legal Accrual_TN_08.11 2" xfId="30547"/>
    <cellStyle name="s_Trans Assump (2)_1_JE 160 Workbasket Accrual_updated-_CA_01.10_JE 175_Legal Accrual_TN_08.11 2 2" xfId="34879"/>
    <cellStyle name="s_Trans Assump (2)_1_JE 160 Workbasket Accrual_updated-_CA_01.10_JE 175_Legal Accrual_TN_09.11" xfId="7283"/>
    <cellStyle name="s_Trans Assump (2)_1_JE 160 Workbasket Accrual_updated-_CA_01.10_JE 175_Legal Accrual_TN_09.11 2" xfId="30548"/>
    <cellStyle name="s_Trans Assump (2)_1_JE 160 Workbasket Accrual_updated-_CA_01.10_JE 175_Legal Accrual_TN_09.11 2 2" xfId="18046"/>
    <cellStyle name="s_Trans Assump (2)_1_JE 160 Workbasket Accrual_updated-_CA_01.10_LI-Legal Fees_Accrual Worksheet_2011-02Nov" xfId="7284"/>
    <cellStyle name="s_Trans Assump (2)_1_JE 160 Workbasket Accrual_updated-_CA_01.10_LI-Legal Fees_Accrual Worksheet_2011-02Nov 2" xfId="30549"/>
    <cellStyle name="s_Trans Assump (2)_1_JE 160 Workbasket Accrual_updated-_CA_01.10_LI-Legal Fees_Accrual Worksheet_2011-02Nov 2 2" xfId="34175"/>
    <cellStyle name="s_Trans Assump (2)_1_JE 160 Workbasket Accrual_updated-_CA_01.10_SAP JE Accrual" xfId="7285"/>
    <cellStyle name="s_Trans Assump (2)_1_JE 160 Workbasket Accrual_updated-_CA_01.10_SAP JE Accrual 2" xfId="30550"/>
    <cellStyle name="s_Trans Assump (2)_1_JE 160 Workbasket Accrual_updated-_CA_01.10_SAP JE Accrual 2 2" xfId="18886"/>
    <cellStyle name="s_Trans Assump (2)_1_JE 160 Workbasket Accrual_updated-_CA_01.10_SAP JE Template 10.06.12" xfId="7286"/>
    <cellStyle name="s_Trans Assump (2)_1_JE 160 Workbasket Accrual_updated-_CA_01.10_SAP JE Template 10.06.12 2" xfId="30551"/>
    <cellStyle name="s_Trans Assump (2)_1_JE 160 Workbasket Accrual_updated-_CA_01.10_SAP JE Template 10.06.12 2 2" xfId="34254"/>
    <cellStyle name="s_Trans Assump (2)_1_JE 175 Legal accrual_12.11" xfId="7287"/>
    <cellStyle name="s_Trans Assump (2)_1_JE 175 Legal accrual_12.11 2" xfId="30552"/>
    <cellStyle name="s_Trans Assump (2)_1_JE 175 Legal accrual_12.11 2 2" xfId="34592"/>
    <cellStyle name="s_Trans Assump (2)_1_JE 175 Legal Accrual_LI_07.12" xfId="10933"/>
    <cellStyle name="s_Trans Assump (2)_1_JE 175 Legal Accrual_LI_07.12 2" xfId="30553"/>
    <cellStyle name="s_Trans Assump (2)_1_JE 175 Legal Accrual_LI_07.12 2 2" xfId="34527"/>
    <cellStyle name="s_Trans Assump (2)_1_JE 180_MI reserve over 180 days_LI 07.12" xfId="10934"/>
    <cellStyle name="s_Trans Assump (2)_1_JE 180_MI reserve over 180 days_LI 07.12 2" xfId="30554"/>
    <cellStyle name="s_Trans Assump (2)_1_JE 180_MI reserve over 180 days_LI 07.12 2 2" xfId="35018"/>
    <cellStyle name="s_Trans Assump (2)_1_JE 200 AWCC true up_PA_06.12" xfId="7288"/>
    <cellStyle name="s_Trans Assump (2)_1_JE 200 AWCC true up_PA_06.12 2" xfId="30555"/>
    <cellStyle name="s_Trans Assump (2)_1_JE 200 AWCC true up_PA_06.12 2 2" xfId="34349"/>
    <cellStyle name="s_Trans Assump (2)_1_JE 38110902 True up interest for RAC adjustment" xfId="7289"/>
    <cellStyle name="s_Trans Assump (2)_1_JE 38110902 True up interest for RAC adjustment 2" xfId="30556"/>
    <cellStyle name="s_Trans Assump (2)_1_JE 38110902 True up interest for RAC adjustment 2 2" xfId="18106"/>
    <cellStyle name="s_Trans Assump (2)_1_JE 39081218 Antenna Rent Revenue_NY_07.12" xfId="9476"/>
    <cellStyle name="s_Trans Assump (2)_1_JE 39081218 Antenna Rent Revenue_NY_07.12 2" xfId="30557"/>
    <cellStyle name="s_Trans Assump (2)_1_JE 39081218 Antenna Rent Revenue_NY_07.12 2 2" xfId="20948"/>
    <cellStyle name="s_Trans Assump (2)_1_JE 500 INTERNAL RESERVE INTEREST Dec. 2011" xfId="7290"/>
    <cellStyle name="s_Trans Assump (2)_1_JE 500 INTERNAL RESERVE INTEREST Dec. 2011 2" xfId="9603"/>
    <cellStyle name="s_Trans Assump (2)_1_JE 500 INTERNAL RESERVE INTEREST Dec. 2011 2 2" xfId="30559"/>
    <cellStyle name="s_Trans Assump (2)_1_JE 500 INTERNAL RESERVE INTEREST Dec. 2011 2 2 2" xfId="33407"/>
    <cellStyle name="s_Trans Assump (2)_1_JE 500 INTERNAL RESERVE INTEREST Dec. 2011 3" xfId="30558"/>
    <cellStyle name="s_Trans Assump (2)_1_JE 500 INTERNAL RESERVE INTEREST Dec. 2011 3 2" xfId="34073"/>
    <cellStyle name="s_Trans Assump (2)_1_JE 500 INTERNAL RESERVE INTEREST Nov. 2011" xfId="9604"/>
    <cellStyle name="s_Trans Assump (2)_1_JE 500 INTERNAL RESERVE INTEREST Nov. 2011 2" xfId="30560"/>
    <cellStyle name="s_Trans Assump (2)_1_JE 500 INTERNAL RESERVE INTEREST Nov. 2011 2 2" xfId="33256"/>
    <cellStyle name="s_Trans Assump (2)_1_JE 725 - To record the PPV uplift - NY - 08.12" xfId="9164"/>
    <cellStyle name="s_Trans Assump (2)_1_JE 725 - To record the PPV uplift - NY - 08.12 2" xfId="30561"/>
    <cellStyle name="s_Trans Assump (2)_1_JE 725 - To record the PPV uplift - NY - 08.12 2 2" xfId="35780"/>
    <cellStyle name="s_Trans Assump (2)_1_JE 77 Rev Stabilization 02.12" xfId="7291"/>
    <cellStyle name="s_Trans Assump (2)_1_JE 77 Rev Stabilization 02.12 2" xfId="30562"/>
    <cellStyle name="s_Trans Assump (2)_1_JE 77 Rev Stabilization 02.12 2 2" xfId="17664"/>
    <cellStyle name="s_Trans Assump (2)_1_JE 77 Rev Stabilization 03.12" xfId="10611"/>
    <cellStyle name="s_Trans Assump (2)_1_JE 77 Rev Stabilization 03.12 2" xfId="30563"/>
    <cellStyle name="s_Trans Assump (2)_1_JE 77 Rev Stabilization 03.12 2 2" xfId="18634"/>
    <cellStyle name="s_Trans Assump (2)_1_JE 77 Rev Stabilization 08.11" xfId="7292"/>
    <cellStyle name="s_Trans Assump (2)_1_JE 77 Rev Stabilization 08.11 2" xfId="10612"/>
    <cellStyle name="s_Trans Assump (2)_1_JE 77 Rev Stabilization 08.11 2 2" xfId="30565"/>
    <cellStyle name="s_Trans Assump (2)_1_JE 77 Rev Stabilization 08.11 2 2 2" xfId="33231"/>
    <cellStyle name="s_Trans Assump (2)_1_JE 77 Rev Stabilization 08.11 3" xfId="30564"/>
    <cellStyle name="s_Trans Assump (2)_1_JE 77 Rev Stabilization 08.11 3 2" xfId="34560"/>
    <cellStyle name="s_Trans Assump (2)_1_JE 77 Rev Stabilization 11.11" xfId="10613"/>
    <cellStyle name="s_Trans Assump (2)_1_JE 77 Rev Stabilization 11.11 2" xfId="30566"/>
    <cellStyle name="s_Trans Assump (2)_1_JE 77 Rev Stabilization 11.11 2 2" xfId="19457"/>
    <cellStyle name="s_Trans Assump (2)_1_JE 77 Rev Stabilization 12.11" xfId="10614"/>
    <cellStyle name="s_Trans Assump (2)_1_JE 77 Rev Stabilization 12.11 2" xfId="30567"/>
    <cellStyle name="s_Trans Assump (2)_1_JE 77 Rev Stabilization 12.11 2 2" xfId="18760"/>
    <cellStyle name="s_Trans Assump (2)_1_JE 77 Rev Stabilization_NY_08.12" xfId="9165"/>
    <cellStyle name="s_Trans Assump (2)_1_JE 77 Rev Stabilization_NY_08.12 2" xfId="30568"/>
    <cellStyle name="s_Trans Assump (2)_1_JE 77 Rev Stabilization_NY_08.12 2 2" xfId="34117"/>
    <cellStyle name="s_Trans Assump (2)_1_JE 78 Property Tax Stabilization 02.12" xfId="9166"/>
    <cellStyle name="s_Trans Assump (2)_1_JE 78 Property Tax Stabilization 02.12 2" xfId="30569"/>
    <cellStyle name="s_Trans Assump (2)_1_JE 78 Property Tax Stabilization 02.12 2 2" xfId="17358"/>
    <cellStyle name="s_Trans Assump (2)_1_JE 78 Property Tax Stabilization 08.11" xfId="9167"/>
    <cellStyle name="s_Trans Assump (2)_1_JE 78 Property Tax Stabilization 08.11 2" xfId="30570"/>
    <cellStyle name="s_Trans Assump (2)_1_JE 78 Property Tax Stabilization 08.11 2 2" xfId="19335"/>
    <cellStyle name="s_Trans Assump (2)_1_JE 78 Property Tax Stabilization 11.11" xfId="9168"/>
    <cellStyle name="s_Trans Assump (2)_1_JE 78 Property Tax Stabilization 11.11 2" xfId="30571"/>
    <cellStyle name="s_Trans Assump (2)_1_JE 78 Property Tax Stabilization 11.11 2 2" xfId="17748"/>
    <cellStyle name="s_Trans Assump (2)_1_JE Template" xfId="7293"/>
    <cellStyle name="s_Trans Assump (2)_1_JE Template 2" xfId="7294"/>
    <cellStyle name="s_Trans Assump (2)_1_JE Template 2 2" xfId="30573"/>
    <cellStyle name="s_Trans Assump (2)_1_JE Template 2 2 2" xfId="32491"/>
    <cellStyle name="s_Trans Assump (2)_1_JE Template 3" xfId="7295"/>
    <cellStyle name="s_Trans Assump (2)_1_JE Template 3 2" xfId="30574"/>
    <cellStyle name="s_Trans Assump (2)_1_JE Template 3 2 2" xfId="34449"/>
    <cellStyle name="s_Trans Assump (2)_1_JE Template 4" xfId="7296"/>
    <cellStyle name="s_Trans Assump (2)_1_JE Template 4 2" xfId="30575"/>
    <cellStyle name="s_Trans Assump (2)_1_JE Template 4 2 2" xfId="34429"/>
    <cellStyle name="s_Trans Assump (2)_1_JE Template 5" xfId="7297"/>
    <cellStyle name="s_Trans Assump (2)_1_JE Template 5 2" xfId="30576"/>
    <cellStyle name="s_Trans Assump (2)_1_JE Template 5 2 2" xfId="34264"/>
    <cellStyle name="s_Trans Assump (2)_1_JE Template 6" xfId="30572"/>
    <cellStyle name="s_Trans Assump (2)_1_JE Template 6 2" xfId="33557"/>
    <cellStyle name="s_Trans Assump (2)_1_JE Template_~3251160" xfId="7298"/>
    <cellStyle name="s_Trans Assump (2)_1_JE Template_~3251160 2" xfId="30577"/>
    <cellStyle name="s_Trans Assump (2)_1_JE Template_~3251160 2 2" xfId="21156"/>
    <cellStyle name="s_Trans Assump (2)_1_JE Template_JE 160 Workbasket accrual LI 09.11" xfId="7299"/>
    <cellStyle name="s_Trans Assump (2)_1_JE Template_JE 160 Workbasket accrual LI 09.11 2" xfId="30578"/>
    <cellStyle name="s_Trans Assump (2)_1_JE Template_JE 160 Workbasket accrual LI 09.11 2 2" xfId="17445"/>
    <cellStyle name="s_Trans Assump (2)_1_JE Template_JE 160 Workbasket accrual LI 10.11 - in progress" xfId="7300"/>
    <cellStyle name="s_Trans Assump (2)_1_JE Template_JE 160 Workbasket accrual LI 10.11 - in progress 2" xfId="30579"/>
    <cellStyle name="s_Trans Assump (2)_1_JE Template_JE 160 Workbasket accrual LI 10.11 - in progress 2 2" xfId="34526"/>
    <cellStyle name="s_Trans Assump (2)_1_JE Template_JE 160 Workbasket Template_LI_04.12" xfId="7301"/>
    <cellStyle name="s_Trans Assump (2)_1_JE Template_JE 160 Workbasket Template_LI_04.12 2" xfId="30580"/>
    <cellStyle name="s_Trans Assump (2)_1_JE Template_JE 160 Workbasket Template_LI_04.12 2 2" xfId="34880"/>
    <cellStyle name="s_Trans Assump (2)_1_JE Template_JE 160 Workbasket Template_LI_07.12" xfId="7302"/>
    <cellStyle name="s_Trans Assump (2)_1_JE Template_JE 160 Workbasket Template_LI_07.12 2" xfId="30581"/>
    <cellStyle name="s_Trans Assump (2)_1_JE Template_JE 160 Workbasket Template_LI_07.12 2 2" xfId="18927"/>
    <cellStyle name="s_Trans Assump (2)_1_JE Template_JE 175 Legal Accrual_LI 05.12" xfId="7303"/>
    <cellStyle name="s_Trans Assump (2)_1_JE Template_JE 175 Legal Accrual_LI 05.12 2" xfId="30582"/>
    <cellStyle name="s_Trans Assump (2)_1_JE Template_JE 175 Legal Accrual_LI 05.12 2 2" xfId="18071"/>
    <cellStyle name="s_Trans Assump (2)_1_JE Template_JE 175 Legal Accrual_LI 08.2011" xfId="7304"/>
    <cellStyle name="s_Trans Assump (2)_1_JE Template_JE 175 Legal Accrual_LI 08.2011 2" xfId="30583"/>
    <cellStyle name="s_Trans Assump (2)_1_JE Template_JE 175 Legal Accrual_LI 08.2011 2 2" xfId="34348"/>
    <cellStyle name="s_Trans Assump (2)_1_JE Template_JE 175 Legal Accrual_LI -10.2011" xfId="7305"/>
    <cellStyle name="s_Trans Assump (2)_1_JE Template_JE 175 Legal Accrual_LI -10.2011 2" xfId="30584"/>
    <cellStyle name="s_Trans Assump (2)_1_JE Template_JE 175 Legal Accrual_LI -10.2011 2 2" xfId="18793"/>
    <cellStyle name="s_Trans Assump (2)_1_JE Template_JE 175 Legal Accrual_LI -11.2011" xfId="7306"/>
    <cellStyle name="s_Trans Assump (2)_1_JE Template_JE 175 Legal Accrual_LI -11.2011 2" xfId="30585"/>
    <cellStyle name="s_Trans Assump (2)_1_JE Template_JE 175 Legal Accrual_LI -11.2011 2 2" xfId="21299"/>
    <cellStyle name="s_Trans Assump (2)_1_JE Template_JE 175 Legal Accrual_LI -12.2011" xfId="7307"/>
    <cellStyle name="s_Trans Assump (2)_1_JE Template_JE 175 Legal Accrual_LI -12.2011 2" xfId="30586"/>
    <cellStyle name="s_Trans Assump (2)_1_JE Template_JE 175 Legal Accrual_LI -12.2011 2 2" xfId="36055"/>
    <cellStyle name="s_Trans Assump (2)_1_JE Template_JE 175_Legal Accrual_TN_08.11" xfId="7308"/>
    <cellStyle name="s_Trans Assump (2)_1_JE Template_JE 175_Legal Accrual_TN_08.11 2" xfId="30587"/>
    <cellStyle name="s_Trans Assump (2)_1_JE Template_JE 175_Legal Accrual_TN_08.11 2 2" xfId="21483"/>
    <cellStyle name="s_Trans Assump (2)_1_JE Template_JE 175_Legal Accrual_TN_09.11" xfId="7309"/>
    <cellStyle name="s_Trans Assump (2)_1_JE Template_JE 175_Legal Accrual_TN_09.11 2" xfId="30588"/>
    <cellStyle name="s_Trans Assump (2)_1_JE Template_JE 175_Legal Accrual_TN_09.11 2 2" xfId="21205"/>
    <cellStyle name="s_Trans Assump (2)_1_JE Template_LI-Legal Fees_Accrual Worksheet_2011-02Nov" xfId="7310"/>
    <cellStyle name="s_Trans Assump (2)_1_JE Template_LI-Legal Fees_Accrual Worksheet_2011-02Nov 2" xfId="30589"/>
    <cellStyle name="s_Trans Assump (2)_1_JE Template_LI-Legal Fees_Accrual Worksheet_2011-02Nov 2 2" xfId="17378"/>
    <cellStyle name="s_Trans Assump (2)_1_JE Template_SAP JE Accrual" xfId="7311"/>
    <cellStyle name="s_Trans Assump (2)_1_JE Template_SAP JE Accrual 2" xfId="30590"/>
    <cellStyle name="s_Trans Assump (2)_1_JE Template_SAP JE Accrual 2 2" xfId="18464"/>
    <cellStyle name="s_Trans Assump (2)_1_JE Template_SAP JE Template 10.06.12" xfId="7312"/>
    <cellStyle name="s_Trans Assump (2)_1_JE Template_SAP JE Template 10.06.12 2" xfId="30591"/>
    <cellStyle name="s_Trans Assump (2)_1_JE Template_SAP JE Template 10.06.12 2 2" xfId="35077"/>
    <cellStyle name="s_Trans Assump (2)_1_JE-December 2012" xfId="7313"/>
    <cellStyle name="s_Trans Assump (2)_1_JE-December 2012 2" xfId="7314"/>
    <cellStyle name="s_Trans Assump (2)_1_JE-December 2012 2 2" xfId="30593"/>
    <cellStyle name="s_Trans Assump (2)_1_JE-December 2012 2 2 2" xfId="19624"/>
    <cellStyle name="s_Trans Assump (2)_1_JE-December 2012 3" xfId="7315"/>
    <cellStyle name="s_Trans Assump (2)_1_JE-December 2012 3 2" xfId="30594"/>
    <cellStyle name="s_Trans Assump (2)_1_JE-December 2012 3 2 2" xfId="19703"/>
    <cellStyle name="s_Trans Assump (2)_1_JE-December 2012 4" xfId="7316"/>
    <cellStyle name="s_Trans Assump (2)_1_JE-December 2012 4 2" xfId="30595"/>
    <cellStyle name="s_Trans Assump (2)_1_JE-December 2012 4 2 2" xfId="17237"/>
    <cellStyle name="s_Trans Assump (2)_1_JE-December 2012 5" xfId="7317"/>
    <cellStyle name="s_Trans Assump (2)_1_JE-December 2012 5 2" xfId="30596"/>
    <cellStyle name="s_Trans Assump (2)_1_JE-December 2012 5 2 2" xfId="33988"/>
    <cellStyle name="s_Trans Assump (2)_1_JE-December 2012 6" xfId="30592"/>
    <cellStyle name="s_Trans Assump (2)_1_JE-December 2012 6 2" xfId="20176"/>
    <cellStyle name="s_Trans Assump (2)_1_JE-November 2012" xfId="7318"/>
    <cellStyle name="s_Trans Assump (2)_1_JE-November 2012 2" xfId="7319"/>
    <cellStyle name="s_Trans Assump (2)_1_JE-November 2012 2 2" xfId="30598"/>
    <cellStyle name="s_Trans Assump (2)_1_JE-November 2012 2 2 2" xfId="33463"/>
    <cellStyle name="s_Trans Assump (2)_1_JE-November 2012 3" xfId="7320"/>
    <cellStyle name="s_Trans Assump (2)_1_JE-November 2012 3 2" xfId="30599"/>
    <cellStyle name="s_Trans Assump (2)_1_JE-November 2012 3 2 2" xfId="34881"/>
    <cellStyle name="s_Trans Assump (2)_1_JE-November 2012 4" xfId="7321"/>
    <cellStyle name="s_Trans Assump (2)_1_JE-November 2012 4 2" xfId="30600"/>
    <cellStyle name="s_Trans Assump (2)_1_JE-November 2012 4 2 2" xfId="17576"/>
    <cellStyle name="s_Trans Assump (2)_1_JE-November 2012 5" xfId="7322"/>
    <cellStyle name="s_Trans Assump (2)_1_JE-November 2012 5 2" xfId="30601"/>
    <cellStyle name="s_Trans Assump (2)_1_JE-November 2012 5 2 2" xfId="18743"/>
    <cellStyle name="s_Trans Assump (2)_1_JE-November 2012 6" xfId="30597"/>
    <cellStyle name="s_Trans Assump (2)_1_JE-November 2012 6 2" xfId="35781"/>
    <cellStyle name="s_Trans Assump (2)_1_Journal Entry (2)" xfId="7323"/>
    <cellStyle name="s_Trans Assump (2)_1_Journal Entry (2) 2" xfId="30602"/>
    <cellStyle name="s_Trans Assump (2)_1_Journal Entry (2) 2 2" xfId="34208"/>
    <cellStyle name="s_Trans Assump (2)_1_JR 2001 OPEB 2012" xfId="10615"/>
    <cellStyle name="s_Trans Assump (2)_1_JR 2001 OPEB 2012 2" xfId="30603"/>
    <cellStyle name="s_Trans Assump (2)_1_JR 2001 OPEB 2012 2 2" xfId="32320"/>
    <cellStyle name="s_Trans Assump (2)_1_JR 2002 Pension Costs 2012" xfId="10616"/>
    <cellStyle name="s_Trans Assump (2)_1_JR 2002 Pension Costs 2012 2" xfId="30604"/>
    <cellStyle name="s_Trans Assump (2)_1_JR 2002 Pension Costs 2012 2 2" xfId="17655"/>
    <cellStyle name="s_Trans Assump (2)_1_LI#38 165100 Mar 2011" xfId="7324"/>
    <cellStyle name="s_Trans Assump (2)_1_LI#38 165100 Mar 2011 2" xfId="10617"/>
    <cellStyle name="s_Trans Assump (2)_1_LI#38 165100 Mar 2011 2 2" xfId="30606"/>
    <cellStyle name="s_Trans Assump (2)_1_LI#38 165100 Mar 2011 2 2 2" xfId="18535"/>
    <cellStyle name="s_Trans Assump (2)_1_LI#38 165100 Mar 2011 3" xfId="30605"/>
    <cellStyle name="s_Trans Assump (2)_1_LI#38 165100 Mar 2011 3 2" xfId="33417"/>
    <cellStyle name="s_Trans Assump (2)_1_LI#38 165100 Mar 2011_39 - JE 77 Rev Stabilization_NY_05.12" xfId="9169"/>
    <cellStyle name="s_Trans Assump (2)_1_LI#38 165100 Mar 2011_39 - JE 77 Rev Stabilization_NY_05.12 2" xfId="10618"/>
    <cellStyle name="s_Trans Assump (2)_1_LI#38 165100 Mar 2011_39 - JE 77 Rev Stabilization_NY_05.12 2 2" xfId="30608"/>
    <cellStyle name="s_Trans Assump (2)_1_LI#38 165100 Mar 2011_39 - JE 77 Rev Stabilization_NY_05.12 2 2 2" xfId="33920"/>
    <cellStyle name="s_Trans Assump (2)_1_LI#38 165100 Mar 2011_39 - JE 77 Rev Stabilization_NY_05.12 3" xfId="30607"/>
    <cellStyle name="s_Trans Assump (2)_1_LI#38 165100 Mar 2011_39 - JE 77 Rev Stabilization_NY_05.12 3 2" xfId="34744"/>
    <cellStyle name="s_Trans Assump (2)_1_LI#38 165100 Mar 2011_39 - JE 79 Rev Stabilization adj_NY_05.12" xfId="9170"/>
    <cellStyle name="s_Trans Assump (2)_1_LI#38 165100 Mar 2011_39 - JE 79 Rev Stabilization adj_NY_05.12 2" xfId="10619"/>
    <cellStyle name="s_Trans Assump (2)_1_LI#38 165100 Mar 2011_39 - JE 79 Rev Stabilization adj_NY_05.12 2 2" xfId="30610"/>
    <cellStyle name="s_Trans Assump (2)_1_LI#38 165100 Mar 2011_39 - JE 79 Rev Stabilization adj_NY_05.12 2 2 2" xfId="19361"/>
    <cellStyle name="s_Trans Assump (2)_1_LI#38 165100 Mar 2011_39 - JE 79 Rev Stabilization adj_NY_05.12 3" xfId="30609"/>
    <cellStyle name="s_Trans Assump (2)_1_LI#38 165100 Mar 2011_39 - JE 79 Rev Stabilization adj_NY_05.12 3 2" xfId="20998"/>
    <cellStyle name="s_Trans Assump (2)_1_LI#38 165100 Mar 2011_JE 38110902 True up interest for RAC adjustment" xfId="7325"/>
    <cellStyle name="s_Trans Assump (2)_1_LI#38 165100 Mar 2011_JE 38110902 True up interest for RAC adjustment 2" xfId="10620"/>
    <cellStyle name="s_Trans Assump (2)_1_LI#38 165100 Mar 2011_JE 38110902 True up interest for RAC adjustment 2 2" xfId="30612"/>
    <cellStyle name="s_Trans Assump (2)_1_LI#38 165100 Mar 2011_JE 38110902 True up interest for RAC adjustment 2 2 2" xfId="34499"/>
    <cellStyle name="s_Trans Assump (2)_1_LI#38 165100 Mar 2011_JE 38110902 True up interest for RAC adjustment 3" xfId="30611"/>
    <cellStyle name="s_Trans Assump (2)_1_LI#38 165100 Mar 2011_JE 38110902 True up interest for RAC adjustment 3 2" xfId="19672"/>
    <cellStyle name="s_Trans Assump (2)_1_LI#38 165100 Mar 2011_JE 77 Rev Stabilization 01.12" xfId="7326"/>
    <cellStyle name="s_Trans Assump (2)_1_LI#38 165100 Mar 2011_JE 77 Rev Stabilization 01.12 2" xfId="10621"/>
    <cellStyle name="s_Trans Assump (2)_1_LI#38 165100 Mar 2011_JE 77 Rev Stabilization 01.12 2 2" xfId="30614"/>
    <cellStyle name="s_Trans Assump (2)_1_LI#38 165100 Mar 2011_JE 77 Rev Stabilization 01.12 2 2 2" xfId="34502"/>
    <cellStyle name="s_Trans Assump (2)_1_LI#38 165100 Mar 2011_JE 77 Rev Stabilization 01.12 3" xfId="30613"/>
    <cellStyle name="s_Trans Assump (2)_1_LI#38 165100 Mar 2011_JE 77 Rev Stabilization 01.12 3 2" xfId="33415"/>
    <cellStyle name="s_Trans Assump (2)_1_LI#38 165100 Mar 2011_JE 77 Rev Stabilization 04.12" xfId="9171"/>
    <cellStyle name="s_Trans Assump (2)_1_LI#38 165100 Mar 2011_JE 77 Rev Stabilization 04.12 2" xfId="10622"/>
    <cellStyle name="s_Trans Assump (2)_1_LI#38 165100 Mar 2011_JE 77 Rev Stabilization 04.12 2 2" xfId="30616"/>
    <cellStyle name="s_Trans Assump (2)_1_LI#38 165100 Mar 2011_JE 77 Rev Stabilization 04.12 2 2 2" xfId="18761"/>
    <cellStyle name="s_Trans Assump (2)_1_LI#38 165100 Mar 2011_JE 77 Rev Stabilization 04.12 3" xfId="30615"/>
    <cellStyle name="s_Trans Assump (2)_1_LI#38 165100 Mar 2011_JE 77 Rev Stabilization 04.12 3 2" xfId="21188"/>
    <cellStyle name="s_Trans Assump (2)_1_LI#38 165100 Mar 2011_JE 77 Rev Stabilization_LI_07.12" xfId="9172"/>
    <cellStyle name="s_Trans Assump (2)_1_LI#38 165100 Mar 2011_JE 77 Rev Stabilization_LI_07.12 2" xfId="30617"/>
    <cellStyle name="s_Trans Assump (2)_1_LI#38 165100 Mar 2011_JE 77 Rev Stabilization_LI_07.12 2 2" xfId="35800"/>
    <cellStyle name="s_Trans Assump (2)_1_LI#38 165100 Mar 2011_JE 78 Property Tax Stabilization 01.12" xfId="7327"/>
    <cellStyle name="s_Trans Assump (2)_1_LI#38 165100 Mar 2011_JE 78 Property Tax Stabilization 01.12 2" xfId="10623"/>
    <cellStyle name="s_Trans Assump (2)_1_LI#38 165100 Mar 2011_JE 78 Property Tax Stabilization 01.12 2 2" xfId="30619"/>
    <cellStyle name="s_Trans Assump (2)_1_LI#38 165100 Mar 2011_JE 78 Property Tax Stabilization 01.12 2 2 2" xfId="32587"/>
    <cellStyle name="s_Trans Assump (2)_1_LI#38 165100 Mar 2011_JE 78 Property Tax Stabilization 01.12 3" xfId="30618"/>
    <cellStyle name="s_Trans Assump (2)_1_LI#38 165100 Mar 2011_JE 78 Property Tax Stabilization 01.12 3 2" xfId="18645"/>
    <cellStyle name="s_Trans Assump (2)_1_LI#38 165100 Mar 2011_JE 78 Property Tax Stabilization 03.12" xfId="9173"/>
    <cellStyle name="s_Trans Assump (2)_1_LI#38 165100 Mar 2011_JE 78 Property Tax Stabilization 03.12 2" xfId="30620"/>
    <cellStyle name="s_Trans Assump (2)_1_LI#38 165100 Mar 2011_JE 78 Property Tax Stabilization 03.12 2 2" xfId="18041"/>
    <cellStyle name="s_Trans Assump (2)_1_LI#38 165100 Mar 2011_JE 78 Property Tax Stabilization 04.12" xfId="9174"/>
    <cellStyle name="s_Trans Assump (2)_1_LI#38 165100 Mar 2011_JE 78 Property Tax Stabilization 04.12 2" xfId="30621"/>
    <cellStyle name="s_Trans Assump (2)_1_LI#38 165100 Mar 2011_JE 78 Property Tax Stabilization 04.12 2 2" xfId="18032"/>
    <cellStyle name="s_Trans Assump (2)_1_LI#38 165100 Mar 2011_JE 78 Property Tax Stabilization 11.11" xfId="7328"/>
    <cellStyle name="s_Trans Assump (2)_1_LI#38 165100 Mar 2011_JE 78 Property Tax Stabilization 11.11 2" xfId="10624"/>
    <cellStyle name="s_Trans Assump (2)_1_LI#38 165100 Mar 2011_JE 78 Property Tax Stabilization 11.11 2 2" xfId="30623"/>
    <cellStyle name="s_Trans Assump (2)_1_LI#38 165100 Mar 2011_JE 78 Property Tax Stabilization 11.11 2 2 2" xfId="34173"/>
    <cellStyle name="s_Trans Assump (2)_1_LI#38 165100 Mar 2011_JE 78 Property Tax Stabilization 11.11 3" xfId="30622"/>
    <cellStyle name="s_Trans Assump (2)_1_LI#38 165100 Mar 2011_JE 78 Property Tax Stabilization 11.11 3 2" xfId="34440"/>
    <cellStyle name="s_Trans Assump (2)_1_Sheet1" xfId="7329"/>
    <cellStyle name="s_Trans Assump (2)_1_Sheet1 2" xfId="30624"/>
    <cellStyle name="s_Trans Assump (2)_1_Sheet1 2 2" xfId="18568"/>
    <cellStyle name="s_Trans Assump (2)_1_UPLOAD-Template_2012-06-22" xfId="7330"/>
    <cellStyle name="s_Trans Assump (2)_1_UPLOAD-Template_2012-06-22 2" xfId="7331"/>
    <cellStyle name="s_Trans Assump (2)_1_UPLOAD-Template_2012-06-22 2 2" xfId="30626"/>
    <cellStyle name="s_Trans Assump (2)_1_UPLOAD-Template_2012-06-22 2 2 2" xfId="32800"/>
    <cellStyle name="s_Trans Assump (2)_1_UPLOAD-Template_2012-06-22 3" xfId="7332"/>
    <cellStyle name="s_Trans Assump (2)_1_UPLOAD-Template_2012-06-22 3 2" xfId="30627"/>
    <cellStyle name="s_Trans Assump (2)_1_UPLOAD-Template_2012-06-22 3 2 2" xfId="20814"/>
    <cellStyle name="s_Trans Assump (2)_1_UPLOAD-Template_2012-06-22 4" xfId="7333"/>
    <cellStyle name="s_Trans Assump (2)_1_UPLOAD-Template_2012-06-22 4 2" xfId="30628"/>
    <cellStyle name="s_Trans Assump (2)_1_UPLOAD-Template_2012-06-22 4 2 2" xfId="17749"/>
    <cellStyle name="s_Trans Assump (2)_1_UPLOAD-Template_2012-06-22 5" xfId="7334"/>
    <cellStyle name="s_Trans Assump (2)_1_UPLOAD-Template_2012-06-22 5 2" xfId="30629"/>
    <cellStyle name="s_Trans Assump (2)_1_UPLOAD-Template_2012-06-22 5 2 2" xfId="17812"/>
    <cellStyle name="s_Trans Assump (2)_1_UPLOAD-Template_2012-06-22 6" xfId="30625"/>
    <cellStyle name="s_Trans Assump (2)_1_UPLOAD-Template_2012-06-22 6 2" xfId="32789"/>
    <cellStyle name="s_Trans Assump (2)_1_UPLOAD-Template_2012-06-22_SAP JE Accrual" xfId="7335"/>
    <cellStyle name="s_Trans Assump (2)_1_UPLOAD-Template_2012-06-22_SAP JE Accrual 2" xfId="30630"/>
    <cellStyle name="s_Trans Assump (2)_1_UPLOAD-Template_2012-06-22_SAP JE Accrual 2 2" xfId="36048"/>
    <cellStyle name="s_Trans Assump (2)_1_UPLOAD-Template_2012-06-22_SAP JE Template 10.06.12" xfId="7336"/>
    <cellStyle name="s_Trans Assump (2)_1_UPLOAD-Template_2012-06-22_SAP JE Template 10.06.12 2" xfId="30631"/>
    <cellStyle name="s_Trans Assump (2)_1_UPLOAD-Template_2012-06-22_SAP JE Template 10.06.12 2 2" xfId="19074"/>
    <cellStyle name="s_Trans Assump (2)_100000439" xfId="9175"/>
    <cellStyle name="s_Trans Assump (2)_100000439 2" xfId="30632"/>
    <cellStyle name="s_Trans Assump (2)_100000439 2 2" xfId="21373"/>
    <cellStyle name="s_Trans Assump (2)_100000477 JE 77 Rev Stabilization_LI_08.12" xfId="10625"/>
    <cellStyle name="s_Trans Assump (2)_100000477 JE 77 Rev Stabilization_LI_08.12 2" xfId="30633"/>
    <cellStyle name="s_Trans Assump (2)_100000477 JE 77 Rev Stabilization_LI_08.12 2 2" xfId="20177"/>
    <cellStyle name="s_Trans Assump (2)_165500 Prepaid Other_NY_05.12" xfId="9176"/>
    <cellStyle name="s_Trans Assump (2)_165500 Prepaid Other_NY_05.12 2" xfId="30634"/>
    <cellStyle name="s_Trans Assump (2)_165500 Prepaid Other_NY_05.12 2 2" xfId="34882"/>
    <cellStyle name="s_Trans Assump (2)_241208 Accrued Rents_NY_05.12" xfId="9477"/>
    <cellStyle name="s_Trans Assump (2)_241208 Accrued Rents_NY_05.12 2" xfId="30635"/>
    <cellStyle name="s_Trans Assump (2)_241208 Accrued Rents_NY_05.12 2 2" xfId="34291"/>
    <cellStyle name="s_Trans Assump (2)_256328 Accr Revenue Other_LI_11.11" xfId="7337"/>
    <cellStyle name="s_Trans Assump (2)_256328 Accr Revenue Other_LI_11.11 2" xfId="30636"/>
    <cellStyle name="s_Trans Assump (2)_256328 Accr Revenue Other_LI_11.11 2 2" xfId="20796"/>
    <cellStyle name="s_Trans Assump (2)_256345 MTBE_NY_05.12" xfId="9478"/>
    <cellStyle name="s_Trans Assump (2)_256345 MTBE_NY_05.12 2" xfId="30637"/>
    <cellStyle name="s_Trans Assump (2)_256345 MTBE_NY_05.12 2 2" xfId="18487"/>
    <cellStyle name="s_Trans Assump (2)_39 - JE 79 Rev Stabilization adj_NY_05.12" xfId="9177"/>
    <cellStyle name="s_Trans Assump (2)_39 - JE 79 Rev Stabilization adj_NY_05.12 2" xfId="30638"/>
    <cellStyle name="s_Trans Assump (2)_39 - JE 79 Rev Stabilization adj_NY_05.12 2 2" xfId="20384"/>
    <cellStyle name="s_Trans Assump (2)_CONTROL_LOG_01_2012" xfId="7338"/>
    <cellStyle name="s_Trans Assump (2)_CONTROL_LOG_01_2012 2" xfId="30639"/>
    <cellStyle name="s_Trans Assump (2)_CONTROL_LOG_01_2012 2 2" xfId="33182"/>
    <cellStyle name="s_Trans Assump (2)_CONTROL_LOG_02_2012" xfId="7339"/>
    <cellStyle name="s_Trans Assump (2)_CONTROL_LOG_02_2012 2" xfId="30640"/>
    <cellStyle name="s_Trans Assump (2)_CONTROL_LOG_02_2012 2 2" xfId="34274"/>
    <cellStyle name="s_Trans Assump (2)_CONTROL_LOG_03_2012" xfId="7340"/>
    <cellStyle name="s_Trans Assump (2)_CONTROL_LOG_03_2012 2" xfId="30641"/>
    <cellStyle name="s_Trans Assump (2)_CONTROL_LOG_03_2012 2 2" xfId="18463"/>
    <cellStyle name="s_Trans Assump (2)_CONTROL_LOG_04_2011" xfId="7341"/>
    <cellStyle name="s_Trans Assump (2)_CONTROL_LOG_04_2011 2" xfId="30642"/>
    <cellStyle name="s_Trans Assump (2)_CONTROL_LOG_04_2011 2 2" xfId="24217"/>
    <cellStyle name="s_Trans Assump (2)_CONTROL_LOG_04_2012" xfId="7342"/>
    <cellStyle name="s_Trans Assump (2)_CONTROL_LOG_04_2012 2" xfId="30643"/>
    <cellStyle name="s_Trans Assump (2)_CONTROL_LOG_04_2012 2 2" xfId="17701"/>
    <cellStyle name="s_Trans Assump (2)_CONTROL_LOG_05_2011" xfId="7343"/>
    <cellStyle name="s_Trans Assump (2)_CONTROL_LOG_05_2011 2" xfId="30644"/>
    <cellStyle name="s_Trans Assump (2)_CONTROL_LOG_05_2011 2 2" xfId="21155"/>
    <cellStyle name="s_Trans Assump (2)_CONTROL_LOG_05_2012" xfId="7344"/>
    <cellStyle name="s_Trans Assump (2)_CONTROL_LOG_05_2012 2" xfId="30645"/>
    <cellStyle name="s_Trans Assump (2)_CONTROL_LOG_05_2012 2 2" xfId="19662"/>
    <cellStyle name="s_Trans Assump (2)_CONTROL_LOG_06_2011" xfId="7345"/>
    <cellStyle name="s_Trans Assump (2)_CONTROL_LOG_06_2011 2" xfId="30646"/>
    <cellStyle name="s_Trans Assump (2)_CONTROL_LOG_06_2011 2 2" xfId="18942"/>
    <cellStyle name="s_Trans Assump (2)_CONTROL_LOG_06_2012" xfId="7346"/>
    <cellStyle name="s_Trans Assump (2)_CONTROL_LOG_06_2012 2" xfId="30647"/>
    <cellStyle name="s_Trans Assump (2)_CONTROL_LOG_06_2012 2 2" xfId="19646"/>
    <cellStyle name="s_Trans Assump (2)_CONTROL_LOG_07_2011" xfId="7347"/>
    <cellStyle name="s_Trans Assump (2)_CONTROL_LOG_07_2011 2" xfId="30648"/>
    <cellStyle name="s_Trans Assump (2)_CONTROL_LOG_07_2011 2 2" xfId="18862"/>
    <cellStyle name="s_Trans Assump (2)_CONTROL_LOG_08_2011" xfId="7348"/>
    <cellStyle name="s_Trans Assump (2)_CONTROL_LOG_08_2011 2" xfId="30649"/>
    <cellStyle name="s_Trans Assump (2)_CONTROL_LOG_08_2011 2 2" xfId="33414"/>
    <cellStyle name="s_Trans Assump (2)_CONTROL_LOG_09_2011" xfId="7349"/>
    <cellStyle name="s_Trans Assump (2)_CONTROL_LOG_09_2011 2" xfId="30650"/>
    <cellStyle name="s_Trans Assump (2)_CONTROL_LOG_09_2011 2 2" xfId="32933"/>
    <cellStyle name="s_Trans Assump (2)_CONTROL_LOG_10_2011" xfId="7350"/>
    <cellStyle name="s_Trans Assump (2)_CONTROL_LOG_10_2011 2" xfId="30651"/>
    <cellStyle name="s_Trans Assump (2)_CONTROL_LOG_10_2011 2 2" xfId="21555"/>
    <cellStyle name="s_Trans Assump (2)_CONTROL_LOG_11_2011" xfId="7351"/>
    <cellStyle name="s_Trans Assump (2)_CONTROL_LOG_11_2011 2" xfId="30652"/>
    <cellStyle name="s_Trans Assump (2)_CONTROL_LOG_11_2011 2 2" xfId="17589"/>
    <cellStyle name="s_Trans Assump (2)_CONTROL_LOG_12_2011" xfId="7352"/>
    <cellStyle name="s_Trans Assump (2)_CONTROL_LOG_12_2011 2" xfId="30653"/>
    <cellStyle name="s_Trans Assump (2)_CONTROL_LOG_12_2011 2 2" xfId="33367"/>
    <cellStyle name="s_Trans Assump (2)_FSTR JDE Reports 12.2011" xfId="9178"/>
    <cellStyle name="s_Trans Assump (2)_FSTR JDE Reports 12.2011 2" xfId="10626"/>
    <cellStyle name="s_Trans Assump (2)_FSTR JDE Reports 12.2011 2 2" xfId="30655"/>
    <cellStyle name="s_Trans Assump (2)_FSTR JDE Reports 12.2011 2 2 2" xfId="34769"/>
    <cellStyle name="s_Trans Assump (2)_FSTR JDE Reports 12.2011 3" xfId="30654"/>
    <cellStyle name="s_Trans Assump (2)_FSTR JDE Reports 12.2011 3 2" xfId="34465"/>
    <cellStyle name="s_Trans Assump (2)_JE 100_Uncoll_LI_06.12" xfId="7353"/>
    <cellStyle name="s_Trans Assump (2)_JE 100_Uncoll_LI_06.12 2" xfId="30656"/>
    <cellStyle name="s_Trans Assump (2)_JE 100_Uncoll_LI_06.12 2 2" xfId="33408"/>
    <cellStyle name="s_Trans Assump (2)_JE 108 SERP 07.12" xfId="7354"/>
    <cellStyle name="s_Trans Assump (2)_JE 108 SERP 07.12 10" xfId="36274"/>
    <cellStyle name="s_Trans Assump (2)_JE 108 SERP 07.12 11" xfId="37164"/>
    <cellStyle name="s_Trans Assump (2)_JE 108 SERP 07.12 12" xfId="38052"/>
    <cellStyle name="s_Trans Assump (2)_JE 108 SERP 07.12 2" xfId="7355"/>
    <cellStyle name="s_Trans Assump (2)_JE 108 SERP 07.12 2 2" xfId="30658"/>
    <cellStyle name="s_Trans Assump (2)_JE 108 SERP 07.12 2 2 2" xfId="20507"/>
    <cellStyle name="s_Trans Assump (2)_JE 108 SERP 07.12 3" xfId="7356"/>
    <cellStyle name="s_Trans Assump (2)_JE 108 SERP 07.12 3 2" xfId="30659"/>
    <cellStyle name="s_Trans Assump (2)_JE 108 SERP 07.12 3 2 2" xfId="32454"/>
    <cellStyle name="s_Trans Assump (2)_JE 108 SERP 07.12 4" xfId="7357"/>
    <cellStyle name="s_Trans Assump (2)_JE 108 SERP 07.12 4 2" xfId="30660"/>
    <cellStyle name="s_Trans Assump (2)_JE 108 SERP 07.12 4 2 2" xfId="35082"/>
    <cellStyle name="s_Trans Assump (2)_JE 108 SERP 07.12 5" xfId="7358"/>
    <cellStyle name="s_Trans Assump (2)_JE 108 SERP 07.12 5 2" xfId="30661"/>
    <cellStyle name="s_Trans Assump (2)_JE 108 SERP 07.12 5 2 2" xfId="32657"/>
    <cellStyle name="s_Trans Assump (2)_JE 108 SERP 07.12 6" xfId="11129"/>
    <cellStyle name="s_Trans Assump (2)_JE 108 SERP 07.12 6 2" xfId="12922"/>
    <cellStyle name="s_Trans Assump (2)_JE 108 SERP 07.12 6 2 2" xfId="16460"/>
    <cellStyle name="s_Trans Assump (2)_JE 108 SERP 07.12 6 2 3" xfId="23517"/>
    <cellStyle name="s_Trans Assump (2)_JE 108 SERP 07.12 6 3" xfId="14703"/>
    <cellStyle name="s_Trans Assump (2)_JE 108 SERP 07.12 6 4" xfId="21748"/>
    <cellStyle name="s_Trans Assump (2)_JE 108 SERP 07.12 7" xfId="12037"/>
    <cellStyle name="s_Trans Assump (2)_JE 108 SERP 07.12 7 2" xfId="15583"/>
    <cellStyle name="s_Trans Assump (2)_JE 108 SERP 07.12 7 3" xfId="22639"/>
    <cellStyle name="s_Trans Assump (2)_JE 108 SERP 07.12 8" xfId="13821"/>
    <cellStyle name="s_Trans Assump (2)_JE 108 SERP 07.12 8 2" xfId="30657"/>
    <cellStyle name="s_Trans Assump (2)_JE 108 SERP 07.12 8 3" xfId="34996"/>
    <cellStyle name="s_Trans Assump (2)_JE 108 SERP 07.12 9" xfId="19824"/>
    <cellStyle name="s_Trans Assump (2)_JE 109 Rate Differential 08.12" xfId="7359"/>
    <cellStyle name="s_Trans Assump (2)_JE 109 Rate Differential 08.12 10" xfId="36275"/>
    <cellStyle name="s_Trans Assump (2)_JE 109 Rate Differential 08.12 11" xfId="37165"/>
    <cellStyle name="s_Trans Assump (2)_JE 109 Rate Differential 08.12 12" xfId="38053"/>
    <cellStyle name="s_Trans Assump (2)_JE 109 Rate Differential 08.12 2" xfId="7360"/>
    <cellStyle name="s_Trans Assump (2)_JE 109 Rate Differential 08.12 2 2" xfId="30663"/>
    <cellStyle name="s_Trans Assump (2)_JE 109 Rate Differential 08.12 2 2 2" xfId="17619"/>
    <cellStyle name="s_Trans Assump (2)_JE 109 Rate Differential 08.12 3" xfId="7361"/>
    <cellStyle name="s_Trans Assump (2)_JE 109 Rate Differential 08.12 3 2" xfId="30664"/>
    <cellStyle name="s_Trans Assump (2)_JE 109 Rate Differential 08.12 3 2 2" xfId="17813"/>
    <cellStyle name="s_Trans Assump (2)_JE 109 Rate Differential 08.12 4" xfId="7362"/>
    <cellStyle name="s_Trans Assump (2)_JE 109 Rate Differential 08.12 4 2" xfId="30665"/>
    <cellStyle name="s_Trans Assump (2)_JE 109 Rate Differential 08.12 4 2 2" xfId="18808"/>
    <cellStyle name="s_Trans Assump (2)_JE 109 Rate Differential 08.12 5" xfId="7363"/>
    <cellStyle name="s_Trans Assump (2)_JE 109 Rate Differential 08.12 5 2" xfId="30666"/>
    <cellStyle name="s_Trans Assump (2)_JE 109 Rate Differential 08.12 5 2 2" xfId="35135"/>
    <cellStyle name="s_Trans Assump (2)_JE 109 Rate Differential 08.12 6" xfId="11130"/>
    <cellStyle name="s_Trans Assump (2)_JE 109 Rate Differential 08.12 6 2" xfId="12923"/>
    <cellStyle name="s_Trans Assump (2)_JE 109 Rate Differential 08.12 6 2 2" xfId="16461"/>
    <cellStyle name="s_Trans Assump (2)_JE 109 Rate Differential 08.12 6 2 3" xfId="23518"/>
    <cellStyle name="s_Trans Assump (2)_JE 109 Rate Differential 08.12 6 3" xfId="14704"/>
    <cellStyle name="s_Trans Assump (2)_JE 109 Rate Differential 08.12 6 4" xfId="21749"/>
    <cellStyle name="s_Trans Assump (2)_JE 109 Rate Differential 08.12 7" xfId="12038"/>
    <cellStyle name="s_Trans Assump (2)_JE 109 Rate Differential 08.12 7 2" xfId="15584"/>
    <cellStyle name="s_Trans Assump (2)_JE 109 Rate Differential 08.12 7 3" xfId="22640"/>
    <cellStyle name="s_Trans Assump (2)_JE 109 Rate Differential 08.12 8" xfId="13822"/>
    <cellStyle name="s_Trans Assump (2)_JE 109 Rate Differential 08.12 8 2" xfId="30662"/>
    <cellStyle name="s_Trans Assump (2)_JE 109 Rate Differential 08.12 8 3" xfId="32814"/>
    <cellStyle name="s_Trans Assump (2)_JE 109 Rate Differential 08.12 9" xfId="19827"/>
    <cellStyle name="s_Trans Assump (2)_JE 111 PNC ANALYSIS FEE ACCRUAL 07.12" xfId="7364"/>
    <cellStyle name="s_Trans Assump (2)_JE 111 PNC ANALYSIS FEE ACCRUAL 07.12 10" xfId="36276"/>
    <cellStyle name="s_Trans Assump (2)_JE 111 PNC ANALYSIS FEE ACCRUAL 07.12 11" xfId="37166"/>
    <cellStyle name="s_Trans Assump (2)_JE 111 PNC ANALYSIS FEE ACCRUAL 07.12 12" xfId="38054"/>
    <cellStyle name="s_Trans Assump (2)_JE 111 PNC ANALYSIS FEE ACCRUAL 07.12 2" xfId="7365"/>
    <cellStyle name="s_Trans Assump (2)_JE 111 PNC ANALYSIS FEE ACCRUAL 07.12 2 2" xfId="30668"/>
    <cellStyle name="s_Trans Assump (2)_JE 111 PNC ANALYSIS FEE ACCRUAL 07.12 2 2 2" xfId="34525"/>
    <cellStyle name="s_Trans Assump (2)_JE 111 PNC ANALYSIS FEE ACCRUAL 07.12 3" xfId="7366"/>
    <cellStyle name="s_Trans Assump (2)_JE 111 PNC ANALYSIS FEE ACCRUAL 07.12 3 2" xfId="30669"/>
    <cellStyle name="s_Trans Assump (2)_JE 111 PNC ANALYSIS FEE ACCRUAL 07.12 3 2 2" xfId="34883"/>
    <cellStyle name="s_Trans Assump (2)_JE 111 PNC ANALYSIS FEE ACCRUAL 07.12 4" xfId="7367"/>
    <cellStyle name="s_Trans Assump (2)_JE 111 PNC ANALYSIS FEE ACCRUAL 07.12 4 2" xfId="30670"/>
    <cellStyle name="s_Trans Assump (2)_JE 111 PNC ANALYSIS FEE ACCRUAL 07.12 4 2 2" xfId="19006"/>
    <cellStyle name="s_Trans Assump (2)_JE 111 PNC ANALYSIS FEE ACCRUAL 07.12 5" xfId="7368"/>
    <cellStyle name="s_Trans Assump (2)_JE 111 PNC ANALYSIS FEE ACCRUAL 07.12 5 2" xfId="30671"/>
    <cellStyle name="s_Trans Assump (2)_JE 111 PNC ANALYSIS FEE ACCRUAL 07.12 5 2 2" xfId="33919"/>
    <cellStyle name="s_Trans Assump (2)_JE 111 PNC ANALYSIS FEE ACCRUAL 07.12 6" xfId="11131"/>
    <cellStyle name="s_Trans Assump (2)_JE 111 PNC ANALYSIS FEE ACCRUAL 07.12 6 2" xfId="12924"/>
    <cellStyle name="s_Trans Assump (2)_JE 111 PNC ANALYSIS FEE ACCRUAL 07.12 6 2 2" xfId="16462"/>
    <cellStyle name="s_Trans Assump (2)_JE 111 PNC ANALYSIS FEE ACCRUAL 07.12 6 2 3" xfId="23519"/>
    <cellStyle name="s_Trans Assump (2)_JE 111 PNC ANALYSIS FEE ACCRUAL 07.12 6 3" xfId="14705"/>
    <cellStyle name="s_Trans Assump (2)_JE 111 PNC ANALYSIS FEE ACCRUAL 07.12 6 4" xfId="21750"/>
    <cellStyle name="s_Trans Assump (2)_JE 111 PNC ANALYSIS FEE ACCRUAL 07.12 7" xfId="12039"/>
    <cellStyle name="s_Trans Assump (2)_JE 111 PNC ANALYSIS FEE ACCRUAL 07.12 7 2" xfId="15585"/>
    <cellStyle name="s_Trans Assump (2)_JE 111 PNC ANALYSIS FEE ACCRUAL 07.12 7 3" xfId="22641"/>
    <cellStyle name="s_Trans Assump (2)_JE 111 PNC ANALYSIS FEE ACCRUAL 07.12 8" xfId="13823"/>
    <cellStyle name="s_Trans Assump (2)_JE 111 PNC ANALYSIS FEE ACCRUAL 07.12 8 2" xfId="30667"/>
    <cellStyle name="s_Trans Assump (2)_JE 111 PNC ANALYSIS FEE ACCRUAL 07.12 8 3" xfId="33987"/>
    <cellStyle name="s_Trans Assump (2)_JE 111 PNC ANALYSIS FEE ACCRUAL 07.12 9" xfId="19828"/>
    <cellStyle name="s_Trans Assump (2)_JE 125_AWCC Activity_NY_08.12" xfId="7369"/>
    <cellStyle name="s_Trans Assump (2)_JE 125_AWCC Activity_NY_08.12 2" xfId="11132"/>
    <cellStyle name="s_Trans Assump (2)_JE 125_AWCC Activity_NY_08.12 2 2" xfId="12925"/>
    <cellStyle name="s_Trans Assump (2)_JE 125_AWCC Activity_NY_08.12 2 2 2" xfId="16463"/>
    <cellStyle name="s_Trans Assump (2)_JE 125_AWCC Activity_NY_08.12 2 2 3" xfId="23520"/>
    <cellStyle name="s_Trans Assump (2)_JE 125_AWCC Activity_NY_08.12 2 3" xfId="14706"/>
    <cellStyle name="s_Trans Assump (2)_JE 125_AWCC Activity_NY_08.12 2 4" xfId="21751"/>
    <cellStyle name="s_Trans Assump (2)_JE 125_AWCC Activity_NY_08.12 3" xfId="12040"/>
    <cellStyle name="s_Trans Assump (2)_JE 125_AWCC Activity_NY_08.12 3 2" xfId="15586"/>
    <cellStyle name="s_Trans Assump (2)_JE 125_AWCC Activity_NY_08.12 3 3" xfId="22642"/>
    <cellStyle name="s_Trans Assump (2)_JE 125_AWCC Activity_NY_08.12 4" xfId="13824"/>
    <cellStyle name="s_Trans Assump (2)_JE 125_AWCC Activity_NY_08.12 4 2" xfId="30672"/>
    <cellStyle name="s_Trans Assump (2)_JE 125_AWCC Activity_NY_08.12 4 3" xfId="18146"/>
    <cellStyle name="s_Trans Assump (2)_JE 125_AWCC Activity_NY_08.12 5" xfId="19829"/>
    <cellStyle name="s_Trans Assump (2)_JE 125_AWCC Activity_NY_08.12 6" xfId="36277"/>
    <cellStyle name="s_Trans Assump (2)_JE 125_AWCC Activity_NY_08.12 7" xfId="37167"/>
    <cellStyle name="s_Trans Assump (2)_JE 125_AWCC Activity_NY_08.12 8" xfId="38055"/>
    <cellStyle name="s_Trans Assump (2)_JE 152_TSA accrue interest_LI_07.12" xfId="7370"/>
    <cellStyle name="s_Trans Assump (2)_JE 152_TSA accrue interest_LI_07.12 2" xfId="30673"/>
    <cellStyle name="s_Trans Assump (2)_JE 152_TSA accrue interest_LI_07.12 2 2" xfId="33251"/>
    <cellStyle name="s_Trans Assump (2)_JE 154 Interest on Village Refunds_02.12" xfId="7371"/>
    <cellStyle name="s_Trans Assump (2)_JE 154 Interest on Village Refunds_02.12 2" xfId="30674"/>
    <cellStyle name="s_Trans Assump (2)_JE 154 Interest on Village Refunds_02.12 2 2" xfId="32887"/>
    <cellStyle name="s_Trans Assump (2)_JE 154 Interest on Village Refunds_08.11" xfId="7372"/>
    <cellStyle name="s_Trans Assump (2)_JE 154 Interest on Village Refunds_08.11 2" xfId="30675"/>
    <cellStyle name="s_Trans Assump (2)_JE 154 Interest on Village Refunds_08.11 2 2" xfId="19704"/>
    <cellStyle name="s_Trans Assump (2)_JE 154 Interest on Village Refunds_09.11" xfId="10627"/>
    <cellStyle name="s_Trans Assump (2)_JE 154 Interest on Village Refunds_09.11 2" xfId="30676"/>
    <cellStyle name="s_Trans Assump (2)_JE 154 Interest on Village Refunds_09.11 2 2" xfId="33278"/>
    <cellStyle name="s_Trans Assump (2)_JE 154 Interest on Village Refunds_11.11" xfId="7373"/>
    <cellStyle name="s_Trans Assump (2)_JE 154 Interest on Village Refunds_11.11 2" xfId="30677"/>
    <cellStyle name="s_Trans Assump (2)_JE 154 Interest on Village Refunds_11.11 2 2" xfId="21436"/>
    <cellStyle name="s_Trans Assump (2)_JE 160 Workbasket accrual LI 09.11" xfId="7374"/>
    <cellStyle name="s_Trans Assump (2)_JE 160 Workbasket accrual LI 09.11 2" xfId="11133"/>
    <cellStyle name="s_Trans Assump (2)_JE 160 Workbasket accrual LI 09.11 2 2" xfId="12926"/>
    <cellStyle name="s_Trans Assump (2)_JE 160 Workbasket accrual LI 09.11 2 2 2" xfId="16464"/>
    <cellStyle name="s_Trans Assump (2)_JE 160 Workbasket accrual LI 09.11 2 2 3" xfId="23521"/>
    <cellStyle name="s_Trans Assump (2)_JE 160 Workbasket accrual LI 09.11 2 3" xfId="14707"/>
    <cellStyle name="s_Trans Assump (2)_JE 160 Workbasket accrual LI 09.11 2 4" xfId="21752"/>
    <cellStyle name="s_Trans Assump (2)_JE 160 Workbasket accrual LI 09.11 3" xfId="12041"/>
    <cellStyle name="s_Trans Assump (2)_JE 160 Workbasket accrual LI 09.11 3 2" xfId="15587"/>
    <cellStyle name="s_Trans Assump (2)_JE 160 Workbasket accrual LI 09.11 3 3" xfId="22643"/>
    <cellStyle name="s_Trans Assump (2)_JE 160 Workbasket accrual LI 09.11 4" xfId="13825"/>
    <cellStyle name="s_Trans Assump (2)_JE 160 Workbasket accrual LI 09.11 4 2" xfId="30678"/>
    <cellStyle name="s_Trans Assump (2)_JE 160 Workbasket accrual LI 09.11 4 3" xfId="33413"/>
    <cellStyle name="s_Trans Assump (2)_JE 160 Workbasket accrual LI 09.11 5" xfId="19830"/>
    <cellStyle name="s_Trans Assump (2)_JE 160 Workbasket accrual LI 09.11 6" xfId="36278"/>
    <cellStyle name="s_Trans Assump (2)_JE 160 Workbasket accrual LI 09.11 7" xfId="37168"/>
    <cellStyle name="s_Trans Assump (2)_JE 160 Workbasket accrual LI 09.11 8" xfId="38056"/>
    <cellStyle name="s_Trans Assump (2)_JE 160 Workbasket accrual LI 10.11 - in progress" xfId="7375"/>
    <cellStyle name="s_Trans Assump (2)_JE 160 Workbasket accrual LI 10.11 - in progress 2" xfId="11134"/>
    <cellStyle name="s_Trans Assump (2)_JE 160 Workbasket accrual LI 10.11 - in progress 2 2" xfId="12927"/>
    <cellStyle name="s_Trans Assump (2)_JE 160 Workbasket accrual LI 10.11 - in progress 2 2 2" xfId="16465"/>
    <cellStyle name="s_Trans Assump (2)_JE 160 Workbasket accrual LI 10.11 - in progress 2 2 3" xfId="23522"/>
    <cellStyle name="s_Trans Assump (2)_JE 160 Workbasket accrual LI 10.11 - in progress 2 3" xfId="14708"/>
    <cellStyle name="s_Trans Assump (2)_JE 160 Workbasket accrual LI 10.11 - in progress 2 4" xfId="21753"/>
    <cellStyle name="s_Trans Assump (2)_JE 160 Workbasket accrual LI 10.11 - in progress 3" xfId="12042"/>
    <cellStyle name="s_Trans Assump (2)_JE 160 Workbasket accrual LI 10.11 - in progress 3 2" xfId="15588"/>
    <cellStyle name="s_Trans Assump (2)_JE 160 Workbasket accrual LI 10.11 - in progress 3 3" xfId="22644"/>
    <cellStyle name="s_Trans Assump (2)_JE 160 Workbasket accrual LI 10.11 - in progress 4" xfId="13826"/>
    <cellStyle name="s_Trans Assump (2)_JE 160 Workbasket accrual LI 10.11 - in progress 4 2" xfId="30679"/>
    <cellStyle name="s_Trans Assump (2)_JE 160 Workbasket accrual LI 10.11 - in progress 4 3" xfId="17760"/>
    <cellStyle name="s_Trans Assump (2)_JE 160 Workbasket accrual LI 10.11 - in progress 5" xfId="19831"/>
    <cellStyle name="s_Trans Assump (2)_JE 160 Workbasket accrual LI 10.11 - in progress 6" xfId="36279"/>
    <cellStyle name="s_Trans Assump (2)_JE 160 Workbasket accrual LI 10.11 - in progress 7" xfId="37169"/>
    <cellStyle name="s_Trans Assump (2)_JE 160 Workbasket accrual LI 10.11 - in progress 8" xfId="38057"/>
    <cellStyle name="s_Trans Assump (2)_JE 160 Workbasket Accrual_updated-_CA_01.10" xfId="7376"/>
    <cellStyle name="s_Trans Assump (2)_JE 160 Workbasket Accrual_updated-_CA_01.10 10" xfId="36280"/>
    <cellStyle name="s_Trans Assump (2)_JE 160 Workbasket Accrual_updated-_CA_01.10 11" xfId="37170"/>
    <cellStyle name="s_Trans Assump (2)_JE 160 Workbasket Accrual_updated-_CA_01.10 12" xfId="38058"/>
    <cellStyle name="s_Trans Assump (2)_JE 160 Workbasket Accrual_updated-_CA_01.10 2" xfId="7377"/>
    <cellStyle name="s_Trans Assump (2)_JE 160 Workbasket Accrual_updated-_CA_01.10 2 2" xfId="11136"/>
    <cellStyle name="s_Trans Assump (2)_JE 160 Workbasket Accrual_updated-_CA_01.10 2 2 2" xfId="12929"/>
    <cellStyle name="s_Trans Assump (2)_JE 160 Workbasket Accrual_updated-_CA_01.10 2 2 2 2" xfId="16467"/>
    <cellStyle name="s_Trans Assump (2)_JE 160 Workbasket Accrual_updated-_CA_01.10 2 2 2 3" xfId="23524"/>
    <cellStyle name="s_Trans Assump (2)_JE 160 Workbasket Accrual_updated-_CA_01.10 2 2 3" xfId="14710"/>
    <cellStyle name="s_Trans Assump (2)_JE 160 Workbasket Accrual_updated-_CA_01.10 2 2 4" xfId="21755"/>
    <cellStyle name="s_Trans Assump (2)_JE 160 Workbasket Accrual_updated-_CA_01.10 2 3" xfId="12044"/>
    <cellStyle name="s_Trans Assump (2)_JE 160 Workbasket Accrual_updated-_CA_01.10 2 3 2" xfId="15590"/>
    <cellStyle name="s_Trans Assump (2)_JE 160 Workbasket Accrual_updated-_CA_01.10 2 3 3" xfId="22646"/>
    <cellStyle name="s_Trans Assump (2)_JE 160 Workbasket Accrual_updated-_CA_01.10 2 4" xfId="13828"/>
    <cellStyle name="s_Trans Assump (2)_JE 160 Workbasket Accrual_updated-_CA_01.10 2 4 2" xfId="30681"/>
    <cellStyle name="s_Trans Assump (2)_JE 160 Workbasket Accrual_updated-_CA_01.10 2 4 3" xfId="21041"/>
    <cellStyle name="s_Trans Assump (2)_JE 160 Workbasket Accrual_updated-_CA_01.10 2 5" xfId="19833"/>
    <cellStyle name="s_Trans Assump (2)_JE 160 Workbasket Accrual_updated-_CA_01.10 2 6" xfId="36281"/>
    <cellStyle name="s_Trans Assump (2)_JE 160 Workbasket Accrual_updated-_CA_01.10 2 7" xfId="37171"/>
    <cellStyle name="s_Trans Assump (2)_JE 160 Workbasket Accrual_updated-_CA_01.10 2 8" xfId="38059"/>
    <cellStyle name="s_Trans Assump (2)_JE 160 Workbasket Accrual_updated-_CA_01.10 3" xfId="7378"/>
    <cellStyle name="s_Trans Assump (2)_JE 160 Workbasket Accrual_updated-_CA_01.10 3 2" xfId="30682"/>
    <cellStyle name="s_Trans Assump (2)_JE 160 Workbasket Accrual_updated-_CA_01.10 3 2 2" xfId="35559"/>
    <cellStyle name="s_Trans Assump (2)_JE 160 Workbasket Accrual_updated-_CA_01.10 4" xfId="7379"/>
    <cellStyle name="s_Trans Assump (2)_JE 160 Workbasket Accrual_updated-_CA_01.10 4 2" xfId="30683"/>
    <cellStyle name="s_Trans Assump (2)_JE 160 Workbasket Accrual_updated-_CA_01.10 4 2 2" xfId="35761"/>
    <cellStyle name="s_Trans Assump (2)_JE 160 Workbasket Accrual_updated-_CA_01.10 5" xfId="7380"/>
    <cellStyle name="s_Trans Assump (2)_JE 160 Workbasket Accrual_updated-_CA_01.10 5 2" xfId="30684"/>
    <cellStyle name="s_Trans Assump (2)_JE 160 Workbasket Accrual_updated-_CA_01.10 5 2 2" xfId="21295"/>
    <cellStyle name="s_Trans Assump (2)_JE 160 Workbasket Accrual_updated-_CA_01.10 6" xfId="11135"/>
    <cellStyle name="s_Trans Assump (2)_JE 160 Workbasket Accrual_updated-_CA_01.10 6 2" xfId="12928"/>
    <cellStyle name="s_Trans Assump (2)_JE 160 Workbasket Accrual_updated-_CA_01.10 6 2 2" xfId="16466"/>
    <cellStyle name="s_Trans Assump (2)_JE 160 Workbasket Accrual_updated-_CA_01.10 6 2 3" xfId="23523"/>
    <cellStyle name="s_Trans Assump (2)_JE 160 Workbasket Accrual_updated-_CA_01.10 6 3" xfId="14709"/>
    <cellStyle name="s_Trans Assump (2)_JE 160 Workbasket Accrual_updated-_CA_01.10 6 4" xfId="21754"/>
    <cellStyle name="s_Trans Assump (2)_JE 160 Workbasket Accrual_updated-_CA_01.10 7" xfId="12043"/>
    <cellStyle name="s_Trans Assump (2)_JE 160 Workbasket Accrual_updated-_CA_01.10 7 2" xfId="15589"/>
    <cellStyle name="s_Trans Assump (2)_JE 160 Workbasket Accrual_updated-_CA_01.10 7 3" xfId="22645"/>
    <cellStyle name="s_Trans Assump (2)_JE 160 Workbasket Accrual_updated-_CA_01.10 8" xfId="13827"/>
    <cellStyle name="s_Trans Assump (2)_JE 160 Workbasket Accrual_updated-_CA_01.10 8 2" xfId="30680"/>
    <cellStyle name="s_Trans Assump (2)_JE 160 Workbasket Accrual_updated-_CA_01.10 8 3" xfId="21204"/>
    <cellStyle name="s_Trans Assump (2)_JE 160 Workbasket Accrual_updated-_CA_01.10 9" xfId="19832"/>
    <cellStyle name="s_Trans Assump (2)_JE 160 Workbasket Accrual_updated-_CA_01.10_~3251160" xfId="7381"/>
    <cellStyle name="s_Trans Assump (2)_JE 160 Workbasket Accrual_updated-_CA_01.10_~3251160 2" xfId="11137"/>
    <cellStyle name="s_Trans Assump (2)_JE 160 Workbasket Accrual_updated-_CA_01.10_~3251160 2 2" xfId="12930"/>
    <cellStyle name="s_Trans Assump (2)_JE 160 Workbasket Accrual_updated-_CA_01.10_~3251160 2 2 2" xfId="16468"/>
    <cellStyle name="s_Trans Assump (2)_JE 160 Workbasket Accrual_updated-_CA_01.10_~3251160 2 2 3" xfId="23525"/>
    <cellStyle name="s_Trans Assump (2)_JE 160 Workbasket Accrual_updated-_CA_01.10_~3251160 2 3" xfId="14711"/>
    <cellStyle name="s_Trans Assump (2)_JE 160 Workbasket Accrual_updated-_CA_01.10_~3251160 2 4" xfId="21756"/>
    <cellStyle name="s_Trans Assump (2)_JE 160 Workbasket Accrual_updated-_CA_01.10_~3251160 3" xfId="12045"/>
    <cellStyle name="s_Trans Assump (2)_JE 160 Workbasket Accrual_updated-_CA_01.10_~3251160 3 2" xfId="15591"/>
    <cellStyle name="s_Trans Assump (2)_JE 160 Workbasket Accrual_updated-_CA_01.10_~3251160 3 3" xfId="22647"/>
    <cellStyle name="s_Trans Assump (2)_JE 160 Workbasket Accrual_updated-_CA_01.10_~3251160 4" xfId="13829"/>
    <cellStyle name="s_Trans Assump (2)_JE 160 Workbasket Accrual_updated-_CA_01.10_~3251160 4 2" xfId="30685"/>
    <cellStyle name="s_Trans Assump (2)_JE 160 Workbasket Accrual_updated-_CA_01.10_~3251160 4 3" xfId="34347"/>
    <cellStyle name="s_Trans Assump (2)_JE 160 Workbasket Accrual_updated-_CA_01.10_~3251160 5" xfId="19834"/>
    <cellStyle name="s_Trans Assump (2)_JE 160 Workbasket Accrual_updated-_CA_01.10_~3251160 6" xfId="36282"/>
    <cellStyle name="s_Trans Assump (2)_JE 160 Workbasket Accrual_updated-_CA_01.10_~3251160 7" xfId="37172"/>
    <cellStyle name="s_Trans Assump (2)_JE 160 Workbasket Accrual_updated-_CA_01.10_~3251160 8" xfId="38060"/>
    <cellStyle name="s_Trans Assump (2)_JE 160 Workbasket Accrual_updated-_CA_01.10_JE 160 Workbasket accrual LI 09.11" xfId="7382"/>
    <cellStyle name="s_Trans Assump (2)_JE 160 Workbasket Accrual_updated-_CA_01.10_JE 160 Workbasket accrual LI 09.11 2" xfId="11138"/>
    <cellStyle name="s_Trans Assump (2)_JE 160 Workbasket Accrual_updated-_CA_01.10_JE 160 Workbasket accrual LI 09.11 2 2" xfId="12931"/>
    <cellStyle name="s_Trans Assump (2)_JE 160 Workbasket Accrual_updated-_CA_01.10_JE 160 Workbasket accrual LI 09.11 2 2 2" xfId="16469"/>
    <cellStyle name="s_Trans Assump (2)_JE 160 Workbasket Accrual_updated-_CA_01.10_JE 160 Workbasket accrual LI 09.11 2 2 3" xfId="23526"/>
    <cellStyle name="s_Trans Assump (2)_JE 160 Workbasket Accrual_updated-_CA_01.10_JE 160 Workbasket accrual LI 09.11 2 3" xfId="14712"/>
    <cellStyle name="s_Trans Assump (2)_JE 160 Workbasket Accrual_updated-_CA_01.10_JE 160 Workbasket accrual LI 09.11 2 4" xfId="21757"/>
    <cellStyle name="s_Trans Assump (2)_JE 160 Workbasket Accrual_updated-_CA_01.10_JE 160 Workbasket accrual LI 09.11 3" xfId="12046"/>
    <cellStyle name="s_Trans Assump (2)_JE 160 Workbasket Accrual_updated-_CA_01.10_JE 160 Workbasket accrual LI 09.11 3 2" xfId="15592"/>
    <cellStyle name="s_Trans Assump (2)_JE 160 Workbasket Accrual_updated-_CA_01.10_JE 160 Workbasket accrual LI 09.11 3 3" xfId="22648"/>
    <cellStyle name="s_Trans Assump (2)_JE 160 Workbasket Accrual_updated-_CA_01.10_JE 160 Workbasket accrual LI 09.11 4" xfId="13830"/>
    <cellStyle name="s_Trans Assump (2)_JE 160 Workbasket Accrual_updated-_CA_01.10_JE 160 Workbasket accrual LI 09.11 4 2" xfId="30686"/>
    <cellStyle name="s_Trans Assump (2)_JE 160 Workbasket Accrual_updated-_CA_01.10_JE 160 Workbasket accrual LI 09.11 4 3" xfId="17446"/>
    <cellStyle name="s_Trans Assump (2)_JE 160 Workbasket Accrual_updated-_CA_01.10_JE 160 Workbasket accrual LI 09.11 5" xfId="19835"/>
    <cellStyle name="s_Trans Assump (2)_JE 160 Workbasket Accrual_updated-_CA_01.10_JE 160 Workbasket accrual LI 09.11 6" xfId="36283"/>
    <cellStyle name="s_Trans Assump (2)_JE 160 Workbasket Accrual_updated-_CA_01.10_JE 160 Workbasket accrual LI 09.11 7" xfId="37173"/>
    <cellStyle name="s_Trans Assump (2)_JE 160 Workbasket Accrual_updated-_CA_01.10_JE 160 Workbasket accrual LI 09.11 8" xfId="38061"/>
    <cellStyle name="s_Trans Assump (2)_JE 160 Workbasket Accrual_updated-_CA_01.10_JE 160 Workbasket accrual LI 10.11 - in progress" xfId="7383"/>
    <cellStyle name="s_Trans Assump (2)_JE 160 Workbasket Accrual_updated-_CA_01.10_JE 160 Workbasket accrual LI 10.11 - in progress 2" xfId="11139"/>
    <cellStyle name="s_Trans Assump (2)_JE 160 Workbasket Accrual_updated-_CA_01.10_JE 160 Workbasket accrual LI 10.11 - in progress 2 2" xfId="12932"/>
    <cellStyle name="s_Trans Assump (2)_JE 160 Workbasket Accrual_updated-_CA_01.10_JE 160 Workbasket accrual LI 10.11 - in progress 2 2 2" xfId="16470"/>
    <cellStyle name="s_Trans Assump (2)_JE 160 Workbasket Accrual_updated-_CA_01.10_JE 160 Workbasket accrual LI 10.11 - in progress 2 2 3" xfId="23527"/>
    <cellStyle name="s_Trans Assump (2)_JE 160 Workbasket Accrual_updated-_CA_01.10_JE 160 Workbasket accrual LI 10.11 - in progress 2 3" xfId="14713"/>
    <cellStyle name="s_Trans Assump (2)_JE 160 Workbasket Accrual_updated-_CA_01.10_JE 160 Workbasket accrual LI 10.11 - in progress 2 4" xfId="21758"/>
    <cellStyle name="s_Trans Assump (2)_JE 160 Workbasket Accrual_updated-_CA_01.10_JE 160 Workbasket accrual LI 10.11 - in progress 3" xfId="12047"/>
    <cellStyle name="s_Trans Assump (2)_JE 160 Workbasket Accrual_updated-_CA_01.10_JE 160 Workbasket accrual LI 10.11 - in progress 3 2" xfId="15593"/>
    <cellStyle name="s_Trans Assump (2)_JE 160 Workbasket Accrual_updated-_CA_01.10_JE 160 Workbasket accrual LI 10.11 - in progress 3 3" xfId="22649"/>
    <cellStyle name="s_Trans Assump (2)_JE 160 Workbasket Accrual_updated-_CA_01.10_JE 160 Workbasket accrual LI 10.11 - in progress 4" xfId="13831"/>
    <cellStyle name="s_Trans Assump (2)_JE 160 Workbasket Accrual_updated-_CA_01.10_JE 160 Workbasket accrual LI 10.11 - in progress 4 2" xfId="30687"/>
    <cellStyle name="s_Trans Assump (2)_JE 160 Workbasket Accrual_updated-_CA_01.10_JE 160 Workbasket accrual LI 10.11 - in progress 4 3" xfId="32607"/>
    <cellStyle name="s_Trans Assump (2)_JE 160 Workbasket Accrual_updated-_CA_01.10_JE 160 Workbasket accrual LI 10.11 - in progress 5" xfId="19836"/>
    <cellStyle name="s_Trans Assump (2)_JE 160 Workbasket Accrual_updated-_CA_01.10_JE 160 Workbasket accrual LI 10.11 - in progress 6" xfId="36284"/>
    <cellStyle name="s_Trans Assump (2)_JE 160 Workbasket Accrual_updated-_CA_01.10_JE 160 Workbasket accrual LI 10.11 - in progress 7" xfId="37174"/>
    <cellStyle name="s_Trans Assump (2)_JE 160 Workbasket Accrual_updated-_CA_01.10_JE 160 Workbasket accrual LI 10.11 - in progress 8" xfId="38062"/>
    <cellStyle name="s_Trans Assump (2)_JE 160 Workbasket Accrual_updated-_CA_01.10_JE 160 Workbasket Template_LI_04.12" xfId="7384"/>
    <cellStyle name="s_Trans Assump (2)_JE 160 Workbasket Accrual_updated-_CA_01.10_JE 160 Workbasket Template_LI_04.12 2" xfId="11140"/>
    <cellStyle name="s_Trans Assump (2)_JE 160 Workbasket Accrual_updated-_CA_01.10_JE 160 Workbasket Template_LI_04.12 2 2" xfId="12933"/>
    <cellStyle name="s_Trans Assump (2)_JE 160 Workbasket Accrual_updated-_CA_01.10_JE 160 Workbasket Template_LI_04.12 2 2 2" xfId="16471"/>
    <cellStyle name="s_Trans Assump (2)_JE 160 Workbasket Accrual_updated-_CA_01.10_JE 160 Workbasket Template_LI_04.12 2 2 3" xfId="23528"/>
    <cellStyle name="s_Trans Assump (2)_JE 160 Workbasket Accrual_updated-_CA_01.10_JE 160 Workbasket Template_LI_04.12 2 3" xfId="14714"/>
    <cellStyle name="s_Trans Assump (2)_JE 160 Workbasket Accrual_updated-_CA_01.10_JE 160 Workbasket Template_LI_04.12 2 4" xfId="21759"/>
    <cellStyle name="s_Trans Assump (2)_JE 160 Workbasket Accrual_updated-_CA_01.10_JE 160 Workbasket Template_LI_04.12 3" xfId="12048"/>
    <cellStyle name="s_Trans Assump (2)_JE 160 Workbasket Accrual_updated-_CA_01.10_JE 160 Workbasket Template_LI_04.12 3 2" xfId="15594"/>
    <cellStyle name="s_Trans Assump (2)_JE 160 Workbasket Accrual_updated-_CA_01.10_JE 160 Workbasket Template_LI_04.12 3 3" xfId="22650"/>
    <cellStyle name="s_Trans Assump (2)_JE 160 Workbasket Accrual_updated-_CA_01.10_JE 160 Workbasket Template_LI_04.12 4" xfId="13832"/>
    <cellStyle name="s_Trans Assump (2)_JE 160 Workbasket Accrual_updated-_CA_01.10_JE 160 Workbasket Template_LI_04.12 4 2" xfId="30688"/>
    <cellStyle name="s_Trans Assump (2)_JE 160 Workbasket Accrual_updated-_CA_01.10_JE 160 Workbasket Template_LI_04.12 4 3" xfId="19075"/>
    <cellStyle name="s_Trans Assump (2)_JE 160 Workbasket Accrual_updated-_CA_01.10_JE 160 Workbasket Template_LI_04.12 5" xfId="19837"/>
    <cellStyle name="s_Trans Assump (2)_JE 160 Workbasket Accrual_updated-_CA_01.10_JE 160 Workbasket Template_LI_04.12 6" xfId="36285"/>
    <cellStyle name="s_Trans Assump (2)_JE 160 Workbasket Accrual_updated-_CA_01.10_JE 160 Workbasket Template_LI_04.12 7" xfId="37175"/>
    <cellStyle name="s_Trans Assump (2)_JE 160 Workbasket Accrual_updated-_CA_01.10_JE 160 Workbasket Template_LI_04.12 8" xfId="38063"/>
    <cellStyle name="s_Trans Assump (2)_JE 160 Workbasket Accrual_updated-_CA_01.10_JE 160 Workbasket Template_LI_07.12" xfId="7385"/>
    <cellStyle name="s_Trans Assump (2)_JE 160 Workbasket Accrual_updated-_CA_01.10_JE 160 Workbasket Template_LI_07.12 2" xfId="30689"/>
    <cellStyle name="s_Trans Assump (2)_JE 160 Workbasket Accrual_updated-_CA_01.10_JE 160 Workbasket Template_LI_07.12 2 2" xfId="19474"/>
    <cellStyle name="s_Trans Assump (2)_JE 160 Workbasket Accrual_updated-_CA_01.10_JE 175 Legal Accrual_LI 05.12" xfId="7386"/>
    <cellStyle name="s_Trans Assump (2)_JE 160 Workbasket Accrual_updated-_CA_01.10_JE 175 Legal Accrual_LI 05.12 2" xfId="30690"/>
    <cellStyle name="s_Trans Assump (2)_JE 160 Workbasket Accrual_updated-_CA_01.10_JE 175 Legal Accrual_LI 05.12 2 2" xfId="20178"/>
    <cellStyle name="s_Trans Assump (2)_JE 160 Workbasket Accrual_updated-_CA_01.10_JE 175 Legal Accrual_LI 08.2011" xfId="7387"/>
    <cellStyle name="s_Trans Assump (2)_JE 160 Workbasket Accrual_updated-_CA_01.10_JE 175 Legal Accrual_LI 08.2011 2" xfId="11141"/>
    <cellStyle name="s_Trans Assump (2)_JE 160 Workbasket Accrual_updated-_CA_01.10_JE 175 Legal Accrual_LI 08.2011 2 2" xfId="12934"/>
    <cellStyle name="s_Trans Assump (2)_JE 160 Workbasket Accrual_updated-_CA_01.10_JE 175 Legal Accrual_LI 08.2011 2 2 2" xfId="16472"/>
    <cellStyle name="s_Trans Assump (2)_JE 160 Workbasket Accrual_updated-_CA_01.10_JE 175 Legal Accrual_LI 08.2011 2 2 3" xfId="23529"/>
    <cellStyle name="s_Trans Assump (2)_JE 160 Workbasket Accrual_updated-_CA_01.10_JE 175 Legal Accrual_LI 08.2011 2 3" xfId="14715"/>
    <cellStyle name="s_Trans Assump (2)_JE 160 Workbasket Accrual_updated-_CA_01.10_JE 175 Legal Accrual_LI 08.2011 2 4" xfId="21760"/>
    <cellStyle name="s_Trans Assump (2)_JE 160 Workbasket Accrual_updated-_CA_01.10_JE 175 Legal Accrual_LI 08.2011 3" xfId="12049"/>
    <cellStyle name="s_Trans Assump (2)_JE 160 Workbasket Accrual_updated-_CA_01.10_JE 175 Legal Accrual_LI 08.2011 3 2" xfId="15595"/>
    <cellStyle name="s_Trans Assump (2)_JE 160 Workbasket Accrual_updated-_CA_01.10_JE 175 Legal Accrual_LI 08.2011 3 3" xfId="22651"/>
    <cellStyle name="s_Trans Assump (2)_JE 160 Workbasket Accrual_updated-_CA_01.10_JE 175 Legal Accrual_LI 08.2011 4" xfId="13833"/>
    <cellStyle name="s_Trans Assump (2)_JE 160 Workbasket Accrual_updated-_CA_01.10_JE 175 Legal Accrual_LI 08.2011 4 2" xfId="30691"/>
    <cellStyle name="s_Trans Assump (2)_JE 160 Workbasket Accrual_updated-_CA_01.10_JE 175 Legal Accrual_LI 08.2011 4 3" xfId="17537"/>
    <cellStyle name="s_Trans Assump (2)_JE 160 Workbasket Accrual_updated-_CA_01.10_JE 175 Legal Accrual_LI 08.2011 5" xfId="19838"/>
    <cellStyle name="s_Trans Assump (2)_JE 160 Workbasket Accrual_updated-_CA_01.10_JE 175 Legal Accrual_LI 08.2011 6" xfId="36286"/>
    <cellStyle name="s_Trans Assump (2)_JE 160 Workbasket Accrual_updated-_CA_01.10_JE 175 Legal Accrual_LI 08.2011 7" xfId="37176"/>
    <cellStyle name="s_Trans Assump (2)_JE 160 Workbasket Accrual_updated-_CA_01.10_JE 175 Legal Accrual_LI 08.2011 8" xfId="38064"/>
    <cellStyle name="s_Trans Assump (2)_JE 160 Workbasket Accrual_updated-_CA_01.10_JE 175 Legal Accrual_LI -10.2011" xfId="7388"/>
    <cellStyle name="s_Trans Assump (2)_JE 160 Workbasket Accrual_updated-_CA_01.10_JE 175 Legal Accrual_LI -10.2011 2" xfId="11142"/>
    <cellStyle name="s_Trans Assump (2)_JE 160 Workbasket Accrual_updated-_CA_01.10_JE 175 Legal Accrual_LI -10.2011 2 2" xfId="12935"/>
    <cellStyle name="s_Trans Assump (2)_JE 160 Workbasket Accrual_updated-_CA_01.10_JE 175 Legal Accrual_LI -10.2011 2 2 2" xfId="16473"/>
    <cellStyle name="s_Trans Assump (2)_JE 160 Workbasket Accrual_updated-_CA_01.10_JE 175 Legal Accrual_LI -10.2011 2 2 3" xfId="23530"/>
    <cellStyle name="s_Trans Assump (2)_JE 160 Workbasket Accrual_updated-_CA_01.10_JE 175 Legal Accrual_LI -10.2011 2 3" xfId="14716"/>
    <cellStyle name="s_Trans Assump (2)_JE 160 Workbasket Accrual_updated-_CA_01.10_JE 175 Legal Accrual_LI -10.2011 2 4" xfId="21761"/>
    <cellStyle name="s_Trans Assump (2)_JE 160 Workbasket Accrual_updated-_CA_01.10_JE 175 Legal Accrual_LI -10.2011 3" xfId="12050"/>
    <cellStyle name="s_Trans Assump (2)_JE 160 Workbasket Accrual_updated-_CA_01.10_JE 175 Legal Accrual_LI -10.2011 3 2" xfId="15596"/>
    <cellStyle name="s_Trans Assump (2)_JE 160 Workbasket Accrual_updated-_CA_01.10_JE 175 Legal Accrual_LI -10.2011 3 3" xfId="22652"/>
    <cellStyle name="s_Trans Assump (2)_JE 160 Workbasket Accrual_updated-_CA_01.10_JE 175 Legal Accrual_LI -10.2011 4" xfId="13834"/>
    <cellStyle name="s_Trans Assump (2)_JE 160 Workbasket Accrual_updated-_CA_01.10_JE 175 Legal Accrual_LI -10.2011 4 2" xfId="30692"/>
    <cellStyle name="s_Trans Assump (2)_JE 160 Workbasket Accrual_updated-_CA_01.10_JE 175 Legal Accrual_LI -10.2011 4 3" xfId="34297"/>
    <cellStyle name="s_Trans Assump (2)_JE 160 Workbasket Accrual_updated-_CA_01.10_JE 175 Legal Accrual_LI -10.2011 5" xfId="19839"/>
    <cellStyle name="s_Trans Assump (2)_JE 160 Workbasket Accrual_updated-_CA_01.10_JE 175 Legal Accrual_LI -10.2011 6" xfId="36287"/>
    <cellStyle name="s_Trans Assump (2)_JE 160 Workbasket Accrual_updated-_CA_01.10_JE 175 Legal Accrual_LI -10.2011 7" xfId="37177"/>
    <cellStyle name="s_Trans Assump (2)_JE 160 Workbasket Accrual_updated-_CA_01.10_JE 175 Legal Accrual_LI -10.2011 8" xfId="38065"/>
    <cellStyle name="s_Trans Assump (2)_JE 160 Workbasket Accrual_updated-_CA_01.10_JE 175 Legal Accrual_LI -11.2011" xfId="7389"/>
    <cellStyle name="s_Trans Assump (2)_JE 160 Workbasket Accrual_updated-_CA_01.10_JE 175 Legal Accrual_LI -11.2011 2" xfId="11143"/>
    <cellStyle name="s_Trans Assump (2)_JE 160 Workbasket Accrual_updated-_CA_01.10_JE 175 Legal Accrual_LI -11.2011 2 2" xfId="12936"/>
    <cellStyle name="s_Trans Assump (2)_JE 160 Workbasket Accrual_updated-_CA_01.10_JE 175 Legal Accrual_LI -11.2011 2 2 2" xfId="16474"/>
    <cellStyle name="s_Trans Assump (2)_JE 160 Workbasket Accrual_updated-_CA_01.10_JE 175 Legal Accrual_LI -11.2011 2 2 3" xfId="23531"/>
    <cellStyle name="s_Trans Assump (2)_JE 160 Workbasket Accrual_updated-_CA_01.10_JE 175 Legal Accrual_LI -11.2011 2 3" xfId="14717"/>
    <cellStyle name="s_Trans Assump (2)_JE 160 Workbasket Accrual_updated-_CA_01.10_JE 175 Legal Accrual_LI -11.2011 2 4" xfId="21762"/>
    <cellStyle name="s_Trans Assump (2)_JE 160 Workbasket Accrual_updated-_CA_01.10_JE 175 Legal Accrual_LI -11.2011 3" xfId="12051"/>
    <cellStyle name="s_Trans Assump (2)_JE 160 Workbasket Accrual_updated-_CA_01.10_JE 175 Legal Accrual_LI -11.2011 3 2" xfId="15597"/>
    <cellStyle name="s_Trans Assump (2)_JE 160 Workbasket Accrual_updated-_CA_01.10_JE 175 Legal Accrual_LI -11.2011 3 3" xfId="22653"/>
    <cellStyle name="s_Trans Assump (2)_JE 160 Workbasket Accrual_updated-_CA_01.10_JE 175 Legal Accrual_LI -11.2011 4" xfId="13835"/>
    <cellStyle name="s_Trans Assump (2)_JE 160 Workbasket Accrual_updated-_CA_01.10_JE 175 Legal Accrual_LI -11.2011 4 2" xfId="30693"/>
    <cellStyle name="s_Trans Assump (2)_JE 160 Workbasket Accrual_updated-_CA_01.10_JE 175 Legal Accrual_LI -11.2011 4 3" xfId="20782"/>
    <cellStyle name="s_Trans Assump (2)_JE 160 Workbasket Accrual_updated-_CA_01.10_JE 175 Legal Accrual_LI -11.2011 5" xfId="19840"/>
    <cellStyle name="s_Trans Assump (2)_JE 160 Workbasket Accrual_updated-_CA_01.10_JE 175 Legal Accrual_LI -11.2011 6" xfId="36288"/>
    <cellStyle name="s_Trans Assump (2)_JE 160 Workbasket Accrual_updated-_CA_01.10_JE 175 Legal Accrual_LI -11.2011 7" xfId="37178"/>
    <cellStyle name="s_Trans Assump (2)_JE 160 Workbasket Accrual_updated-_CA_01.10_JE 175 Legal Accrual_LI -11.2011 8" xfId="38066"/>
    <cellStyle name="s_Trans Assump (2)_JE 160 Workbasket Accrual_updated-_CA_01.10_JE 175 Legal Accrual_LI -12.2011" xfId="7390"/>
    <cellStyle name="s_Trans Assump (2)_JE 160 Workbasket Accrual_updated-_CA_01.10_JE 175 Legal Accrual_LI -12.2011 2" xfId="11144"/>
    <cellStyle name="s_Trans Assump (2)_JE 160 Workbasket Accrual_updated-_CA_01.10_JE 175 Legal Accrual_LI -12.2011 2 2" xfId="12937"/>
    <cellStyle name="s_Trans Assump (2)_JE 160 Workbasket Accrual_updated-_CA_01.10_JE 175 Legal Accrual_LI -12.2011 2 2 2" xfId="16475"/>
    <cellStyle name="s_Trans Assump (2)_JE 160 Workbasket Accrual_updated-_CA_01.10_JE 175 Legal Accrual_LI -12.2011 2 2 3" xfId="23532"/>
    <cellStyle name="s_Trans Assump (2)_JE 160 Workbasket Accrual_updated-_CA_01.10_JE 175 Legal Accrual_LI -12.2011 2 3" xfId="14718"/>
    <cellStyle name="s_Trans Assump (2)_JE 160 Workbasket Accrual_updated-_CA_01.10_JE 175 Legal Accrual_LI -12.2011 2 4" xfId="21763"/>
    <cellStyle name="s_Trans Assump (2)_JE 160 Workbasket Accrual_updated-_CA_01.10_JE 175 Legal Accrual_LI -12.2011 3" xfId="12052"/>
    <cellStyle name="s_Trans Assump (2)_JE 160 Workbasket Accrual_updated-_CA_01.10_JE 175 Legal Accrual_LI -12.2011 3 2" xfId="15598"/>
    <cellStyle name="s_Trans Assump (2)_JE 160 Workbasket Accrual_updated-_CA_01.10_JE 175 Legal Accrual_LI -12.2011 3 3" xfId="22654"/>
    <cellStyle name="s_Trans Assump (2)_JE 160 Workbasket Accrual_updated-_CA_01.10_JE 175 Legal Accrual_LI -12.2011 4" xfId="13836"/>
    <cellStyle name="s_Trans Assump (2)_JE 160 Workbasket Accrual_updated-_CA_01.10_JE 175 Legal Accrual_LI -12.2011 4 2" xfId="30694"/>
    <cellStyle name="s_Trans Assump (2)_JE 160 Workbasket Accrual_updated-_CA_01.10_JE 175 Legal Accrual_LI -12.2011 4 3" xfId="24257"/>
    <cellStyle name="s_Trans Assump (2)_JE 160 Workbasket Accrual_updated-_CA_01.10_JE 175 Legal Accrual_LI -12.2011 5" xfId="19841"/>
    <cellStyle name="s_Trans Assump (2)_JE 160 Workbasket Accrual_updated-_CA_01.10_JE 175 Legal Accrual_LI -12.2011 6" xfId="36289"/>
    <cellStyle name="s_Trans Assump (2)_JE 160 Workbasket Accrual_updated-_CA_01.10_JE 175 Legal Accrual_LI -12.2011 7" xfId="37179"/>
    <cellStyle name="s_Trans Assump (2)_JE 160 Workbasket Accrual_updated-_CA_01.10_JE 175 Legal Accrual_LI -12.2011 8" xfId="38067"/>
    <cellStyle name="s_Trans Assump (2)_JE 160 Workbasket Accrual_updated-_CA_01.10_JE 175_Legal Accrual_TN_08.11" xfId="7391"/>
    <cellStyle name="s_Trans Assump (2)_JE 160 Workbasket Accrual_updated-_CA_01.10_JE 175_Legal Accrual_TN_08.11 2" xfId="11145"/>
    <cellStyle name="s_Trans Assump (2)_JE 160 Workbasket Accrual_updated-_CA_01.10_JE 175_Legal Accrual_TN_08.11 2 2" xfId="12938"/>
    <cellStyle name="s_Trans Assump (2)_JE 160 Workbasket Accrual_updated-_CA_01.10_JE 175_Legal Accrual_TN_08.11 2 2 2" xfId="16476"/>
    <cellStyle name="s_Trans Assump (2)_JE 160 Workbasket Accrual_updated-_CA_01.10_JE 175_Legal Accrual_TN_08.11 2 2 3" xfId="23533"/>
    <cellStyle name="s_Trans Assump (2)_JE 160 Workbasket Accrual_updated-_CA_01.10_JE 175_Legal Accrual_TN_08.11 2 3" xfId="14719"/>
    <cellStyle name="s_Trans Assump (2)_JE 160 Workbasket Accrual_updated-_CA_01.10_JE 175_Legal Accrual_TN_08.11 2 4" xfId="21764"/>
    <cellStyle name="s_Trans Assump (2)_JE 160 Workbasket Accrual_updated-_CA_01.10_JE 175_Legal Accrual_TN_08.11 3" xfId="12053"/>
    <cellStyle name="s_Trans Assump (2)_JE 160 Workbasket Accrual_updated-_CA_01.10_JE 175_Legal Accrual_TN_08.11 3 2" xfId="15599"/>
    <cellStyle name="s_Trans Assump (2)_JE 160 Workbasket Accrual_updated-_CA_01.10_JE 175_Legal Accrual_TN_08.11 3 3" xfId="22655"/>
    <cellStyle name="s_Trans Assump (2)_JE 160 Workbasket Accrual_updated-_CA_01.10_JE 175_Legal Accrual_TN_08.11 4" xfId="13837"/>
    <cellStyle name="s_Trans Assump (2)_JE 160 Workbasket Accrual_updated-_CA_01.10_JE 175_Legal Accrual_TN_08.11 4 2" xfId="30695"/>
    <cellStyle name="s_Trans Assump (2)_JE 160 Workbasket Accrual_updated-_CA_01.10_JE 175_Legal Accrual_TN_08.11 4 3" xfId="33368"/>
    <cellStyle name="s_Trans Assump (2)_JE 160 Workbasket Accrual_updated-_CA_01.10_JE 175_Legal Accrual_TN_08.11 5" xfId="19842"/>
    <cellStyle name="s_Trans Assump (2)_JE 160 Workbasket Accrual_updated-_CA_01.10_JE 175_Legal Accrual_TN_08.11 6" xfId="36290"/>
    <cellStyle name="s_Trans Assump (2)_JE 160 Workbasket Accrual_updated-_CA_01.10_JE 175_Legal Accrual_TN_08.11 7" xfId="37180"/>
    <cellStyle name="s_Trans Assump (2)_JE 160 Workbasket Accrual_updated-_CA_01.10_JE 175_Legal Accrual_TN_08.11 8" xfId="38068"/>
    <cellStyle name="s_Trans Assump (2)_JE 160 Workbasket Accrual_updated-_CA_01.10_JE 175_Legal Accrual_TN_09.11" xfId="7392"/>
    <cellStyle name="s_Trans Assump (2)_JE 160 Workbasket Accrual_updated-_CA_01.10_JE 175_Legal Accrual_TN_09.11 2" xfId="11146"/>
    <cellStyle name="s_Trans Assump (2)_JE 160 Workbasket Accrual_updated-_CA_01.10_JE 175_Legal Accrual_TN_09.11 2 2" xfId="12939"/>
    <cellStyle name="s_Trans Assump (2)_JE 160 Workbasket Accrual_updated-_CA_01.10_JE 175_Legal Accrual_TN_09.11 2 2 2" xfId="16477"/>
    <cellStyle name="s_Trans Assump (2)_JE 160 Workbasket Accrual_updated-_CA_01.10_JE 175_Legal Accrual_TN_09.11 2 2 3" xfId="23534"/>
    <cellStyle name="s_Trans Assump (2)_JE 160 Workbasket Accrual_updated-_CA_01.10_JE 175_Legal Accrual_TN_09.11 2 3" xfId="14720"/>
    <cellStyle name="s_Trans Assump (2)_JE 160 Workbasket Accrual_updated-_CA_01.10_JE 175_Legal Accrual_TN_09.11 2 4" xfId="21765"/>
    <cellStyle name="s_Trans Assump (2)_JE 160 Workbasket Accrual_updated-_CA_01.10_JE 175_Legal Accrual_TN_09.11 3" xfId="12054"/>
    <cellStyle name="s_Trans Assump (2)_JE 160 Workbasket Accrual_updated-_CA_01.10_JE 175_Legal Accrual_TN_09.11 3 2" xfId="15600"/>
    <cellStyle name="s_Trans Assump (2)_JE 160 Workbasket Accrual_updated-_CA_01.10_JE 175_Legal Accrual_TN_09.11 3 3" xfId="22656"/>
    <cellStyle name="s_Trans Assump (2)_JE 160 Workbasket Accrual_updated-_CA_01.10_JE 175_Legal Accrual_TN_09.11 4" xfId="13838"/>
    <cellStyle name="s_Trans Assump (2)_JE 160 Workbasket Accrual_updated-_CA_01.10_JE 175_Legal Accrual_TN_09.11 4 2" xfId="30696"/>
    <cellStyle name="s_Trans Assump (2)_JE 160 Workbasket Accrual_updated-_CA_01.10_JE 175_Legal Accrual_TN_09.11 4 3" xfId="35628"/>
    <cellStyle name="s_Trans Assump (2)_JE 160 Workbasket Accrual_updated-_CA_01.10_JE 175_Legal Accrual_TN_09.11 5" xfId="19843"/>
    <cellStyle name="s_Trans Assump (2)_JE 160 Workbasket Accrual_updated-_CA_01.10_JE 175_Legal Accrual_TN_09.11 6" xfId="36291"/>
    <cellStyle name="s_Trans Assump (2)_JE 160 Workbasket Accrual_updated-_CA_01.10_JE 175_Legal Accrual_TN_09.11 7" xfId="37181"/>
    <cellStyle name="s_Trans Assump (2)_JE 160 Workbasket Accrual_updated-_CA_01.10_JE 175_Legal Accrual_TN_09.11 8" xfId="38069"/>
    <cellStyle name="s_Trans Assump (2)_JE 160 Workbasket Accrual_updated-_CA_01.10_LI-Legal Fees_Accrual Worksheet_2011-02Nov" xfId="7393"/>
    <cellStyle name="s_Trans Assump (2)_JE 160 Workbasket Accrual_updated-_CA_01.10_LI-Legal Fees_Accrual Worksheet_2011-02Nov 2" xfId="11147"/>
    <cellStyle name="s_Trans Assump (2)_JE 160 Workbasket Accrual_updated-_CA_01.10_LI-Legal Fees_Accrual Worksheet_2011-02Nov 2 2" xfId="12940"/>
    <cellStyle name="s_Trans Assump (2)_JE 160 Workbasket Accrual_updated-_CA_01.10_LI-Legal Fees_Accrual Worksheet_2011-02Nov 2 2 2" xfId="16478"/>
    <cellStyle name="s_Trans Assump (2)_JE 160 Workbasket Accrual_updated-_CA_01.10_LI-Legal Fees_Accrual Worksheet_2011-02Nov 2 2 3" xfId="23535"/>
    <cellStyle name="s_Trans Assump (2)_JE 160 Workbasket Accrual_updated-_CA_01.10_LI-Legal Fees_Accrual Worksheet_2011-02Nov 2 3" xfId="14721"/>
    <cellStyle name="s_Trans Assump (2)_JE 160 Workbasket Accrual_updated-_CA_01.10_LI-Legal Fees_Accrual Worksheet_2011-02Nov 2 4" xfId="21766"/>
    <cellStyle name="s_Trans Assump (2)_JE 160 Workbasket Accrual_updated-_CA_01.10_LI-Legal Fees_Accrual Worksheet_2011-02Nov 3" xfId="12055"/>
    <cellStyle name="s_Trans Assump (2)_JE 160 Workbasket Accrual_updated-_CA_01.10_LI-Legal Fees_Accrual Worksheet_2011-02Nov 3 2" xfId="15601"/>
    <cellStyle name="s_Trans Assump (2)_JE 160 Workbasket Accrual_updated-_CA_01.10_LI-Legal Fees_Accrual Worksheet_2011-02Nov 3 3" xfId="22657"/>
    <cellStyle name="s_Trans Assump (2)_JE 160 Workbasket Accrual_updated-_CA_01.10_LI-Legal Fees_Accrual Worksheet_2011-02Nov 4" xfId="13839"/>
    <cellStyle name="s_Trans Assump (2)_JE 160 Workbasket Accrual_updated-_CA_01.10_LI-Legal Fees_Accrual Worksheet_2011-02Nov 4 2" xfId="30697"/>
    <cellStyle name="s_Trans Assump (2)_JE 160 Workbasket Accrual_updated-_CA_01.10_LI-Legal Fees_Accrual Worksheet_2011-02Nov 4 3" xfId="34885"/>
    <cellStyle name="s_Trans Assump (2)_JE 160 Workbasket Accrual_updated-_CA_01.10_LI-Legal Fees_Accrual Worksheet_2011-02Nov 5" xfId="19844"/>
    <cellStyle name="s_Trans Assump (2)_JE 160 Workbasket Accrual_updated-_CA_01.10_LI-Legal Fees_Accrual Worksheet_2011-02Nov 6" xfId="36292"/>
    <cellStyle name="s_Trans Assump (2)_JE 160 Workbasket Accrual_updated-_CA_01.10_LI-Legal Fees_Accrual Worksheet_2011-02Nov 7" xfId="37182"/>
    <cellStyle name="s_Trans Assump (2)_JE 160 Workbasket Accrual_updated-_CA_01.10_LI-Legal Fees_Accrual Worksheet_2011-02Nov 8" xfId="38070"/>
    <cellStyle name="s_Trans Assump (2)_JE 160 Workbasket Accrual_updated-_CA_01.10_SAP JE Accrual" xfId="7394"/>
    <cellStyle name="s_Trans Assump (2)_JE 160 Workbasket Accrual_updated-_CA_01.10_SAP JE Accrual 2" xfId="11148"/>
    <cellStyle name="s_Trans Assump (2)_JE 160 Workbasket Accrual_updated-_CA_01.10_SAP JE Accrual 2 2" xfId="12941"/>
    <cellStyle name="s_Trans Assump (2)_JE 160 Workbasket Accrual_updated-_CA_01.10_SAP JE Accrual 2 2 2" xfId="16479"/>
    <cellStyle name="s_Trans Assump (2)_JE 160 Workbasket Accrual_updated-_CA_01.10_SAP JE Accrual 2 2 3" xfId="23536"/>
    <cellStyle name="s_Trans Assump (2)_JE 160 Workbasket Accrual_updated-_CA_01.10_SAP JE Accrual 2 3" xfId="14722"/>
    <cellStyle name="s_Trans Assump (2)_JE 160 Workbasket Accrual_updated-_CA_01.10_SAP JE Accrual 2 4" xfId="21767"/>
    <cellStyle name="s_Trans Assump (2)_JE 160 Workbasket Accrual_updated-_CA_01.10_SAP JE Accrual 3" xfId="12056"/>
    <cellStyle name="s_Trans Assump (2)_JE 160 Workbasket Accrual_updated-_CA_01.10_SAP JE Accrual 3 2" xfId="15602"/>
    <cellStyle name="s_Trans Assump (2)_JE 160 Workbasket Accrual_updated-_CA_01.10_SAP JE Accrual 3 3" xfId="22658"/>
    <cellStyle name="s_Trans Assump (2)_JE 160 Workbasket Accrual_updated-_CA_01.10_SAP JE Accrual 4" xfId="13840"/>
    <cellStyle name="s_Trans Assump (2)_JE 160 Workbasket Accrual_updated-_CA_01.10_SAP JE Accrual 4 2" xfId="30698"/>
    <cellStyle name="s_Trans Assump (2)_JE 160 Workbasket Accrual_updated-_CA_01.10_SAP JE Accrual 4 3" xfId="35782"/>
    <cellStyle name="s_Trans Assump (2)_JE 160 Workbasket Accrual_updated-_CA_01.10_SAP JE Accrual 5" xfId="19845"/>
    <cellStyle name="s_Trans Assump (2)_JE 160 Workbasket Accrual_updated-_CA_01.10_SAP JE Accrual 6" xfId="36293"/>
    <cellStyle name="s_Trans Assump (2)_JE 160 Workbasket Accrual_updated-_CA_01.10_SAP JE Accrual 7" xfId="37183"/>
    <cellStyle name="s_Trans Assump (2)_JE 160 Workbasket Accrual_updated-_CA_01.10_SAP JE Accrual 8" xfId="38071"/>
    <cellStyle name="s_Trans Assump (2)_JE 160 Workbasket Accrual_updated-_CA_01.10_SAP JE Template 10.06.12" xfId="7395"/>
    <cellStyle name="s_Trans Assump (2)_JE 160 Workbasket Accrual_updated-_CA_01.10_SAP JE Template 10.06.12 2" xfId="11149"/>
    <cellStyle name="s_Trans Assump (2)_JE 160 Workbasket Accrual_updated-_CA_01.10_SAP JE Template 10.06.12 2 2" xfId="12942"/>
    <cellStyle name="s_Trans Assump (2)_JE 160 Workbasket Accrual_updated-_CA_01.10_SAP JE Template 10.06.12 2 2 2" xfId="16480"/>
    <cellStyle name="s_Trans Assump (2)_JE 160 Workbasket Accrual_updated-_CA_01.10_SAP JE Template 10.06.12 2 2 3" xfId="23537"/>
    <cellStyle name="s_Trans Assump (2)_JE 160 Workbasket Accrual_updated-_CA_01.10_SAP JE Template 10.06.12 2 3" xfId="14723"/>
    <cellStyle name="s_Trans Assump (2)_JE 160 Workbasket Accrual_updated-_CA_01.10_SAP JE Template 10.06.12 2 4" xfId="21768"/>
    <cellStyle name="s_Trans Assump (2)_JE 160 Workbasket Accrual_updated-_CA_01.10_SAP JE Template 10.06.12 3" xfId="12057"/>
    <cellStyle name="s_Trans Assump (2)_JE 160 Workbasket Accrual_updated-_CA_01.10_SAP JE Template 10.06.12 3 2" xfId="15603"/>
    <cellStyle name="s_Trans Assump (2)_JE 160 Workbasket Accrual_updated-_CA_01.10_SAP JE Template 10.06.12 3 3" xfId="22659"/>
    <cellStyle name="s_Trans Assump (2)_JE 160 Workbasket Accrual_updated-_CA_01.10_SAP JE Template 10.06.12 4" xfId="13841"/>
    <cellStyle name="s_Trans Assump (2)_JE 160 Workbasket Accrual_updated-_CA_01.10_SAP JE Template 10.06.12 4 2" xfId="30699"/>
    <cellStyle name="s_Trans Assump (2)_JE 160 Workbasket Accrual_updated-_CA_01.10_SAP JE Template 10.06.12 4 3" xfId="19625"/>
    <cellStyle name="s_Trans Assump (2)_JE 160 Workbasket Accrual_updated-_CA_01.10_SAP JE Template 10.06.12 5" xfId="19846"/>
    <cellStyle name="s_Trans Assump (2)_JE 160 Workbasket Accrual_updated-_CA_01.10_SAP JE Template 10.06.12 6" xfId="36294"/>
    <cellStyle name="s_Trans Assump (2)_JE 160 Workbasket Accrual_updated-_CA_01.10_SAP JE Template 10.06.12 7" xfId="37184"/>
    <cellStyle name="s_Trans Assump (2)_JE 160 Workbasket Accrual_updated-_CA_01.10_SAP JE Template 10.06.12 8" xfId="38072"/>
    <cellStyle name="s_Trans Assump (2)_JE 175 Legal accrual_12.11" xfId="7396"/>
    <cellStyle name="s_Trans Assump (2)_JE 175 Legal accrual_12.11 2" xfId="11150"/>
    <cellStyle name="s_Trans Assump (2)_JE 175 Legal accrual_12.11 2 2" xfId="12943"/>
    <cellStyle name="s_Trans Assump (2)_JE 175 Legal accrual_12.11 2 2 2" xfId="16481"/>
    <cellStyle name="s_Trans Assump (2)_JE 175 Legal accrual_12.11 2 2 3" xfId="23538"/>
    <cellStyle name="s_Trans Assump (2)_JE 175 Legal accrual_12.11 2 3" xfId="14724"/>
    <cellStyle name="s_Trans Assump (2)_JE 175 Legal accrual_12.11 2 4" xfId="21769"/>
    <cellStyle name="s_Trans Assump (2)_JE 175 Legal accrual_12.11 3" xfId="12058"/>
    <cellStyle name="s_Trans Assump (2)_JE 175 Legal accrual_12.11 3 2" xfId="15604"/>
    <cellStyle name="s_Trans Assump (2)_JE 175 Legal accrual_12.11 3 3" xfId="22660"/>
    <cellStyle name="s_Trans Assump (2)_JE 175 Legal accrual_12.11 4" xfId="13842"/>
    <cellStyle name="s_Trans Assump (2)_JE 175 Legal accrual_12.11 4 2" xfId="30700"/>
    <cellStyle name="s_Trans Assump (2)_JE 175 Legal accrual_12.11 4 3" xfId="18762"/>
    <cellStyle name="s_Trans Assump (2)_JE 175 Legal accrual_12.11 5" xfId="19847"/>
    <cellStyle name="s_Trans Assump (2)_JE 175 Legal accrual_12.11 6" xfId="36295"/>
    <cellStyle name="s_Trans Assump (2)_JE 175 Legal accrual_12.11 7" xfId="37185"/>
    <cellStyle name="s_Trans Assump (2)_JE 175 Legal accrual_12.11 8" xfId="38073"/>
    <cellStyle name="s_Trans Assump (2)_JE 175 Legal Accrual_LI_07.12" xfId="10935"/>
    <cellStyle name="s_Trans Assump (2)_JE 175 Legal Accrual_LI_07.12 2" xfId="30701"/>
    <cellStyle name="s_Trans Assump (2)_JE 175 Legal Accrual_LI_07.12 2 2" xfId="34884"/>
    <cellStyle name="s_Trans Assump (2)_JE 180_MI reserve over 180 days_LI 07.12" xfId="10936"/>
    <cellStyle name="s_Trans Assump (2)_JE 180_MI reserve over 180 days_LI 07.12 2" xfId="30702"/>
    <cellStyle name="s_Trans Assump (2)_JE 180_MI reserve over 180 days_LI 07.12 2 2" xfId="34171"/>
    <cellStyle name="s_Trans Assump (2)_JE 200 AWCC true up_PA_06.12" xfId="7397"/>
    <cellStyle name="s_Trans Assump (2)_JE 200 AWCC true up_PA_06.12 2" xfId="11151"/>
    <cellStyle name="s_Trans Assump (2)_JE 200 AWCC true up_PA_06.12 2 2" xfId="12944"/>
    <cellStyle name="s_Trans Assump (2)_JE 200 AWCC true up_PA_06.12 2 2 2" xfId="16482"/>
    <cellStyle name="s_Trans Assump (2)_JE 200 AWCC true up_PA_06.12 2 2 3" xfId="23539"/>
    <cellStyle name="s_Trans Assump (2)_JE 200 AWCC true up_PA_06.12 2 3" xfId="14725"/>
    <cellStyle name="s_Trans Assump (2)_JE 200 AWCC true up_PA_06.12 2 4" xfId="21770"/>
    <cellStyle name="s_Trans Assump (2)_JE 200 AWCC true up_PA_06.12 3" xfId="12059"/>
    <cellStyle name="s_Trans Assump (2)_JE 200 AWCC true up_PA_06.12 3 2" xfId="15605"/>
    <cellStyle name="s_Trans Assump (2)_JE 200 AWCC true up_PA_06.12 3 3" xfId="22661"/>
    <cellStyle name="s_Trans Assump (2)_JE 200 AWCC true up_PA_06.12 4" xfId="13843"/>
    <cellStyle name="s_Trans Assump (2)_JE 200 AWCC true up_PA_06.12 4 2" xfId="30703"/>
    <cellStyle name="s_Trans Assump (2)_JE 200 AWCC true up_PA_06.12 4 3" xfId="18070"/>
    <cellStyle name="s_Trans Assump (2)_JE 200 AWCC true up_PA_06.12 5" xfId="19848"/>
    <cellStyle name="s_Trans Assump (2)_JE 200 AWCC true up_PA_06.12 6" xfId="36296"/>
    <cellStyle name="s_Trans Assump (2)_JE 200 AWCC true up_PA_06.12 7" xfId="37186"/>
    <cellStyle name="s_Trans Assump (2)_JE 200 AWCC true up_PA_06.12 8" xfId="38074"/>
    <cellStyle name="s_Trans Assump (2)_JE 38110902 True up interest for RAC adjustment" xfId="7398"/>
    <cellStyle name="s_Trans Assump (2)_JE 38110902 True up interest for RAC adjustment 2" xfId="30704"/>
    <cellStyle name="s_Trans Assump (2)_JE 38110902 True up interest for RAC adjustment 2 2" xfId="32306"/>
    <cellStyle name="s_Trans Assump (2)_JE 39081218 Antenna Rent Revenue_NY_07.12" xfId="9479"/>
    <cellStyle name="s_Trans Assump (2)_JE 39081218 Antenna Rent Revenue_NY_07.12 2" xfId="30705"/>
    <cellStyle name="s_Trans Assump (2)_JE 39081218 Antenna Rent Revenue_NY_07.12 2 2" xfId="20963"/>
    <cellStyle name="s_Trans Assump (2)_JE 500 INTERNAL RESERVE INTEREST Dec. 2011" xfId="7399"/>
    <cellStyle name="s_Trans Assump (2)_JE 500 INTERNAL RESERVE INTEREST Dec. 2011 2" xfId="9605"/>
    <cellStyle name="s_Trans Assump (2)_JE 500 INTERNAL RESERVE INTEREST Dec. 2011 2 2" xfId="30707"/>
    <cellStyle name="s_Trans Assump (2)_JE 500 INTERNAL RESERVE INTEREST Dec. 2011 2 2 2" xfId="33201"/>
    <cellStyle name="s_Trans Assump (2)_JE 500 INTERNAL RESERVE INTEREST Dec. 2011 3" xfId="30706"/>
    <cellStyle name="s_Trans Assump (2)_JE 500 INTERNAL RESERVE INTEREST Dec. 2011 3 2" xfId="32237"/>
    <cellStyle name="s_Trans Assump (2)_JE 500 INTERNAL RESERVE INTEREST Nov. 2011" xfId="9606"/>
    <cellStyle name="s_Trans Assump (2)_JE 500 INTERNAL RESERVE INTEREST Nov. 2011 2" xfId="30708"/>
    <cellStyle name="s_Trans Assump (2)_JE 500 INTERNAL RESERVE INTEREST Nov. 2011 2 2" xfId="17291"/>
    <cellStyle name="s_Trans Assump (2)_JE 725 - To record the PPV uplift - NY - 08.12" xfId="9179"/>
    <cellStyle name="s_Trans Assump (2)_JE 725 - To record the PPV uplift - NY - 08.12 2" xfId="30709"/>
    <cellStyle name="s_Trans Assump (2)_JE 725 - To record the PPV uplift - NY - 08.12 2 2" xfId="21294"/>
    <cellStyle name="s_Trans Assump (2)_JE 77 Rev Stabilization 02.12" xfId="7400"/>
    <cellStyle name="s_Trans Assump (2)_JE 77 Rev Stabilization 02.12 2" xfId="30710"/>
    <cellStyle name="s_Trans Assump (2)_JE 77 Rev Stabilization 02.12 2 2" xfId="17279"/>
    <cellStyle name="s_Trans Assump (2)_JE 77 Rev Stabilization 03.12" xfId="10628"/>
    <cellStyle name="s_Trans Assump (2)_JE 77 Rev Stabilization 03.12 2" xfId="30711"/>
    <cellStyle name="s_Trans Assump (2)_JE 77 Rev Stabilization 03.12 2 2" xfId="17536"/>
    <cellStyle name="s_Trans Assump (2)_JE 77 Rev Stabilization 08.11" xfId="7401"/>
    <cellStyle name="s_Trans Assump (2)_JE 77 Rev Stabilization 08.11 2" xfId="10629"/>
    <cellStyle name="s_Trans Assump (2)_JE 77 Rev Stabilization 08.11 2 2" xfId="30713"/>
    <cellStyle name="s_Trans Assump (2)_JE 77 Rev Stabilization 08.11 2 2 2" xfId="33073"/>
    <cellStyle name="s_Trans Assump (2)_JE 77 Rev Stabilization 08.11 3" xfId="30712"/>
    <cellStyle name="s_Trans Assump (2)_JE 77 Rev Stabilization 08.11 3 2" xfId="21127"/>
    <cellStyle name="s_Trans Assump (2)_JE 77 Rev Stabilization 11.11" xfId="10630"/>
    <cellStyle name="s_Trans Assump (2)_JE 77 Rev Stabilization 11.11 2" xfId="30714"/>
    <cellStyle name="s_Trans Assump (2)_JE 77 Rev Stabilization 11.11 2 2" xfId="35920"/>
    <cellStyle name="s_Trans Assump (2)_JE 77 Rev Stabilization 12.11" xfId="10631"/>
    <cellStyle name="s_Trans Assump (2)_JE 77 Rev Stabilization 12.11 2" xfId="30715"/>
    <cellStyle name="s_Trans Assump (2)_JE 77 Rev Stabilization 12.11 2 2" xfId="20949"/>
    <cellStyle name="s_Trans Assump (2)_JE 77 Rev Stabilization_NY_08.12" xfId="9180"/>
    <cellStyle name="s_Trans Assump (2)_JE 77 Rev Stabilization_NY_08.12 2" xfId="30716"/>
    <cellStyle name="s_Trans Assump (2)_JE 77 Rev Stabilization_NY_08.12 2 2" xfId="32588"/>
    <cellStyle name="s_Trans Assump (2)_JE 78 Property Tax Stabilization 02.12" xfId="9181"/>
    <cellStyle name="s_Trans Assump (2)_JE 78 Property Tax Stabilization 02.12 2" xfId="30717"/>
    <cellStyle name="s_Trans Assump (2)_JE 78 Property Tax Stabilization 02.12 2 2" xfId="36013"/>
    <cellStyle name="s_Trans Assump (2)_JE 78 Property Tax Stabilization 08.11" xfId="9182"/>
    <cellStyle name="s_Trans Assump (2)_JE 78 Property Tax Stabilization 08.11 2" xfId="30718"/>
    <cellStyle name="s_Trans Assump (2)_JE 78 Property Tax Stabilization 08.11 2 2" xfId="34886"/>
    <cellStyle name="s_Trans Assump (2)_JE 78 Property Tax Stabilization 11.11" xfId="9183"/>
    <cellStyle name="s_Trans Assump (2)_JE 78 Property Tax Stabilization 11.11 2" xfId="30719"/>
    <cellStyle name="s_Trans Assump (2)_JE 78 Property Tax Stabilization 11.11 2 2" xfId="21484"/>
    <cellStyle name="s_Trans Assump (2)_JE Template" xfId="7402"/>
    <cellStyle name="s_Trans Assump (2)_JE Template 10" xfId="36297"/>
    <cellStyle name="s_Trans Assump (2)_JE Template 11" xfId="37187"/>
    <cellStyle name="s_Trans Assump (2)_JE Template 12" xfId="38075"/>
    <cellStyle name="s_Trans Assump (2)_JE Template 2" xfId="7403"/>
    <cellStyle name="s_Trans Assump (2)_JE Template 2 2" xfId="11153"/>
    <cellStyle name="s_Trans Assump (2)_JE Template 2 2 2" xfId="12946"/>
    <cellStyle name="s_Trans Assump (2)_JE Template 2 2 2 2" xfId="16484"/>
    <cellStyle name="s_Trans Assump (2)_JE Template 2 2 2 3" xfId="23541"/>
    <cellStyle name="s_Trans Assump (2)_JE Template 2 2 3" xfId="14727"/>
    <cellStyle name="s_Trans Assump (2)_JE Template 2 2 4" xfId="21772"/>
    <cellStyle name="s_Trans Assump (2)_JE Template 2 3" xfId="12061"/>
    <cellStyle name="s_Trans Assump (2)_JE Template 2 3 2" xfId="15607"/>
    <cellStyle name="s_Trans Assump (2)_JE Template 2 3 3" xfId="22663"/>
    <cellStyle name="s_Trans Assump (2)_JE Template 2 4" xfId="13845"/>
    <cellStyle name="s_Trans Assump (2)_JE Template 2 4 2" xfId="30721"/>
    <cellStyle name="s_Trans Assump (2)_JE Template 2 4 3" xfId="19676"/>
    <cellStyle name="s_Trans Assump (2)_JE Template 2 5" xfId="19852"/>
    <cellStyle name="s_Trans Assump (2)_JE Template 2 6" xfId="36298"/>
    <cellStyle name="s_Trans Assump (2)_JE Template 2 7" xfId="37188"/>
    <cellStyle name="s_Trans Assump (2)_JE Template 2 8" xfId="38076"/>
    <cellStyle name="s_Trans Assump (2)_JE Template 3" xfId="7404"/>
    <cellStyle name="s_Trans Assump (2)_JE Template 3 2" xfId="30722"/>
    <cellStyle name="s_Trans Assump (2)_JE Template 3 2 2" xfId="33718"/>
    <cellStyle name="s_Trans Assump (2)_JE Template 4" xfId="7405"/>
    <cellStyle name="s_Trans Assump (2)_JE Template 4 2" xfId="30723"/>
    <cellStyle name="s_Trans Assump (2)_JE Template 4 2 2" xfId="17561"/>
    <cellStyle name="s_Trans Assump (2)_JE Template 5" xfId="7406"/>
    <cellStyle name="s_Trans Assump (2)_JE Template 5 2" xfId="30724"/>
    <cellStyle name="s_Trans Assump (2)_JE Template 5 2 2" xfId="34933"/>
    <cellStyle name="s_Trans Assump (2)_JE Template 6" xfId="11152"/>
    <cellStyle name="s_Trans Assump (2)_JE Template 6 2" xfId="12945"/>
    <cellStyle name="s_Trans Assump (2)_JE Template 6 2 2" xfId="16483"/>
    <cellStyle name="s_Trans Assump (2)_JE Template 6 2 3" xfId="23540"/>
    <cellStyle name="s_Trans Assump (2)_JE Template 6 3" xfId="14726"/>
    <cellStyle name="s_Trans Assump (2)_JE Template 6 4" xfId="21771"/>
    <cellStyle name="s_Trans Assump (2)_JE Template 7" xfId="12060"/>
    <cellStyle name="s_Trans Assump (2)_JE Template 7 2" xfId="15606"/>
    <cellStyle name="s_Trans Assump (2)_JE Template 7 3" xfId="22662"/>
    <cellStyle name="s_Trans Assump (2)_JE Template 8" xfId="13844"/>
    <cellStyle name="s_Trans Assump (2)_JE Template 8 2" xfId="30720"/>
    <cellStyle name="s_Trans Assump (2)_JE Template 8 3" xfId="18790"/>
    <cellStyle name="s_Trans Assump (2)_JE Template 9" xfId="19851"/>
    <cellStyle name="s_Trans Assump (2)_JE Template_~3251160" xfId="7407"/>
    <cellStyle name="s_Trans Assump (2)_JE Template_~3251160 2" xfId="11154"/>
    <cellStyle name="s_Trans Assump (2)_JE Template_~3251160 2 2" xfId="12947"/>
    <cellStyle name="s_Trans Assump (2)_JE Template_~3251160 2 2 2" xfId="16485"/>
    <cellStyle name="s_Trans Assump (2)_JE Template_~3251160 2 2 3" xfId="23542"/>
    <cellStyle name="s_Trans Assump (2)_JE Template_~3251160 2 3" xfId="14728"/>
    <cellStyle name="s_Trans Assump (2)_JE Template_~3251160 2 4" xfId="21773"/>
    <cellStyle name="s_Trans Assump (2)_JE Template_~3251160 3" xfId="12062"/>
    <cellStyle name="s_Trans Assump (2)_JE Template_~3251160 3 2" xfId="15608"/>
    <cellStyle name="s_Trans Assump (2)_JE Template_~3251160 3 3" xfId="22664"/>
    <cellStyle name="s_Trans Assump (2)_JE Template_~3251160 4" xfId="13846"/>
    <cellStyle name="s_Trans Assump (2)_JE Template_~3251160 4 2" xfId="30725"/>
    <cellStyle name="s_Trans Assump (2)_JE Template_~3251160 4 3" xfId="18972"/>
    <cellStyle name="s_Trans Assump (2)_JE Template_~3251160 5" xfId="19853"/>
    <cellStyle name="s_Trans Assump (2)_JE Template_~3251160 6" xfId="36299"/>
    <cellStyle name="s_Trans Assump (2)_JE Template_~3251160 7" xfId="37189"/>
    <cellStyle name="s_Trans Assump (2)_JE Template_~3251160 8" xfId="38077"/>
    <cellStyle name="s_Trans Assump (2)_JE Template_JE 160 Workbasket accrual LI 09.11" xfId="7408"/>
    <cellStyle name="s_Trans Assump (2)_JE Template_JE 160 Workbasket accrual LI 09.11 2" xfId="11155"/>
    <cellStyle name="s_Trans Assump (2)_JE Template_JE 160 Workbasket accrual LI 09.11 2 2" xfId="12948"/>
    <cellStyle name="s_Trans Assump (2)_JE Template_JE 160 Workbasket accrual LI 09.11 2 2 2" xfId="16486"/>
    <cellStyle name="s_Trans Assump (2)_JE Template_JE 160 Workbasket accrual LI 09.11 2 2 3" xfId="23543"/>
    <cellStyle name="s_Trans Assump (2)_JE Template_JE 160 Workbasket accrual LI 09.11 2 3" xfId="14729"/>
    <cellStyle name="s_Trans Assump (2)_JE Template_JE 160 Workbasket accrual LI 09.11 2 4" xfId="21774"/>
    <cellStyle name="s_Trans Assump (2)_JE Template_JE 160 Workbasket accrual LI 09.11 3" xfId="12063"/>
    <cellStyle name="s_Trans Assump (2)_JE Template_JE 160 Workbasket accrual LI 09.11 3 2" xfId="15609"/>
    <cellStyle name="s_Trans Assump (2)_JE Template_JE 160 Workbasket accrual LI 09.11 3 3" xfId="22665"/>
    <cellStyle name="s_Trans Assump (2)_JE Template_JE 160 Workbasket accrual LI 09.11 4" xfId="13847"/>
    <cellStyle name="s_Trans Assump (2)_JE Template_JE 160 Workbasket accrual LI 09.11 4 2" xfId="30726"/>
    <cellStyle name="s_Trans Assump (2)_JE Template_JE 160 Workbasket accrual LI 09.11 4 3" xfId="34993"/>
    <cellStyle name="s_Trans Assump (2)_JE Template_JE 160 Workbasket accrual LI 09.11 5" xfId="19854"/>
    <cellStyle name="s_Trans Assump (2)_JE Template_JE 160 Workbasket accrual LI 09.11 6" xfId="36300"/>
    <cellStyle name="s_Trans Assump (2)_JE Template_JE 160 Workbasket accrual LI 09.11 7" xfId="37190"/>
    <cellStyle name="s_Trans Assump (2)_JE Template_JE 160 Workbasket accrual LI 09.11 8" xfId="38078"/>
    <cellStyle name="s_Trans Assump (2)_JE Template_JE 160 Workbasket accrual LI 10.11 - in progress" xfId="7409"/>
    <cellStyle name="s_Trans Assump (2)_JE Template_JE 160 Workbasket accrual LI 10.11 - in progress 2" xfId="11156"/>
    <cellStyle name="s_Trans Assump (2)_JE Template_JE 160 Workbasket accrual LI 10.11 - in progress 2 2" xfId="12949"/>
    <cellStyle name="s_Trans Assump (2)_JE Template_JE 160 Workbasket accrual LI 10.11 - in progress 2 2 2" xfId="16487"/>
    <cellStyle name="s_Trans Assump (2)_JE Template_JE 160 Workbasket accrual LI 10.11 - in progress 2 2 3" xfId="23544"/>
    <cellStyle name="s_Trans Assump (2)_JE Template_JE 160 Workbasket accrual LI 10.11 - in progress 2 3" xfId="14730"/>
    <cellStyle name="s_Trans Assump (2)_JE Template_JE 160 Workbasket accrual LI 10.11 - in progress 2 4" xfId="21775"/>
    <cellStyle name="s_Trans Assump (2)_JE Template_JE 160 Workbasket accrual LI 10.11 - in progress 3" xfId="12064"/>
    <cellStyle name="s_Trans Assump (2)_JE Template_JE 160 Workbasket accrual LI 10.11 - in progress 3 2" xfId="15610"/>
    <cellStyle name="s_Trans Assump (2)_JE Template_JE 160 Workbasket accrual LI 10.11 - in progress 3 3" xfId="22666"/>
    <cellStyle name="s_Trans Assump (2)_JE Template_JE 160 Workbasket accrual LI 10.11 - in progress 4" xfId="13848"/>
    <cellStyle name="s_Trans Assump (2)_JE Template_JE 160 Workbasket accrual LI 10.11 - in progress 4 2" xfId="30727"/>
    <cellStyle name="s_Trans Assump (2)_JE Template_JE 160 Workbasket accrual LI 10.11 - in progress 4 3" xfId="17433"/>
    <cellStyle name="s_Trans Assump (2)_JE Template_JE 160 Workbasket accrual LI 10.11 - in progress 5" xfId="19855"/>
    <cellStyle name="s_Trans Assump (2)_JE Template_JE 160 Workbasket accrual LI 10.11 - in progress 6" xfId="36301"/>
    <cellStyle name="s_Trans Assump (2)_JE Template_JE 160 Workbasket accrual LI 10.11 - in progress 7" xfId="37191"/>
    <cellStyle name="s_Trans Assump (2)_JE Template_JE 160 Workbasket accrual LI 10.11 - in progress 8" xfId="38079"/>
    <cellStyle name="s_Trans Assump (2)_JE Template_JE 160 Workbasket Template_LI_04.12" xfId="7410"/>
    <cellStyle name="s_Trans Assump (2)_JE Template_JE 160 Workbasket Template_LI_04.12 2" xfId="11157"/>
    <cellStyle name="s_Trans Assump (2)_JE Template_JE 160 Workbasket Template_LI_04.12 2 2" xfId="12950"/>
    <cellStyle name="s_Trans Assump (2)_JE Template_JE 160 Workbasket Template_LI_04.12 2 2 2" xfId="16488"/>
    <cellStyle name="s_Trans Assump (2)_JE Template_JE 160 Workbasket Template_LI_04.12 2 2 3" xfId="23545"/>
    <cellStyle name="s_Trans Assump (2)_JE Template_JE 160 Workbasket Template_LI_04.12 2 3" xfId="14731"/>
    <cellStyle name="s_Trans Assump (2)_JE Template_JE 160 Workbasket Template_LI_04.12 2 4" xfId="21776"/>
    <cellStyle name="s_Trans Assump (2)_JE Template_JE 160 Workbasket Template_LI_04.12 3" xfId="12065"/>
    <cellStyle name="s_Trans Assump (2)_JE Template_JE 160 Workbasket Template_LI_04.12 3 2" xfId="15611"/>
    <cellStyle name="s_Trans Assump (2)_JE Template_JE 160 Workbasket Template_LI_04.12 3 3" xfId="22667"/>
    <cellStyle name="s_Trans Assump (2)_JE Template_JE 160 Workbasket Template_LI_04.12 4" xfId="13849"/>
    <cellStyle name="s_Trans Assump (2)_JE Template_JE 160 Workbasket Template_LI_04.12 4 2" xfId="30728"/>
    <cellStyle name="s_Trans Assump (2)_JE Template_JE 160 Workbasket Template_LI_04.12 4 3" xfId="19362"/>
    <cellStyle name="s_Trans Assump (2)_JE Template_JE 160 Workbasket Template_LI_04.12 5" xfId="19856"/>
    <cellStyle name="s_Trans Assump (2)_JE Template_JE 160 Workbasket Template_LI_04.12 6" xfId="36302"/>
    <cellStyle name="s_Trans Assump (2)_JE Template_JE 160 Workbasket Template_LI_04.12 7" xfId="37192"/>
    <cellStyle name="s_Trans Assump (2)_JE Template_JE 160 Workbasket Template_LI_04.12 8" xfId="38080"/>
    <cellStyle name="s_Trans Assump (2)_JE Template_JE 160 Workbasket Template_LI_07.12" xfId="7411"/>
    <cellStyle name="s_Trans Assump (2)_JE Template_JE 160 Workbasket Template_LI_07.12 2" xfId="30729"/>
    <cellStyle name="s_Trans Assump (2)_JE Template_JE 160 Workbasket Template_LI_07.12 2 2" xfId="17280"/>
    <cellStyle name="s_Trans Assump (2)_JE Template_JE 175 Legal Accrual_LI 05.12" xfId="7412"/>
    <cellStyle name="s_Trans Assump (2)_JE Template_JE 175 Legal Accrual_LI 05.12 2" xfId="30730"/>
    <cellStyle name="s_Trans Assump (2)_JE Template_JE 175 Legal Accrual_LI 05.12 2 2" xfId="17447"/>
    <cellStyle name="s_Trans Assump (2)_JE Template_JE 175 Legal Accrual_LI 08.2011" xfId="7413"/>
    <cellStyle name="s_Trans Assump (2)_JE Template_JE 175 Legal Accrual_LI 08.2011 2" xfId="11158"/>
    <cellStyle name="s_Trans Assump (2)_JE Template_JE 175 Legal Accrual_LI 08.2011 2 2" xfId="12951"/>
    <cellStyle name="s_Trans Assump (2)_JE Template_JE 175 Legal Accrual_LI 08.2011 2 2 2" xfId="16489"/>
    <cellStyle name="s_Trans Assump (2)_JE Template_JE 175 Legal Accrual_LI 08.2011 2 2 3" xfId="23546"/>
    <cellStyle name="s_Trans Assump (2)_JE Template_JE 175 Legal Accrual_LI 08.2011 2 3" xfId="14732"/>
    <cellStyle name="s_Trans Assump (2)_JE Template_JE 175 Legal Accrual_LI 08.2011 2 4" xfId="21777"/>
    <cellStyle name="s_Trans Assump (2)_JE Template_JE 175 Legal Accrual_LI 08.2011 3" xfId="12066"/>
    <cellStyle name="s_Trans Assump (2)_JE Template_JE 175 Legal Accrual_LI 08.2011 3 2" xfId="15612"/>
    <cellStyle name="s_Trans Assump (2)_JE Template_JE 175 Legal Accrual_LI 08.2011 3 3" xfId="22668"/>
    <cellStyle name="s_Trans Assump (2)_JE Template_JE 175 Legal Accrual_LI 08.2011 4" xfId="13850"/>
    <cellStyle name="s_Trans Assump (2)_JE Template_JE 175 Legal Accrual_LI 08.2011 4 2" xfId="30731"/>
    <cellStyle name="s_Trans Assump (2)_JE Template_JE 175 Legal Accrual_LI 08.2011 4 3" xfId="19705"/>
    <cellStyle name="s_Trans Assump (2)_JE Template_JE 175 Legal Accrual_LI 08.2011 5" xfId="19857"/>
    <cellStyle name="s_Trans Assump (2)_JE Template_JE 175 Legal Accrual_LI 08.2011 6" xfId="36303"/>
    <cellStyle name="s_Trans Assump (2)_JE Template_JE 175 Legal Accrual_LI 08.2011 7" xfId="37193"/>
    <cellStyle name="s_Trans Assump (2)_JE Template_JE 175 Legal Accrual_LI 08.2011 8" xfId="38081"/>
    <cellStyle name="s_Trans Assump (2)_JE Template_JE 175 Legal Accrual_LI -10.2011" xfId="7414"/>
    <cellStyle name="s_Trans Assump (2)_JE Template_JE 175 Legal Accrual_LI -10.2011 2" xfId="11159"/>
    <cellStyle name="s_Trans Assump (2)_JE Template_JE 175 Legal Accrual_LI -10.2011 2 2" xfId="12952"/>
    <cellStyle name="s_Trans Assump (2)_JE Template_JE 175 Legal Accrual_LI -10.2011 2 2 2" xfId="16490"/>
    <cellStyle name="s_Trans Assump (2)_JE Template_JE 175 Legal Accrual_LI -10.2011 2 2 3" xfId="23547"/>
    <cellStyle name="s_Trans Assump (2)_JE Template_JE 175 Legal Accrual_LI -10.2011 2 3" xfId="14733"/>
    <cellStyle name="s_Trans Assump (2)_JE Template_JE 175 Legal Accrual_LI -10.2011 2 4" xfId="21778"/>
    <cellStyle name="s_Trans Assump (2)_JE Template_JE 175 Legal Accrual_LI -10.2011 3" xfId="12067"/>
    <cellStyle name="s_Trans Assump (2)_JE Template_JE 175 Legal Accrual_LI -10.2011 3 2" xfId="15613"/>
    <cellStyle name="s_Trans Assump (2)_JE Template_JE 175 Legal Accrual_LI -10.2011 3 3" xfId="22669"/>
    <cellStyle name="s_Trans Assump (2)_JE Template_JE 175 Legal Accrual_LI -10.2011 4" xfId="13851"/>
    <cellStyle name="s_Trans Assump (2)_JE Template_JE 175 Legal Accrual_LI -10.2011 4 2" xfId="30732"/>
    <cellStyle name="s_Trans Assump (2)_JE Template_JE 175 Legal Accrual_LI -10.2011 4 3" xfId="35407"/>
    <cellStyle name="s_Trans Assump (2)_JE Template_JE 175 Legal Accrual_LI -10.2011 5" xfId="19858"/>
    <cellStyle name="s_Trans Assump (2)_JE Template_JE 175 Legal Accrual_LI -10.2011 6" xfId="36304"/>
    <cellStyle name="s_Trans Assump (2)_JE Template_JE 175 Legal Accrual_LI -10.2011 7" xfId="37194"/>
    <cellStyle name="s_Trans Assump (2)_JE Template_JE 175 Legal Accrual_LI -10.2011 8" xfId="38082"/>
    <cellStyle name="s_Trans Assump (2)_JE Template_JE 175 Legal Accrual_LI -11.2011" xfId="7415"/>
    <cellStyle name="s_Trans Assump (2)_JE Template_JE 175 Legal Accrual_LI -11.2011 2" xfId="11160"/>
    <cellStyle name="s_Trans Assump (2)_JE Template_JE 175 Legal Accrual_LI -11.2011 2 2" xfId="12953"/>
    <cellStyle name="s_Trans Assump (2)_JE Template_JE 175 Legal Accrual_LI -11.2011 2 2 2" xfId="16491"/>
    <cellStyle name="s_Trans Assump (2)_JE Template_JE 175 Legal Accrual_LI -11.2011 2 2 3" xfId="23548"/>
    <cellStyle name="s_Trans Assump (2)_JE Template_JE 175 Legal Accrual_LI -11.2011 2 3" xfId="14734"/>
    <cellStyle name="s_Trans Assump (2)_JE Template_JE 175 Legal Accrual_LI -11.2011 2 4" xfId="21779"/>
    <cellStyle name="s_Trans Assump (2)_JE Template_JE 175 Legal Accrual_LI -11.2011 3" xfId="12068"/>
    <cellStyle name="s_Trans Assump (2)_JE Template_JE 175 Legal Accrual_LI -11.2011 3 2" xfId="15614"/>
    <cellStyle name="s_Trans Assump (2)_JE Template_JE 175 Legal Accrual_LI -11.2011 3 3" xfId="22670"/>
    <cellStyle name="s_Trans Assump (2)_JE Template_JE 175 Legal Accrual_LI -11.2011 4" xfId="13852"/>
    <cellStyle name="s_Trans Assump (2)_JE Template_JE 175 Legal Accrual_LI -11.2011 4 2" xfId="30733"/>
    <cellStyle name="s_Trans Assump (2)_JE Template_JE 175 Legal Accrual_LI -11.2011 4 3" xfId="32398"/>
    <cellStyle name="s_Trans Assump (2)_JE Template_JE 175 Legal Accrual_LI -11.2011 5" xfId="19859"/>
    <cellStyle name="s_Trans Assump (2)_JE Template_JE 175 Legal Accrual_LI -11.2011 6" xfId="36305"/>
    <cellStyle name="s_Trans Assump (2)_JE Template_JE 175 Legal Accrual_LI -11.2011 7" xfId="37195"/>
    <cellStyle name="s_Trans Assump (2)_JE Template_JE 175 Legal Accrual_LI -11.2011 8" xfId="38083"/>
    <cellStyle name="s_Trans Assump (2)_JE Template_JE 175 Legal Accrual_LI -12.2011" xfId="7416"/>
    <cellStyle name="s_Trans Assump (2)_JE Template_JE 175 Legal Accrual_LI -12.2011 2" xfId="11161"/>
    <cellStyle name="s_Trans Assump (2)_JE Template_JE 175 Legal Accrual_LI -12.2011 2 2" xfId="12954"/>
    <cellStyle name="s_Trans Assump (2)_JE Template_JE 175 Legal Accrual_LI -12.2011 2 2 2" xfId="16492"/>
    <cellStyle name="s_Trans Assump (2)_JE Template_JE 175 Legal Accrual_LI -12.2011 2 2 3" xfId="23549"/>
    <cellStyle name="s_Trans Assump (2)_JE Template_JE 175 Legal Accrual_LI -12.2011 2 3" xfId="14735"/>
    <cellStyle name="s_Trans Assump (2)_JE Template_JE 175 Legal Accrual_LI -12.2011 2 4" xfId="21780"/>
    <cellStyle name="s_Trans Assump (2)_JE Template_JE 175 Legal Accrual_LI -12.2011 3" xfId="12069"/>
    <cellStyle name="s_Trans Assump (2)_JE Template_JE 175 Legal Accrual_LI -12.2011 3 2" xfId="15615"/>
    <cellStyle name="s_Trans Assump (2)_JE Template_JE 175 Legal Accrual_LI -12.2011 3 3" xfId="22671"/>
    <cellStyle name="s_Trans Assump (2)_JE Template_JE 175 Legal Accrual_LI -12.2011 4" xfId="13853"/>
    <cellStyle name="s_Trans Assump (2)_JE Template_JE 175 Legal Accrual_LI -12.2011 4 2" xfId="30734"/>
    <cellStyle name="s_Trans Assump (2)_JE Template_JE 175 Legal Accrual_LI -12.2011 4 3" xfId="33918"/>
    <cellStyle name="s_Trans Assump (2)_JE Template_JE 175 Legal Accrual_LI -12.2011 5" xfId="19860"/>
    <cellStyle name="s_Trans Assump (2)_JE Template_JE 175 Legal Accrual_LI -12.2011 6" xfId="36306"/>
    <cellStyle name="s_Trans Assump (2)_JE Template_JE 175 Legal Accrual_LI -12.2011 7" xfId="37196"/>
    <cellStyle name="s_Trans Assump (2)_JE Template_JE 175 Legal Accrual_LI -12.2011 8" xfId="38084"/>
    <cellStyle name="s_Trans Assump (2)_JE Template_JE 175_Legal Accrual_TN_08.11" xfId="7417"/>
    <cellStyle name="s_Trans Assump (2)_JE Template_JE 175_Legal Accrual_TN_08.11 2" xfId="11162"/>
    <cellStyle name="s_Trans Assump (2)_JE Template_JE 175_Legal Accrual_TN_08.11 2 2" xfId="12955"/>
    <cellStyle name="s_Trans Assump (2)_JE Template_JE 175_Legal Accrual_TN_08.11 2 2 2" xfId="16493"/>
    <cellStyle name="s_Trans Assump (2)_JE Template_JE 175_Legal Accrual_TN_08.11 2 2 3" xfId="23550"/>
    <cellStyle name="s_Trans Assump (2)_JE Template_JE 175_Legal Accrual_TN_08.11 2 3" xfId="14736"/>
    <cellStyle name="s_Trans Assump (2)_JE Template_JE 175_Legal Accrual_TN_08.11 2 4" xfId="21781"/>
    <cellStyle name="s_Trans Assump (2)_JE Template_JE 175_Legal Accrual_TN_08.11 3" xfId="12070"/>
    <cellStyle name="s_Trans Assump (2)_JE Template_JE 175_Legal Accrual_TN_08.11 3 2" xfId="15616"/>
    <cellStyle name="s_Trans Assump (2)_JE Template_JE 175_Legal Accrual_TN_08.11 3 3" xfId="22672"/>
    <cellStyle name="s_Trans Assump (2)_JE Template_JE 175_Legal Accrual_TN_08.11 4" xfId="13854"/>
    <cellStyle name="s_Trans Assump (2)_JE Template_JE 175_Legal Accrual_TN_08.11 4 2" xfId="30735"/>
    <cellStyle name="s_Trans Assump (2)_JE Template_JE 175_Legal Accrual_TN_08.11 4 3" xfId="21601"/>
    <cellStyle name="s_Trans Assump (2)_JE Template_JE 175_Legal Accrual_TN_08.11 5" xfId="19861"/>
    <cellStyle name="s_Trans Assump (2)_JE Template_JE 175_Legal Accrual_TN_08.11 6" xfId="36307"/>
    <cellStyle name="s_Trans Assump (2)_JE Template_JE 175_Legal Accrual_TN_08.11 7" xfId="37197"/>
    <cellStyle name="s_Trans Assump (2)_JE Template_JE 175_Legal Accrual_TN_08.11 8" xfId="38085"/>
    <cellStyle name="s_Trans Assump (2)_JE Template_JE 175_Legal Accrual_TN_09.11" xfId="7418"/>
    <cellStyle name="s_Trans Assump (2)_JE Template_JE 175_Legal Accrual_TN_09.11 2" xfId="11163"/>
    <cellStyle name="s_Trans Assump (2)_JE Template_JE 175_Legal Accrual_TN_09.11 2 2" xfId="12956"/>
    <cellStyle name="s_Trans Assump (2)_JE Template_JE 175_Legal Accrual_TN_09.11 2 2 2" xfId="16494"/>
    <cellStyle name="s_Trans Assump (2)_JE Template_JE 175_Legal Accrual_TN_09.11 2 2 3" xfId="23551"/>
    <cellStyle name="s_Trans Assump (2)_JE Template_JE 175_Legal Accrual_TN_09.11 2 3" xfId="14737"/>
    <cellStyle name="s_Trans Assump (2)_JE Template_JE 175_Legal Accrual_TN_09.11 2 4" xfId="21782"/>
    <cellStyle name="s_Trans Assump (2)_JE Template_JE 175_Legal Accrual_TN_09.11 3" xfId="12071"/>
    <cellStyle name="s_Trans Assump (2)_JE Template_JE 175_Legal Accrual_TN_09.11 3 2" xfId="15617"/>
    <cellStyle name="s_Trans Assump (2)_JE Template_JE 175_Legal Accrual_TN_09.11 3 3" xfId="22673"/>
    <cellStyle name="s_Trans Assump (2)_JE Template_JE 175_Legal Accrual_TN_09.11 4" xfId="13855"/>
    <cellStyle name="s_Trans Assump (2)_JE Template_JE 175_Legal Accrual_TN_09.11 4 2" xfId="30736"/>
    <cellStyle name="s_Trans Assump (2)_JE Template_JE 175_Legal Accrual_TN_09.11 4 3" xfId="17988"/>
    <cellStyle name="s_Trans Assump (2)_JE Template_JE 175_Legal Accrual_TN_09.11 5" xfId="19862"/>
    <cellStyle name="s_Trans Assump (2)_JE Template_JE 175_Legal Accrual_TN_09.11 6" xfId="36308"/>
    <cellStyle name="s_Trans Assump (2)_JE Template_JE 175_Legal Accrual_TN_09.11 7" xfId="37198"/>
    <cellStyle name="s_Trans Assump (2)_JE Template_JE 175_Legal Accrual_TN_09.11 8" xfId="38086"/>
    <cellStyle name="s_Trans Assump (2)_JE Template_LI-Legal Fees_Accrual Worksheet_2011-02Nov" xfId="7419"/>
    <cellStyle name="s_Trans Assump (2)_JE Template_LI-Legal Fees_Accrual Worksheet_2011-02Nov 2" xfId="11164"/>
    <cellStyle name="s_Trans Assump (2)_JE Template_LI-Legal Fees_Accrual Worksheet_2011-02Nov 2 2" xfId="12957"/>
    <cellStyle name="s_Trans Assump (2)_JE Template_LI-Legal Fees_Accrual Worksheet_2011-02Nov 2 2 2" xfId="16495"/>
    <cellStyle name="s_Trans Assump (2)_JE Template_LI-Legal Fees_Accrual Worksheet_2011-02Nov 2 2 3" xfId="23552"/>
    <cellStyle name="s_Trans Assump (2)_JE Template_LI-Legal Fees_Accrual Worksheet_2011-02Nov 2 3" xfId="14738"/>
    <cellStyle name="s_Trans Assump (2)_JE Template_LI-Legal Fees_Accrual Worksheet_2011-02Nov 2 4" xfId="21783"/>
    <cellStyle name="s_Trans Assump (2)_JE Template_LI-Legal Fees_Accrual Worksheet_2011-02Nov 3" xfId="12072"/>
    <cellStyle name="s_Trans Assump (2)_JE Template_LI-Legal Fees_Accrual Worksheet_2011-02Nov 3 2" xfId="15618"/>
    <cellStyle name="s_Trans Assump (2)_JE Template_LI-Legal Fees_Accrual Worksheet_2011-02Nov 3 3" xfId="22674"/>
    <cellStyle name="s_Trans Assump (2)_JE Template_LI-Legal Fees_Accrual Worksheet_2011-02Nov 4" xfId="13856"/>
    <cellStyle name="s_Trans Assump (2)_JE Template_LI-Legal Fees_Accrual Worksheet_2011-02Nov 4 2" xfId="30737"/>
    <cellStyle name="s_Trans Assump (2)_JE Template_LI-Legal Fees_Accrual Worksheet_2011-02Nov 4 3" xfId="18001"/>
    <cellStyle name="s_Trans Assump (2)_JE Template_LI-Legal Fees_Accrual Worksheet_2011-02Nov 5" xfId="19863"/>
    <cellStyle name="s_Trans Assump (2)_JE Template_LI-Legal Fees_Accrual Worksheet_2011-02Nov 6" xfId="36309"/>
    <cellStyle name="s_Trans Assump (2)_JE Template_LI-Legal Fees_Accrual Worksheet_2011-02Nov 7" xfId="37199"/>
    <cellStyle name="s_Trans Assump (2)_JE Template_LI-Legal Fees_Accrual Worksheet_2011-02Nov 8" xfId="38087"/>
    <cellStyle name="s_Trans Assump (2)_JE Template_SAP JE Accrual" xfId="7420"/>
    <cellStyle name="s_Trans Assump (2)_JE Template_SAP JE Accrual 2" xfId="11165"/>
    <cellStyle name="s_Trans Assump (2)_JE Template_SAP JE Accrual 2 2" xfId="12958"/>
    <cellStyle name="s_Trans Assump (2)_JE Template_SAP JE Accrual 2 2 2" xfId="16496"/>
    <cellStyle name="s_Trans Assump (2)_JE Template_SAP JE Accrual 2 2 3" xfId="23553"/>
    <cellStyle name="s_Trans Assump (2)_JE Template_SAP JE Accrual 2 3" xfId="14739"/>
    <cellStyle name="s_Trans Assump (2)_JE Template_SAP JE Accrual 2 4" xfId="21784"/>
    <cellStyle name="s_Trans Assump (2)_JE Template_SAP JE Accrual 3" xfId="12073"/>
    <cellStyle name="s_Trans Assump (2)_JE Template_SAP JE Accrual 3 2" xfId="15619"/>
    <cellStyle name="s_Trans Assump (2)_JE Template_SAP JE Accrual 3 3" xfId="22675"/>
    <cellStyle name="s_Trans Assump (2)_JE Template_SAP JE Accrual 4" xfId="13857"/>
    <cellStyle name="s_Trans Assump (2)_JE Template_SAP JE Accrual 4 2" xfId="30738"/>
    <cellStyle name="s_Trans Assump (2)_JE Template_SAP JE Accrual 4 3" xfId="18503"/>
    <cellStyle name="s_Trans Assump (2)_JE Template_SAP JE Accrual 5" xfId="19864"/>
    <cellStyle name="s_Trans Assump (2)_JE Template_SAP JE Accrual 6" xfId="36310"/>
    <cellStyle name="s_Trans Assump (2)_JE Template_SAP JE Accrual 7" xfId="37200"/>
    <cellStyle name="s_Trans Assump (2)_JE Template_SAP JE Accrual 8" xfId="38088"/>
    <cellStyle name="s_Trans Assump (2)_JE Template_SAP JE Template 10.06.12" xfId="7421"/>
    <cellStyle name="s_Trans Assump (2)_JE Template_SAP JE Template 10.06.12 2" xfId="11166"/>
    <cellStyle name="s_Trans Assump (2)_JE Template_SAP JE Template 10.06.12 2 2" xfId="12959"/>
    <cellStyle name="s_Trans Assump (2)_JE Template_SAP JE Template 10.06.12 2 2 2" xfId="16497"/>
    <cellStyle name="s_Trans Assump (2)_JE Template_SAP JE Template 10.06.12 2 2 3" xfId="23554"/>
    <cellStyle name="s_Trans Assump (2)_JE Template_SAP JE Template 10.06.12 2 3" xfId="14740"/>
    <cellStyle name="s_Trans Assump (2)_JE Template_SAP JE Template 10.06.12 2 4" xfId="21785"/>
    <cellStyle name="s_Trans Assump (2)_JE Template_SAP JE Template 10.06.12 3" xfId="12074"/>
    <cellStyle name="s_Trans Assump (2)_JE Template_SAP JE Template 10.06.12 3 2" xfId="15620"/>
    <cellStyle name="s_Trans Assump (2)_JE Template_SAP JE Template 10.06.12 3 3" xfId="22676"/>
    <cellStyle name="s_Trans Assump (2)_JE Template_SAP JE Template 10.06.12 4" xfId="13858"/>
    <cellStyle name="s_Trans Assump (2)_JE Template_SAP JE Template 10.06.12 4 2" xfId="30739"/>
    <cellStyle name="s_Trans Assump (2)_JE Template_SAP JE Template 10.06.12 4 3" xfId="35002"/>
    <cellStyle name="s_Trans Assump (2)_JE Template_SAP JE Template 10.06.12 5" xfId="19865"/>
    <cellStyle name="s_Trans Assump (2)_JE Template_SAP JE Template 10.06.12 6" xfId="36311"/>
    <cellStyle name="s_Trans Assump (2)_JE Template_SAP JE Template 10.06.12 7" xfId="37201"/>
    <cellStyle name="s_Trans Assump (2)_JE Template_SAP JE Template 10.06.12 8" xfId="38089"/>
    <cellStyle name="s_Trans Assump (2)_JE-December 2012" xfId="7422"/>
    <cellStyle name="s_Trans Assump (2)_JE-December 2012 10" xfId="36312"/>
    <cellStyle name="s_Trans Assump (2)_JE-December 2012 11" xfId="37202"/>
    <cellStyle name="s_Trans Assump (2)_JE-December 2012 12" xfId="38090"/>
    <cellStyle name="s_Trans Assump (2)_JE-December 2012 2" xfId="7423"/>
    <cellStyle name="s_Trans Assump (2)_JE-December 2012 2 2" xfId="30741"/>
    <cellStyle name="s_Trans Assump (2)_JE-December 2012 2 2 2" xfId="21075"/>
    <cellStyle name="s_Trans Assump (2)_JE-December 2012 3" xfId="7424"/>
    <cellStyle name="s_Trans Assump (2)_JE-December 2012 3 2" xfId="30742"/>
    <cellStyle name="s_Trans Assump (2)_JE-December 2012 3 2 2" xfId="34524"/>
    <cellStyle name="s_Trans Assump (2)_JE-December 2012 4" xfId="7425"/>
    <cellStyle name="s_Trans Assump (2)_JE-December 2012 4 2" xfId="30743"/>
    <cellStyle name="s_Trans Assump (2)_JE-December 2012 4 2 2" xfId="20964"/>
    <cellStyle name="s_Trans Assump (2)_JE-December 2012 5" xfId="7426"/>
    <cellStyle name="s_Trans Assump (2)_JE-December 2012 5 2" xfId="30744"/>
    <cellStyle name="s_Trans Assump (2)_JE-December 2012 5 2 2" xfId="21346"/>
    <cellStyle name="s_Trans Assump (2)_JE-December 2012 6" xfId="11167"/>
    <cellStyle name="s_Trans Assump (2)_JE-December 2012 6 2" xfId="12960"/>
    <cellStyle name="s_Trans Assump (2)_JE-December 2012 6 2 2" xfId="16498"/>
    <cellStyle name="s_Trans Assump (2)_JE-December 2012 6 2 3" xfId="23555"/>
    <cellStyle name="s_Trans Assump (2)_JE-December 2012 6 3" xfId="14741"/>
    <cellStyle name="s_Trans Assump (2)_JE-December 2012 6 4" xfId="21786"/>
    <cellStyle name="s_Trans Assump (2)_JE-December 2012 7" xfId="12075"/>
    <cellStyle name="s_Trans Assump (2)_JE-December 2012 7 2" xfId="15621"/>
    <cellStyle name="s_Trans Assump (2)_JE-December 2012 7 3" xfId="22677"/>
    <cellStyle name="s_Trans Assump (2)_JE-December 2012 8" xfId="13859"/>
    <cellStyle name="s_Trans Assump (2)_JE-December 2012 8 2" xfId="30740"/>
    <cellStyle name="s_Trans Assump (2)_JE-December 2012 8 3" xfId="20962"/>
    <cellStyle name="s_Trans Assump (2)_JE-December 2012 9" xfId="19866"/>
    <cellStyle name="s_Trans Assump (2)_JE-November 2012" xfId="7427"/>
    <cellStyle name="s_Trans Assump (2)_JE-November 2012 10" xfId="36313"/>
    <cellStyle name="s_Trans Assump (2)_JE-November 2012 11" xfId="37203"/>
    <cellStyle name="s_Trans Assump (2)_JE-November 2012 12" xfId="38091"/>
    <cellStyle name="s_Trans Assump (2)_JE-November 2012 2" xfId="7428"/>
    <cellStyle name="s_Trans Assump (2)_JE-November 2012 2 2" xfId="30746"/>
    <cellStyle name="s_Trans Assump (2)_JE-November 2012 2 2 2" xfId="19673"/>
    <cellStyle name="s_Trans Assump (2)_JE-November 2012 3" xfId="7429"/>
    <cellStyle name="s_Trans Assump (2)_JE-November 2012 3 2" xfId="30747"/>
    <cellStyle name="s_Trans Assump (2)_JE-November 2012 3 2 2" xfId="35507"/>
    <cellStyle name="s_Trans Assump (2)_JE-November 2012 4" xfId="7430"/>
    <cellStyle name="s_Trans Assump (2)_JE-November 2012 4 2" xfId="30748"/>
    <cellStyle name="s_Trans Assump (2)_JE-November 2012 4 2 2" xfId="18739"/>
    <cellStyle name="s_Trans Assump (2)_JE-November 2012 5" xfId="7431"/>
    <cellStyle name="s_Trans Assump (2)_JE-November 2012 5 2" xfId="30749"/>
    <cellStyle name="s_Trans Assump (2)_JE-November 2012 5 2 2" xfId="34172"/>
    <cellStyle name="s_Trans Assump (2)_JE-November 2012 6" xfId="11168"/>
    <cellStyle name="s_Trans Assump (2)_JE-November 2012 6 2" xfId="12961"/>
    <cellStyle name="s_Trans Assump (2)_JE-November 2012 6 2 2" xfId="16499"/>
    <cellStyle name="s_Trans Assump (2)_JE-November 2012 6 2 3" xfId="23556"/>
    <cellStyle name="s_Trans Assump (2)_JE-November 2012 6 3" xfId="14742"/>
    <cellStyle name="s_Trans Assump (2)_JE-November 2012 6 4" xfId="21787"/>
    <cellStyle name="s_Trans Assump (2)_JE-November 2012 7" xfId="12076"/>
    <cellStyle name="s_Trans Assump (2)_JE-November 2012 7 2" xfId="15622"/>
    <cellStyle name="s_Trans Assump (2)_JE-November 2012 7 3" xfId="22678"/>
    <cellStyle name="s_Trans Assump (2)_JE-November 2012 8" xfId="13860"/>
    <cellStyle name="s_Trans Assump (2)_JE-November 2012 8 2" xfId="30745"/>
    <cellStyle name="s_Trans Assump (2)_JE-November 2012 8 3" xfId="35979"/>
    <cellStyle name="s_Trans Assump (2)_JE-November 2012 9" xfId="19867"/>
    <cellStyle name="s_Trans Assump (2)_Journal Entry (2)" xfId="7432"/>
    <cellStyle name="s_Trans Assump (2)_Journal Entry (2) 2" xfId="30750"/>
    <cellStyle name="s_Trans Assump (2)_Journal Entry (2) 2 2" xfId="33412"/>
    <cellStyle name="s_Trans Assump (2)_JR 2001 OPEB 2012" xfId="10632"/>
    <cellStyle name="s_Trans Assump (2)_JR 2001 OPEB 2012 2" xfId="30751"/>
    <cellStyle name="s_Trans Assump (2)_JR 2001 OPEB 2012 2 2" xfId="18715"/>
    <cellStyle name="s_Trans Assump (2)_JR 2002 Pension Costs 2012" xfId="10633"/>
    <cellStyle name="s_Trans Assump (2)_JR 2002 Pension Costs 2012 2" xfId="30752"/>
    <cellStyle name="s_Trans Assump (2)_JR 2002 Pension Costs 2012 2 2" xfId="35527"/>
    <cellStyle name="s_Trans Assump (2)_LI#38 165100 Mar 2011" xfId="7433"/>
    <cellStyle name="s_Trans Assump (2)_LI#38 165100 Mar 2011 2" xfId="10634"/>
    <cellStyle name="s_Trans Assump (2)_LI#38 165100 Mar 2011 2 2" xfId="30754"/>
    <cellStyle name="s_Trans Assump (2)_LI#38 165100 Mar 2011 2 2 2" xfId="17700"/>
    <cellStyle name="s_Trans Assump (2)_LI#38 165100 Mar 2011 3" xfId="30753"/>
    <cellStyle name="s_Trans Assump (2)_LI#38 165100 Mar 2011 3 2" xfId="18516"/>
    <cellStyle name="s_Trans Assump (2)_LI#38 165100 Mar 2011_39 - JE 77 Rev Stabilization_NY_05.12" xfId="9184"/>
    <cellStyle name="s_Trans Assump (2)_LI#38 165100 Mar 2011_39 - JE 77 Rev Stabilization_NY_05.12 2" xfId="10635"/>
    <cellStyle name="s_Trans Assump (2)_LI#38 165100 Mar 2011_39 - JE 77 Rev Stabilization_NY_05.12 2 2" xfId="30756"/>
    <cellStyle name="s_Trans Assump (2)_LI#38 165100 Mar 2011_39 - JE 77 Rev Stabilization_NY_05.12 2 2 2" xfId="34384"/>
    <cellStyle name="s_Trans Assump (2)_LI#38 165100 Mar 2011_39 - JE 77 Rev Stabilization_NY_05.12 3" xfId="30755"/>
    <cellStyle name="s_Trans Assump (2)_LI#38 165100 Mar 2011_39 - JE 77 Rev Stabilization_NY_05.12 3 2" xfId="17713"/>
    <cellStyle name="s_Trans Assump (2)_LI#38 165100 Mar 2011_39 - JE 79 Rev Stabilization adj_NY_05.12" xfId="9185"/>
    <cellStyle name="s_Trans Assump (2)_LI#38 165100 Mar 2011_39 - JE 79 Rev Stabilization adj_NY_05.12 2" xfId="10636"/>
    <cellStyle name="s_Trans Assump (2)_LI#38 165100 Mar 2011_39 - JE 79 Rev Stabilization adj_NY_05.12 2 2" xfId="30758"/>
    <cellStyle name="s_Trans Assump (2)_LI#38 165100 Mar 2011_39 - JE 79 Rev Stabilization adj_NY_05.12 2 2 2" xfId="35015"/>
    <cellStyle name="s_Trans Assump (2)_LI#38 165100 Mar 2011_39 - JE 79 Rev Stabilization adj_NY_05.12 3" xfId="30757"/>
    <cellStyle name="s_Trans Assump (2)_LI#38 165100 Mar 2011_39 - JE 79 Rev Stabilization adj_NY_05.12 3 2" xfId="21002"/>
    <cellStyle name="s_Trans Assump (2)_LI#38 165100 Mar 2011_JE 38110902 True up interest for RAC adjustment" xfId="7434"/>
    <cellStyle name="s_Trans Assump (2)_LI#38 165100 Mar 2011_JE 38110902 True up interest for RAC adjustment 2" xfId="10637"/>
    <cellStyle name="s_Trans Assump (2)_LI#38 165100 Mar 2011_JE 38110902 True up interest for RAC adjustment 2 2" xfId="30760"/>
    <cellStyle name="s_Trans Assump (2)_LI#38 165100 Mar 2011_JE 38110902 True up interest for RAC adjustment 2 2 2" xfId="17698"/>
    <cellStyle name="s_Trans Assump (2)_LI#38 165100 Mar 2011_JE 38110902 True up interest for RAC adjustment 3" xfId="30759"/>
    <cellStyle name="s_Trans Assump (2)_LI#38 165100 Mar 2011_JE 38110902 True up interest for RAC adjustment 3 2" xfId="20950"/>
    <cellStyle name="s_Trans Assump (2)_LI#38 165100 Mar 2011_JE 77 Rev Stabilization 01.12" xfId="7435"/>
    <cellStyle name="s_Trans Assump (2)_LI#38 165100 Mar 2011_JE 77 Rev Stabilization 01.12 2" xfId="10638"/>
    <cellStyle name="s_Trans Assump (2)_LI#38 165100 Mar 2011_JE 77 Rev Stabilization 01.12 2 2" xfId="30762"/>
    <cellStyle name="s_Trans Assump (2)_LI#38 165100 Mar 2011_JE 77 Rev Stabilization 01.12 2 2 2" xfId="33986"/>
    <cellStyle name="s_Trans Assump (2)_LI#38 165100 Mar 2011_JE 77 Rev Stabilization 01.12 3" xfId="30761"/>
    <cellStyle name="s_Trans Assump (2)_LI#38 165100 Mar 2011_JE 77 Rev Stabilization 01.12 3 2" xfId="18031"/>
    <cellStyle name="s_Trans Assump (2)_LI#38 165100 Mar 2011_JE 77 Rev Stabilization 04.12" xfId="9186"/>
    <cellStyle name="s_Trans Assump (2)_LI#38 165100 Mar 2011_JE 77 Rev Stabilization 04.12 2" xfId="10639"/>
    <cellStyle name="s_Trans Assump (2)_LI#38 165100 Mar 2011_JE 77 Rev Stabilization 04.12 2 2" xfId="30764"/>
    <cellStyle name="s_Trans Assump (2)_LI#38 165100 Mar 2011_JE 77 Rev Stabilization 04.12 2 2 2" xfId="21003"/>
    <cellStyle name="s_Trans Assump (2)_LI#38 165100 Mar 2011_JE 77 Rev Stabilization 04.12 3" xfId="30763"/>
    <cellStyle name="s_Trans Assump (2)_LI#38 165100 Mar 2011_JE 77 Rev Stabilization 04.12 3 2" xfId="34346"/>
    <cellStyle name="s_Trans Assump (2)_LI#38 165100 Mar 2011_JE 77 Rev Stabilization_LI_07.12" xfId="9187"/>
    <cellStyle name="s_Trans Assump (2)_LI#38 165100 Mar 2011_JE 77 Rev Stabilization_LI_07.12 2" xfId="30765"/>
    <cellStyle name="s_Trans Assump (2)_LI#38 165100 Mar 2011_JE 77 Rev Stabilization_LI_07.12 2 2" xfId="35019"/>
    <cellStyle name="s_Trans Assump (2)_LI#38 165100 Mar 2011_JE 78 Property Tax Stabilization 01.12" xfId="7436"/>
    <cellStyle name="s_Trans Assump (2)_LI#38 165100 Mar 2011_JE 78 Property Tax Stabilization 01.12 2" xfId="10640"/>
    <cellStyle name="s_Trans Assump (2)_LI#38 165100 Mar 2011_JE 78 Property Tax Stabilization 01.12 2 2" xfId="30767"/>
    <cellStyle name="s_Trans Assump (2)_LI#38 165100 Mar 2011_JE 78 Property Tax Stabilization 01.12 2 2 2" xfId="35783"/>
    <cellStyle name="s_Trans Assump (2)_LI#38 165100 Mar 2011_JE 78 Property Tax Stabilization 01.12 3" xfId="30766"/>
    <cellStyle name="s_Trans Assump (2)_LI#38 165100 Mar 2011_JE 78 Property Tax Stabilization 01.12 3 2" xfId="32258"/>
    <cellStyle name="s_Trans Assump (2)_LI#38 165100 Mar 2011_JE 78 Property Tax Stabilization 03.12" xfId="9188"/>
    <cellStyle name="s_Trans Assump (2)_LI#38 165100 Mar 2011_JE 78 Property Tax Stabilization 03.12 2" xfId="30768"/>
    <cellStyle name="s_Trans Assump (2)_LI#38 165100 Mar 2011_JE 78 Property Tax Stabilization 03.12 2 2" xfId="21371"/>
    <cellStyle name="s_Trans Assump (2)_LI#38 165100 Mar 2011_JE 78 Property Tax Stabilization 04.12" xfId="9189"/>
    <cellStyle name="s_Trans Assump (2)_LI#38 165100 Mar 2011_JE 78 Property Tax Stabilization 04.12 2" xfId="30769"/>
    <cellStyle name="s_Trans Assump (2)_LI#38 165100 Mar 2011_JE 78 Property Tax Stabilization 04.12 2 2" xfId="19423"/>
    <cellStyle name="s_Trans Assump (2)_LI#38 165100 Mar 2011_JE 78 Property Tax Stabilization 11.11" xfId="7437"/>
    <cellStyle name="s_Trans Assump (2)_LI#38 165100 Mar 2011_JE 78 Property Tax Stabilization 11.11 2" xfId="10641"/>
    <cellStyle name="s_Trans Assump (2)_LI#38 165100 Mar 2011_JE 78 Property Tax Stabilization 11.11 2 2" xfId="30771"/>
    <cellStyle name="s_Trans Assump (2)_LI#38 165100 Mar 2011_JE 78 Property Tax Stabilization 11.11 2 2 2" xfId="17359"/>
    <cellStyle name="s_Trans Assump (2)_LI#38 165100 Mar 2011_JE 78 Property Tax Stabilization 11.11 3" xfId="30770"/>
    <cellStyle name="s_Trans Assump (2)_LI#38 165100 Mar 2011_JE 78 Property Tax Stabilization 11.11 3 2" xfId="32236"/>
    <cellStyle name="s_Trans Assump (2)_UPLOAD-Template_2012-06-22" xfId="7438"/>
    <cellStyle name="s_Trans Assump (2)_UPLOAD-Template_2012-06-22 10" xfId="36314"/>
    <cellStyle name="s_Trans Assump (2)_UPLOAD-Template_2012-06-22 11" xfId="37204"/>
    <cellStyle name="s_Trans Assump (2)_UPLOAD-Template_2012-06-22 12" xfId="38092"/>
    <cellStyle name="s_Trans Assump (2)_UPLOAD-Template_2012-06-22 2" xfId="7439"/>
    <cellStyle name="s_Trans Assump (2)_UPLOAD-Template_2012-06-22 2 2" xfId="11170"/>
    <cellStyle name="s_Trans Assump (2)_UPLOAD-Template_2012-06-22 2 2 2" xfId="12963"/>
    <cellStyle name="s_Trans Assump (2)_UPLOAD-Template_2012-06-22 2 2 2 2" xfId="16501"/>
    <cellStyle name="s_Trans Assump (2)_UPLOAD-Template_2012-06-22 2 2 2 3" xfId="23558"/>
    <cellStyle name="s_Trans Assump (2)_UPLOAD-Template_2012-06-22 2 2 3" xfId="14744"/>
    <cellStyle name="s_Trans Assump (2)_UPLOAD-Template_2012-06-22 2 2 4" xfId="21789"/>
    <cellStyle name="s_Trans Assump (2)_UPLOAD-Template_2012-06-22 2 3" xfId="12078"/>
    <cellStyle name="s_Trans Assump (2)_UPLOAD-Template_2012-06-22 2 3 2" xfId="15624"/>
    <cellStyle name="s_Trans Assump (2)_UPLOAD-Template_2012-06-22 2 3 3" xfId="22680"/>
    <cellStyle name="s_Trans Assump (2)_UPLOAD-Template_2012-06-22 2 4" xfId="13862"/>
    <cellStyle name="s_Trans Assump (2)_UPLOAD-Template_2012-06-22 2 4 2" xfId="30773"/>
    <cellStyle name="s_Trans Assump (2)_UPLOAD-Template_2012-06-22 2 4 3" xfId="21067"/>
    <cellStyle name="s_Trans Assump (2)_UPLOAD-Template_2012-06-22 2 5" xfId="19869"/>
    <cellStyle name="s_Trans Assump (2)_UPLOAD-Template_2012-06-22 2 6" xfId="36315"/>
    <cellStyle name="s_Trans Assump (2)_UPLOAD-Template_2012-06-22 2 7" xfId="37205"/>
    <cellStyle name="s_Trans Assump (2)_UPLOAD-Template_2012-06-22 2 8" xfId="38093"/>
    <cellStyle name="s_Trans Assump (2)_UPLOAD-Template_2012-06-22 3" xfId="7440"/>
    <cellStyle name="s_Trans Assump (2)_UPLOAD-Template_2012-06-22 3 2" xfId="30774"/>
    <cellStyle name="s_Trans Assump (2)_UPLOAD-Template_2012-06-22 3 2 2" xfId="32650"/>
    <cellStyle name="s_Trans Assump (2)_UPLOAD-Template_2012-06-22 4" xfId="7441"/>
    <cellStyle name="s_Trans Assump (2)_UPLOAD-Template_2012-06-22 4 2" xfId="30775"/>
    <cellStyle name="s_Trans Assump (2)_UPLOAD-Template_2012-06-22 4 2 2" xfId="34045"/>
    <cellStyle name="s_Trans Assump (2)_UPLOAD-Template_2012-06-22 5" xfId="7442"/>
    <cellStyle name="s_Trans Assump (2)_UPLOAD-Template_2012-06-22 5 2" xfId="30776"/>
    <cellStyle name="s_Trans Assump (2)_UPLOAD-Template_2012-06-22 5 2 2" xfId="35136"/>
    <cellStyle name="s_Trans Assump (2)_UPLOAD-Template_2012-06-22 6" xfId="11169"/>
    <cellStyle name="s_Trans Assump (2)_UPLOAD-Template_2012-06-22 6 2" xfId="12962"/>
    <cellStyle name="s_Trans Assump (2)_UPLOAD-Template_2012-06-22 6 2 2" xfId="16500"/>
    <cellStyle name="s_Trans Assump (2)_UPLOAD-Template_2012-06-22 6 2 3" xfId="23557"/>
    <cellStyle name="s_Trans Assump (2)_UPLOAD-Template_2012-06-22 6 3" xfId="14743"/>
    <cellStyle name="s_Trans Assump (2)_UPLOAD-Template_2012-06-22 6 4" xfId="21788"/>
    <cellStyle name="s_Trans Assump (2)_UPLOAD-Template_2012-06-22 7" xfId="12077"/>
    <cellStyle name="s_Trans Assump (2)_UPLOAD-Template_2012-06-22 7 2" xfId="15623"/>
    <cellStyle name="s_Trans Assump (2)_UPLOAD-Template_2012-06-22 7 3" xfId="22679"/>
    <cellStyle name="s_Trans Assump (2)_UPLOAD-Template_2012-06-22 8" xfId="13861"/>
    <cellStyle name="s_Trans Assump (2)_UPLOAD-Template_2012-06-22 8 2" xfId="30772"/>
    <cellStyle name="s_Trans Assump (2)_UPLOAD-Template_2012-06-22 8 3" xfId="33352"/>
    <cellStyle name="s_Trans Assump (2)_UPLOAD-Template_2012-06-22 9" xfId="19868"/>
    <cellStyle name="s_Trans Assump (2)_UPLOAD-Template_2012-06-22_SAP JE Accrual" xfId="7443"/>
    <cellStyle name="s_Trans Assump (2)_UPLOAD-Template_2012-06-22_SAP JE Accrual 2" xfId="11171"/>
    <cellStyle name="s_Trans Assump (2)_UPLOAD-Template_2012-06-22_SAP JE Accrual 2 2" xfId="12964"/>
    <cellStyle name="s_Trans Assump (2)_UPLOAD-Template_2012-06-22_SAP JE Accrual 2 2 2" xfId="16502"/>
    <cellStyle name="s_Trans Assump (2)_UPLOAD-Template_2012-06-22_SAP JE Accrual 2 2 3" xfId="23559"/>
    <cellStyle name="s_Trans Assump (2)_UPLOAD-Template_2012-06-22_SAP JE Accrual 2 3" xfId="14745"/>
    <cellStyle name="s_Trans Assump (2)_UPLOAD-Template_2012-06-22_SAP JE Accrual 2 4" xfId="21790"/>
    <cellStyle name="s_Trans Assump (2)_UPLOAD-Template_2012-06-22_SAP JE Accrual 3" xfId="12079"/>
    <cellStyle name="s_Trans Assump (2)_UPLOAD-Template_2012-06-22_SAP JE Accrual 3 2" xfId="15625"/>
    <cellStyle name="s_Trans Assump (2)_UPLOAD-Template_2012-06-22_SAP JE Accrual 3 3" xfId="22681"/>
    <cellStyle name="s_Trans Assump (2)_UPLOAD-Template_2012-06-22_SAP JE Accrual 4" xfId="13863"/>
    <cellStyle name="s_Trans Assump (2)_UPLOAD-Template_2012-06-22_SAP JE Accrual 4 2" xfId="30777"/>
    <cellStyle name="s_Trans Assump (2)_UPLOAD-Template_2012-06-22_SAP JE Accrual 4 3" xfId="34099"/>
    <cellStyle name="s_Trans Assump (2)_UPLOAD-Template_2012-06-22_SAP JE Accrual 5" xfId="19871"/>
    <cellStyle name="s_Trans Assump (2)_UPLOAD-Template_2012-06-22_SAP JE Accrual 6" xfId="36316"/>
    <cellStyle name="s_Trans Assump (2)_UPLOAD-Template_2012-06-22_SAP JE Accrual 7" xfId="37206"/>
    <cellStyle name="s_Trans Assump (2)_UPLOAD-Template_2012-06-22_SAP JE Accrual 8" xfId="38094"/>
    <cellStyle name="s_Trans Assump (2)_UPLOAD-Template_2012-06-22_SAP JE Template 10.06.12" xfId="7444"/>
    <cellStyle name="s_Trans Assump (2)_UPLOAD-Template_2012-06-22_SAP JE Template 10.06.12 2" xfId="11172"/>
    <cellStyle name="s_Trans Assump (2)_UPLOAD-Template_2012-06-22_SAP JE Template 10.06.12 2 2" xfId="12965"/>
    <cellStyle name="s_Trans Assump (2)_UPLOAD-Template_2012-06-22_SAP JE Template 10.06.12 2 2 2" xfId="16503"/>
    <cellStyle name="s_Trans Assump (2)_UPLOAD-Template_2012-06-22_SAP JE Template 10.06.12 2 2 3" xfId="23560"/>
    <cellStyle name="s_Trans Assump (2)_UPLOAD-Template_2012-06-22_SAP JE Template 10.06.12 2 3" xfId="14746"/>
    <cellStyle name="s_Trans Assump (2)_UPLOAD-Template_2012-06-22_SAP JE Template 10.06.12 2 4" xfId="21791"/>
    <cellStyle name="s_Trans Assump (2)_UPLOAD-Template_2012-06-22_SAP JE Template 10.06.12 3" xfId="12080"/>
    <cellStyle name="s_Trans Assump (2)_UPLOAD-Template_2012-06-22_SAP JE Template 10.06.12 3 2" xfId="15626"/>
    <cellStyle name="s_Trans Assump (2)_UPLOAD-Template_2012-06-22_SAP JE Template 10.06.12 3 3" xfId="22682"/>
    <cellStyle name="s_Trans Assump (2)_UPLOAD-Template_2012-06-22_SAP JE Template 10.06.12 4" xfId="13864"/>
    <cellStyle name="s_Trans Assump (2)_UPLOAD-Template_2012-06-22_SAP JE Template 10.06.12 4 2" xfId="30778"/>
    <cellStyle name="s_Trans Assump (2)_UPLOAD-Template_2012-06-22_SAP JE Template 10.06.12 4 3" xfId="21031"/>
    <cellStyle name="s_Trans Assump (2)_UPLOAD-Template_2012-06-22_SAP JE Template 10.06.12 5" xfId="19872"/>
    <cellStyle name="s_Trans Assump (2)_UPLOAD-Template_2012-06-22_SAP JE Template 10.06.12 6" xfId="36317"/>
    <cellStyle name="s_Trans Assump (2)_UPLOAD-Template_2012-06-22_SAP JE Template 10.06.12 7" xfId="37207"/>
    <cellStyle name="s_Trans Assump (2)_UPLOAD-Template_2012-06-22_SAP JE Template 10.06.12 8" xfId="38095"/>
    <cellStyle name="s_Trans Assump 2" xfId="7445"/>
    <cellStyle name="s_Trans Assump 2 2" xfId="11173"/>
    <cellStyle name="s_Trans Assump 2 2 2" xfId="12966"/>
    <cellStyle name="s_Trans Assump 2 2 2 2" xfId="16504"/>
    <cellStyle name="s_Trans Assump 2 2 2 3" xfId="23561"/>
    <cellStyle name="s_Trans Assump 2 2 3" xfId="14747"/>
    <cellStyle name="s_Trans Assump 2 2 4" xfId="21792"/>
    <cellStyle name="s_Trans Assump 2 3" xfId="12081"/>
    <cellStyle name="s_Trans Assump 2 3 2" xfId="15627"/>
    <cellStyle name="s_Trans Assump 2 3 3" xfId="22683"/>
    <cellStyle name="s_Trans Assump 2 4" xfId="13865"/>
    <cellStyle name="s_Trans Assump 2 4 2" xfId="30779"/>
    <cellStyle name="s_Trans Assump 2 4 3" xfId="32296"/>
    <cellStyle name="s_Trans Assump 2 5" xfId="19873"/>
    <cellStyle name="s_Trans Assump 2 6" xfId="36318"/>
    <cellStyle name="s_Trans Assump 2 7" xfId="37208"/>
    <cellStyle name="s_Trans Assump 2 8" xfId="38096"/>
    <cellStyle name="s_Trans Assump 3" xfId="30457"/>
    <cellStyle name="s_Trans Assump 3 2" xfId="20328"/>
    <cellStyle name="s_Trans Assump 4" xfId="34775"/>
    <cellStyle name="s_Trans Assump_1" xfId="178"/>
    <cellStyle name="s_Trans Assump_1 2" xfId="7446"/>
    <cellStyle name="s_Trans Assump_1 2 2" xfId="11174"/>
    <cellStyle name="s_Trans Assump_1 2 2 2" xfId="12967"/>
    <cellStyle name="s_Trans Assump_1 2 2 2 2" xfId="16505"/>
    <cellStyle name="s_Trans Assump_1 2 2 2 3" xfId="23562"/>
    <cellStyle name="s_Trans Assump_1 2 2 3" xfId="14748"/>
    <cellStyle name="s_Trans Assump_1 2 2 4" xfId="21793"/>
    <cellStyle name="s_Trans Assump_1 2 3" xfId="12082"/>
    <cellStyle name="s_Trans Assump_1 2 3 2" xfId="15628"/>
    <cellStyle name="s_Trans Assump_1 2 3 3" xfId="22684"/>
    <cellStyle name="s_Trans Assump_1 2 4" xfId="13866"/>
    <cellStyle name="s_Trans Assump_1 2 4 2" xfId="30781"/>
    <cellStyle name="s_Trans Assump_1 2 4 3" xfId="17761"/>
    <cellStyle name="s_Trans Assump_1 2 5" xfId="19874"/>
    <cellStyle name="s_Trans Assump_1 2 6" xfId="36319"/>
    <cellStyle name="s_Trans Assump_1 2 7" xfId="37209"/>
    <cellStyle name="s_Trans Assump_1 2 8" xfId="38097"/>
    <cellStyle name="s_Trans Assump_1 3" xfId="30780"/>
    <cellStyle name="s_Trans Assump_1 3 2" xfId="36023"/>
    <cellStyle name="s_Trans Assump_1_100000439" xfId="9190"/>
    <cellStyle name="s_Trans Assump_1_100000439 2" xfId="30782"/>
    <cellStyle name="s_Trans Assump_1_100000439 2 2" xfId="17577"/>
    <cellStyle name="s_Trans Assump_1_100000477 JE 77 Rev Stabilization_LI_08.12" xfId="10642"/>
    <cellStyle name="s_Trans Assump_1_100000477 JE 77 Rev Stabilization_LI_08.12 2" xfId="30783"/>
    <cellStyle name="s_Trans Assump_1_100000477 JE 77 Rev Stabilization_LI_08.12 2 2" xfId="32906"/>
    <cellStyle name="s_Trans Assump_1_165500 Prepaid Other_NY_05.12" xfId="9191"/>
    <cellStyle name="s_Trans Assump_1_165500 Prepaid Other_NY_05.12 2" xfId="30784"/>
    <cellStyle name="s_Trans Assump_1_165500 Prepaid Other_NY_05.12 2 2" xfId="18918"/>
    <cellStyle name="s_Trans Assump_1_241208 Accrued Rents_NY_05.12" xfId="9480"/>
    <cellStyle name="s_Trans Assump_1_241208 Accrued Rents_NY_05.12 2" xfId="30785"/>
    <cellStyle name="s_Trans Assump_1_241208 Accrued Rents_NY_05.12 2 2" xfId="35642"/>
    <cellStyle name="s_Trans Assump_1_256328 Accr Revenue Other_LI_11.11" xfId="7447"/>
    <cellStyle name="s_Trans Assump_1_256328 Accr Revenue Other_LI_11.11 2" xfId="30786"/>
    <cellStyle name="s_Trans Assump_1_256328 Accr Revenue Other_LI_11.11 2 2" xfId="19213"/>
    <cellStyle name="s_Trans Assump_1_256345 MTBE_NY_05.12" xfId="9481"/>
    <cellStyle name="s_Trans Assump_1_256345 MTBE_NY_05.12 2" xfId="30787"/>
    <cellStyle name="s_Trans Assump_1_256345 MTBE_NY_05.12 2 2" xfId="34934"/>
    <cellStyle name="s_Trans Assump_1_39 - JE 79 Rev Stabilization adj_NY_05.12" xfId="9192"/>
    <cellStyle name="s_Trans Assump_1_39 - JE 79 Rev Stabilization adj_NY_05.12 2" xfId="30788"/>
    <cellStyle name="s_Trans Assump_1_39 - JE 79 Rev Stabilization adj_NY_05.12 2 2" xfId="33195"/>
    <cellStyle name="s_Trans Assump_1_CONTROL_LOG_01_2012" xfId="7448"/>
    <cellStyle name="s_Trans Assump_1_CONTROL_LOG_01_2012 2" xfId="11175"/>
    <cellStyle name="s_Trans Assump_1_CONTROL_LOG_01_2012 2 2" xfId="12968"/>
    <cellStyle name="s_Trans Assump_1_CONTROL_LOG_01_2012 2 2 2" xfId="16506"/>
    <cellStyle name="s_Trans Assump_1_CONTROL_LOG_01_2012 2 2 3" xfId="23563"/>
    <cellStyle name="s_Trans Assump_1_CONTROL_LOG_01_2012 2 3" xfId="14749"/>
    <cellStyle name="s_Trans Assump_1_CONTROL_LOG_01_2012 2 4" xfId="21794"/>
    <cellStyle name="s_Trans Assump_1_CONTROL_LOG_01_2012 3" xfId="12083"/>
    <cellStyle name="s_Trans Assump_1_CONTROL_LOG_01_2012 3 2" xfId="15629"/>
    <cellStyle name="s_Trans Assump_1_CONTROL_LOG_01_2012 3 3" xfId="22685"/>
    <cellStyle name="s_Trans Assump_1_CONTROL_LOG_01_2012 4" xfId="13867"/>
    <cellStyle name="s_Trans Assump_1_CONTROL_LOG_01_2012 4 2" xfId="30789"/>
    <cellStyle name="s_Trans Assump_1_CONTROL_LOG_01_2012 4 3" xfId="32634"/>
    <cellStyle name="s_Trans Assump_1_CONTROL_LOG_01_2012 5" xfId="19876"/>
    <cellStyle name="s_Trans Assump_1_CONTROL_LOG_01_2012 6" xfId="36320"/>
    <cellStyle name="s_Trans Assump_1_CONTROL_LOG_01_2012 7" xfId="37210"/>
    <cellStyle name="s_Trans Assump_1_CONTROL_LOG_01_2012 8" xfId="38098"/>
    <cellStyle name="s_Trans Assump_1_CONTROL_LOG_02_2012" xfId="7449"/>
    <cellStyle name="s_Trans Assump_1_CONTROL_LOG_02_2012 2" xfId="11176"/>
    <cellStyle name="s_Trans Assump_1_CONTROL_LOG_02_2012 2 2" xfId="12969"/>
    <cellStyle name="s_Trans Assump_1_CONTROL_LOG_02_2012 2 2 2" xfId="16507"/>
    <cellStyle name="s_Trans Assump_1_CONTROL_LOG_02_2012 2 2 3" xfId="23564"/>
    <cellStyle name="s_Trans Assump_1_CONTROL_LOG_02_2012 2 3" xfId="14750"/>
    <cellStyle name="s_Trans Assump_1_CONTROL_LOG_02_2012 2 4" xfId="21795"/>
    <cellStyle name="s_Trans Assump_1_CONTROL_LOG_02_2012 3" xfId="12084"/>
    <cellStyle name="s_Trans Assump_1_CONTROL_LOG_02_2012 3 2" xfId="15630"/>
    <cellStyle name="s_Trans Assump_1_CONTROL_LOG_02_2012 3 3" xfId="22686"/>
    <cellStyle name="s_Trans Assump_1_CONTROL_LOG_02_2012 4" xfId="13868"/>
    <cellStyle name="s_Trans Assump_1_CONTROL_LOG_02_2012 4 2" xfId="30790"/>
    <cellStyle name="s_Trans Assump_1_CONTROL_LOG_02_2012 4 3" xfId="33416"/>
    <cellStyle name="s_Trans Assump_1_CONTROL_LOG_02_2012 5" xfId="19877"/>
    <cellStyle name="s_Trans Assump_1_CONTROL_LOG_02_2012 6" xfId="36321"/>
    <cellStyle name="s_Trans Assump_1_CONTROL_LOG_02_2012 7" xfId="37211"/>
    <cellStyle name="s_Trans Assump_1_CONTROL_LOG_02_2012 8" xfId="38099"/>
    <cellStyle name="s_Trans Assump_1_CONTROL_LOG_03_2012" xfId="7450"/>
    <cellStyle name="s_Trans Assump_1_CONTROL_LOG_03_2012 2" xfId="11177"/>
    <cellStyle name="s_Trans Assump_1_CONTROL_LOG_03_2012 2 2" xfId="12970"/>
    <cellStyle name="s_Trans Assump_1_CONTROL_LOG_03_2012 2 2 2" xfId="16508"/>
    <cellStyle name="s_Trans Assump_1_CONTROL_LOG_03_2012 2 2 3" xfId="23565"/>
    <cellStyle name="s_Trans Assump_1_CONTROL_LOG_03_2012 2 3" xfId="14751"/>
    <cellStyle name="s_Trans Assump_1_CONTROL_LOG_03_2012 2 4" xfId="21796"/>
    <cellStyle name="s_Trans Assump_1_CONTROL_LOG_03_2012 3" xfId="12085"/>
    <cellStyle name="s_Trans Assump_1_CONTROL_LOG_03_2012 3 2" xfId="15631"/>
    <cellStyle name="s_Trans Assump_1_CONTROL_LOG_03_2012 3 3" xfId="22687"/>
    <cellStyle name="s_Trans Assump_1_CONTROL_LOG_03_2012 4" xfId="13869"/>
    <cellStyle name="s_Trans Assump_1_CONTROL_LOG_03_2012 4 2" xfId="30791"/>
    <cellStyle name="s_Trans Assump_1_CONTROL_LOG_03_2012 4 3" xfId="33388"/>
    <cellStyle name="s_Trans Assump_1_CONTROL_LOG_03_2012 5" xfId="19878"/>
    <cellStyle name="s_Trans Assump_1_CONTROL_LOG_03_2012 6" xfId="36322"/>
    <cellStyle name="s_Trans Assump_1_CONTROL_LOG_03_2012 7" xfId="37212"/>
    <cellStyle name="s_Trans Assump_1_CONTROL_LOG_03_2012 8" xfId="38100"/>
    <cellStyle name="s_Trans Assump_1_CONTROL_LOG_04_2011" xfId="7451"/>
    <cellStyle name="s_Trans Assump_1_CONTROL_LOG_04_2011 2" xfId="11178"/>
    <cellStyle name="s_Trans Assump_1_CONTROL_LOG_04_2011 2 2" xfId="12971"/>
    <cellStyle name="s_Trans Assump_1_CONTROL_LOG_04_2011 2 2 2" xfId="16509"/>
    <cellStyle name="s_Trans Assump_1_CONTROL_LOG_04_2011 2 2 3" xfId="23566"/>
    <cellStyle name="s_Trans Assump_1_CONTROL_LOG_04_2011 2 3" xfId="14752"/>
    <cellStyle name="s_Trans Assump_1_CONTROL_LOG_04_2011 2 4" xfId="21797"/>
    <cellStyle name="s_Trans Assump_1_CONTROL_LOG_04_2011 3" xfId="12086"/>
    <cellStyle name="s_Trans Assump_1_CONTROL_LOG_04_2011 3 2" xfId="15632"/>
    <cellStyle name="s_Trans Assump_1_CONTROL_LOG_04_2011 3 3" xfId="22688"/>
    <cellStyle name="s_Trans Assump_1_CONTROL_LOG_04_2011 4" xfId="13870"/>
    <cellStyle name="s_Trans Assump_1_CONTROL_LOG_04_2011 4 2" xfId="30792"/>
    <cellStyle name="s_Trans Assump_1_CONTROL_LOG_04_2011 4 3" xfId="32307"/>
    <cellStyle name="s_Trans Assump_1_CONTROL_LOG_04_2011 5" xfId="19879"/>
    <cellStyle name="s_Trans Assump_1_CONTROL_LOG_04_2011 6" xfId="36323"/>
    <cellStyle name="s_Trans Assump_1_CONTROL_LOG_04_2011 7" xfId="37213"/>
    <cellStyle name="s_Trans Assump_1_CONTROL_LOG_04_2011 8" xfId="38101"/>
    <cellStyle name="s_Trans Assump_1_CONTROL_LOG_04_2012" xfId="7452"/>
    <cellStyle name="s_Trans Assump_1_CONTROL_LOG_04_2012 2" xfId="11179"/>
    <cellStyle name="s_Trans Assump_1_CONTROL_LOG_04_2012 2 2" xfId="12972"/>
    <cellStyle name="s_Trans Assump_1_CONTROL_LOG_04_2012 2 2 2" xfId="16510"/>
    <cellStyle name="s_Trans Assump_1_CONTROL_LOG_04_2012 2 2 3" xfId="23567"/>
    <cellStyle name="s_Trans Assump_1_CONTROL_LOG_04_2012 2 3" xfId="14753"/>
    <cellStyle name="s_Trans Assump_1_CONTROL_LOG_04_2012 2 4" xfId="21798"/>
    <cellStyle name="s_Trans Assump_1_CONTROL_LOG_04_2012 3" xfId="12087"/>
    <cellStyle name="s_Trans Assump_1_CONTROL_LOG_04_2012 3 2" xfId="15633"/>
    <cellStyle name="s_Trans Assump_1_CONTROL_LOG_04_2012 3 3" xfId="22689"/>
    <cellStyle name="s_Trans Assump_1_CONTROL_LOG_04_2012 4" xfId="13871"/>
    <cellStyle name="s_Trans Assump_1_CONTROL_LOG_04_2012 4 2" xfId="30793"/>
    <cellStyle name="s_Trans Assump_1_CONTROL_LOG_04_2012 4 3" xfId="35486"/>
    <cellStyle name="s_Trans Assump_1_CONTROL_LOG_04_2012 5" xfId="19880"/>
    <cellStyle name="s_Trans Assump_1_CONTROL_LOG_04_2012 6" xfId="36324"/>
    <cellStyle name="s_Trans Assump_1_CONTROL_LOG_04_2012 7" xfId="37214"/>
    <cellStyle name="s_Trans Assump_1_CONTROL_LOG_04_2012 8" xfId="38102"/>
    <cellStyle name="s_Trans Assump_1_CONTROL_LOG_05_2011" xfId="7453"/>
    <cellStyle name="s_Trans Assump_1_CONTROL_LOG_05_2011 2" xfId="11180"/>
    <cellStyle name="s_Trans Assump_1_CONTROL_LOG_05_2011 2 2" xfId="12973"/>
    <cellStyle name="s_Trans Assump_1_CONTROL_LOG_05_2011 2 2 2" xfId="16511"/>
    <cellStyle name="s_Trans Assump_1_CONTROL_LOG_05_2011 2 2 3" xfId="23568"/>
    <cellStyle name="s_Trans Assump_1_CONTROL_LOG_05_2011 2 3" xfId="14754"/>
    <cellStyle name="s_Trans Assump_1_CONTROL_LOG_05_2011 2 4" xfId="21799"/>
    <cellStyle name="s_Trans Assump_1_CONTROL_LOG_05_2011 3" xfId="12088"/>
    <cellStyle name="s_Trans Assump_1_CONTROL_LOG_05_2011 3 2" xfId="15634"/>
    <cellStyle name="s_Trans Assump_1_CONTROL_LOG_05_2011 3 3" xfId="22690"/>
    <cellStyle name="s_Trans Assump_1_CONTROL_LOG_05_2011 4" xfId="13872"/>
    <cellStyle name="s_Trans Assump_1_CONTROL_LOG_05_2011 4 2" xfId="30794"/>
    <cellStyle name="s_Trans Assump_1_CONTROL_LOG_05_2011 4 3" xfId="35284"/>
    <cellStyle name="s_Trans Assump_1_CONTROL_LOG_05_2011 5" xfId="19881"/>
    <cellStyle name="s_Trans Assump_1_CONTROL_LOG_05_2011 6" xfId="36325"/>
    <cellStyle name="s_Trans Assump_1_CONTROL_LOG_05_2011 7" xfId="37215"/>
    <cellStyle name="s_Trans Assump_1_CONTROL_LOG_05_2011 8" xfId="38103"/>
    <cellStyle name="s_Trans Assump_1_CONTROL_LOG_05_2012" xfId="7454"/>
    <cellStyle name="s_Trans Assump_1_CONTROL_LOG_05_2012 2" xfId="11181"/>
    <cellStyle name="s_Trans Assump_1_CONTROL_LOG_05_2012 2 2" xfId="12974"/>
    <cellStyle name="s_Trans Assump_1_CONTROL_LOG_05_2012 2 2 2" xfId="16512"/>
    <cellStyle name="s_Trans Assump_1_CONTROL_LOG_05_2012 2 2 3" xfId="23569"/>
    <cellStyle name="s_Trans Assump_1_CONTROL_LOG_05_2012 2 3" xfId="14755"/>
    <cellStyle name="s_Trans Assump_1_CONTROL_LOG_05_2012 2 4" xfId="21800"/>
    <cellStyle name="s_Trans Assump_1_CONTROL_LOG_05_2012 3" xfId="12089"/>
    <cellStyle name="s_Trans Assump_1_CONTROL_LOG_05_2012 3 2" xfId="15635"/>
    <cellStyle name="s_Trans Assump_1_CONTROL_LOG_05_2012 3 3" xfId="22691"/>
    <cellStyle name="s_Trans Assump_1_CONTROL_LOG_05_2012 4" xfId="13873"/>
    <cellStyle name="s_Trans Assump_1_CONTROL_LOG_05_2012 4 2" xfId="30795"/>
    <cellStyle name="s_Trans Assump_1_CONTROL_LOG_05_2012 4 3" xfId="32935"/>
    <cellStyle name="s_Trans Assump_1_CONTROL_LOG_05_2012 5" xfId="19882"/>
    <cellStyle name="s_Trans Assump_1_CONTROL_LOG_05_2012 6" xfId="36326"/>
    <cellStyle name="s_Trans Assump_1_CONTROL_LOG_05_2012 7" xfId="37216"/>
    <cellStyle name="s_Trans Assump_1_CONTROL_LOG_05_2012 8" xfId="38104"/>
    <cellStyle name="s_Trans Assump_1_CONTROL_LOG_06_2011" xfId="7455"/>
    <cellStyle name="s_Trans Assump_1_CONTROL_LOG_06_2011 2" xfId="11182"/>
    <cellStyle name="s_Trans Assump_1_CONTROL_LOG_06_2011 2 2" xfId="12975"/>
    <cellStyle name="s_Trans Assump_1_CONTROL_LOG_06_2011 2 2 2" xfId="16513"/>
    <cellStyle name="s_Trans Assump_1_CONTROL_LOG_06_2011 2 2 3" xfId="23570"/>
    <cellStyle name="s_Trans Assump_1_CONTROL_LOG_06_2011 2 3" xfId="14756"/>
    <cellStyle name="s_Trans Assump_1_CONTROL_LOG_06_2011 2 4" xfId="21801"/>
    <cellStyle name="s_Trans Assump_1_CONTROL_LOG_06_2011 3" xfId="12090"/>
    <cellStyle name="s_Trans Assump_1_CONTROL_LOG_06_2011 3 2" xfId="15636"/>
    <cellStyle name="s_Trans Assump_1_CONTROL_LOG_06_2011 3 3" xfId="22692"/>
    <cellStyle name="s_Trans Assump_1_CONTROL_LOG_06_2011 4" xfId="13874"/>
    <cellStyle name="s_Trans Assump_1_CONTROL_LOG_06_2011 4 2" xfId="30796"/>
    <cellStyle name="s_Trans Assump_1_CONTROL_LOG_06_2011 4 3" xfId="21015"/>
    <cellStyle name="s_Trans Assump_1_CONTROL_LOG_06_2011 5" xfId="19883"/>
    <cellStyle name="s_Trans Assump_1_CONTROL_LOG_06_2011 6" xfId="36327"/>
    <cellStyle name="s_Trans Assump_1_CONTROL_LOG_06_2011 7" xfId="37217"/>
    <cellStyle name="s_Trans Assump_1_CONTROL_LOG_06_2011 8" xfId="38105"/>
    <cellStyle name="s_Trans Assump_1_CONTROL_LOG_06_2012" xfId="7456"/>
    <cellStyle name="s_Trans Assump_1_CONTROL_LOG_06_2012 2" xfId="11183"/>
    <cellStyle name="s_Trans Assump_1_CONTROL_LOG_06_2012 2 2" xfId="12976"/>
    <cellStyle name="s_Trans Assump_1_CONTROL_LOG_06_2012 2 2 2" xfId="16514"/>
    <cellStyle name="s_Trans Assump_1_CONTROL_LOG_06_2012 2 2 3" xfId="23571"/>
    <cellStyle name="s_Trans Assump_1_CONTROL_LOG_06_2012 2 3" xfId="14757"/>
    <cellStyle name="s_Trans Assump_1_CONTROL_LOG_06_2012 2 4" xfId="21802"/>
    <cellStyle name="s_Trans Assump_1_CONTROL_LOG_06_2012 3" xfId="12091"/>
    <cellStyle name="s_Trans Assump_1_CONTROL_LOG_06_2012 3 2" xfId="15637"/>
    <cellStyle name="s_Trans Assump_1_CONTROL_LOG_06_2012 3 3" xfId="22693"/>
    <cellStyle name="s_Trans Assump_1_CONTROL_LOG_06_2012 4" xfId="13875"/>
    <cellStyle name="s_Trans Assump_1_CONTROL_LOG_06_2012 4 2" xfId="30797"/>
    <cellStyle name="s_Trans Assump_1_CONTROL_LOG_06_2012 4 3" xfId="34523"/>
    <cellStyle name="s_Trans Assump_1_CONTROL_LOG_06_2012 5" xfId="19884"/>
    <cellStyle name="s_Trans Assump_1_CONTROL_LOG_06_2012 6" xfId="36328"/>
    <cellStyle name="s_Trans Assump_1_CONTROL_LOG_06_2012 7" xfId="37218"/>
    <cellStyle name="s_Trans Assump_1_CONTROL_LOG_06_2012 8" xfId="38106"/>
    <cellStyle name="s_Trans Assump_1_CONTROL_LOG_07_2011" xfId="7457"/>
    <cellStyle name="s_Trans Assump_1_CONTROL_LOG_07_2011 2" xfId="11184"/>
    <cellStyle name="s_Trans Assump_1_CONTROL_LOG_07_2011 2 2" xfId="12977"/>
    <cellStyle name="s_Trans Assump_1_CONTROL_LOG_07_2011 2 2 2" xfId="16515"/>
    <cellStyle name="s_Trans Assump_1_CONTROL_LOG_07_2011 2 2 3" xfId="23572"/>
    <cellStyle name="s_Trans Assump_1_CONTROL_LOG_07_2011 2 3" xfId="14758"/>
    <cellStyle name="s_Trans Assump_1_CONTROL_LOG_07_2011 2 4" xfId="21803"/>
    <cellStyle name="s_Trans Assump_1_CONTROL_LOG_07_2011 3" xfId="12092"/>
    <cellStyle name="s_Trans Assump_1_CONTROL_LOG_07_2011 3 2" xfId="15638"/>
    <cellStyle name="s_Trans Assump_1_CONTROL_LOG_07_2011 3 3" xfId="22694"/>
    <cellStyle name="s_Trans Assump_1_CONTROL_LOG_07_2011 4" xfId="13876"/>
    <cellStyle name="s_Trans Assump_1_CONTROL_LOG_07_2011 4 2" xfId="30798"/>
    <cellStyle name="s_Trans Assump_1_CONTROL_LOG_07_2011 4 3" xfId="19194"/>
    <cellStyle name="s_Trans Assump_1_CONTROL_LOG_07_2011 5" xfId="19885"/>
    <cellStyle name="s_Trans Assump_1_CONTROL_LOG_07_2011 6" xfId="36329"/>
    <cellStyle name="s_Trans Assump_1_CONTROL_LOG_07_2011 7" xfId="37219"/>
    <cellStyle name="s_Trans Assump_1_CONTROL_LOG_07_2011 8" xfId="38107"/>
    <cellStyle name="s_Trans Assump_1_CONTROL_LOG_08_2011" xfId="7458"/>
    <cellStyle name="s_Trans Assump_1_CONTROL_LOG_08_2011 2" xfId="11185"/>
    <cellStyle name="s_Trans Assump_1_CONTROL_LOG_08_2011 2 2" xfId="12978"/>
    <cellStyle name="s_Trans Assump_1_CONTROL_LOG_08_2011 2 2 2" xfId="16516"/>
    <cellStyle name="s_Trans Assump_1_CONTROL_LOG_08_2011 2 2 3" xfId="23573"/>
    <cellStyle name="s_Trans Assump_1_CONTROL_LOG_08_2011 2 3" xfId="14759"/>
    <cellStyle name="s_Trans Assump_1_CONTROL_LOG_08_2011 2 4" xfId="21804"/>
    <cellStyle name="s_Trans Assump_1_CONTROL_LOG_08_2011 3" xfId="12093"/>
    <cellStyle name="s_Trans Assump_1_CONTROL_LOG_08_2011 3 2" xfId="15639"/>
    <cellStyle name="s_Trans Assump_1_CONTROL_LOG_08_2011 3 3" xfId="22695"/>
    <cellStyle name="s_Trans Assump_1_CONTROL_LOG_08_2011 4" xfId="13877"/>
    <cellStyle name="s_Trans Assump_1_CONTROL_LOG_08_2011 4 2" xfId="30799"/>
    <cellStyle name="s_Trans Assump_1_CONTROL_LOG_08_2011 4 3" xfId="18958"/>
    <cellStyle name="s_Trans Assump_1_CONTROL_LOG_08_2011 5" xfId="19886"/>
    <cellStyle name="s_Trans Assump_1_CONTROL_LOG_08_2011 6" xfId="36330"/>
    <cellStyle name="s_Trans Assump_1_CONTROL_LOG_08_2011 7" xfId="37220"/>
    <cellStyle name="s_Trans Assump_1_CONTROL_LOG_08_2011 8" xfId="38108"/>
    <cellStyle name="s_Trans Assump_1_CONTROL_LOG_09_2011" xfId="7459"/>
    <cellStyle name="s_Trans Assump_1_CONTROL_LOG_09_2011 2" xfId="11186"/>
    <cellStyle name="s_Trans Assump_1_CONTROL_LOG_09_2011 2 2" xfId="12979"/>
    <cellStyle name="s_Trans Assump_1_CONTROL_LOG_09_2011 2 2 2" xfId="16517"/>
    <cellStyle name="s_Trans Assump_1_CONTROL_LOG_09_2011 2 2 3" xfId="23574"/>
    <cellStyle name="s_Trans Assump_1_CONTROL_LOG_09_2011 2 3" xfId="14760"/>
    <cellStyle name="s_Trans Assump_1_CONTROL_LOG_09_2011 2 4" xfId="21805"/>
    <cellStyle name="s_Trans Assump_1_CONTROL_LOG_09_2011 3" xfId="12094"/>
    <cellStyle name="s_Trans Assump_1_CONTROL_LOG_09_2011 3 2" xfId="15640"/>
    <cellStyle name="s_Trans Assump_1_CONTROL_LOG_09_2011 3 3" xfId="22696"/>
    <cellStyle name="s_Trans Assump_1_CONTROL_LOG_09_2011 4" xfId="13878"/>
    <cellStyle name="s_Trans Assump_1_CONTROL_LOG_09_2011 4 2" xfId="30800"/>
    <cellStyle name="s_Trans Assump_1_CONTROL_LOG_09_2011 4 3" xfId="33485"/>
    <cellStyle name="s_Trans Assump_1_CONTROL_LOG_09_2011 5" xfId="19887"/>
    <cellStyle name="s_Trans Assump_1_CONTROL_LOG_09_2011 6" xfId="36331"/>
    <cellStyle name="s_Trans Assump_1_CONTROL_LOG_09_2011 7" xfId="37221"/>
    <cellStyle name="s_Trans Assump_1_CONTROL_LOG_09_2011 8" xfId="38109"/>
    <cellStyle name="s_Trans Assump_1_CONTROL_LOG_10_2011" xfId="7460"/>
    <cellStyle name="s_Trans Assump_1_CONTROL_LOG_10_2011 2" xfId="11187"/>
    <cellStyle name="s_Trans Assump_1_CONTROL_LOG_10_2011 2 2" xfId="12980"/>
    <cellStyle name="s_Trans Assump_1_CONTROL_LOG_10_2011 2 2 2" xfId="16518"/>
    <cellStyle name="s_Trans Assump_1_CONTROL_LOG_10_2011 2 2 3" xfId="23575"/>
    <cellStyle name="s_Trans Assump_1_CONTROL_LOG_10_2011 2 3" xfId="14761"/>
    <cellStyle name="s_Trans Assump_1_CONTROL_LOG_10_2011 2 4" xfId="21806"/>
    <cellStyle name="s_Trans Assump_1_CONTROL_LOG_10_2011 3" xfId="12095"/>
    <cellStyle name="s_Trans Assump_1_CONTROL_LOG_10_2011 3 2" xfId="15641"/>
    <cellStyle name="s_Trans Assump_1_CONTROL_LOG_10_2011 3 3" xfId="22697"/>
    <cellStyle name="s_Trans Assump_1_CONTROL_LOG_10_2011 4" xfId="13879"/>
    <cellStyle name="s_Trans Assump_1_CONTROL_LOG_10_2011 4 2" xfId="30801"/>
    <cellStyle name="s_Trans Assump_1_CONTROL_LOG_10_2011 4 3" xfId="18176"/>
    <cellStyle name="s_Trans Assump_1_CONTROL_LOG_10_2011 5" xfId="19888"/>
    <cellStyle name="s_Trans Assump_1_CONTROL_LOG_10_2011 6" xfId="36332"/>
    <cellStyle name="s_Trans Assump_1_CONTROL_LOG_10_2011 7" xfId="37222"/>
    <cellStyle name="s_Trans Assump_1_CONTROL_LOG_10_2011 8" xfId="38110"/>
    <cellStyle name="s_Trans Assump_1_CONTROL_LOG_11_2011" xfId="7461"/>
    <cellStyle name="s_Trans Assump_1_CONTROL_LOG_11_2011 2" xfId="11188"/>
    <cellStyle name="s_Trans Assump_1_CONTROL_LOG_11_2011 2 2" xfId="12981"/>
    <cellStyle name="s_Trans Assump_1_CONTROL_LOG_11_2011 2 2 2" xfId="16519"/>
    <cellStyle name="s_Trans Assump_1_CONTROL_LOG_11_2011 2 2 3" xfId="23576"/>
    <cellStyle name="s_Trans Assump_1_CONTROL_LOG_11_2011 2 3" xfId="14762"/>
    <cellStyle name="s_Trans Assump_1_CONTROL_LOG_11_2011 2 4" xfId="21807"/>
    <cellStyle name="s_Trans Assump_1_CONTROL_LOG_11_2011 3" xfId="12096"/>
    <cellStyle name="s_Trans Assump_1_CONTROL_LOG_11_2011 3 2" xfId="15642"/>
    <cellStyle name="s_Trans Assump_1_CONTROL_LOG_11_2011 3 3" xfId="22698"/>
    <cellStyle name="s_Trans Assump_1_CONTROL_LOG_11_2011 4" xfId="13880"/>
    <cellStyle name="s_Trans Assump_1_CONTROL_LOG_11_2011 4 2" xfId="30802"/>
    <cellStyle name="s_Trans Assump_1_CONTROL_LOG_11_2011 4 3" xfId="17719"/>
    <cellStyle name="s_Trans Assump_1_CONTROL_LOG_11_2011 5" xfId="19889"/>
    <cellStyle name="s_Trans Assump_1_CONTROL_LOG_11_2011 6" xfId="36333"/>
    <cellStyle name="s_Trans Assump_1_CONTROL_LOG_11_2011 7" xfId="37223"/>
    <cellStyle name="s_Trans Assump_1_CONTROL_LOG_11_2011 8" xfId="38111"/>
    <cellStyle name="s_Trans Assump_1_CONTROL_LOG_12_2011" xfId="7462"/>
    <cellStyle name="s_Trans Assump_1_CONTROL_LOG_12_2011 2" xfId="11189"/>
    <cellStyle name="s_Trans Assump_1_CONTROL_LOG_12_2011 2 2" xfId="12982"/>
    <cellStyle name="s_Trans Assump_1_CONTROL_LOG_12_2011 2 2 2" xfId="16520"/>
    <cellStyle name="s_Trans Assump_1_CONTROL_LOG_12_2011 2 2 3" xfId="23577"/>
    <cellStyle name="s_Trans Assump_1_CONTROL_LOG_12_2011 2 3" xfId="14763"/>
    <cellStyle name="s_Trans Assump_1_CONTROL_LOG_12_2011 2 4" xfId="21808"/>
    <cellStyle name="s_Trans Assump_1_CONTROL_LOG_12_2011 3" xfId="12097"/>
    <cellStyle name="s_Trans Assump_1_CONTROL_LOG_12_2011 3 2" xfId="15643"/>
    <cellStyle name="s_Trans Assump_1_CONTROL_LOG_12_2011 3 3" xfId="22699"/>
    <cellStyle name="s_Trans Assump_1_CONTROL_LOG_12_2011 4" xfId="13881"/>
    <cellStyle name="s_Trans Assump_1_CONTROL_LOG_12_2011 4 2" xfId="30803"/>
    <cellStyle name="s_Trans Assump_1_CONTROL_LOG_12_2011 4 3" xfId="21032"/>
    <cellStyle name="s_Trans Assump_1_CONTROL_LOG_12_2011 5" xfId="19890"/>
    <cellStyle name="s_Trans Assump_1_CONTROL_LOG_12_2011 6" xfId="36334"/>
    <cellStyle name="s_Trans Assump_1_CONTROL_LOG_12_2011 7" xfId="37224"/>
    <cellStyle name="s_Trans Assump_1_CONTROL_LOG_12_2011 8" xfId="38112"/>
    <cellStyle name="s_Trans Assump_1_FSTR JDE Reports 12.2011" xfId="9193"/>
    <cellStyle name="s_Trans Assump_1_FSTR JDE Reports 12.2011 2" xfId="10643"/>
    <cellStyle name="s_Trans Assump_1_FSTR JDE Reports 12.2011 2 2" xfId="30805"/>
    <cellStyle name="s_Trans Assump_1_FSTR JDE Reports 12.2011 2 2 2" xfId="34116"/>
    <cellStyle name="s_Trans Assump_1_FSTR JDE Reports 12.2011 3" xfId="30804"/>
    <cellStyle name="s_Trans Assump_1_FSTR JDE Reports 12.2011 3 2" xfId="34344"/>
    <cellStyle name="s_Trans Assump_1_JE 100_Uncoll_LI_06.12" xfId="7463"/>
    <cellStyle name="s_Trans Assump_1_JE 100_Uncoll_LI_06.12 2" xfId="30806"/>
    <cellStyle name="s_Trans Assump_1_JE 100_Uncoll_LI_06.12 2 2" xfId="33245"/>
    <cellStyle name="s_Trans Assump_1_JE 108 SERP 07.12" xfId="7464"/>
    <cellStyle name="s_Trans Assump_1_JE 108 SERP 07.12 10" xfId="36335"/>
    <cellStyle name="s_Trans Assump_1_JE 108 SERP 07.12 11" xfId="37225"/>
    <cellStyle name="s_Trans Assump_1_JE 108 SERP 07.12 12" xfId="38113"/>
    <cellStyle name="s_Trans Assump_1_JE 108 SERP 07.12 2" xfId="7465"/>
    <cellStyle name="s_Trans Assump_1_JE 108 SERP 07.12 2 2" xfId="30808"/>
    <cellStyle name="s_Trans Assump_1_JE 108 SERP 07.12 2 2 2" xfId="34314"/>
    <cellStyle name="s_Trans Assump_1_JE 108 SERP 07.12 3" xfId="7466"/>
    <cellStyle name="s_Trans Assump_1_JE 108 SERP 07.12 3 2" xfId="30809"/>
    <cellStyle name="s_Trans Assump_1_JE 108 SERP 07.12 3 2 2" xfId="34169"/>
    <cellStyle name="s_Trans Assump_1_JE 108 SERP 07.12 4" xfId="7467"/>
    <cellStyle name="s_Trans Assump_1_JE 108 SERP 07.12 4 2" xfId="30810"/>
    <cellStyle name="s_Trans Assump_1_JE 108 SERP 07.12 4 2 2" xfId="35043"/>
    <cellStyle name="s_Trans Assump_1_JE 108 SERP 07.12 5" xfId="7468"/>
    <cellStyle name="s_Trans Assump_1_JE 108 SERP 07.12 5 2" xfId="30811"/>
    <cellStyle name="s_Trans Assump_1_JE 108 SERP 07.12 5 2 2" xfId="19076"/>
    <cellStyle name="s_Trans Assump_1_JE 108 SERP 07.12 6" xfId="11190"/>
    <cellStyle name="s_Trans Assump_1_JE 108 SERP 07.12 6 2" xfId="12983"/>
    <cellStyle name="s_Trans Assump_1_JE 108 SERP 07.12 6 2 2" xfId="16521"/>
    <cellStyle name="s_Trans Assump_1_JE 108 SERP 07.12 6 2 3" xfId="23578"/>
    <cellStyle name="s_Trans Assump_1_JE 108 SERP 07.12 6 3" xfId="14764"/>
    <cellStyle name="s_Trans Assump_1_JE 108 SERP 07.12 6 4" xfId="21809"/>
    <cellStyle name="s_Trans Assump_1_JE 108 SERP 07.12 7" xfId="12098"/>
    <cellStyle name="s_Trans Assump_1_JE 108 SERP 07.12 7 2" xfId="15644"/>
    <cellStyle name="s_Trans Assump_1_JE 108 SERP 07.12 7 3" xfId="22700"/>
    <cellStyle name="s_Trans Assump_1_JE 108 SERP 07.12 8" xfId="13882"/>
    <cellStyle name="s_Trans Assump_1_JE 108 SERP 07.12 8 2" xfId="30807"/>
    <cellStyle name="s_Trans Assump_1_JE 108 SERP 07.12 8 3" xfId="34887"/>
    <cellStyle name="s_Trans Assump_1_JE 108 SERP 07.12 9" xfId="19891"/>
    <cellStyle name="s_Trans Assump_1_JE 109 Rate Differential 08.12" xfId="7469"/>
    <cellStyle name="s_Trans Assump_1_JE 109 Rate Differential 08.12 10" xfId="36336"/>
    <cellStyle name="s_Trans Assump_1_JE 109 Rate Differential 08.12 11" xfId="37226"/>
    <cellStyle name="s_Trans Assump_1_JE 109 Rate Differential 08.12 12" xfId="38114"/>
    <cellStyle name="s_Trans Assump_1_JE 109 Rate Differential 08.12 2" xfId="7470"/>
    <cellStyle name="s_Trans Assump_1_JE 109 Rate Differential 08.12 2 2" xfId="30813"/>
    <cellStyle name="s_Trans Assump_1_JE 109 Rate Differential 08.12 2 2 2" xfId="18763"/>
    <cellStyle name="s_Trans Assump_1_JE 109 Rate Differential 08.12 3" xfId="7471"/>
    <cellStyle name="s_Trans Assump_1_JE 109 Rate Differential 08.12 3 2" xfId="30814"/>
    <cellStyle name="s_Trans Assump_1_JE 109 Rate Differential 08.12 3 2 2" xfId="19651"/>
    <cellStyle name="s_Trans Assump_1_JE 109 Rate Differential 08.12 4" xfId="7472"/>
    <cellStyle name="s_Trans Assump_1_JE 109 Rate Differential 08.12 4 2" xfId="30815"/>
    <cellStyle name="s_Trans Assump_1_JE 109 Rate Differential 08.12 4 2 2" xfId="34345"/>
    <cellStyle name="s_Trans Assump_1_JE 109 Rate Differential 08.12 5" xfId="7473"/>
    <cellStyle name="s_Trans Assump_1_JE 109 Rate Differential 08.12 5 2" xfId="30816"/>
    <cellStyle name="s_Trans Assump_1_JE 109 Rate Differential 08.12 5 2 2" xfId="34325"/>
    <cellStyle name="s_Trans Assump_1_JE 109 Rate Differential 08.12 6" xfId="11191"/>
    <cellStyle name="s_Trans Assump_1_JE 109 Rate Differential 08.12 6 2" xfId="12984"/>
    <cellStyle name="s_Trans Assump_1_JE 109 Rate Differential 08.12 6 2 2" xfId="16522"/>
    <cellStyle name="s_Trans Assump_1_JE 109 Rate Differential 08.12 6 2 3" xfId="23579"/>
    <cellStyle name="s_Trans Assump_1_JE 109 Rate Differential 08.12 6 3" xfId="14765"/>
    <cellStyle name="s_Trans Assump_1_JE 109 Rate Differential 08.12 6 4" xfId="21810"/>
    <cellStyle name="s_Trans Assump_1_JE 109 Rate Differential 08.12 7" xfId="12099"/>
    <cellStyle name="s_Trans Assump_1_JE 109 Rate Differential 08.12 7 2" xfId="15645"/>
    <cellStyle name="s_Trans Assump_1_JE 109 Rate Differential 08.12 7 3" xfId="22701"/>
    <cellStyle name="s_Trans Assump_1_JE 109 Rate Differential 08.12 8" xfId="13883"/>
    <cellStyle name="s_Trans Assump_1_JE 109 Rate Differential 08.12 8 2" xfId="30812"/>
    <cellStyle name="s_Trans Assump_1_JE 109 Rate Differential 08.12 8 3" xfId="32913"/>
    <cellStyle name="s_Trans Assump_1_JE 109 Rate Differential 08.12 9" xfId="19893"/>
    <cellStyle name="s_Trans Assump_1_JE 111 PNC ANALYSIS FEE ACCRUAL 07.12" xfId="7474"/>
    <cellStyle name="s_Trans Assump_1_JE 111 PNC ANALYSIS FEE ACCRUAL 07.12 10" xfId="36337"/>
    <cellStyle name="s_Trans Assump_1_JE 111 PNC ANALYSIS FEE ACCRUAL 07.12 11" xfId="37227"/>
    <cellStyle name="s_Trans Assump_1_JE 111 PNC ANALYSIS FEE ACCRUAL 07.12 12" xfId="38115"/>
    <cellStyle name="s_Trans Assump_1_JE 111 PNC ANALYSIS FEE ACCRUAL 07.12 2" xfId="7475"/>
    <cellStyle name="s_Trans Assump_1_JE 111 PNC ANALYSIS FEE ACCRUAL 07.12 2 2" xfId="30818"/>
    <cellStyle name="s_Trans Assump_1_JE 111 PNC ANALYSIS FEE ACCRUAL 07.12 2 2 2" xfId="34596"/>
    <cellStyle name="s_Trans Assump_1_JE 111 PNC ANALYSIS FEE ACCRUAL 07.12 3" xfId="7476"/>
    <cellStyle name="s_Trans Assump_1_JE 111 PNC ANALYSIS FEE ACCRUAL 07.12 3 2" xfId="30819"/>
    <cellStyle name="s_Trans Assump_1_JE 111 PNC ANALYSIS FEE ACCRUAL 07.12 3 2 2" xfId="17814"/>
    <cellStyle name="s_Trans Assump_1_JE 111 PNC ANALYSIS FEE ACCRUAL 07.12 4" xfId="7477"/>
    <cellStyle name="s_Trans Assump_1_JE 111 PNC ANALYSIS FEE ACCRUAL 07.12 4 2" xfId="30820"/>
    <cellStyle name="s_Trans Assump_1_JE 111 PNC ANALYSIS FEE ACCRUAL 07.12 4 2 2" xfId="32604"/>
    <cellStyle name="s_Trans Assump_1_JE 111 PNC ANALYSIS FEE ACCRUAL 07.12 5" xfId="7478"/>
    <cellStyle name="s_Trans Assump_1_JE 111 PNC ANALYSIS FEE ACCRUAL 07.12 5 2" xfId="30821"/>
    <cellStyle name="s_Trans Assump_1_JE 111 PNC ANALYSIS FEE ACCRUAL 07.12 5 2 2" xfId="32509"/>
    <cellStyle name="s_Trans Assump_1_JE 111 PNC ANALYSIS FEE ACCRUAL 07.12 6" xfId="11192"/>
    <cellStyle name="s_Trans Assump_1_JE 111 PNC ANALYSIS FEE ACCRUAL 07.12 6 2" xfId="12985"/>
    <cellStyle name="s_Trans Assump_1_JE 111 PNC ANALYSIS FEE ACCRUAL 07.12 6 2 2" xfId="16523"/>
    <cellStyle name="s_Trans Assump_1_JE 111 PNC ANALYSIS FEE ACCRUAL 07.12 6 2 3" xfId="23580"/>
    <cellStyle name="s_Trans Assump_1_JE 111 PNC ANALYSIS FEE ACCRUAL 07.12 6 3" xfId="14766"/>
    <cellStyle name="s_Trans Assump_1_JE 111 PNC ANALYSIS FEE ACCRUAL 07.12 6 4" xfId="21811"/>
    <cellStyle name="s_Trans Assump_1_JE 111 PNC ANALYSIS FEE ACCRUAL 07.12 7" xfId="12100"/>
    <cellStyle name="s_Trans Assump_1_JE 111 PNC ANALYSIS FEE ACCRUAL 07.12 7 2" xfId="15646"/>
    <cellStyle name="s_Trans Assump_1_JE 111 PNC ANALYSIS FEE ACCRUAL 07.12 7 3" xfId="22702"/>
    <cellStyle name="s_Trans Assump_1_JE 111 PNC ANALYSIS FEE ACCRUAL 07.12 8" xfId="13884"/>
    <cellStyle name="s_Trans Assump_1_JE 111 PNC ANALYSIS FEE ACCRUAL 07.12 8 2" xfId="30817"/>
    <cellStyle name="s_Trans Assump_1_JE 111 PNC ANALYSIS FEE ACCRUAL 07.12 8 3" xfId="18740"/>
    <cellStyle name="s_Trans Assump_1_JE 111 PNC ANALYSIS FEE ACCRUAL 07.12 9" xfId="19894"/>
    <cellStyle name="s_Trans Assump_1_JE 125_AWCC Activity_NY_08.12" xfId="7479"/>
    <cellStyle name="s_Trans Assump_1_JE 125_AWCC Activity_NY_08.12 2" xfId="11193"/>
    <cellStyle name="s_Trans Assump_1_JE 125_AWCC Activity_NY_08.12 2 2" xfId="12986"/>
    <cellStyle name="s_Trans Assump_1_JE 125_AWCC Activity_NY_08.12 2 2 2" xfId="16524"/>
    <cellStyle name="s_Trans Assump_1_JE 125_AWCC Activity_NY_08.12 2 2 3" xfId="23581"/>
    <cellStyle name="s_Trans Assump_1_JE 125_AWCC Activity_NY_08.12 2 3" xfId="14767"/>
    <cellStyle name="s_Trans Assump_1_JE 125_AWCC Activity_NY_08.12 2 4" xfId="21812"/>
    <cellStyle name="s_Trans Assump_1_JE 125_AWCC Activity_NY_08.12 3" xfId="12101"/>
    <cellStyle name="s_Trans Assump_1_JE 125_AWCC Activity_NY_08.12 3 2" xfId="15647"/>
    <cellStyle name="s_Trans Assump_1_JE 125_AWCC Activity_NY_08.12 3 3" xfId="22703"/>
    <cellStyle name="s_Trans Assump_1_JE 125_AWCC Activity_NY_08.12 4" xfId="13885"/>
    <cellStyle name="s_Trans Assump_1_JE 125_AWCC Activity_NY_08.12 4 2" xfId="30822"/>
    <cellStyle name="s_Trans Assump_1_JE 125_AWCC Activity_NY_08.12 4 3" xfId="34745"/>
    <cellStyle name="s_Trans Assump_1_JE 125_AWCC Activity_NY_08.12 5" xfId="19895"/>
    <cellStyle name="s_Trans Assump_1_JE 125_AWCC Activity_NY_08.12 6" xfId="36338"/>
    <cellStyle name="s_Trans Assump_1_JE 125_AWCC Activity_NY_08.12 7" xfId="37228"/>
    <cellStyle name="s_Trans Assump_1_JE 125_AWCC Activity_NY_08.12 8" xfId="38116"/>
    <cellStyle name="s_Trans Assump_1_JE 152_TSA accrue interest_LI_07.12" xfId="7480"/>
    <cellStyle name="s_Trans Assump_1_JE 152_TSA accrue interest_LI_07.12 2" xfId="30823"/>
    <cellStyle name="s_Trans Assump_1_JE 152_TSA accrue interest_LI_07.12 2 2" xfId="17831"/>
    <cellStyle name="s_Trans Assump_1_JE 154 Interest on Village Refunds_02.12" xfId="7481"/>
    <cellStyle name="s_Trans Assump_1_JE 154 Interest on Village Refunds_02.12 2" xfId="30824"/>
    <cellStyle name="s_Trans Assump_1_JE 154 Interest on Village Refunds_02.12 2 2" xfId="18897"/>
    <cellStyle name="s_Trans Assump_1_JE 154 Interest on Village Refunds_08.11" xfId="7482"/>
    <cellStyle name="s_Trans Assump_1_JE 154 Interest on Village Refunds_08.11 2" xfId="30825"/>
    <cellStyle name="s_Trans Assump_1_JE 154 Interest on Village Refunds_08.11 2 2" xfId="20815"/>
    <cellStyle name="s_Trans Assump_1_JE 154 Interest on Village Refunds_09.11" xfId="10644"/>
    <cellStyle name="s_Trans Assump_1_JE 154 Interest on Village Refunds_09.11 2" xfId="30826"/>
    <cellStyle name="s_Trans Assump_1_JE 154 Interest on Village Refunds_09.11 2 2" xfId="17511"/>
    <cellStyle name="s_Trans Assump_1_JE 154 Interest on Village Refunds_11.11" xfId="7483"/>
    <cellStyle name="s_Trans Assump_1_JE 154 Interest on Village Refunds_11.11 2" xfId="30827"/>
    <cellStyle name="s_Trans Assump_1_JE 154 Interest on Village Refunds_11.11 2 2" xfId="18567"/>
    <cellStyle name="s_Trans Assump_1_JE 160 Workbasket accrual LI 09.11" xfId="7484"/>
    <cellStyle name="s_Trans Assump_1_JE 160 Workbasket accrual LI 09.11 2" xfId="11194"/>
    <cellStyle name="s_Trans Assump_1_JE 160 Workbasket accrual LI 09.11 2 2" xfId="12987"/>
    <cellStyle name="s_Trans Assump_1_JE 160 Workbasket accrual LI 09.11 2 2 2" xfId="16525"/>
    <cellStyle name="s_Trans Assump_1_JE 160 Workbasket accrual LI 09.11 2 2 3" xfId="23582"/>
    <cellStyle name="s_Trans Assump_1_JE 160 Workbasket accrual LI 09.11 2 3" xfId="14768"/>
    <cellStyle name="s_Trans Assump_1_JE 160 Workbasket accrual LI 09.11 2 4" xfId="21813"/>
    <cellStyle name="s_Trans Assump_1_JE 160 Workbasket accrual LI 09.11 3" xfId="12102"/>
    <cellStyle name="s_Trans Assump_1_JE 160 Workbasket accrual LI 09.11 3 2" xfId="15648"/>
    <cellStyle name="s_Trans Assump_1_JE 160 Workbasket accrual LI 09.11 3 3" xfId="22704"/>
    <cellStyle name="s_Trans Assump_1_JE 160 Workbasket accrual LI 09.11 4" xfId="13886"/>
    <cellStyle name="s_Trans Assump_1_JE 160 Workbasket accrual LI 09.11 4 2" xfId="30828"/>
    <cellStyle name="s_Trans Assump_1_JE 160 Workbasket accrual LI 09.11 4 3" xfId="32321"/>
    <cellStyle name="s_Trans Assump_1_JE 160 Workbasket accrual LI 09.11 5" xfId="19896"/>
    <cellStyle name="s_Trans Assump_1_JE 160 Workbasket accrual LI 09.11 6" xfId="36339"/>
    <cellStyle name="s_Trans Assump_1_JE 160 Workbasket accrual LI 09.11 7" xfId="37229"/>
    <cellStyle name="s_Trans Assump_1_JE 160 Workbasket accrual LI 09.11 8" xfId="38117"/>
    <cellStyle name="s_Trans Assump_1_JE 160 Workbasket accrual LI 10.11 - in progress" xfId="7485"/>
    <cellStyle name="s_Trans Assump_1_JE 160 Workbasket accrual LI 10.11 - in progress 2" xfId="11195"/>
    <cellStyle name="s_Trans Assump_1_JE 160 Workbasket accrual LI 10.11 - in progress 2 2" xfId="12988"/>
    <cellStyle name="s_Trans Assump_1_JE 160 Workbasket accrual LI 10.11 - in progress 2 2 2" xfId="16526"/>
    <cellStyle name="s_Trans Assump_1_JE 160 Workbasket accrual LI 10.11 - in progress 2 2 3" xfId="23583"/>
    <cellStyle name="s_Trans Assump_1_JE 160 Workbasket accrual LI 10.11 - in progress 2 3" xfId="14769"/>
    <cellStyle name="s_Trans Assump_1_JE 160 Workbasket accrual LI 10.11 - in progress 2 4" xfId="21814"/>
    <cellStyle name="s_Trans Assump_1_JE 160 Workbasket accrual LI 10.11 - in progress 3" xfId="12103"/>
    <cellStyle name="s_Trans Assump_1_JE 160 Workbasket accrual LI 10.11 - in progress 3 2" xfId="15649"/>
    <cellStyle name="s_Trans Assump_1_JE 160 Workbasket accrual LI 10.11 - in progress 3 3" xfId="22705"/>
    <cellStyle name="s_Trans Assump_1_JE 160 Workbasket accrual LI 10.11 - in progress 4" xfId="13887"/>
    <cellStyle name="s_Trans Assump_1_JE 160 Workbasket accrual LI 10.11 - in progress 4 2" xfId="30829"/>
    <cellStyle name="s_Trans Assump_1_JE 160 Workbasket accrual LI 10.11 - in progress 4 3" xfId="18462"/>
    <cellStyle name="s_Trans Assump_1_JE 160 Workbasket accrual LI 10.11 - in progress 5" xfId="19897"/>
    <cellStyle name="s_Trans Assump_1_JE 160 Workbasket accrual LI 10.11 - in progress 6" xfId="36340"/>
    <cellStyle name="s_Trans Assump_1_JE 160 Workbasket accrual LI 10.11 - in progress 7" xfId="37230"/>
    <cellStyle name="s_Trans Assump_1_JE 160 Workbasket accrual LI 10.11 - in progress 8" xfId="38118"/>
    <cellStyle name="s_Trans Assump_1_JE 160 Workbasket Accrual_updated-_CA_01.10" xfId="7486"/>
    <cellStyle name="s_Trans Assump_1_JE 160 Workbasket Accrual_updated-_CA_01.10 10" xfId="36341"/>
    <cellStyle name="s_Trans Assump_1_JE 160 Workbasket Accrual_updated-_CA_01.10 11" xfId="37231"/>
    <cellStyle name="s_Trans Assump_1_JE 160 Workbasket Accrual_updated-_CA_01.10 12" xfId="38119"/>
    <cellStyle name="s_Trans Assump_1_JE 160 Workbasket Accrual_updated-_CA_01.10 2" xfId="7487"/>
    <cellStyle name="s_Trans Assump_1_JE 160 Workbasket Accrual_updated-_CA_01.10 2 2" xfId="11197"/>
    <cellStyle name="s_Trans Assump_1_JE 160 Workbasket Accrual_updated-_CA_01.10 2 2 2" xfId="12990"/>
    <cellStyle name="s_Trans Assump_1_JE 160 Workbasket Accrual_updated-_CA_01.10 2 2 2 2" xfId="16528"/>
    <cellStyle name="s_Trans Assump_1_JE 160 Workbasket Accrual_updated-_CA_01.10 2 2 2 3" xfId="23585"/>
    <cellStyle name="s_Trans Assump_1_JE 160 Workbasket Accrual_updated-_CA_01.10 2 2 3" xfId="14771"/>
    <cellStyle name="s_Trans Assump_1_JE 160 Workbasket Accrual_updated-_CA_01.10 2 2 4" xfId="21816"/>
    <cellStyle name="s_Trans Assump_1_JE 160 Workbasket Accrual_updated-_CA_01.10 2 3" xfId="12105"/>
    <cellStyle name="s_Trans Assump_1_JE 160 Workbasket Accrual_updated-_CA_01.10 2 3 2" xfId="15651"/>
    <cellStyle name="s_Trans Assump_1_JE 160 Workbasket Accrual_updated-_CA_01.10 2 3 3" xfId="22707"/>
    <cellStyle name="s_Trans Assump_1_JE 160 Workbasket Accrual_updated-_CA_01.10 2 4" xfId="13889"/>
    <cellStyle name="s_Trans Assump_1_JE 160 Workbasket Accrual_updated-_CA_01.10 2 4 2" xfId="30831"/>
    <cellStyle name="s_Trans Assump_1_JE 160 Workbasket Accrual_updated-_CA_01.10 2 4 3" xfId="17512"/>
    <cellStyle name="s_Trans Assump_1_JE 160 Workbasket Accrual_updated-_CA_01.10 2 5" xfId="19899"/>
    <cellStyle name="s_Trans Assump_1_JE 160 Workbasket Accrual_updated-_CA_01.10 2 6" xfId="36342"/>
    <cellStyle name="s_Trans Assump_1_JE 160 Workbasket Accrual_updated-_CA_01.10 2 7" xfId="37232"/>
    <cellStyle name="s_Trans Assump_1_JE 160 Workbasket Accrual_updated-_CA_01.10 2 8" xfId="38120"/>
    <cellStyle name="s_Trans Assump_1_JE 160 Workbasket Accrual_updated-_CA_01.10 3" xfId="7488"/>
    <cellStyle name="s_Trans Assump_1_JE 160 Workbasket Accrual_updated-_CA_01.10 3 2" xfId="30832"/>
    <cellStyle name="s_Trans Assump_1_JE 160 Workbasket Accrual_updated-_CA_01.10 3 2 2" xfId="33183"/>
    <cellStyle name="s_Trans Assump_1_JE 160 Workbasket Accrual_updated-_CA_01.10 4" xfId="7489"/>
    <cellStyle name="s_Trans Assump_1_JE 160 Workbasket Accrual_updated-_CA_01.10 4 2" xfId="30833"/>
    <cellStyle name="s_Trans Assump_1_JE 160 Workbasket Accrual_updated-_CA_01.10 4 2 2" xfId="17912"/>
    <cellStyle name="s_Trans Assump_1_JE 160 Workbasket Accrual_updated-_CA_01.10 5" xfId="7490"/>
    <cellStyle name="s_Trans Assump_1_JE 160 Workbasket Accrual_updated-_CA_01.10 5 2" xfId="30834"/>
    <cellStyle name="s_Trans Assump_1_JE 160 Workbasket Accrual_updated-_CA_01.10 5 2 2" xfId="35044"/>
    <cellStyle name="s_Trans Assump_1_JE 160 Workbasket Accrual_updated-_CA_01.10 6" xfId="11196"/>
    <cellStyle name="s_Trans Assump_1_JE 160 Workbasket Accrual_updated-_CA_01.10 6 2" xfId="12989"/>
    <cellStyle name="s_Trans Assump_1_JE 160 Workbasket Accrual_updated-_CA_01.10 6 2 2" xfId="16527"/>
    <cellStyle name="s_Trans Assump_1_JE 160 Workbasket Accrual_updated-_CA_01.10 6 2 3" xfId="23584"/>
    <cellStyle name="s_Trans Assump_1_JE 160 Workbasket Accrual_updated-_CA_01.10 6 3" xfId="14770"/>
    <cellStyle name="s_Trans Assump_1_JE 160 Workbasket Accrual_updated-_CA_01.10 6 4" xfId="21815"/>
    <cellStyle name="s_Trans Assump_1_JE 160 Workbasket Accrual_updated-_CA_01.10 7" xfId="12104"/>
    <cellStyle name="s_Trans Assump_1_JE 160 Workbasket Accrual_updated-_CA_01.10 7 2" xfId="15650"/>
    <cellStyle name="s_Trans Assump_1_JE 160 Workbasket Accrual_updated-_CA_01.10 7 3" xfId="22706"/>
    <cellStyle name="s_Trans Assump_1_JE 160 Workbasket Accrual_updated-_CA_01.10 8" xfId="13888"/>
    <cellStyle name="s_Trans Assump_1_JE 160 Workbasket Accrual_updated-_CA_01.10 8 2" xfId="30830"/>
    <cellStyle name="s_Trans Assump_1_JE 160 Workbasket Accrual_updated-_CA_01.10 8 3" xfId="18965"/>
    <cellStyle name="s_Trans Assump_1_JE 160 Workbasket Accrual_updated-_CA_01.10 9" xfId="19898"/>
    <cellStyle name="s_Trans Assump_1_JE 160 Workbasket Accrual_updated-_CA_01.10_~3251160" xfId="7491"/>
    <cellStyle name="s_Trans Assump_1_JE 160 Workbasket Accrual_updated-_CA_01.10_~3251160 2" xfId="11198"/>
    <cellStyle name="s_Trans Assump_1_JE 160 Workbasket Accrual_updated-_CA_01.10_~3251160 2 2" xfId="12991"/>
    <cellStyle name="s_Trans Assump_1_JE 160 Workbasket Accrual_updated-_CA_01.10_~3251160 2 2 2" xfId="16529"/>
    <cellStyle name="s_Trans Assump_1_JE 160 Workbasket Accrual_updated-_CA_01.10_~3251160 2 2 3" xfId="23586"/>
    <cellStyle name="s_Trans Assump_1_JE 160 Workbasket Accrual_updated-_CA_01.10_~3251160 2 3" xfId="14772"/>
    <cellStyle name="s_Trans Assump_1_JE 160 Workbasket Accrual_updated-_CA_01.10_~3251160 2 4" xfId="21817"/>
    <cellStyle name="s_Trans Assump_1_JE 160 Workbasket Accrual_updated-_CA_01.10_~3251160 3" xfId="12106"/>
    <cellStyle name="s_Trans Assump_1_JE 160 Workbasket Accrual_updated-_CA_01.10_~3251160 3 2" xfId="15652"/>
    <cellStyle name="s_Trans Assump_1_JE 160 Workbasket Accrual_updated-_CA_01.10_~3251160 3 3" xfId="22708"/>
    <cellStyle name="s_Trans Assump_1_JE 160 Workbasket Accrual_updated-_CA_01.10_~3251160 4" xfId="13890"/>
    <cellStyle name="s_Trans Assump_1_JE 160 Workbasket Accrual_updated-_CA_01.10_~3251160 4 2" xfId="30835"/>
    <cellStyle name="s_Trans Assump_1_JE 160 Workbasket Accrual_updated-_CA_01.10_~3251160 4 3" xfId="33917"/>
    <cellStyle name="s_Trans Assump_1_JE 160 Workbasket Accrual_updated-_CA_01.10_~3251160 5" xfId="19900"/>
    <cellStyle name="s_Trans Assump_1_JE 160 Workbasket Accrual_updated-_CA_01.10_~3251160 6" xfId="36343"/>
    <cellStyle name="s_Trans Assump_1_JE 160 Workbasket Accrual_updated-_CA_01.10_~3251160 7" xfId="37233"/>
    <cellStyle name="s_Trans Assump_1_JE 160 Workbasket Accrual_updated-_CA_01.10_~3251160 8" xfId="38121"/>
    <cellStyle name="s_Trans Assump_1_JE 160 Workbasket Accrual_updated-_CA_01.10_JE 160 Workbasket accrual LI 09.11" xfId="7492"/>
    <cellStyle name="s_Trans Assump_1_JE 160 Workbasket Accrual_updated-_CA_01.10_JE 160 Workbasket accrual LI 09.11 2" xfId="11199"/>
    <cellStyle name="s_Trans Assump_1_JE 160 Workbasket Accrual_updated-_CA_01.10_JE 160 Workbasket accrual LI 09.11 2 2" xfId="12992"/>
    <cellStyle name="s_Trans Assump_1_JE 160 Workbasket Accrual_updated-_CA_01.10_JE 160 Workbasket accrual LI 09.11 2 2 2" xfId="16530"/>
    <cellStyle name="s_Trans Assump_1_JE 160 Workbasket Accrual_updated-_CA_01.10_JE 160 Workbasket accrual LI 09.11 2 2 3" xfId="23587"/>
    <cellStyle name="s_Trans Assump_1_JE 160 Workbasket Accrual_updated-_CA_01.10_JE 160 Workbasket accrual LI 09.11 2 3" xfId="14773"/>
    <cellStyle name="s_Trans Assump_1_JE 160 Workbasket Accrual_updated-_CA_01.10_JE 160 Workbasket accrual LI 09.11 2 4" xfId="21818"/>
    <cellStyle name="s_Trans Assump_1_JE 160 Workbasket Accrual_updated-_CA_01.10_JE 160 Workbasket accrual LI 09.11 3" xfId="12107"/>
    <cellStyle name="s_Trans Assump_1_JE 160 Workbasket Accrual_updated-_CA_01.10_JE 160 Workbasket accrual LI 09.11 3 2" xfId="15653"/>
    <cellStyle name="s_Trans Assump_1_JE 160 Workbasket Accrual_updated-_CA_01.10_JE 160 Workbasket accrual LI 09.11 3 3" xfId="22709"/>
    <cellStyle name="s_Trans Assump_1_JE 160 Workbasket Accrual_updated-_CA_01.10_JE 160 Workbasket accrual LI 09.11 4" xfId="13891"/>
    <cellStyle name="s_Trans Assump_1_JE 160 Workbasket Accrual_updated-_CA_01.10_JE 160 Workbasket accrual LI 09.11 4 2" xfId="30836"/>
    <cellStyle name="s_Trans Assump_1_JE 160 Workbasket Accrual_updated-_CA_01.10_JE 160 Workbasket accrual LI 09.11 4 3" xfId="20483"/>
    <cellStyle name="s_Trans Assump_1_JE 160 Workbasket Accrual_updated-_CA_01.10_JE 160 Workbasket accrual LI 09.11 5" xfId="19901"/>
    <cellStyle name="s_Trans Assump_1_JE 160 Workbasket Accrual_updated-_CA_01.10_JE 160 Workbasket accrual LI 09.11 6" xfId="36344"/>
    <cellStyle name="s_Trans Assump_1_JE 160 Workbasket Accrual_updated-_CA_01.10_JE 160 Workbasket accrual LI 09.11 7" xfId="37234"/>
    <cellStyle name="s_Trans Assump_1_JE 160 Workbasket Accrual_updated-_CA_01.10_JE 160 Workbasket accrual LI 09.11 8" xfId="38122"/>
    <cellStyle name="s_Trans Assump_1_JE 160 Workbasket Accrual_updated-_CA_01.10_JE 160 Workbasket accrual LI 10.11 - in progress" xfId="7493"/>
    <cellStyle name="s_Trans Assump_1_JE 160 Workbasket Accrual_updated-_CA_01.10_JE 160 Workbasket accrual LI 10.11 - in progress 2" xfId="11200"/>
    <cellStyle name="s_Trans Assump_1_JE 160 Workbasket Accrual_updated-_CA_01.10_JE 160 Workbasket accrual LI 10.11 - in progress 2 2" xfId="12993"/>
    <cellStyle name="s_Trans Assump_1_JE 160 Workbasket Accrual_updated-_CA_01.10_JE 160 Workbasket accrual LI 10.11 - in progress 2 2 2" xfId="16531"/>
    <cellStyle name="s_Trans Assump_1_JE 160 Workbasket Accrual_updated-_CA_01.10_JE 160 Workbasket accrual LI 10.11 - in progress 2 2 3" xfId="23588"/>
    <cellStyle name="s_Trans Assump_1_JE 160 Workbasket Accrual_updated-_CA_01.10_JE 160 Workbasket accrual LI 10.11 - in progress 2 3" xfId="14774"/>
    <cellStyle name="s_Trans Assump_1_JE 160 Workbasket Accrual_updated-_CA_01.10_JE 160 Workbasket accrual LI 10.11 - in progress 2 4" xfId="21819"/>
    <cellStyle name="s_Trans Assump_1_JE 160 Workbasket Accrual_updated-_CA_01.10_JE 160 Workbasket accrual LI 10.11 - in progress 3" xfId="12108"/>
    <cellStyle name="s_Trans Assump_1_JE 160 Workbasket Accrual_updated-_CA_01.10_JE 160 Workbasket accrual LI 10.11 - in progress 3 2" xfId="15654"/>
    <cellStyle name="s_Trans Assump_1_JE 160 Workbasket Accrual_updated-_CA_01.10_JE 160 Workbasket accrual LI 10.11 - in progress 3 3" xfId="22710"/>
    <cellStyle name="s_Trans Assump_1_JE 160 Workbasket Accrual_updated-_CA_01.10_JE 160 Workbasket accrual LI 10.11 - in progress 4" xfId="13892"/>
    <cellStyle name="s_Trans Assump_1_JE 160 Workbasket Accrual_updated-_CA_01.10_JE 160 Workbasket accrual LI 10.11 - in progress 4 2" xfId="30837"/>
    <cellStyle name="s_Trans Assump_1_JE 160 Workbasket Accrual_updated-_CA_01.10_JE 160 Workbasket accrual LI 10.11 - in progress 4 3" xfId="34522"/>
    <cellStyle name="s_Trans Assump_1_JE 160 Workbasket Accrual_updated-_CA_01.10_JE 160 Workbasket accrual LI 10.11 - in progress 5" xfId="19902"/>
    <cellStyle name="s_Trans Assump_1_JE 160 Workbasket Accrual_updated-_CA_01.10_JE 160 Workbasket accrual LI 10.11 - in progress 6" xfId="36345"/>
    <cellStyle name="s_Trans Assump_1_JE 160 Workbasket Accrual_updated-_CA_01.10_JE 160 Workbasket accrual LI 10.11 - in progress 7" xfId="37235"/>
    <cellStyle name="s_Trans Assump_1_JE 160 Workbasket Accrual_updated-_CA_01.10_JE 160 Workbasket accrual LI 10.11 - in progress 8" xfId="38123"/>
    <cellStyle name="s_Trans Assump_1_JE 160 Workbasket Accrual_updated-_CA_01.10_JE 160 Workbasket Template_LI_04.12" xfId="7494"/>
    <cellStyle name="s_Trans Assump_1_JE 160 Workbasket Accrual_updated-_CA_01.10_JE 160 Workbasket Template_LI_04.12 2" xfId="11201"/>
    <cellStyle name="s_Trans Assump_1_JE 160 Workbasket Accrual_updated-_CA_01.10_JE 160 Workbasket Template_LI_04.12 2 2" xfId="12994"/>
    <cellStyle name="s_Trans Assump_1_JE 160 Workbasket Accrual_updated-_CA_01.10_JE 160 Workbasket Template_LI_04.12 2 2 2" xfId="16532"/>
    <cellStyle name="s_Trans Assump_1_JE 160 Workbasket Accrual_updated-_CA_01.10_JE 160 Workbasket Template_LI_04.12 2 2 3" xfId="23589"/>
    <cellStyle name="s_Trans Assump_1_JE 160 Workbasket Accrual_updated-_CA_01.10_JE 160 Workbasket Template_LI_04.12 2 3" xfId="14775"/>
    <cellStyle name="s_Trans Assump_1_JE 160 Workbasket Accrual_updated-_CA_01.10_JE 160 Workbasket Template_LI_04.12 2 4" xfId="21820"/>
    <cellStyle name="s_Trans Assump_1_JE 160 Workbasket Accrual_updated-_CA_01.10_JE 160 Workbasket Template_LI_04.12 3" xfId="12109"/>
    <cellStyle name="s_Trans Assump_1_JE 160 Workbasket Accrual_updated-_CA_01.10_JE 160 Workbasket Template_LI_04.12 3 2" xfId="15655"/>
    <cellStyle name="s_Trans Assump_1_JE 160 Workbasket Accrual_updated-_CA_01.10_JE 160 Workbasket Template_LI_04.12 3 3" xfId="22711"/>
    <cellStyle name="s_Trans Assump_1_JE 160 Workbasket Accrual_updated-_CA_01.10_JE 160 Workbasket Template_LI_04.12 4" xfId="13893"/>
    <cellStyle name="s_Trans Assump_1_JE 160 Workbasket Accrual_updated-_CA_01.10_JE 160 Workbasket Template_LI_04.12 4 2" xfId="30838"/>
    <cellStyle name="s_Trans Assump_1_JE 160 Workbasket Accrual_updated-_CA_01.10_JE 160 Workbasket Template_LI_04.12 4 3" xfId="17448"/>
    <cellStyle name="s_Trans Assump_1_JE 160 Workbasket Accrual_updated-_CA_01.10_JE 160 Workbasket Template_LI_04.12 5" xfId="19903"/>
    <cellStyle name="s_Trans Assump_1_JE 160 Workbasket Accrual_updated-_CA_01.10_JE 160 Workbasket Template_LI_04.12 6" xfId="36346"/>
    <cellStyle name="s_Trans Assump_1_JE 160 Workbasket Accrual_updated-_CA_01.10_JE 160 Workbasket Template_LI_04.12 7" xfId="37236"/>
    <cellStyle name="s_Trans Assump_1_JE 160 Workbasket Accrual_updated-_CA_01.10_JE 160 Workbasket Template_LI_04.12 8" xfId="38124"/>
    <cellStyle name="s_Trans Assump_1_JE 160 Workbasket Accrual_updated-_CA_01.10_JE 160 Workbasket Template_LI_07.12" xfId="7495"/>
    <cellStyle name="s_Trans Assump_1_JE 160 Workbasket Accrual_updated-_CA_01.10_JE 160 Workbasket Template_LI_07.12 2" xfId="30839"/>
    <cellStyle name="s_Trans Assump_1_JE 160 Workbasket Accrual_updated-_CA_01.10_JE 160 Workbasket Template_LI_07.12 2 2" xfId="34170"/>
    <cellStyle name="s_Trans Assump_1_JE 160 Workbasket Accrual_updated-_CA_01.10_JE 175 Legal Accrual_LI 05.12" xfId="7496"/>
    <cellStyle name="s_Trans Assump_1_JE 160 Workbasket Accrual_updated-_CA_01.10_JE 175 Legal Accrual_LI 05.12 2" xfId="30840"/>
    <cellStyle name="s_Trans Assump_1_JE 160 Workbasket Accrual_updated-_CA_01.10_JE 175 Legal Accrual_LI 05.12 2 2" xfId="34888"/>
    <cellStyle name="s_Trans Assump_1_JE 160 Workbasket Accrual_updated-_CA_01.10_JE 175 Legal Accrual_LI 08.2011" xfId="7497"/>
    <cellStyle name="s_Trans Assump_1_JE 160 Workbasket Accrual_updated-_CA_01.10_JE 175 Legal Accrual_LI 08.2011 2" xfId="11202"/>
    <cellStyle name="s_Trans Assump_1_JE 160 Workbasket Accrual_updated-_CA_01.10_JE 175 Legal Accrual_LI 08.2011 2 2" xfId="12995"/>
    <cellStyle name="s_Trans Assump_1_JE 160 Workbasket Accrual_updated-_CA_01.10_JE 175 Legal Accrual_LI 08.2011 2 2 2" xfId="16533"/>
    <cellStyle name="s_Trans Assump_1_JE 160 Workbasket Accrual_updated-_CA_01.10_JE 175 Legal Accrual_LI 08.2011 2 2 3" xfId="23590"/>
    <cellStyle name="s_Trans Assump_1_JE 160 Workbasket Accrual_updated-_CA_01.10_JE 175 Legal Accrual_LI 08.2011 2 3" xfId="14776"/>
    <cellStyle name="s_Trans Assump_1_JE 160 Workbasket Accrual_updated-_CA_01.10_JE 175 Legal Accrual_LI 08.2011 2 4" xfId="21821"/>
    <cellStyle name="s_Trans Assump_1_JE 160 Workbasket Accrual_updated-_CA_01.10_JE 175 Legal Accrual_LI 08.2011 3" xfId="12110"/>
    <cellStyle name="s_Trans Assump_1_JE 160 Workbasket Accrual_updated-_CA_01.10_JE 175 Legal Accrual_LI 08.2011 3 2" xfId="15656"/>
    <cellStyle name="s_Trans Assump_1_JE 160 Workbasket Accrual_updated-_CA_01.10_JE 175 Legal Accrual_LI 08.2011 3 3" xfId="22712"/>
    <cellStyle name="s_Trans Assump_1_JE 160 Workbasket Accrual_updated-_CA_01.10_JE 175 Legal Accrual_LI 08.2011 4" xfId="13894"/>
    <cellStyle name="s_Trans Assump_1_JE 160 Workbasket Accrual_updated-_CA_01.10_JE 175 Legal Accrual_LI 08.2011 4 2" xfId="30841"/>
    <cellStyle name="s_Trans Assump_1_JE 160 Workbasket Accrual_updated-_CA_01.10_JE 175 Legal Accrual_LI 08.2011 4 3" xfId="17333"/>
    <cellStyle name="s_Trans Assump_1_JE 160 Workbasket Accrual_updated-_CA_01.10_JE 175 Legal Accrual_LI 08.2011 5" xfId="19904"/>
    <cellStyle name="s_Trans Assump_1_JE 160 Workbasket Accrual_updated-_CA_01.10_JE 175 Legal Accrual_LI 08.2011 6" xfId="36347"/>
    <cellStyle name="s_Trans Assump_1_JE 160 Workbasket Accrual_updated-_CA_01.10_JE 175 Legal Accrual_LI 08.2011 7" xfId="37237"/>
    <cellStyle name="s_Trans Assump_1_JE 160 Workbasket Accrual_updated-_CA_01.10_JE 175 Legal Accrual_LI 08.2011 8" xfId="38125"/>
    <cellStyle name="s_Trans Assump_1_JE 160 Workbasket Accrual_updated-_CA_01.10_JE 175 Legal Accrual_LI -10.2011" xfId="7498"/>
    <cellStyle name="s_Trans Assump_1_JE 160 Workbasket Accrual_updated-_CA_01.10_JE 175 Legal Accrual_LI -10.2011 2" xfId="11203"/>
    <cellStyle name="s_Trans Assump_1_JE 160 Workbasket Accrual_updated-_CA_01.10_JE 175 Legal Accrual_LI -10.2011 2 2" xfId="12996"/>
    <cellStyle name="s_Trans Assump_1_JE 160 Workbasket Accrual_updated-_CA_01.10_JE 175 Legal Accrual_LI -10.2011 2 2 2" xfId="16534"/>
    <cellStyle name="s_Trans Assump_1_JE 160 Workbasket Accrual_updated-_CA_01.10_JE 175 Legal Accrual_LI -10.2011 2 2 3" xfId="23591"/>
    <cellStyle name="s_Trans Assump_1_JE 160 Workbasket Accrual_updated-_CA_01.10_JE 175 Legal Accrual_LI -10.2011 2 3" xfId="14777"/>
    <cellStyle name="s_Trans Assump_1_JE 160 Workbasket Accrual_updated-_CA_01.10_JE 175 Legal Accrual_LI -10.2011 2 4" xfId="21822"/>
    <cellStyle name="s_Trans Assump_1_JE 160 Workbasket Accrual_updated-_CA_01.10_JE 175 Legal Accrual_LI -10.2011 3" xfId="12111"/>
    <cellStyle name="s_Trans Assump_1_JE 160 Workbasket Accrual_updated-_CA_01.10_JE 175 Legal Accrual_LI -10.2011 3 2" xfId="15657"/>
    <cellStyle name="s_Trans Assump_1_JE 160 Workbasket Accrual_updated-_CA_01.10_JE 175 Legal Accrual_LI -10.2011 3 3" xfId="22713"/>
    <cellStyle name="s_Trans Assump_1_JE 160 Workbasket Accrual_updated-_CA_01.10_JE 175 Legal Accrual_LI -10.2011 4" xfId="13895"/>
    <cellStyle name="s_Trans Assump_1_JE 160 Workbasket Accrual_updated-_CA_01.10_JE 175 Legal Accrual_LI -10.2011 4 2" xfId="30842"/>
    <cellStyle name="s_Trans Assump_1_JE 160 Workbasket Accrual_updated-_CA_01.10_JE 175 Legal Accrual_LI -10.2011 4 3" xfId="32888"/>
    <cellStyle name="s_Trans Assump_1_JE 160 Workbasket Accrual_updated-_CA_01.10_JE 175 Legal Accrual_LI -10.2011 5" xfId="19905"/>
    <cellStyle name="s_Trans Assump_1_JE 160 Workbasket Accrual_updated-_CA_01.10_JE 175 Legal Accrual_LI -10.2011 6" xfId="36348"/>
    <cellStyle name="s_Trans Assump_1_JE 160 Workbasket Accrual_updated-_CA_01.10_JE 175 Legal Accrual_LI -10.2011 7" xfId="37238"/>
    <cellStyle name="s_Trans Assump_1_JE 160 Workbasket Accrual_updated-_CA_01.10_JE 175 Legal Accrual_LI -10.2011 8" xfId="38126"/>
    <cellStyle name="s_Trans Assump_1_JE 160 Workbasket Accrual_updated-_CA_01.10_JE 175 Legal Accrual_LI -11.2011" xfId="7499"/>
    <cellStyle name="s_Trans Assump_1_JE 160 Workbasket Accrual_updated-_CA_01.10_JE 175 Legal Accrual_LI -11.2011 2" xfId="11204"/>
    <cellStyle name="s_Trans Assump_1_JE 160 Workbasket Accrual_updated-_CA_01.10_JE 175 Legal Accrual_LI -11.2011 2 2" xfId="12997"/>
    <cellStyle name="s_Trans Assump_1_JE 160 Workbasket Accrual_updated-_CA_01.10_JE 175 Legal Accrual_LI -11.2011 2 2 2" xfId="16535"/>
    <cellStyle name="s_Trans Assump_1_JE 160 Workbasket Accrual_updated-_CA_01.10_JE 175 Legal Accrual_LI -11.2011 2 2 3" xfId="23592"/>
    <cellStyle name="s_Trans Assump_1_JE 160 Workbasket Accrual_updated-_CA_01.10_JE 175 Legal Accrual_LI -11.2011 2 3" xfId="14778"/>
    <cellStyle name="s_Trans Assump_1_JE 160 Workbasket Accrual_updated-_CA_01.10_JE 175 Legal Accrual_LI -11.2011 2 4" xfId="21823"/>
    <cellStyle name="s_Trans Assump_1_JE 160 Workbasket Accrual_updated-_CA_01.10_JE 175 Legal Accrual_LI -11.2011 3" xfId="12112"/>
    <cellStyle name="s_Trans Assump_1_JE 160 Workbasket Accrual_updated-_CA_01.10_JE 175 Legal Accrual_LI -11.2011 3 2" xfId="15658"/>
    <cellStyle name="s_Trans Assump_1_JE 160 Workbasket Accrual_updated-_CA_01.10_JE 175 Legal Accrual_LI -11.2011 3 3" xfId="22714"/>
    <cellStyle name="s_Trans Assump_1_JE 160 Workbasket Accrual_updated-_CA_01.10_JE 175 Legal Accrual_LI -11.2011 4" xfId="13896"/>
    <cellStyle name="s_Trans Assump_1_JE 160 Workbasket Accrual_updated-_CA_01.10_JE 175 Legal Accrual_LI -11.2011 4 2" xfId="30843"/>
    <cellStyle name="s_Trans Assump_1_JE 160 Workbasket Accrual_updated-_CA_01.10_JE 175 Legal Accrual_LI -11.2011 4 3" xfId="34994"/>
    <cellStyle name="s_Trans Assump_1_JE 160 Workbasket Accrual_updated-_CA_01.10_JE 175 Legal Accrual_LI -11.2011 5" xfId="19906"/>
    <cellStyle name="s_Trans Assump_1_JE 160 Workbasket Accrual_updated-_CA_01.10_JE 175 Legal Accrual_LI -11.2011 6" xfId="36349"/>
    <cellStyle name="s_Trans Assump_1_JE 160 Workbasket Accrual_updated-_CA_01.10_JE 175 Legal Accrual_LI -11.2011 7" xfId="37239"/>
    <cellStyle name="s_Trans Assump_1_JE 160 Workbasket Accrual_updated-_CA_01.10_JE 175 Legal Accrual_LI -11.2011 8" xfId="38127"/>
    <cellStyle name="s_Trans Assump_1_JE 160 Workbasket Accrual_updated-_CA_01.10_JE 175 Legal Accrual_LI -12.2011" xfId="7500"/>
    <cellStyle name="s_Trans Assump_1_JE 160 Workbasket Accrual_updated-_CA_01.10_JE 175 Legal Accrual_LI -12.2011 2" xfId="11205"/>
    <cellStyle name="s_Trans Assump_1_JE 160 Workbasket Accrual_updated-_CA_01.10_JE 175 Legal Accrual_LI -12.2011 2 2" xfId="12998"/>
    <cellStyle name="s_Trans Assump_1_JE 160 Workbasket Accrual_updated-_CA_01.10_JE 175 Legal Accrual_LI -12.2011 2 2 2" xfId="16536"/>
    <cellStyle name="s_Trans Assump_1_JE 160 Workbasket Accrual_updated-_CA_01.10_JE 175 Legal Accrual_LI -12.2011 2 2 3" xfId="23593"/>
    <cellStyle name="s_Trans Assump_1_JE 160 Workbasket Accrual_updated-_CA_01.10_JE 175 Legal Accrual_LI -12.2011 2 3" xfId="14779"/>
    <cellStyle name="s_Trans Assump_1_JE 160 Workbasket Accrual_updated-_CA_01.10_JE 175 Legal Accrual_LI -12.2011 2 4" xfId="21824"/>
    <cellStyle name="s_Trans Assump_1_JE 160 Workbasket Accrual_updated-_CA_01.10_JE 175 Legal Accrual_LI -12.2011 3" xfId="12113"/>
    <cellStyle name="s_Trans Assump_1_JE 160 Workbasket Accrual_updated-_CA_01.10_JE 175 Legal Accrual_LI -12.2011 3 2" xfId="15659"/>
    <cellStyle name="s_Trans Assump_1_JE 160 Workbasket Accrual_updated-_CA_01.10_JE 175 Legal Accrual_LI -12.2011 3 3" xfId="22715"/>
    <cellStyle name="s_Trans Assump_1_JE 160 Workbasket Accrual_updated-_CA_01.10_JE 175 Legal Accrual_LI -12.2011 4" xfId="13897"/>
    <cellStyle name="s_Trans Assump_1_JE 160 Workbasket Accrual_updated-_CA_01.10_JE 175 Legal Accrual_LI -12.2011 4 2" xfId="30844"/>
    <cellStyle name="s_Trans Assump_1_JE 160 Workbasket Accrual_updated-_CA_01.10_JE 175 Legal Accrual_LI -12.2011 4 3" xfId="17457"/>
    <cellStyle name="s_Trans Assump_1_JE 160 Workbasket Accrual_updated-_CA_01.10_JE 175 Legal Accrual_LI -12.2011 5" xfId="19907"/>
    <cellStyle name="s_Trans Assump_1_JE 160 Workbasket Accrual_updated-_CA_01.10_JE 175 Legal Accrual_LI -12.2011 6" xfId="36350"/>
    <cellStyle name="s_Trans Assump_1_JE 160 Workbasket Accrual_updated-_CA_01.10_JE 175 Legal Accrual_LI -12.2011 7" xfId="37240"/>
    <cellStyle name="s_Trans Assump_1_JE 160 Workbasket Accrual_updated-_CA_01.10_JE 175 Legal Accrual_LI -12.2011 8" xfId="38128"/>
    <cellStyle name="s_Trans Assump_1_JE 160 Workbasket Accrual_updated-_CA_01.10_JE 175_Legal Accrual_TN_08.11" xfId="7501"/>
    <cellStyle name="s_Trans Assump_1_JE 160 Workbasket Accrual_updated-_CA_01.10_JE 175_Legal Accrual_TN_08.11 2" xfId="11206"/>
    <cellStyle name="s_Trans Assump_1_JE 160 Workbasket Accrual_updated-_CA_01.10_JE 175_Legal Accrual_TN_08.11 2 2" xfId="12999"/>
    <cellStyle name="s_Trans Assump_1_JE 160 Workbasket Accrual_updated-_CA_01.10_JE 175_Legal Accrual_TN_08.11 2 2 2" xfId="16537"/>
    <cellStyle name="s_Trans Assump_1_JE 160 Workbasket Accrual_updated-_CA_01.10_JE 175_Legal Accrual_TN_08.11 2 2 3" xfId="23594"/>
    <cellStyle name="s_Trans Assump_1_JE 160 Workbasket Accrual_updated-_CA_01.10_JE 175_Legal Accrual_TN_08.11 2 3" xfId="14780"/>
    <cellStyle name="s_Trans Assump_1_JE 160 Workbasket Accrual_updated-_CA_01.10_JE 175_Legal Accrual_TN_08.11 2 4" xfId="21825"/>
    <cellStyle name="s_Trans Assump_1_JE 160 Workbasket Accrual_updated-_CA_01.10_JE 175_Legal Accrual_TN_08.11 3" xfId="12114"/>
    <cellStyle name="s_Trans Assump_1_JE 160 Workbasket Accrual_updated-_CA_01.10_JE 175_Legal Accrual_TN_08.11 3 2" xfId="15660"/>
    <cellStyle name="s_Trans Assump_1_JE 160 Workbasket Accrual_updated-_CA_01.10_JE 175_Legal Accrual_TN_08.11 3 3" xfId="22716"/>
    <cellStyle name="s_Trans Assump_1_JE 160 Workbasket Accrual_updated-_CA_01.10_JE 175_Legal Accrual_TN_08.11 4" xfId="13898"/>
    <cellStyle name="s_Trans Assump_1_JE 160 Workbasket Accrual_updated-_CA_01.10_JE 175_Legal Accrual_TN_08.11 4 2" xfId="30845"/>
    <cellStyle name="s_Trans Assump_1_JE 160 Workbasket Accrual_updated-_CA_01.10_JE 175_Legal Accrual_TN_08.11 4 3" xfId="20951"/>
    <cellStyle name="s_Trans Assump_1_JE 160 Workbasket Accrual_updated-_CA_01.10_JE 175_Legal Accrual_TN_08.11 5" xfId="19908"/>
    <cellStyle name="s_Trans Assump_1_JE 160 Workbasket Accrual_updated-_CA_01.10_JE 175_Legal Accrual_TN_08.11 6" xfId="36351"/>
    <cellStyle name="s_Trans Assump_1_JE 160 Workbasket Accrual_updated-_CA_01.10_JE 175_Legal Accrual_TN_08.11 7" xfId="37241"/>
    <cellStyle name="s_Trans Assump_1_JE 160 Workbasket Accrual_updated-_CA_01.10_JE 175_Legal Accrual_TN_08.11 8" xfId="38129"/>
    <cellStyle name="s_Trans Assump_1_JE 160 Workbasket Accrual_updated-_CA_01.10_JE 175_Legal Accrual_TN_09.11" xfId="7502"/>
    <cellStyle name="s_Trans Assump_1_JE 160 Workbasket Accrual_updated-_CA_01.10_JE 175_Legal Accrual_TN_09.11 2" xfId="11207"/>
    <cellStyle name="s_Trans Assump_1_JE 160 Workbasket Accrual_updated-_CA_01.10_JE 175_Legal Accrual_TN_09.11 2 2" xfId="13000"/>
    <cellStyle name="s_Trans Assump_1_JE 160 Workbasket Accrual_updated-_CA_01.10_JE 175_Legal Accrual_TN_09.11 2 2 2" xfId="16538"/>
    <cellStyle name="s_Trans Assump_1_JE 160 Workbasket Accrual_updated-_CA_01.10_JE 175_Legal Accrual_TN_09.11 2 2 3" xfId="23595"/>
    <cellStyle name="s_Trans Assump_1_JE 160 Workbasket Accrual_updated-_CA_01.10_JE 175_Legal Accrual_TN_09.11 2 3" xfId="14781"/>
    <cellStyle name="s_Trans Assump_1_JE 160 Workbasket Accrual_updated-_CA_01.10_JE 175_Legal Accrual_TN_09.11 2 4" xfId="21826"/>
    <cellStyle name="s_Trans Assump_1_JE 160 Workbasket Accrual_updated-_CA_01.10_JE 175_Legal Accrual_TN_09.11 3" xfId="12115"/>
    <cellStyle name="s_Trans Assump_1_JE 160 Workbasket Accrual_updated-_CA_01.10_JE 175_Legal Accrual_TN_09.11 3 2" xfId="15661"/>
    <cellStyle name="s_Trans Assump_1_JE 160 Workbasket Accrual_updated-_CA_01.10_JE 175_Legal Accrual_TN_09.11 3 3" xfId="22717"/>
    <cellStyle name="s_Trans Assump_1_JE 160 Workbasket Accrual_updated-_CA_01.10_JE 175_Legal Accrual_TN_09.11 4" xfId="13899"/>
    <cellStyle name="s_Trans Assump_1_JE 160 Workbasket Accrual_updated-_CA_01.10_JE 175_Legal Accrual_TN_09.11 4 2" xfId="30846"/>
    <cellStyle name="s_Trans Assump_1_JE 160 Workbasket Accrual_updated-_CA_01.10_JE 175_Legal Accrual_TN_09.11 4 3" xfId="35680"/>
    <cellStyle name="s_Trans Assump_1_JE 160 Workbasket Accrual_updated-_CA_01.10_JE 175_Legal Accrual_TN_09.11 5" xfId="19909"/>
    <cellStyle name="s_Trans Assump_1_JE 160 Workbasket Accrual_updated-_CA_01.10_JE 175_Legal Accrual_TN_09.11 6" xfId="36352"/>
    <cellStyle name="s_Trans Assump_1_JE 160 Workbasket Accrual_updated-_CA_01.10_JE 175_Legal Accrual_TN_09.11 7" xfId="37242"/>
    <cellStyle name="s_Trans Assump_1_JE 160 Workbasket Accrual_updated-_CA_01.10_JE 175_Legal Accrual_TN_09.11 8" xfId="38130"/>
    <cellStyle name="s_Trans Assump_1_JE 160 Workbasket Accrual_updated-_CA_01.10_LI-Legal Fees_Accrual Worksheet_2011-02Nov" xfId="7503"/>
    <cellStyle name="s_Trans Assump_1_JE 160 Workbasket Accrual_updated-_CA_01.10_LI-Legal Fees_Accrual Worksheet_2011-02Nov 2" xfId="11208"/>
    <cellStyle name="s_Trans Assump_1_JE 160 Workbasket Accrual_updated-_CA_01.10_LI-Legal Fees_Accrual Worksheet_2011-02Nov 2 2" xfId="13001"/>
    <cellStyle name="s_Trans Assump_1_JE 160 Workbasket Accrual_updated-_CA_01.10_LI-Legal Fees_Accrual Worksheet_2011-02Nov 2 2 2" xfId="16539"/>
    <cellStyle name="s_Trans Assump_1_JE 160 Workbasket Accrual_updated-_CA_01.10_LI-Legal Fees_Accrual Worksheet_2011-02Nov 2 2 3" xfId="23596"/>
    <cellStyle name="s_Trans Assump_1_JE 160 Workbasket Accrual_updated-_CA_01.10_LI-Legal Fees_Accrual Worksheet_2011-02Nov 2 3" xfId="14782"/>
    <cellStyle name="s_Trans Assump_1_JE 160 Workbasket Accrual_updated-_CA_01.10_LI-Legal Fees_Accrual Worksheet_2011-02Nov 2 4" xfId="21827"/>
    <cellStyle name="s_Trans Assump_1_JE 160 Workbasket Accrual_updated-_CA_01.10_LI-Legal Fees_Accrual Worksheet_2011-02Nov 3" xfId="12116"/>
    <cellStyle name="s_Trans Assump_1_JE 160 Workbasket Accrual_updated-_CA_01.10_LI-Legal Fees_Accrual Worksheet_2011-02Nov 3 2" xfId="15662"/>
    <cellStyle name="s_Trans Assump_1_JE 160 Workbasket Accrual_updated-_CA_01.10_LI-Legal Fees_Accrual Worksheet_2011-02Nov 3 3" xfId="22718"/>
    <cellStyle name="s_Trans Assump_1_JE 160 Workbasket Accrual_updated-_CA_01.10_LI-Legal Fees_Accrual Worksheet_2011-02Nov 4" xfId="13900"/>
    <cellStyle name="s_Trans Assump_1_JE 160 Workbasket Accrual_updated-_CA_01.10_LI-Legal Fees_Accrual Worksheet_2011-02Nov 4 2" xfId="30847"/>
    <cellStyle name="s_Trans Assump_1_JE 160 Workbasket Accrual_updated-_CA_01.10_LI-Legal Fees_Accrual Worksheet_2011-02Nov 4 3" xfId="19377"/>
    <cellStyle name="s_Trans Assump_1_JE 160 Workbasket Accrual_updated-_CA_01.10_LI-Legal Fees_Accrual Worksheet_2011-02Nov 5" xfId="19910"/>
    <cellStyle name="s_Trans Assump_1_JE 160 Workbasket Accrual_updated-_CA_01.10_LI-Legal Fees_Accrual Worksheet_2011-02Nov 6" xfId="36353"/>
    <cellStyle name="s_Trans Assump_1_JE 160 Workbasket Accrual_updated-_CA_01.10_LI-Legal Fees_Accrual Worksheet_2011-02Nov 7" xfId="37243"/>
    <cellStyle name="s_Trans Assump_1_JE 160 Workbasket Accrual_updated-_CA_01.10_LI-Legal Fees_Accrual Worksheet_2011-02Nov 8" xfId="38131"/>
    <cellStyle name="s_Trans Assump_1_JE 160 Workbasket Accrual_updated-_CA_01.10_SAP JE Accrual" xfId="7504"/>
    <cellStyle name="s_Trans Assump_1_JE 160 Workbasket Accrual_updated-_CA_01.10_SAP JE Accrual 2" xfId="11209"/>
    <cellStyle name="s_Trans Assump_1_JE 160 Workbasket Accrual_updated-_CA_01.10_SAP JE Accrual 2 2" xfId="13002"/>
    <cellStyle name="s_Trans Assump_1_JE 160 Workbasket Accrual_updated-_CA_01.10_SAP JE Accrual 2 2 2" xfId="16540"/>
    <cellStyle name="s_Trans Assump_1_JE 160 Workbasket Accrual_updated-_CA_01.10_SAP JE Accrual 2 2 3" xfId="23597"/>
    <cellStyle name="s_Trans Assump_1_JE 160 Workbasket Accrual_updated-_CA_01.10_SAP JE Accrual 2 3" xfId="14783"/>
    <cellStyle name="s_Trans Assump_1_JE 160 Workbasket Accrual_updated-_CA_01.10_SAP JE Accrual 2 4" xfId="21828"/>
    <cellStyle name="s_Trans Assump_1_JE 160 Workbasket Accrual_updated-_CA_01.10_SAP JE Accrual 3" xfId="12117"/>
    <cellStyle name="s_Trans Assump_1_JE 160 Workbasket Accrual_updated-_CA_01.10_SAP JE Accrual 3 2" xfId="15663"/>
    <cellStyle name="s_Trans Assump_1_JE 160 Workbasket Accrual_updated-_CA_01.10_SAP JE Accrual 3 3" xfId="22719"/>
    <cellStyle name="s_Trans Assump_1_JE 160 Workbasket Accrual_updated-_CA_01.10_SAP JE Accrual 4" xfId="13901"/>
    <cellStyle name="s_Trans Assump_1_JE 160 Workbasket Accrual_updated-_CA_01.10_SAP JE Accrual 4 2" xfId="30848"/>
    <cellStyle name="s_Trans Assump_1_JE 160 Workbasket Accrual_updated-_CA_01.10_SAP JE Accrual 4 3" xfId="19363"/>
    <cellStyle name="s_Trans Assump_1_JE 160 Workbasket Accrual_updated-_CA_01.10_SAP JE Accrual 5" xfId="19911"/>
    <cellStyle name="s_Trans Assump_1_JE 160 Workbasket Accrual_updated-_CA_01.10_SAP JE Accrual 6" xfId="36354"/>
    <cellStyle name="s_Trans Assump_1_JE 160 Workbasket Accrual_updated-_CA_01.10_SAP JE Accrual 7" xfId="37244"/>
    <cellStyle name="s_Trans Assump_1_JE 160 Workbasket Accrual_updated-_CA_01.10_SAP JE Accrual 8" xfId="38132"/>
    <cellStyle name="s_Trans Assump_1_JE 160 Workbasket Accrual_updated-_CA_01.10_SAP JE Template 10.06.12" xfId="7505"/>
    <cellStyle name="s_Trans Assump_1_JE 160 Workbasket Accrual_updated-_CA_01.10_SAP JE Template 10.06.12 2" xfId="11210"/>
    <cellStyle name="s_Trans Assump_1_JE 160 Workbasket Accrual_updated-_CA_01.10_SAP JE Template 10.06.12 2 2" xfId="13003"/>
    <cellStyle name="s_Trans Assump_1_JE 160 Workbasket Accrual_updated-_CA_01.10_SAP JE Template 10.06.12 2 2 2" xfId="16541"/>
    <cellStyle name="s_Trans Assump_1_JE 160 Workbasket Accrual_updated-_CA_01.10_SAP JE Template 10.06.12 2 2 3" xfId="23598"/>
    <cellStyle name="s_Trans Assump_1_JE 160 Workbasket Accrual_updated-_CA_01.10_SAP JE Template 10.06.12 2 3" xfId="14784"/>
    <cellStyle name="s_Trans Assump_1_JE 160 Workbasket Accrual_updated-_CA_01.10_SAP JE Template 10.06.12 2 4" xfId="21829"/>
    <cellStyle name="s_Trans Assump_1_JE 160 Workbasket Accrual_updated-_CA_01.10_SAP JE Template 10.06.12 3" xfId="12118"/>
    <cellStyle name="s_Trans Assump_1_JE 160 Workbasket Accrual_updated-_CA_01.10_SAP JE Template 10.06.12 3 2" xfId="15664"/>
    <cellStyle name="s_Trans Assump_1_JE 160 Workbasket Accrual_updated-_CA_01.10_SAP JE Template 10.06.12 3 3" xfId="22720"/>
    <cellStyle name="s_Trans Assump_1_JE 160 Workbasket Accrual_updated-_CA_01.10_SAP JE Template 10.06.12 4" xfId="13902"/>
    <cellStyle name="s_Trans Assump_1_JE 160 Workbasket Accrual_updated-_CA_01.10_SAP JE Template 10.06.12 4 2" xfId="30849"/>
    <cellStyle name="s_Trans Assump_1_JE 160 Workbasket Accrual_updated-_CA_01.10_SAP JE Template 10.06.12 4 3" xfId="32950"/>
    <cellStyle name="s_Trans Assump_1_JE 160 Workbasket Accrual_updated-_CA_01.10_SAP JE Template 10.06.12 5" xfId="19912"/>
    <cellStyle name="s_Trans Assump_1_JE 160 Workbasket Accrual_updated-_CA_01.10_SAP JE Template 10.06.12 6" xfId="36355"/>
    <cellStyle name="s_Trans Assump_1_JE 160 Workbasket Accrual_updated-_CA_01.10_SAP JE Template 10.06.12 7" xfId="37245"/>
    <cellStyle name="s_Trans Assump_1_JE 160 Workbasket Accrual_updated-_CA_01.10_SAP JE Template 10.06.12 8" xfId="38133"/>
    <cellStyle name="s_Trans Assump_1_JE 175 Legal accrual_12.11" xfId="7506"/>
    <cellStyle name="s_Trans Assump_1_JE 175 Legal accrual_12.11 2" xfId="11211"/>
    <cellStyle name="s_Trans Assump_1_JE 175 Legal accrual_12.11 2 2" xfId="13004"/>
    <cellStyle name="s_Trans Assump_1_JE 175 Legal accrual_12.11 2 2 2" xfId="16542"/>
    <cellStyle name="s_Trans Assump_1_JE 175 Legal accrual_12.11 2 2 3" xfId="23599"/>
    <cellStyle name="s_Trans Assump_1_JE 175 Legal accrual_12.11 2 3" xfId="14785"/>
    <cellStyle name="s_Trans Assump_1_JE 175 Legal accrual_12.11 2 4" xfId="21830"/>
    <cellStyle name="s_Trans Assump_1_JE 175 Legal accrual_12.11 3" xfId="12119"/>
    <cellStyle name="s_Trans Assump_1_JE 175 Legal accrual_12.11 3 2" xfId="15665"/>
    <cellStyle name="s_Trans Assump_1_JE 175 Legal accrual_12.11 3 3" xfId="22721"/>
    <cellStyle name="s_Trans Assump_1_JE 175 Legal accrual_12.11 4" xfId="13903"/>
    <cellStyle name="s_Trans Assump_1_JE 175 Legal accrual_12.11 4 2" xfId="30850"/>
    <cellStyle name="s_Trans Assump_1_JE 175 Legal accrual_12.11 4 3" xfId="19626"/>
    <cellStyle name="s_Trans Assump_1_JE 175 Legal accrual_12.11 5" xfId="19913"/>
    <cellStyle name="s_Trans Assump_1_JE 175 Legal accrual_12.11 6" xfId="36356"/>
    <cellStyle name="s_Trans Assump_1_JE 175 Legal accrual_12.11 7" xfId="37246"/>
    <cellStyle name="s_Trans Assump_1_JE 175 Legal accrual_12.11 8" xfId="38134"/>
    <cellStyle name="s_Trans Assump_1_JE 175 Legal Accrual_LI_07.12" xfId="10937"/>
    <cellStyle name="s_Trans Assump_1_JE 175 Legal Accrual_LI_07.12 2" xfId="30851"/>
    <cellStyle name="s_Trans Assump_1_JE 175 Legal Accrual_LI_07.12 2 2" xfId="21128"/>
    <cellStyle name="s_Trans Assump_1_JE 180_MI reserve over 180 days_LI 07.12" xfId="10938"/>
    <cellStyle name="s_Trans Assump_1_JE 180_MI reserve over 180 days_LI 07.12 2" xfId="30852"/>
    <cellStyle name="s_Trans Assump_1_JE 180_MI reserve over 180 days_LI 07.12 2 2" xfId="34428"/>
    <cellStyle name="s_Trans Assump_1_JE 200 AWCC true up_PA_06.12" xfId="7507"/>
    <cellStyle name="s_Trans Assump_1_JE 200 AWCC true up_PA_06.12 2" xfId="11212"/>
    <cellStyle name="s_Trans Assump_1_JE 200 AWCC true up_PA_06.12 2 2" xfId="13005"/>
    <cellStyle name="s_Trans Assump_1_JE 200 AWCC true up_PA_06.12 2 2 2" xfId="16543"/>
    <cellStyle name="s_Trans Assump_1_JE 200 AWCC true up_PA_06.12 2 2 3" xfId="23600"/>
    <cellStyle name="s_Trans Assump_1_JE 200 AWCC true up_PA_06.12 2 3" xfId="14786"/>
    <cellStyle name="s_Trans Assump_1_JE 200 AWCC true up_PA_06.12 2 4" xfId="21831"/>
    <cellStyle name="s_Trans Assump_1_JE 200 AWCC true up_PA_06.12 3" xfId="12120"/>
    <cellStyle name="s_Trans Assump_1_JE 200 AWCC true up_PA_06.12 3 2" xfId="15666"/>
    <cellStyle name="s_Trans Assump_1_JE 200 AWCC true up_PA_06.12 3 3" xfId="22722"/>
    <cellStyle name="s_Trans Assump_1_JE 200 AWCC true up_PA_06.12 4" xfId="13904"/>
    <cellStyle name="s_Trans Assump_1_JE 200 AWCC true up_PA_06.12 4 2" xfId="30853"/>
    <cellStyle name="s_Trans Assump_1_JE 200 AWCC true up_PA_06.12 4 3" xfId="34098"/>
    <cellStyle name="s_Trans Assump_1_JE 200 AWCC true up_PA_06.12 5" xfId="19914"/>
    <cellStyle name="s_Trans Assump_1_JE 200 AWCC true up_PA_06.12 6" xfId="36357"/>
    <cellStyle name="s_Trans Assump_1_JE 200 AWCC true up_PA_06.12 7" xfId="37247"/>
    <cellStyle name="s_Trans Assump_1_JE 200 AWCC true up_PA_06.12 8" xfId="38135"/>
    <cellStyle name="s_Trans Assump_1_JE 38110902 True up interest for RAC adjustment" xfId="7508"/>
    <cellStyle name="s_Trans Assump_1_JE 38110902 True up interest for RAC adjustment 2" xfId="30854"/>
    <cellStyle name="s_Trans Assump_1_JE 38110902 True up interest for RAC adjustment 2 2" xfId="36014"/>
    <cellStyle name="s_Trans Assump_1_JE 39081218 Antenna Rent Revenue_NY_07.12" xfId="9482"/>
    <cellStyle name="s_Trans Assump_1_JE 39081218 Antenna Rent Revenue_NY_07.12 2" xfId="30855"/>
    <cellStyle name="s_Trans Assump_1_JE 39081218 Antenna Rent Revenue_NY_07.12 2 2" xfId="34889"/>
    <cellStyle name="s_Trans Assump_1_JE 500 INTERNAL RESERVE INTEREST Dec. 2011" xfId="7509"/>
    <cellStyle name="s_Trans Assump_1_JE 500 INTERNAL RESERVE INTEREST Dec. 2011 2" xfId="9607"/>
    <cellStyle name="s_Trans Assump_1_JE 500 INTERNAL RESERVE INTEREST Dec. 2011 2 2" xfId="30857"/>
    <cellStyle name="s_Trans Assump_1_JE 500 INTERNAL RESERVE INTEREST Dec. 2011 2 2 2" xfId="35137"/>
    <cellStyle name="s_Trans Assump_1_JE 500 INTERNAL RESERVE INTEREST Dec. 2011 3" xfId="30856"/>
    <cellStyle name="s_Trans Assump_1_JE 500 INTERNAL RESERVE INTEREST Dec. 2011 3 2" xfId="18040"/>
    <cellStyle name="s_Trans Assump_1_JE 500 INTERNAL RESERVE INTEREST Nov. 2011" xfId="9608"/>
    <cellStyle name="s_Trans Assump_1_JE 500 INTERNAL RESERVE INTEREST Nov. 2011 2" xfId="30858"/>
    <cellStyle name="s_Trans Assump_1_JE 500 INTERNAL RESERVE INTEREST Nov. 2011 2 2" xfId="35083"/>
    <cellStyle name="s_Trans Assump_1_JE 725 - To record the PPV uplift - NY - 08.12" xfId="9194"/>
    <cellStyle name="s_Trans Assump_1_JE 725 - To record the PPV uplift - NY - 08.12 2" xfId="30859"/>
    <cellStyle name="s_Trans Assump_1_JE 725 - To record the PPV uplift - NY - 08.12 2 2" xfId="17513"/>
    <cellStyle name="s_Trans Assump_1_JE 77 Rev Stabilization 02.12" xfId="7510"/>
    <cellStyle name="s_Trans Assump_1_JE 77 Rev Stabilization 02.12 2" xfId="30860"/>
    <cellStyle name="s_Trans Assump_1_JE 77 Rev Stabilization 02.12 2 2" xfId="17903"/>
    <cellStyle name="s_Trans Assump_1_JE 77 Rev Stabilization 03.12" xfId="10645"/>
    <cellStyle name="s_Trans Assump_1_JE 77 Rev Stabilization 03.12 2" xfId="30861"/>
    <cellStyle name="s_Trans Assump_1_JE 77 Rev Stabilization 03.12 2 2" xfId="20742"/>
    <cellStyle name="s_Trans Assump_1_JE 77 Rev Stabilization 08.11" xfId="7511"/>
    <cellStyle name="s_Trans Assump_1_JE 77 Rev Stabilization 08.11 2" xfId="10646"/>
    <cellStyle name="s_Trans Assump_1_JE 77 Rev Stabilization 08.11 2 2" xfId="30863"/>
    <cellStyle name="s_Trans Assump_1_JE 77 Rev Stabilization 08.11 2 2 2" xfId="18268"/>
    <cellStyle name="s_Trans Assump_1_JE 77 Rev Stabilization 08.11 3" xfId="30862"/>
    <cellStyle name="s_Trans Assump_1_JE 77 Rev Stabilization 08.11 3 2" xfId="35629"/>
    <cellStyle name="s_Trans Assump_1_JE 77 Rev Stabilization 11.11" xfId="10647"/>
    <cellStyle name="s_Trans Assump_1_JE 77 Rev Stabilization 11.11 2" xfId="30864"/>
    <cellStyle name="s_Trans Assump_1_JE 77 Rev Stabilization 11.11 2 2" xfId="18951"/>
    <cellStyle name="s_Trans Assump_1_JE 77 Rev Stabilization 12.11" xfId="10648"/>
    <cellStyle name="s_Trans Assump_1_JE 77 Rev Stabilization 12.11 2" xfId="30865"/>
    <cellStyle name="s_Trans Assump_1_JE 77 Rev Stabilization 12.11 2 2" xfId="34383"/>
    <cellStyle name="s_Trans Assump_1_JE 77 Rev Stabilization_NY_08.12" xfId="9195"/>
    <cellStyle name="s_Trans Assump_1_JE 77 Rev Stabilization_NY_08.12 2" xfId="30866"/>
    <cellStyle name="s_Trans Assump_1_JE 77 Rev Stabilization_NY_08.12 2 2" xfId="19214"/>
    <cellStyle name="s_Trans Assump_1_JE 78 Property Tax Stabilization 02.12" xfId="9196"/>
    <cellStyle name="s_Trans Assump_1_JE 78 Property Tax Stabilization 02.12 2" xfId="30867"/>
    <cellStyle name="s_Trans Assump_1_JE 78 Property Tax Stabilization 02.12 2 2" xfId="21203"/>
    <cellStyle name="s_Trans Assump_1_JE 78 Property Tax Stabilization 08.11" xfId="9197"/>
    <cellStyle name="s_Trans Assump_1_JE 78 Property Tax Stabilization 08.11 2" xfId="30868"/>
    <cellStyle name="s_Trans Assump_1_JE 78 Property Tax Stabilization 08.11 2 2" xfId="35849"/>
    <cellStyle name="s_Trans Assump_1_JE 78 Property Tax Stabilization 11.11" xfId="9198"/>
    <cellStyle name="s_Trans Assump_1_JE 78 Property Tax Stabilization 11.11 2" xfId="30869"/>
    <cellStyle name="s_Trans Assump_1_JE 78 Property Tax Stabilization 11.11 2 2" xfId="19077"/>
    <cellStyle name="s_Trans Assump_1_JE Template" xfId="7512"/>
    <cellStyle name="s_Trans Assump_1_JE Template 10" xfId="36358"/>
    <cellStyle name="s_Trans Assump_1_JE Template 11" xfId="37248"/>
    <cellStyle name="s_Trans Assump_1_JE Template 12" xfId="38136"/>
    <cellStyle name="s_Trans Assump_1_JE Template 2" xfId="7513"/>
    <cellStyle name="s_Trans Assump_1_JE Template 2 2" xfId="11214"/>
    <cellStyle name="s_Trans Assump_1_JE Template 2 2 2" xfId="13007"/>
    <cellStyle name="s_Trans Assump_1_JE Template 2 2 2 2" xfId="16545"/>
    <cellStyle name="s_Trans Assump_1_JE Template 2 2 2 3" xfId="23602"/>
    <cellStyle name="s_Trans Assump_1_JE Template 2 2 3" xfId="14788"/>
    <cellStyle name="s_Trans Assump_1_JE Template 2 2 4" xfId="21833"/>
    <cellStyle name="s_Trans Assump_1_JE Template 2 3" xfId="12122"/>
    <cellStyle name="s_Trans Assump_1_JE Template 2 3 2" xfId="15668"/>
    <cellStyle name="s_Trans Assump_1_JE Template 2 3 3" xfId="22724"/>
    <cellStyle name="s_Trans Assump_1_JE Template 2 4" xfId="13906"/>
    <cellStyle name="s_Trans Assump_1_JE Template 2 4 2" xfId="30871"/>
    <cellStyle name="s_Trans Assump_1_JE Template 2 4 3" xfId="32417"/>
    <cellStyle name="s_Trans Assump_1_JE Template 2 5" xfId="19916"/>
    <cellStyle name="s_Trans Assump_1_JE Template 2 6" xfId="36359"/>
    <cellStyle name="s_Trans Assump_1_JE Template 2 7" xfId="37249"/>
    <cellStyle name="s_Trans Assump_1_JE Template 2 8" xfId="38137"/>
    <cellStyle name="s_Trans Assump_1_JE Template 3" xfId="7514"/>
    <cellStyle name="s_Trans Assump_1_JE Template 3 2" xfId="30872"/>
    <cellStyle name="s_Trans Assump_1_JE Template 3 2 2" xfId="21485"/>
    <cellStyle name="s_Trans Assump_1_JE Template 4" xfId="7515"/>
    <cellStyle name="s_Trans Assump_1_JE Template 4 2" xfId="30873"/>
    <cellStyle name="s_Trans Assump_1_JE Template 4 2 2" xfId="17449"/>
    <cellStyle name="s_Trans Assump_1_JE Template 5" xfId="7516"/>
    <cellStyle name="s_Trans Assump_1_JE Template 5 2" xfId="30874"/>
    <cellStyle name="s_Trans Assump_1_JE Template 5 2 2" xfId="35779"/>
    <cellStyle name="s_Trans Assump_1_JE Template 6" xfId="11213"/>
    <cellStyle name="s_Trans Assump_1_JE Template 6 2" xfId="13006"/>
    <cellStyle name="s_Trans Assump_1_JE Template 6 2 2" xfId="16544"/>
    <cellStyle name="s_Trans Assump_1_JE Template 6 2 3" xfId="23601"/>
    <cellStyle name="s_Trans Assump_1_JE Template 6 3" xfId="14787"/>
    <cellStyle name="s_Trans Assump_1_JE Template 6 4" xfId="21832"/>
    <cellStyle name="s_Trans Assump_1_JE Template 7" xfId="12121"/>
    <cellStyle name="s_Trans Assump_1_JE Template 7 2" xfId="15667"/>
    <cellStyle name="s_Trans Assump_1_JE Template 7 3" xfId="22723"/>
    <cellStyle name="s_Trans Assump_1_JE Template 8" xfId="13905"/>
    <cellStyle name="s_Trans Assump_1_JE Template 8 2" xfId="30870"/>
    <cellStyle name="s_Trans Assump_1_JE Template 8 3" xfId="21374"/>
    <cellStyle name="s_Trans Assump_1_JE Template 9" xfId="19915"/>
    <cellStyle name="s_Trans Assump_1_JE Template_~3251160" xfId="7517"/>
    <cellStyle name="s_Trans Assump_1_JE Template_~3251160 2" xfId="11215"/>
    <cellStyle name="s_Trans Assump_1_JE Template_~3251160 2 2" xfId="13008"/>
    <cellStyle name="s_Trans Assump_1_JE Template_~3251160 2 2 2" xfId="16546"/>
    <cellStyle name="s_Trans Assump_1_JE Template_~3251160 2 2 3" xfId="23603"/>
    <cellStyle name="s_Trans Assump_1_JE Template_~3251160 2 3" xfId="14789"/>
    <cellStyle name="s_Trans Assump_1_JE Template_~3251160 2 4" xfId="21834"/>
    <cellStyle name="s_Trans Assump_1_JE Template_~3251160 3" xfId="12123"/>
    <cellStyle name="s_Trans Assump_1_JE Template_~3251160 3 2" xfId="15669"/>
    <cellStyle name="s_Trans Assump_1_JE Template_~3251160 3 3" xfId="22725"/>
    <cellStyle name="s_Trans Assump_1_JE Template_~3251160 4" xfId="13907"/>
    <cellStyle name="s_Trans Assump_1_JE Template_~3251160 4 2" xfId="30875"/>
    <cellStyle name="s_Trans Assump_1_JE Template_~3251160 4 3" xfId="32297"/>
    <cellStyle name="s_Trans Assump_1_JE Template_~3251160 5" xfId="19920"/>
    <cellStyle name="s_Trans Assump_1_JE Template_~3251160 6" xfId="36360"/>
    <cellStyle name="s_Trans Assump_1_JE Template_~3251160 7" xfId="37250"/>
    <cellStyle name="s_Trans Assump_1_JE Template_~3251160 8" xfId="38138"/>
    <cellStyle name="s_Trans Assump_1_JE Template_JE 160 Workbasket accrual LI 09.11" xfId="7518"/>
    <cellStyle name="s_Trans Assump_1_JE Template_JE 160 Workbasket accrual LI 09.11 2" xfId="11216"/>
    <cellStyle name="s_Trans Assump_1_JE Template_JE 160 Workbasket accrual LI 09.11 2 2" xfId="13009"/>
    <cellStyle name="s_Trans Assump_1_JE Template_JE 160 Workbasket accrual LI 09.11 2 2 2" xfId="16547"/>
    <cellStyle name="s_Trans Assump_1_JE Template_JE 160 Workbasket accrual LI 09.11 2 2 3" xfId="23604"/>
    <cellStyle name="s_Trans Assump_1_JE Template_JE 160 Workbasket accrual LI 09.11 2 3" xfId="14790"/>
    <cellStyle name="s_Trans Assump_1_JE Template_JE 160 Workbasket accrual LI 09.11 2 4" xfId="21835"/>
    <cellStyle name="s_Trans Assump_1_JE Template_JE 160 Workbasket accrual LI 09.11 3" xfId="12124"/>
    <cellStyle name="s_Trans Assump_1_JE Template_JE 160 Workbasket accrual LI 09.11 3 2" xfId="15670"/>
    <cellStyle name="s_Trans Assump_1_JE Template_JE 160 Workbasket accrual LI 09.11 3 3" xfId="22726"/>
    <cellStyle name="s_Trans Assump_1_JE Template_JE 160 Workbasket accrual LI 09.11 4" xfId="13908"/>
    <cellStyle name="s_Trans Assump_1_JE Template_JE 160 Workbasket accrual LI 09.11 4 2" xfId="30876"/>
    <cellStyle name="s_Trans Assump_1_JE Template_JE 160 Workbasket accrual LI 09.11 4 3" xfId="18764"/>
    <cellStyle name="s_Trans Assump_1_JE Template_JE 160 Workbasket accrual LI 09.11 5" xfId="19921"/>
    <cellStyle name="s_Trans Assump_1_JE Template_JE 160 Workbasket accrual LI 09.11 6" xfId="36361"/>
    <cellStyle name="s_Trans Assump_1_JE Template_JE 160 Workbasket accrual LI 09.11 7" xfId="37251"/>
    <cellStyle name="s_Trans Assump_1_JE Template_JE 160 Workbasket accrual LI 09.11 8" xfId="38139"/>
    <cellStyle name="s_Trans Assump_1_JE Template_JE 160 Workbasket accrual LI 10.11 - in progress" xfId="7519"/>
    <cellStyle name="s_Trans Assump_1_JE Template_JE 160 Workbasket accrual LI 10.11 - in progress 2" xfId="11217"/>
    <cellStyle name="s_Trans Assump_1_JE Template_JE 160 Workbasket accrual LI 10.11 - in progress 2 2" xfId="13010"/>
    <cellStyle name="s_Trans Assump_1_JE Template_JE 160 Workbasket accrual LI 10.11 - in progress 2 2 2" xfId="16548"/>
    <cellStyle name="s_Trans Assump_1_JE Template_JE 160 Workbasket accrual LI 10.11 - in progress 2 2 3" xfId="23605"/>
    <cellStyle name="s_Trans Assump_1_JE Template_JE 160 Workbasket accrual LI 10.11 - in progress 2 3" xfId="14791"/>
    <cellStyle name="s_Trans Assump_1_JE Template_JE 160 Workbasket accrual LI 10.11 - in progress 2 4" xfId="21836"/>
    <cellStyle name="s_Trans Assump_1_JE Template_JE 160 Workbasket accrual LI 10.11 - in progress 3" xfId="12125"/>
    <cellStyle name="s_Trans Assump_1_JE Template_JE 160 Workbasket accrual LI 10.11 - in progress 3 2" xfId="15671"/>
    <cellStyle name="s_Trans Assump_1_JE Template_JE 160 Workbasket accrual LI 10.11 - in progress 3 3" xfId="22727"/>
    <cellStyle name="s_Trans Assump_1_JE Template_JE 160 Workbasket accrual LI 10.11 - in progress 4" xfId="13909"/>
    <cellStyle name="s_Trans Assump_1_JE Template_JE 160 Workbasket accrual LI 10.11 - in progress 4 2" xfId="30877"/>
    <cellStyle name="s_Trans Assump_1_JE Template_JE 160 Workbasket accrual LI 10.11 - in progress 4 3" xfId="18069"/>
    <cellStyle name="s_Trans Assump_1_JE Template_JE 160 Workbasket accrual LI 10.11 - in progress 5" xfId="19922"/>
    <cellStyle name="s_Trans Assump_1_JE Template_JE 160 Workbasket accrual LI 10.11 - in progress 6" xfId="36362"/>
    <cellStyle name="s_Trans Assump_1_JE Template_JE 160 Workbasket accrual LI 10.11 - in progress 7" xfId="37252"/>
    <cellStyle name="s_Trans Assump_1_JE Template_JE 160 Workbasket accrual LI 10.11 - in progress 8" xfId="38140"/>
    <cellStyle name="s_Trans Assump_1_JE Template_JE 160 Workbasket Template_LI_04.12" xfId="7520"/>
    <cellStyle name="s_Trans Assump_1_JE Template_JE 160 Workbasket Template_LI_04.12 2" xfId="11218"/>
    <cellStyle name="s_Trans Assump_1_JE Template_JE 160 Workbasket Template_LI_04.12 2 2" xfId="13011"/>
    <cellStyle name="s_Trans Assump_1_JE Template_JE 160 Workbasket Template_LI_04.12 2 2 2" xfId="16549"/>
    <cellStyle name="s_Trans Assump_1_JE Template_JE 160 Workbasket Template_LI_04.12 2 2 3" xfId="23606"/>
    <cellStyle name="s_Trans Assump_1_JE Template_JE 160 Workbasket Template_LI_04.12 2 3" xfId="14792"/>
    <cellStyle name="s_Trans Assump_1_JE Template_JE 160 Workbasket Template_LI_04.12 2 4" xfId="21837"/>
    <cellStyle name="s_Trans Assump_1_JE Template_JE 160 Workbasket Template_LI_04.12 3" xfId="12126"/>
    <cellStyle name="s_Trans Assump_1_JE Template_JE 160 Workbasket Template_LI_04.12 3 2" xfId="15672"/>
    <cellStyle name="s_Trans Assump_1_JE Template_JE 160 Workbasket Template_LI_04.12 3 3" xfId="22728"/>
    <cellStyle name="s_Trans Assump_1_JE Template_JE 160 Workbasket Template_LI_04.12 4" xfId="13910"/>
    <cellStyle name="s_Trans Assump_1_JE Template_JE 160 Workbasket Template_LI_04.12 4 2" xfId="30878"/>
    <cellStyle name="s_Trans Assump_1_JE Template_JE 160 Workbasket Template_LI_04.12 4 3" xfId="17360"/>
    <cellStyle name="s_Trans Assump_1_JE Template_JE 160 Workbasket Template_LI_04.12 5" xfId="19923"/>
    <cellStyle name="s_Trans Assump_1_JE Template_JE 160 Workbasket Template_LI_04.12 6" xfId="36363"/>
    <cellStyle name="s_Trans Assump_1_JE Template_JE 160 Workbasket Template_LI_04.12 7" xfId="37253"/>
    <cellStyle name="s_Trans Assump_1_JE Template_JE 160 Workbasket Template_LI_04.12 8" xfId="38141"/>
    <cellStyle name="s_Trans Assump_1_JE Template_JE 160 Workbasket Template_LI_07.12" xfId="7521"/>
    <cellStyle name="s_Trans Assump_1_JE Template_JE 160 Workbasket Template_LI_07.12 2" xfId="30879"/>
    <cellStyle name="s_Trans Assump_1_JE Template_JE 160 Workbasket Template_LI_07.12 2 2" xfId="17863"/>
    <cellStyle name="s_Trans Assump_1_JE Template_JE 175 Legal Accrual_LI 05.12" xfId="7522"/>
    <cellStyle name="s_Trans Assump_1_JE Template_JE 175 Legal Accrual_LI 05.12 2" xfId="30880"/>
    <cellStyle name="s_Trans Assump_1_JE Template_JE 175 Legal Accrual_LI 05.12 2 2" xfId="17562"/>
    <cellStyle name="s_Trans Assump_1_JE Template_JE 175 Legal Accrual_LI 08.2011" xfId="7523"/>
    <cellStyle name="s_Trans Assump_1_JE Template_JE 175 Legal Accrual_LI 08.2011 2" xfId="11219"/>
    <cellStyle name="s_Trans Assump_1_JE Template_JE 175 Legal Accrual_LI 08.2011 2 2" xfId="13012"/>
    <cellStyle name="s_Trans Assump_1_JE Template_JE 175 Legal Accrual_LI 08.2011 2 2 2" xfId="16550"/>
    <cellStyle name="s_Trans Assump_1_JE Template_JE 175 Legal Accrual_LI 08.2011 2 2 3" xfId="23607"/>
    <cellStyle name="s_Trans Assump_1_JE Template_JE 175 Legal Accrual_LI 08.2011 2 3" xfId="14793"/>
    <cellStyle name="s_Trans Assump_1_JE Template_JE 175 Legal Accrual_LI 08.2011 2 4" xfId="21838"/>
    <cellStyle name="s_Trans Assump_1_JE Template_JE 175 Legal Accrual_LI 08.2011 3" xfId="12127"/>
    <cellStyle name="s_Trans Assump_1_JE Template_JE 175 Legal Accrual_LI 08.2011 3 2" xfId="15673"/>
    <cellStyle name="s_Trans Assump_1_JE Template_JE 175 Legal Accrual_LI 08.2011 3 3" xfId="22729"/>
    <cellStyle name="s_Trans Assump_1_JE Template_JE 175 Legal Accrual_LI 08.2011 4" xfId="13911"/>
    <cellStyle name="s_Trans Assump_1_JE Template_JE 175 Legal Accrual_LI 08.2011 4 2" xfId="30881"/>
    <cellStyle name="s_Trans Assump_1_JE Template_JE 175 Legal Accrual_LI 08.2011 4 3" xfId="21181"/>
    <cellStyle name="s_Trans Assump_1_JE Template_JE 175 Legal Accrual_LI 08.2011 5" xfId="19924"/>
    <cellStyle name="s_Trans Assump_1_JE Template_JE 175 Legal Accrual_LI 08.2011 6" xfId="36364"/>
    <cellStyle name="s_Trans Assump_1_JE Template_JE 175 Legal Accrual_LI 08.2011 7" xfId="37254"/>
    <cellStyle name="s_Trans Assump_1_JE Template_JE 175 Legal Accrual_LI 08.2011 8" xfId="38142"/>
    <cellStyle name="s_Trans Assump_1_JE Template_JE 175 Legal Accrual_LI -10.2011" xfId="7524"/>
    <cellStyle name="s_Trans Assump_1_JE Template_JE 175 Legal Accrual_LI -10.2011 2" xfId="11220"/>
    <cellStyle name="s_Trans Assump_1_JE Template_JE 175 Legal Accrual_LI -10.2011 2 2" xfId="13013"/>
    <cellStyle name="s_Trans Assump_1_JE Template_JE 175 Legal Accrual_LI -10.2011 2 2 2" xfId="16551"/>
    <cellStyle name="s_Trans Assump_1_JE Template_JE 175 Legal Accrual_LI -10.2011 2 2 3" xfId="23608"/>
    <cellStyle name="s_Trans Assump_1_JE Template_JE 175 Legal Accrual_LI -10.2011 2 3" xfId="14794"/>
    <cellStyle name="s_Trans Assump_1_JE Template_JE 175 Legal Accrual_LI -10.2011 2 4" xfId="21839"/>
    <cellStyle name="s_Trans Assump_1_JE Template_JE 175 Legal Accrual_LI -10.2011 3" xfId="12128"/>
    <cellStyle name="s_Trans Assump_1_JE Template_JE 175 Legal Accrual_LI -10.2011 3 2" xfId="15674"/>
    <cellStyle name="s_Trans Assump_1_JE Template_JE 175 Legal Accrual_LI -10.2011 3 3" xfId="22730"/>
    <cellStyle name="s_Trans Assump_1_JE Template_JE 175 Legal Accrual_LI -10.2011 4" xfId="13912"/>
    <cellStyle name="s_Trans Assump_1_JE Template_JE 175 Legal Accrual_LI -10.2011 4 2" xfId="30882"/>
    <cellStyle name="s_Trans Assump_1_JE Template_JE 175 Legal Accrual_LI -10.2011 4 3" xfId="32510"/>
    <cellStyle name="s_Trans Assump_1_JE Template_JE 175 Legal Accrual_LI -10.2011 5" xfId="19925"/>
    <cellStyle name="s_Trans Assump_1_JE Template_JE 175 Legal Accrual_LI -10.2011 6" xfId="36365"/>
    <cellStyle name="s_Trans Assump_1_JE Template_JE 175 Legal Accrual_LI -10.2011 7" xfId="37255"/>
    <cellStyle name="s_Trans Assump_1_JE Template_JE 175 Legal Accrual_LI -10.2011 8" xfId="38143"/>
    <cellStyle name="s_Trans Assump_1_JE Template_JE 175 Legal Accrual_LI -11.2011" xfId="7525"/>
    <cellStyle name="s_Trans Assump_1_JE Template_JE 175 Legal Accrual_LI -11.2011 2" xfId="11221"/>
    <cellStyle name="s_Trans Assump_1_JE Template_JE 175 Legal Accrual_LI -11.2011 2 2" xfId="13014"/>
    <cellStyle name="s_Trans Assump_1_JE Template_JE 175 Legal Accrual_LI -11.2011 2 2 2" xfId="16552"/>
    <cellStyle name="s_Trans Assump_1_JE Template_JE 175 Legal Accrual_LI -11.2011 2 2 3" xfId="23609"/>
    <cellStyle name="s_Trans Assump_1_JE Template_JE 175 Legal Accrual_LI -11.2011 2 3" xfId="14795"/>
    <cellStyle name="s_Trans Assump_1_JE Template_JE 175 Legal Accrual_LI -11.2011 2 4" xfId="21840"/>
    <cellStyle name="s_Trans Assump_1_JE Template_JE 175 Legal Accrual_LI -11.2011 3" xfId="12129"/>
    <cellStyle name="s_Trans Assump_1_JE Template_JE 175 Legal Accrual_LI -11.2011 3 2" xfId="15675"/>
    <cellStyle name="s_Trans Assump_1_JE Template_JE 175 Legal Accrual_LI -11.2011 3 3" xfId="22731"/>
    <cellStyle name="s_Trans Assump_1_JE Template_JE 175 Legal Accrual_LI -11.2011 4" xfId="13913"/>
    <cellStyle name="s_Trans Assump_1_JE Template_JE 175 Legal Accrual_LI -11.2011 4 2" xfId="30883"/>
    <cellStyle name="s_Trans Assump_1_JE Template_JE 175 Legal Accrual_LI -11.2011 4 3" xfId="34891"/>
    <cellStyle name="s_Trans Assump_1_JE Template_JE 175 Legal Accrual_LI -11.2011 5" xfId="19926"/>
    <cellStyle name="s_Trans Assump_1_JE Template_JE 175 Legal Accrual_LI -11.2011 6" xfId="36366"/>
    <cellStyle name="s_Trans Assump_1_JE Template_JE 175 Legal Accrual_LI -11.2011 7" xfId="37256"/>
    <cellStyle name="s_Trans Assump_1_JE Template_JE 175 Legal Accrual_LI -11.2011 8" xfId="38144"/>
    <cellStyle name="s_Trans Assump_1_JE Template_JE 175 Legal Accrual_LI -12.2011" xfId="7526"/>
    <cellStyle name="s_Trans Assump_1_JE Template_JE 175 Legal Accrual_LI -12.2011 2" xfId="11222"/>
    <cellStyle name="s_Trans Assump_1_JE Template_JE 175 Legal Accrual_LI -12.2011 2 2" xfId="13015"/>
    <cellStyle name="s_Trans Assump_1_JE Template_JE 175 Legal Accrual_LI -12.2011 2 2 2" xfId="16553"/>
    <cellStyle name="s_Trans Assump_1_JE Template_JE 175 Legal Accrual_LI -12.2011 2 2 3" xfId="23610"/>
    <cellStyle name="s_Trans Assump_1_JE Template_JE 175 Legal Accrual_LI -12.2011 2 3" xfId="14796"/>
    <cellStyle name="s_Trans Assump_1_JE Template_JE 175 Legal Accrual_LI -12.2011 2 4" xfId="21841"/>
    <cellStyle name="s_Trans Assump_1_JE Template_JE 175 Legal Accrual_LI -12.2011 3" xfId="12130"/>
    <cellStyle name="s_Trans Assump_1_JE Template_JE 175 Legal Accrual_LI -12.2011 3 2" xfId="15676"/>
    <cellStyle name="s_Trans Assump_1_JE Template_JE 175 Legal Accrual_LI -12.2011 3 3" xfId="22732"/>
    <cellStyle name="s_Trans Assump_1_JE Template_JE 175 Legal Accrual_LI -12.2011 4" xfId="13914"/>
    <cellStyle name="s_Trans Assump_1_JE Template_JE 175 Legal Accrual_LI -12.2011 4 2" xfId="30884"/>
    <cellStyle name="s_Trans Assump_1_JE Template_JE 175 Legal Accrual_LI -12.2011 4 3" xfId="21269"/>
    <cellStyle name="s_Trans Assump_1_JE Template_JE 175 Legal Accrual_LI -12.2011 5" xfId="19927"/>
    <cellStyle name="s_Trans Assump_1_JE Template_JE 175 Legal Accrual_LI -12.2011 6" xfId="36367"/>
    <cellStyle name="s_Trans Assump_1_JE Template_JE 175 Legal Accrual_LI -12.2011 7" xfId="37257"/>
    <cellStyle name="s_Trans Assump_1_JE Template_JE 175 Legal Accrual_LI -12.2011 8" xfId="38145"/>
    <cellStyle name="s_Trans Assump_1_JE Template_JE 175_Legal Accrual_TN_08.11" xfId="7527"/>
    <cellStyle name="s_Trans Assump_1_JE Template_JE 175_Legal Accrual_TN_08.11 2" xfId="11223"/>
    <cellStyle name="s_Trans Assump_1_JE Template_JE 175_Legal Accrual_TN_08.11 2 2" xfId="13016"/>
    <cellStyle name="s_Trans Assump_1_JE Template_JE 175_Legal Accrual_TN_08.11 2 2 2" xfId="16554"/>
    <cellStyle name="s_Trans Assump_1_JE Template_JE 175_Legal Accrual_TN_08.11 2 2 3" xfId="23611"/>
    <cellStyle name="s_Trans Assump_1_JE Template_JE 175_Legal Accrual_TN_08.11 2 3" xfId="14797"/>
    <cellStyle name="s_Trans Assump_1_JE Template_JE 175_Legal Accrual_TN_08.11 2 4" xfId="21842"/>
    <cellStyle name="s_Trans Assump_1_JE Template_JE 175_Legal Accrual_TN_08.11 3" xfId="12131"/>
    <cellStyle name="s_Trans Assump_1_JE Template_JE 175_Legal Accrual_TN_08.11 3 2" xfId="15677"/>
    <cellStyle name="s_Trans Assump_1_JE Template_JE 175_Legal Accrual_TN_08.11 3 3" xfId="22733"/>
    <cellStyle name="s_Trans Assump_1_JE Template_JE 175_Legal Accrual_TN_08.11 4" xfId="13915"/>
    <cellStyle name="s_Trans Assump_1_JE Template_JE 175_Legal Accrual_TN_08.11 4 2" xfId="30885"/>
    <cellStyle name="s_Trans Assump_1_JE Template_JE 175_Legal Accrual_TN_08.11 4 3" xfId="35707"/>
    <cellStyle name="s_Trans Assump_1_JE Template_JE 175_Legal Accrual_TN_08.11 5" xfId="19928"/>
    <cellStyle name="s_Trans Assump_1_JE Template_JE 175_Legal Accrual_TN_08.11 6" xfId="36368"/>
    <cellStyle name="s_Trans Assump_1_JE Template_JE 175_Legal Accrual_TN_08.11 7" xfId="37258"/>
    <cellStyle name="s_Trans Assump_1_JE Template_JE 175_Legal Accrual_TN_08.11 8" xfId="38146"/>
    <cellStyle name="s_Trans Assump_1_JE Template_JE 175_Legal Accrual_TN_09.11" xfId="7528"/>
    <cellStyle name="s_Trans Assump_1_JE Template_JE 175_Legal Accrual_TN_09.11 2" xfId="11224"/>
    <cellStyle name="s_Trans Assump_1_JE Template_JE 175_Legal Accrual_TN_09.11 2 2" xfId="13017"/>
    <cellStyle name="s_Trans Assump_1_JE Template_JE 175_Legal Accrual_TN_09.11 2 2 2" xfId="16555"/>
    <cellStyle name="s_Trans Assump_1_JE Template_JE 175_Legal Accrual_TN_09.11 2 2 3" xfId="23612"/>
    <cellStyle name="s_Trans Assump_1_JE Template_JE 175_Legal Accrual_TN_09.11 2 3" xfId="14798"/>
    <cellStyle name="s_Trans Assump_1_JE Template_JE 175_Legal Accrual_TN_09.11 2 4" xfId="21843"/>
    <cellStyle name="s_Trans Assump_1_JE Template_JE 175_Legal Accrual_TN_09.11 3" xfId="12132"/>
    <cellStyle name="s_Trans Assump_1_JE Template_JE 175_Legal Accrual_TN_09.11 3 2" xfId="15678"/>
    <cellStyle name="s_Trans Assump_1_JE Template_JE 175_Legal Accrual_TN_09.11 3 3" xfId="22734"/>
    <cellStyle name="s_Trans Assump_1_JE Template_JE 175_Legal Accrual_TN_09.11 4" xfId="13916"/>
    <cellStyle name="s_Trans Assump_1_JE Template_JE 175_Legal Accrual_TN_09.11 4 2" xfId="30886"/>
    <cellStyle name="s_Trans Assump_1_JE Template_JE 175_Legal Accrual_TN_09.11 4 3" xfId="33985"/>
    <cellStyle name="s_Trans Assump_1_JE Template_JE 175_Legal Accrual_TN_09.11 5" xfId="19929"/>
    <cellStyle name="s_Trans Assump_1_JE Template_JE 175_Legal Accrual_TN_09.11 6" xfId="36369"/>
    <cellStyle name="s_Trans Assump_1_JE Template_JE 175_Legal Accrual_TN_09.11 7" xfId="37259"/>
    <cellStyle name="s_Trans Assump_1_JE Template_JE 175_Legal Accrual_TN_09.11 8" xfId="38147"/>
    <cellStyle name="s_Trans Assump_1_JE Template_LI-Legal Fees_Accrual Worksheet_2011-02Nov" xfId="7529"/>
    <cellStyle name="s_Trans Assump_1_JE Template_LI-Legal Fees_Accrual Worksheet_2011-02Nov 2" xfId="11225"/>
    <cellStyle name="s_Trans Assump_1_JE Template_LI-Legal Fees_Accrual Worksheet_2011-02Nov 2 2" xfId="13018"/>
    <cellStyle name="s_Trans Assump_1_JE Template_LI-Legal Fees_Accrual Worksheet_2011-02Nov 2 2 2" xfId="16556"/>
    <cellStyle name="s_Trans Assump_1_JE Template_LI-Legal Fees_Accrual Worksheet_2011-02Nov 2 2 3" xfId="23613"/>
    <cellStyle name="s_Trans Assump_1_JE Template_LI-Legal Fees_Accrual Worksheet_2011-02Nov 2 3" xfId="14799"/>
    <cellStyle name="s_Trans Assump_1_JE Template_LI-Legal Fees_Accrual Worksheet_2011-02Nov 2 4" xfId="21844"/>
    <cellStyle name="s_Trans Assump_1_JE Template_LI-Legal Fees_Accrual Worksheet_2011-02Nov 3" xfId="12133"/>
    <cellStyle name="s_Trans Assump_1_JE Template_LI-Legal Fees_Accrual Worksheet_2011-02Nov 3 2" xfId="15679"/>
    <cellStyle name="s_Trans Assump_1_JE Template_LI-Legal Fees_Accrual Worksheet_2011-02Nov 3 3" xfId="22735"/>
    <cellStyle name="s_Trans Assump_1_JE Template_LI-Legal Fees_Accrual Worksheet_2011-02Nov 4" xfId="13917"/>
    <cellStyle name="s_Trans Assump_1_JE Template_LI-Legal Fees_Accrual Worksheet_2011-02Nov 4 2" xfId="30887"/>
    <cellStyle name="s_Trans Assump_1_JE Template_LI-Legal Fees_Accrual Worksheet_2011-02Nov 4 3" xfId="35442"/>
    <cellStyle name="s_Trans Assump_1_JE Template_LI-Legal Fees_Accrual Worksheet_2011-02Nov 5" xfId="19930"/>
    <cellStyle name="s_Trans Assump_1_JE Template_LI-Legal Fees_Accrual Worksheet_2011-02Nov 6" xfId="36370"/>
    <cellStyle name="s_Trans Assump_1_JE Template_LI-Legal Fees_Accrual Worksheet_2011-02Nov 7" xfId="37260"/>
    <cellStyle name="s_Trans Assump_1_JE Template_LI-Legal Fees_Accrual Worksheet_2011-02Nov 8" xfId="38148"/>
    <cellStyle name="s_Trans Assump_1_JE Template_SAP JE Accrual" xfId="7530"/>
    <cellStyle name="s_Trans Assump_1_JE Template_SAP JE Accrual 2" xfId="11226"/>
    <cellStyle name="s_Trans Assump_1_JE Template_SAP JE Accrual 2 2" xfId="13019"/>
    <cellStyle name="s_Trans Assump_1_JE Template_SAP JE Accrual 2 2 2" xfId="16557"/>
    <cellStyle name="s_Trans Assump_1_JE Template_SAP JE Accrual 2 2 3" xfId="23614"/>
    <cellStyle name="s_Trans Assump_1_JE Template_SAP JE Accrual 2 3" xfId="14800"/>
    <cellStyle name="s_Trans Assump_1_JE Template_SAP JE Accrual 2 4" xfId="21845"/>
    <cellStyle name="s_Trans Assump_1_JE Template_SAP JE Accrual 3" xfId="12134"/>
    <cellStyle name="s_Trans Assump_1_JE Template_SAP JE Accrual 3 2" xfId="15680"/>
    <cellStyle name="s_Trans Assump_1_JE Template_SAP JE Accrual 3 3" xfId="22736"/>
    <cellStyle name="s_Trans Assump_1_JE Template_SAP JE Accrual 4" xfId="13918"/>
    <cellStyle name="s_Trans Assump_1_JE Template_SAP JE Accrual 4 2" xfId="30888"/>
    <cellStyle name="s_Trans Assump_1_JE Template_SAP JE Accrual 4 3" xfId="18158"/>
    <cellStyle name="s_Trans Assump_1_JE Template_SAP JE Accrual 5" xfId="19931"/>
    <cellStyle name="s_Trans Assump_1_JE Template_SAP JE Accrual 6" xfId="36371"/>
    <cellStyle name="s_Trans Assump_1_JE Template_SAP JE Accrual 7" xfId="37261"/>
    <cellStyle name="s_Trans Assump_1_JE Template_SAP JE Accrual 8" xfId="38149"/>
    <cellStyle name="s_Trans Assump_1_JE Template_SAP JE Template 10.06.12" xfId="7531"/>
    <cellStyle name="s_Trans Assump_1_JE Template_SAP JE Template 10.06.12 2" xfId="11227"/>
    <cellStyle name="s_Trans Assump_1_JE Template_SAP JE Template 10.06.12 2 2" xfId="13020"/>
    <cellStyle name="s_Trans Assump_1_JE Template_SAP JE Template 10.06.12 2 2 2" xfId="16558"/>
    <cellStyle name="s_Trans Assump_1_JE Template_SAP JE Template 10.06.12 2 2 3" xfId="23615"/>
    <cellStyle name="s_Trans Assump_1_JE Template_SAP JE Template 10.06.12 2 3" xfId="14801"/>
    <cellStyle name="s_Trans Assump_1_JE Template_SAP JE Template 10.06.12 2 4" xfId="21846"/>
    <cellStyle name="s_Trans Assump_1_JE Template_SAP JE Template 10.06.12 3" xfId="12135"/>
    <cellStyle name="s_Trans Assump_1_JE Template_SAP JE Template 10.06.12 3 2" xfId="15681"/>
    <cellStyle name="s_Trans Assump_1_JE Template_SAP JE Template 10.06.12 3 3" xfId="22737"/>
    <cellStyle name="s_Trans Assump_1_JE Template_SAP JE Template 10.06.12 4" xfId="13919"/>
    <cellStyle name="s_Trans Assump_1_JE Template_SAP JE Template 10.06.12 4 2" xfId="30889"/>
    <cellStyle name="s_Trans Assump_1_JE Template_SAP JE Template 10.06.12 4 3" xfId="35971"/>
    <cellStyle name="s_Trans Assump_1_JE Template_SAP JE Template 10.06.12 5" xfId="19932"/>
    <cellStyle name="s_Trans Assump_1_JE Template_SAP JE Template 10.06.12 6" xfId="36372"/>
    <cellStyle name="s_Trans Assump_1_JE Template_SAP JE Template 10.06.12 7" xfId="37262"/>
    <cellStyle name="s_Trans Assump_1_JE Template_SAP JE Template 10.06.12 8" xfId="38150"/>
    <cellStyle name="s_Trans Assump_1_JE-December 2012" xfId="7532"/>
    <cellStyle name="s_Trans Assump_1_JE-December 2012 10" xfId="36373"/>
    <cellStyle name="s_Trans Assump_1_JE-December 2012 11" xfId="37263"/>
    <cellStyle name="s_Trans Assump_1_JE-December 2012 12" xfId="38151"/>
    <cellStyle name="s_Trans Assump_1_JE-December 2012 2" xfId="7533"/>
    <cellStyle name="s_Trans Assump_1_JE-December 2012 2 2" xfId="30891"/>
    <cellStyle name="s_Trans Assump_1_JE-December 2012 2 2 2" xfId="35133"/>
    <cellStyle name="s_Trans Assump_1_JE-December 2012 3" xfId="7534"/>
    <cellStyle name="s_Trans Assump_1_JE-December 2012 3 2" xfId="30892"/>
    <cellStyle name="s_Trans Assump_1_JE-December 2012 3 2 2" xfId="18633"/>
    <cellStyle name="s_Trans Assump_1_JE-December 2012 4" xfId="7535"/>
    <cellStyle name="s_Trans Assump_1_JE-December 2012 4 2" xfId="30893"/>
    <cellStyle name="s_Trans Assump_1_JE-December 2012 4 2 2" xfId="35607"/>
    <cellStyle name="s_Trans Assump_1_JE-December 2012 5" xfId="7536"/>
    <cellStyle name="s_Trans Assump_1_JE-December 2012 5 2" xfId="30894"/>
    <cellStyle name="s_Trans Assump_1_JE-December 2012 5 2 2" xfId="34931"/>
    <cellStyle name="s_Trans Assump_1_JE-December 2012 6" xfId="11228"/>
    <cellStyle name="s_Trans Assump_1_JE-December 2012 6 2" xfId="13021"/>
    <cellStyle name="s_Trans Assump_1_JE-December 2012 6 2 2" xfId="16559"/>
    <cellStyle name="s_Trans Assump_1_JE-December 2012 6 2 3" xfId="23616"/>
    <cellStyle name="s_Trans Assump_1_JE-December 2012 6 3" xfId="14802"/>
    <cellStyle name="s_Trans Assump_1_JE-December 2012 6 4" xfId="21847"/>
    <cellStyle name="s_Trans Assump_1_JE-December 2012 7" xfId="12136"/>
    <cellStyle name="s_Trans Assump_1_JE-December 2012 7 2" xfId="15682"/>
    <cellStyle name="s_Trans Assump_1_JE-December 2012 7 3" xfId="22738"/>
    <cellStyle name="s_Trans Assump_1_JE-December 2012 8" xfId="13920"/>
    <cellStyle name="s_Trans Assump_1_JE-December 2012 8 2" xfId="30890"/>
    <cellStyle name="s_Trans Assump_1_JE-December 2012 8 3" xfId="20803"/>
    <cellStyle name="s_Trans Assump_1_JE-December 2012 9" xfId="19933"/>
    <cellStyle name="s_Trans Assump_1_JE-November 2012" xfId="7537"/>
    <cellStyle name="s_Trans Assump_1_JE-November 2012 10" xfId="36374"/>
    <cellStyle name="s_Trans Assump_1_JE-November 2012 11" xfId="37264"/>
    <cellStyle name="s_Trans Assump_1_JE-November 2012 12" xfId="38152"/>
    <cellStyle name="s_Trans Assump_1_JE-November 2012 2" xfId="7538"/>
    <cellStyle name="s_Trans Assump_1_JE-November 2012 2 2" xfId="30896"/>
    <cellStyle name="s_Trans Assump_1_JE-November 2012 2 2 2" xfId="32677"/>
    <cellStyle name="s_Trans Assump_1_JE-November 2012 3" xfId="7539"/>
    <cellStyle name="s_Trans Assump_1_JE-November 2012 3 2" xfId="30897"/>
    <cellStyle name="s_Trans Assump_1_JE-November 2012 3 2 2" xfId="33106"/>
    <cellStyle name="s_Trans Assump_1_JE-November 2012 4" xfId="7540"/>
    <cellStyle name="s_Trans Assump_1_JE-November 2012 4 2" xfId="30898"/>
    <cellStyle name="s_Trans Assump_1_JE-November 2012 4 2 2" xfId="34772"/>
    <cellStyle name="s_Trans Assump_1_JE-November 2012 5" xfId="7541"/>
    <cellStyle name="s_Trans Assump_1_JE-November 2012 5 2" xfId="30899"/>
    <cellStyle name="s_Trans Assump_1_JE-November 2012 5 2 2" xfId="35465"/>
    <cellStyle name="s_Trans Assump_1_JE-November 2012 6" xfId="11229"/>
    <cellStyle name="s_Trans Assump_1_JE-November 2012 6 2" xfId="13022"/>
    <cellStyle name="s_Trans Assump_1_JE-November 2012 6 2 2" xfId="16560"/>
    <cellStyle name="s_Trans Assump_1_JE-November 2012 6 2 3" xfId="23617"/>
    <cellStyle name="s_Trans Assump_1_JE-November 2012 6 3" xfId="14803"/>
    <cellStyle name="s_Trans Assump_1_JE-November 2012 6 4" xfId="21848"/>
    <cellStyle name="s_Trans Assump_1_JE-November 2012 7" xfId="12137"/>
    <cellStyle name="s_Trans Assump_1_JE-November 2012 7 2" xfId="15683"/>
    <cellStyle name="s_Trans Assump_1_JE-November 2012 7 3" xfId="22739"/>
    <cellStyle name="s_Trans Assump_1_JE-November 2012 8" xfId="13921"/>
    <cellStyle name="s_Trans Assump_1_JE-November 2012 8 2" xfId="30895"/>
    <cellStyle name="s_Trans Assump_1_JE-November 2012 8 3" xfId="19039"/>
    <cellStyle name="s_Trans Assump_1_JE-November 2012 9" xfId="19934"/>
    <cellStyle name="s_Trans Assump_1_Journal Entry (2)" xfId="7542"/>
    <cellStyle name="s_Trans Assump_1_Journal Entry (2) 2" xfId="30900"/>
    <cellStyle name="s_Trans Assump_1_Journal Entry (2) 2 2" xfId="21512"/>
    <cellStyle name="s_Trans Assump_1_JR 2001 OPEB 2012" xfId="10649"/>
    <cellStyle name="s_Trans Assump_1_JR 2001 OPEB 2012 2" xfId="30901"/>
    <cellStyle name="s_Trans Assump_1_JR 2001 OPEB 2012 2 2" xfId="33228"/>
    <cellStyle name="s_Trans Assump_1_JR 2002 Pension Costs 2012" xfId="10650"/>
    <cellStyle name="s_Trans Assump_1_JR 2002 Pension Costs 2012 2" xfId="30902"/>
    <cellStyle name="s_Trans Assump_1_JR 2002 Pension Costs 2012 2 2" xfId="19488"/>
    <cellStyle name="s_Trans Assump_1_LI#38 165100 Mar 2011" xfId="7543"/>
    <cellStyle name="s_Trans Assump_1_LI#38 165100 Mar 2011 2" xfId="10651"/>
    <cellStyle name="s_Trans Assump_1_LI#38 165100 Mar 2011 2 2" xfId="30904"/>
    <cellStyle name="s_Trans Assump_1_LI#38 165100 Mar 2011 2 2 2" xfId="35945"/>
    <cellStyle name="s_Trans Assump_1_LI#38 165100 Mar 2011 3" xfId="30903"/>
    <cellStyle name="s_Trans Assump_1_LI#38 165100 Mar 2011 3 2" xfId="20758"/>
    <cellStyle name="s_Trans Assump_1_LI#38 165100 Mar 2011_39 - JE 77 Rev Stabilization_NY_05.12" xfId="9199"/>
    <cellStyle name="s_Trans Assump_1_LI#38 165100 Mar 2011_39 - JE 77 Rev Stabilization_NY_05.12 2" xfId="10652"/>
    <cellStyle name="s_Trans Assump_1_LI#38 165100 Mar 2011_39 - JE 77 Rev Stabilization_NY_05.12 2 2" xfId="30906"/>
    <cellStyle name="s_Trans Assump_1_LI#38 165100 Mar 2011_39 - JE 77 Rev Stabilization_NY_05.12 2 2 2" xfId="34770"/>
    <cellStyle name="s_Trans Assump_1_LI#38 165100 Mar 2011_39 - JE 77 Rev Stabilization_NY_05.12 3" xfId="30905"/>
    <cellStyle name="s_Trans Assump_1_LI#38 165100 Mar 2011_39 - JE 77 Rev Stabilization_NY_05.12 3 2" xfId="19674"/>
    <cellStyle name="s_Trans Assump_1_LI#38 165100 Mar 2011_39 - JE 79 Rev Stabilization adj_NY_05.12" xfId="9200"/>
    <cellStyle name="s_Trans Assump_1_LI#38 165100 Mar 2011_39 - JE 79 Rev Stabilization adj_NY_05.12 2" xfId="10653"/>
    <cellStyle name="s_Trans Assump_1_LI#38 165100 Mar 2011_39 - JE 79 Rev Stabilization adj_NY_05.12 2 2" xfId="30908"/>
    <cellStyle name="s_Trans Assump_1_LI#38 165100 Mar 2011_39 - JE 79 Rev Stabilization adj_NY_05.12 2 2 2" xfId="19714"/>
    <cellStyle name="s_Trans Assump_1_LI#38 165100 Mar 2011_39 - JE 79 Rev Stabilization adj_NY_05.12 3" xfId="30907"/>
    <cellStyle name="s_Trans Assump_1_LI#38 165100 Mar 2011_39 - JE 79 Rev Stabilization adj_NY_05.12 3 2" xfId="18914"/>
    <cellStyle name="s_Trans Assump_1_LI#38 165100 Mar 2011_JE 38110902 True up interest for RAC adjustment" xfId="7544"/>
    <cellStyle name="s_Trans Assump_1_LI#38 165100 Mar 2011_JE 38110902 True up interest for RAC adjustment 2" xfId="10654"/>
    <cellStyle name="s_Trans Assump_1_LI#38 165100 Mar 2011_JE 38110902 True up interest for RAC adjustment 2 2" xfId="30910"/>
    <cellStyle name="s_Trans Assump_1_LI#38 165100 Mar 2011_JE 38110902 True up interest for RAC adjustment 2 2 2" xfId="18164"/>
    <cellStyle name="s_Trans Assump_1_LI#38 165100 Mar 2011_JE 38110902 True up interest for RAC adjustment 3" xfId="30909"/>
    <cellStyle name="s_Trans Assump_1_LI#38 165100 Mar 2011_JE 38110902 True up interest for RAC adjustment 3 2" xfId="34558"/>
    <cellStyle name="s_Trans Assump_1_LI#38 165100 Mar 2011_JE 77 Rev Stabilization 01.12" xfId="7545"/>
    <cellStyle name="s_Trans Assump_1_LI#38 165100 Mar 2011_JE 77 Rev Stabilization 01.12 2" xfId="10655"/>
    <cellStyle name="s_Trans Assump_1_LI#38 165100 Mar 2011_JE 77 Rev Stabilization 01.12 2 2" xfId="30912"/>
    <cellStyle name="s_Trans Assump_1_LI#38 165100 Mar 2011_JE 77 Rev Stabilization 01.12 2 2 2" xfId="34326"/>
    <cellStyle name="s_Trans Assump_1_LI#38 165100 Mar 2011_JE 77 Rev Stabilization 01.12 3" xfId="30911"/>
    <cellStyle name="s_Trans Assump_1_LI#38 165100 Mar 2011_JE 77 Rev Stabilization 01.12 3 2" xfId="18850"/>
    <cellStyle name="s_Trans Assump_1_LI#38 165100 Mar 2011_JE 77 Rev Stabilization 04.12" xfId="9201"/>
    <cellStyle name="s_Trans Assump_1_LI#38 165100 Mar 2011_JE 77 Rev Stabilization 04.12 2" xfId="10656"/>
    <cellStyle name="s_Trans Assump_1_LI#38 165100 Mar 2011_JE 77 Rev Stabilization 04.12 2 2" xfId="30914"/>
    <cellStyle name="s_Trans Assump_1_LI#38 165100 Mar 2011_JE 77 Rev Stabilization 04.12 2 2 2" xfId="19484"/>
    <cellStyle name="s_Trans Assump_1_LI#38 165100 Mar 2011_JE 77 Rev Stabilization 04.12 3" xfId="30913"/>
    <cellStyle name="s_Trans Assump_1_LI#38 165100 Mar 2011_JE 77 Rev Stabilization 04.12 3 2" xfId="18697"/>
    <cellStyle name="s_Trans Assump_1_LI#38 165100 Mar 2011_JE 77 Rev Stabilization_LI_07.12" xfId="9202"/>
    <cellStyle name="s_Trans Assump_1_LI#38 165100 Mar 2011_JE 77 Rev Stabilization_LI_07.12 2" xfId="30915"/>
    <cellStyle name="s_Trans Assump_1_LI#38 165100 Mar 2011_JE 77 Rev Stabilization_LI_07.12 2 2" xfId="20797"/>
    <cellStyle name="s_Trans Assump_1_LI#38 165100 Mar 2011_JE 78 Property Tax Stabilization 01.12" xfId="7546"/>
    <cellStyle name="s_Trans Assump_1_LI#38 165100 Mar 2011_JE 78 Property Tax Stabilization 01.12 2" xfId="10657"/>
    <cellStyle name="s_Trans Assump_1_LI#38 165100 Mar 2011_JE 78 Property Tax Stabilization 01.12 2 2" xfId="30917"/>
    <cellStyle name="s_Trans Assump_1_LI#38 165100 Mar 2011_JE 78 Property Tax Stabilization 01.12 2 2 2" xfId="35567"/>
    <cellStyle name="s_Trans Assump_1_LI#38 165100 Mar 2011_JE 78 Property Tax Stabilization 01.12 3" xfId="30916"/>
    <cellStyle name="s_Trans Assump_1_LI#38 165100 Mar 2011_JE 78 Property Tax Stabilization 01.12 3 2" xfId="32500"/>
    <cellStyle name="s_Trans Assump_1_LI#38 165100 Mar 2011_JE 78 Property Tax Stabilization 03.12" xfId="9203"/>
    <cellStyle name="s_Trans Assump_1_LI#38 165100 Mar 2011_JE 78 Property Tax Stabilization 03.12 2" xfId="30918"/>
    <cellStyle name="s_Trans Assump_1_LI#38 165100 Mar 2011_JE 78 Property Tax Stabilization 03.12 2 2" xfId="18700"/>
    <cellStyle name="s_Trans Assump_1_LI#38 165100 Mar 2011_JE 78 Property Tax Stabilization 04.12" xfId="9204"/>
    <cellStyle name="s_Trans Assump_1_LI#38 165100 Mar 2011_JE 78 Property Tax Stabilization 04.12 2" xfId="30919"/>
    <cellStyle name="s_Trans Assump_1_LI#38 165100 Mar 2011_JE 78 Property Tax Stabilization 04.12 2 2" xfId="18699"/>
    <cellStyle name="s_Trans Assump_1_LI#38 165100 Mar 2011_JE 78 Property Tax Stabilization 11.11" xfId="7547"/>
    <cellStyle name="s_Trans Assump_1_LI#38 165100 Mar 2011_JE 78 Property Tax Stabilization 11.11 2" xfId="10658"/>
    <cellStyle name="s_Trans Assump_1_LI#38 165100 Mar 2011_JE 78 Property Tax Stabilization 11.11 2 2" xfId="30921"/>
    <cellStyle name="s_Trans Assump_1_LI#38 165100 Mar 2011_JE 78 Property Tax Stabilization 11.11 2 2 2" xfId="33898"/>
    <cellStyle name="s_Trans Assump_1_LI#38 165100 Mar 2011_JE 78 Property Tax Stabilization 11.11 3" xfId="30920"/>
    <cellStyle name="s_Trans Assump_1_LI#38 165100 Mar 2011_JE 78 Property Tax Stabilization 11.11 3 2" xfId="21486"/>
    <cellStyle name="s_Trans Assump_1_UPLOAD-Template_2012-06-22" xfId="7548"/>
    <cellStyle name="s_Trans Assump_1_UPLOAD-Template_2012-06-22 10" xfId="36375"/>
    <cellStyle name="s_Trans Assump_1_UPLOAD-Template_2012-06-22 11" xfId="37265"/>
    <cellStyle name="s_Trans Assump_1_UPLOAD-Template_2012-06-22 12" xfId="38153"/>
    <cellStyle name="s_Trans Assump_1_UPLOAD-Template_2012-06-22 2" xfId="7549"/>
    <cellStyle name="s_Trans Assump_1_UPLOAD-Template_2012-06-22 2 2" xfId="11231"/>
    <cellStyle name="s_Trans Assump_1_UPLOAD-Template_2012-06-22 2 2 2" xfId="13024"/>
    <cellStyle name="s_Trans Assump_1_UPLOAD-Template_2012-06-22 2 2 2 2" xfId="16562"/>
    <cellStyle name="s_Trans Assump_1_UPLOAD-Template_2012-06-22 2 2 2 3" xfId="23619"/>
    <cellStyle name="s_Trans Assump_1_UPLOAD-Template_2012-06-22 2 2 3" xfId="14805"/>
    <cellStyle name="s_Trans Assump_1_UPLOAD-Template_2012-06-22 2 2 4" xfId="21850"/>
    <cellStyle name="s_Trans Assump_1_UPLOAD-Template_2012-06-22 2 3" xfId="12139"/>
    <cellStyle name="s_Trans Assump_1_UPLOAD-Template_2012-06-22 2 3 2" xfId="15685"/>
    <cellStyle name="s_Trans Assump_1_UPLOAD-Template_2012-06-22 2 3 3" xfId="22741"/>
    <cellStyle name="s_Trans Assump_1_UPLOAD-Template_2012-06-22 2 4" xfId="13923"/>
    <cellStyle name="s_Trans Assump_1_UPLOAD-Template_2012-06-22 2 4 2" xfId="30923"/>
    <cellStyle name="s_Trans Assump_1_UPLOAD-Template_2012-06-22 2 4 3" xfId="17417"/>
    <cellStyle name="s_Trans Assump_1_UPLOAD-Template_2012-06-22 2 5" xfId="19938"/>
    <cellStyle name="s_Trans Assump_1_UPLOAD-Template_2012-06-22 2 6" xfId="36376"/>
    <cellStyle name="s_Trans Assump_1_UPLOAD-Template_2012-06-22 2 7" xfId="37266"/>
    <cellStyle name="s_Trans Assump_1_UPLOAD-Template_2012-06-22 2 8" xfId="38154"/>
    <cellStyle name="s_Trans Assump_1_UPLOAD-Template_2012-06-22 3" xfId="7550"/>
    <cellStyle name="s_Trans Assump_1_UPLOAD-Template_2012-06-22 3 2" xfId="30924"/>
    <cellStyle name="s_Trans Assump_1_UPLOAD-Template_2012-06-22 3 2 2" xfId="34612"/>
    <cellStyle name="s_Trans Assump_1_UPLOAD-Template_2012-06-22 4" xfId="7551"/>
    <cellStyle name="s_Trans Assump_1_UPLOAD-Template_2012-06-22 4 2" xfId="30925"/>
    <cellStyle name="s_Trans Assump_1_UPLOAD-Template_2012-06-22 4 2 2" xfId="34618"/>
    <cellStyle name="s_Trans Assump_1_UPLOAD-Template_2012-06-22 5" xfId="7552"/>
    <cellStyle name="s_Trans Assump_1_UPLOAD-Template_2012-06-22 5 2" xfId="30926"/>
    <cellStyle name="s_Trans Assump_1_UPLOAD-Template_2012-06-22 5 2 2" xfId="19408"/>
    <cellStyle name="s_Trans Assump_1_UPLOAD-Template_2012-06-22 6" xfId="11230"/>
    <cellStyle name="s_Trans Assump_1_UPLOAD-Template_2012-06-22 6 2" xfId="13023"/>
    <cellStyle name="s_Trans Assump_1_UPLOAD-Template_2012-06-22 6 2 2" xfId="16561"/>
    <cellStyle name="s_Trans Assump_1_UPLOAD-Template_2012-06-22 6 2 3" xfId="23618"/>
    <cellStyle name="s_Trans Assump_1_UPLOAD-Template_2012-06-22 6 3" xfId="14804"/>
    <cellStyle name="s_Trans Assump_1_UPLOAD-Template_2012-06-22 6 4" xfId="21849"/>
    <cellStyle name="s_Trans Assump_1_UPLOAD-Template_2012-06-22 7" xfId="12138"/>
    <cellStyle name="s_Trans Assump_1_UPLOAD-Template_2012-06-22 7 2" xfId="15684"/>
    <cellStyle name="s_Trans Assump_1_UPLOAD-Template_2012-06-22 7 3" xfId="22740"/>
    <cellStyle name="s_Trans Assump_1_UPLOAD-Template_2012-06-22 8" xfId="13922"/>
    <cellStyle name="s_Trans Assump_1_UPLOAD-Template_2012-06-22 8 2" xfId="30922"/>
    <cellStyle name="s_Trans Assump_1_UPLOAD-Template_2012-06-22 8 3" xfId="35568"/>
    <cellStyle name="s_Trans Assump_1_UPLOAD-Template_2012-06-22 9" xfId="19937"/>
    <cellStyle name="s_Trans Assump_1_UPLOAD-Template_2012-06-22_SAP JE Accrual" xfId="7553"/>
    <cellStyle name="s_Trans Assump_1_UPLOAD-Template_2012-06-22_SAP JE Accrual 2" xfId="11232"/>
    <cellStyle name="s_Trans Assump_1_UPLOAD-Template_2012-06-22_SAP JE Accrual 2 2" xfId="13025"/>
    <cellStyle name="s_Trans Assump_1_UPLOAD-Template_2012-06-22_SAP JE Accrual 2 2 2" xfId="16563"/>
    <cellStyle name="s_Trans Assump_1_UPLOAD-Template_2012-06-22_SAP JE Accrual 2 2 3" xfId="23620"/>
    <cellStyle name="s_Trans Assump_1_UPLOAD-Template_2012-06-22_SAP JE Accrual 2 3" xfId="14806"/>
    <cellStyle name="s_Trans Assump_1_UPLOAD-Template_2012-06-22_SAP JE Accrual 2 4" xfId="21851"/>
    <cellStyle name="s_Trans Assump_1_UPLOAD-Template_2012-06-22_SAP JE Accrual 3" xfId="12140"/>
    <cellStyle name="s_Trans Assump_1_UPLOAD-Template_2012-06-22_SAP JE Accrual 3 2" xfId="15686"/>
    <cellStyle name="s_Trans Assump_1_UPLOAD-Template_2012-06-22_SAP JE Accrual 3 3" xfId="22742"/>
    <cellStyle name="s_Trans Assump_1_UPLOAD-Template_2012-06-22_SAP JE Accrual 4" xfId="13924"/>
    <cellStyle name="s_Trans Assump_1_UPLOAD-Template_2012-06-22_SAP JE Accrual 4 2" xfId="30927"/>
    <cellStyle name="s_Trans Assump_1_UPLOAD-Template_2012-06-22_SAP JE Accrual 4 3" xfId="21154"/>
    <cellStyle name="s_Trans Assump_1_UPLOAD-Template_2012-06-22_SAP JE Accrual 5" xfId="19939"/>
    <cellStyle name="s_Trans Assump_1_UPLOAD-Template_2012-06-22_SAP JE Accrual 6" xfId="36377"/>
    <cellStyle name="s_Trans Assump_1_UPLOAD-Template_2012-06-22_SAP JE Accrual 7" xfId="37267"/>
    <cellStyle name="s_Trans Assump_1_UPLOAD-Template_2012-06-22_SAP JE Accrual 8" xfId="38155"/>
    <cellStyle name="s_Trans Assump_1_UPLOAD-Template_2012-06-22_SAP JE Template 10.06.12" xfId="7554"/>
    <cellStyle name="s_Trans Assump_1_UPLOAD-Template_2012-06-22_SAP JE Template 10.06.12 2" xfId="11233"/>
    <cellStyle name="s_Trans Assump_1_UPLOAD-Template_2012-06-22_SAP JE Template 10.06.12 2 2" xfId="13026"/>
    <cellStyle name="s_Trans Assump_1_UPLOAD-Template_2012-06-22_SAP JE Template 10.06.12 2 2 2" xfId="16564"/>
    <cellStyle name="s_Trans Assump_1_UPLOAD-Template_2012-06-22_SAP JE Template 10.06.12 2 2 3" xfId="23621"/>
    <cellStyle name="s_Trans Assump_1_UPLOAD-Template_2012-06-22_SAP JE Template 10.06.12 2 3" xfId="14807"/>
    <cellStyle name="s_Trans Assump_1_UPLOAD-Template_2012-06-22_SAP JE Template 10.06.12 2 4" xfId="21852"/>
    <cellStyle name="s_Trans Assump_1_UPLOAD-Template_2012-06-22_SAP JE Template 10.06.12 3" xfId="12141"/>
    <cellStyle name="s_Trans Assump_1_UPLOAD-Template_2012-06-22_SAP JE Template 10.06.12 3 2" xfId="15687"/>
    <cellStyle name="s_Trans Assump_1_UPLOAD-Template_2012-06-22_SAP JE Template 10.06.12 3 3" xfId="22743"/>
    <cellStyle name="s_Trans Assump_1_UPLOAD-Template_2012-06-22_SAP JE Template 10.06.12 4" xfId="13925"/>
    <cellStyle name="s_Trans Assump_1_UPLOAD-Template_2012-06-22_SAP JE Template 10.06.12 4 2" xfId="30928"/>
    <cellStyle name="s_Trans Assump_1_UPLOAD-Template_2012-06-22_SAP JE Template 10.06.12 4 3" xfId="35503"/>
    <cellStyle name="s_Trans Assump_1_UPLOAD-Template_2012-06-22_SAP JE Template 10.06.12 5" xfId="19940"/>
    <cellStyle name="s_Trans Assump_1_UPLOAD-Template_2012-06-22_SAP JE Template 10.06.12 6" xfId="36378"/>
    <cellStyle name="s_Trans Assump_1_UPLOAD-Template_2012-06-22_SAP JE Template 10.06.12 7" xfId="37268"/>
    <cellStyle name="s_Trans Assump_1_UPLOAD-Template_2012-06-22_SAP JE Template 10.06.12 8" xfId="38156"/>
    <cellStyle name="s_Trans Assump_100000439" xfId="9205"/>
    <cellStyle name="s_Trans Assump_100000439 2" xfId="30929"/>
    <cellStyle name="s_Trans Assump_100000439 2 2" xfId="34614"/>
    <cellStyle name="s_Trans Assump_100000477 JE 77 Rev Stabilization_LI_08.12" xfId="10659"/>
    <cellStyle name="s_Trans Assump_100000477 JE 77 Rev Stabilization_LI_08.12 2" xfId="30930"/>
    <cellStyle name="s_Trans Assump_100000477 JE 77 Rev Stabilization_LI_08.12 2 2" xfId="19485"/>
    <cellStyle name="s_Trans Assump_165500 Prepaid Other_NY_05.12" xfId="9206"/>
    <cellStyle name="s_Trans Assump_165500 Prepaid Other_NY_05.12 2" xfId="30931"/>
    <cellStyle name="s_Trans Assump_165500 Prepaid Other_NY_05.12 2 2" xfId="21233"/>
    <cellStyle name="s_Trans Assump_241208 Accrued Rents_NY_05.12" xfId="9483"/>
    <cellStyle name="s_Trans Assump_241208 Accrued Rents_NY_05.12 2" xfId="30932"/>
    <cellStyle name="s_Trans Assump_241208 Accrued Rents_NY_05.12 2 2" xfId="19407"/>
    <cellStyle name="s_Trans Assump_256328 Accr Revenue Other_LI_11.11" xfId="7555"/>
    <cellStyle name="s_Trans Assump_256328 Accr Revenue Other_LI_11.11 2" xfId="30933"/>
    <cellStyle name="s_Trans Assump_256328 Accr Revenue Other_LI_11.11 2 2" xfId="18701"/>
    <cellStyle name="s_Trans Assump_256345 MTBE_NY_05.12" xfId="9484"/>
    <cellStyle name="s_Trans Assump_256345 MTBE_NY_05.12 2" xfId="30934"/>
    <cellStyle name="s_Trans Assump_256345 MTBE_NY_05.12 2 2" xfId="34521"/>
    <cellStyle name="s_Trans Assump_39 - JE 79 Rev Stabilization adj_NY_05.12" xfId="9207"/>
    <cellStyle name="s_Trans Assump_39 - JE 79 Rev Stabilization adj_NY_05.12 2" xfId="30935"/>
    <cellStyle name="s_Trans Assump_39 - JE 79 Rev Stabilization adj_NY_05.12 2 2" xfId="32956"/>
    <cellStyle name="s_Trans Assump_Attachment A updated 07 11 with Co. Share 14% &amp; East Rockaway" xfId="7556"/>
    <cellStyle name="s_Trans Assump_Attachment A updated 07 11 with Co. Share 14% &amp; East Rockaway 2" xfId="30936"/>
    <cellStyle name="s_Trans Assump_Attachment A updated 07 11 with Co. Share 14% &amp; East Rockaway 2 2" xfId="21234"/>
    <cellStyle name="s_Trans Assump_Attachment A updated 07 11 with Co. Share 14% &amp; East Rockaway_Attachment A_Village Refunds # 2 as of 09 12 2011 updated" xfId="10660"/>
    <cellStyle name="s_Trans Assump_Attachment A updated 07 11 with Co. Share 14% &amp; East Rockaway_Attachment A_Village Refunds # 2 as of 09 12 2011 updated 2" xfId="30937"/>
    <cellStyle name="s_Trans Assump_Attachment A updated 07 11 with Co. Share 14% &amp; East Rockaway_Attachment A_Village Refunds # 2 as of 09 12 2011 updated 2 2" xfId="19200"/>
    <cellStyle name="s_Trans Assump_Attachment A updated with Co. Share 14% 07 25 2011" xfId="7557"/>
    <cellStyle name="s_Trans Assump_Attachment A updated with Co. Share 14% 07 25 2011 2" xfId="30938"/>
    <cellStyle name="s_Trans Assump_Attachment A updated with Co. Share 14% 07 25 2011 2 2" xfId="17434"/>
    <cellStyle name="s_Trans Assump_Attachment A updated with Co. Share 14% 07 25 2011_Attachment A_Village Refunds # 2 as of 09 12 2011 updated" xfId="10661"/>
    <cellStyle name="s_Trans Assump_Attachment A updated with Co. Share 14% 07 25 2011_Attachment A_Village Refunds # 2 as of 09 12 2011 updated 2" xfId="30939"/>
    <cellStyle name="s_Trans Assump_Attachment A updated with Co. Share 14% 07 25 2011_Attachment A_Village Refunds # 2 as of 09 12 2011 updated 2 2" xfId="19215"/>
    <cellStyle name="s_Trans Assump_Attachment A_Village Refunds # 2 as of 09 12 2011 updated" xfId="10662"/>
    <cellStyle name="s_Trans Assump_Attachment A_Village Refunds # 2 as of 09 12 2011 updated 2" xfId="30940"/>
    <cellStyle name="s_Trans Assump_Attachment A_Village Refunds # 2 as of 09 12 2011 updated 2 2" xfId="33716"/>
    <cellStyle name="s_Trans Assump_CONTROL_LOG_01_2012" xfId="7558"/>
    <cellStyle name="s_Trans Assump_CONTROL_LOG_01_2012 2" xfId="11234"/>
    <cellStyle name="s_Trans Assump_CONTROL_LOG_01_2012 2 2" xfId="13027"/>
    <cellStyle name="s_Trans Assump_CONTROL_LOG_01_2012 2 2 2" xfId="16565"/>
    <cellStyle name="s_Trans Assump_CONTROL_LOG_01_2012 2 2 3" xfId="23622"/>
    <cellStyle name="s_Trans Assump_CONTROL_LOG_01_2012 2 3" xfId="14808"/>
    <cellStyle name="s_Trans Assump_CONTROL_LOG_01_2012 2 4" xfId="21853"/>
    <cellStyle name="s_Trans Assump_CONTROL_LOG_01_2012 3" xfId="12142"/>
    <cellStyle name="s_Trans Assump_CONTROL_LOG_01_2012 3 2" xfId="15688"/>
    <cellStyle name="s_Trans Assump_CONTROL_LOG_01_2012 3 3" xfId="22744"/>
    <cellStyle name="s_Trans Assump_CONTROL_LOG_01_2012 4" xfId="13926"/>
    <cellStyle name="s_Trans Assump_CONTROL_LOG_01_2012 4 2" xfId="30941"/>
    <cellStyle name="s_Trans Assump_CONTROL_LOG_01_2012 4 3" xfId="20872"/>
    <cellStyle name="s_Trans Assump_CONTROL_LOG_01_2012 5" xfId="19941"/>
    <cellStyle name="s_Trans Assump_CONTROL_LOG_01_2012 6" xfId="36379"/>
    <cellStyle name="s_Trans Assump_CONTROL_LOG_01_2012 7" xfId="37269"/>
    <cellStyle name="s_Trans Assump_CONTROL_LOG_01_2012 8" xfId="38157"/>
    <cellStyle name="s_Trans Assump_CONTROL_LOG_02_2012" xfId="7559"/>
    <cellStyle name="s_Trans Assump_CONTROL_LOG_02_2012 2" xfId="11235"/>
    <cellStyle name="s_Trans Assump_CONTROL_LOG_02_2012 2 2" xfId="13028"/>
    <cellStyle name="s_Trans Assump_CONTROL_LOG_02_2012 2 2 2" xfId="16566"/>
    <cellStyle name="s_Trans Assump_CONTROL_LOG_02_2012 2 2 3" xfId="23623"/>
    <cellStyle name="s_Trans Assump_CONTROL_LOG_02_2012 2 3" xfId="14809"/>
    <cellStyle name="s_Trans Assump_CONTROL_LOG_02_2012 2 4" xfId="21854"/>
    <cellStyle name="s_Trans Assump_CONTROL_LOG_02_2012 3" xfId="12143"/>
    <cellStyle name="s_Trans Assump_CONTROL_LOG_02_2012 3 2" xfId="15689"/>
    <cellStyle name="s_Trans Assump_CONTROL_LOG_02_2012 3 3" xfId="22745"/>
    <cellStyle name="s_Trans Assump_CONTROL_LOG_02_2012 4" xfId="13927"/>
    <cellStyle name="s_Trans Assump_CONTROL_LOG_02_2012 4 2" xfId="30942"/>
    <cellStyle name="s_Trans Assump_CONTROL_LOG_02_2012 4 3" xfId="21216"/>
    <cellStyle name="s_Trans Assump_CONTROL_LOG_02_2012 5" xfId="19942"/>
    <cellStyle name="s_Trans Assump_CONTROL_LOG_02_2012 6" xfId="36380"/>
    <cellStyle name="s_Trans Assump_CONTROL_LOG_02_2012 7" xfId="37270"/>
    <cellStyle name="s_Trans Assump_CONTROL_LOG_02_2012 8" xfId="38158"/>
    <cellStyle name="s_Trans Assump_CONTROL_LOG_03_2012" xfId="7560"/>
    <cellStyle name="s_Trans Assump_CONTROL_LOG_03_2012 2" xfId="11236"/>
    <cellStyle name="s_Trans Assump_CONTROL_LOG_03_2012 2 2" xfId="13029"/>
    <cellStyle name="s_Trans Assump_CONTROL_LOG_03_2012 2 2 2" xfId="16567"/>
    <cellStyle name="s_Trans Assump_CONTROL_LOG_03_2012 2 2 3" xfId="23624"/>
    <cellStyle name="s_Trans Assump_CONTROL_LOG_03_2012 2 3" xfId="14810"/>
    <cellStyle name="s_Trans Assump_CONTROL_LOG_03_2012 2 4" xfId="21855"/>
    <cellStyle name="s_Trans Assump_CONTROL_LOG_03_2012 3" xfId="12144"/>
    <cellStyle name="s_Trans Assump_CONTROL_LOG_03_2012 3 2" xfId="15690"/>
    <cellStyle name="s_Trans Assump_CONTROL_LOG_03_2012 3 3" xfId="22746"/>
    <cellStyle name="s_Trans Assump_CONTROL_LOG_03_2012 4" xfId="13928"/>
    <cellStyle name="s_Trans Assump_CONTROL_LOG_03_2012 4 2" xfId="30943"/>
    <cellStyle name="s_Trans Assump_CONTROL_LOG_03_2012 4 3" xfId="20787"/>
    <cellStyle name="s_Trans Assump_CONTROL_LOG_03_2012 5" xfId="19943"/>
    <cellStyle name="s_Trans Assump_CONTROL_LOG_03_2012 6" xfId="36381"/>
    <cellStyle name="s_Trans Assump_CONTROL_LOG_03_2012 7" xfId="37271"/>
    <cellStyle name="s_Trans Assump_CONTROL_LOG_03_2012 8" xfId="38159"/>
    <cellStyle name="s_Trans Assump_CONTROL_LOG_04_2011" xfId="7561"/>
    <cellStyle name="s_Trans Assump_CONTROL_LOG_04_2011 2" xfId="11237"/>
    <cellStyle name="s_Trans Assump_CONTROL_LOG_04_2011 2 2" xfId="13030"/>
    <cellStyle name="s_Trans Assump_CONTROL_LOG_04_2011 2 2 2" xfId="16568"/>
    <cellStyle name="s_Trans Assump_CONTROL_LOG_04_2011 2 2 3" xfId="23625"/>
    <cellStyle name="s_Trans Assump_CONTROL_LOG_04_2011 2 3" xfId="14811"/>
    <cellStyle name="s_Trans Assump_CONTROL_LOG_04_2011 2 4" xfId="21856"/>
    <cellStyle name="s_Trans Assump_CONTROL_LOG_04_2011 3" xfId="12145"/>
    <cellStyle name="s_Trans Assump_CONTROL_LOG_04_2011 3 2" xfId="15691"/>
    <cellStyle name="s_Trans Assump_CONTROL_LOG_04_2011 3 3" xfId="22747"/>
    <cellStyle name="s_Trans Assump_CONTROL_LOG_04_2011 4" xfId="13929"/>
    <cellStyle name="s_Trans Assump_CONTROL_LOG_04_2011 4 2" xfId="30944"/>
    <cellStyle name="s_Trans Assump_CONTROL_LOG_04_2011 4 3" xfId="32907"/>
    <cellStyle name="s_Trans Assump_CONTROL_LOG_04_2011 5" xfId="19944"/>
    <cellStyle name="s_Trans Assump_CONTROL_LOG_04_2011 6" xfId="36382"/>
    <cellStyle name="s_Trans Assump_CONTROL_LOG_04_2011 7" xfId="37272"/>
    <cellStyle name="s_Trans Assump_CONTROL_LOG_04_2011 8" xfId="38160"/>
    <cellStyle name="s_Trans Assump_CONTROL_LOG_04_2012" xfId="7562"/>
    <cellStyle name="s_Trans Assump_CONTROL_LOG_04_2012 2" xfId="11238"/>
    <cellStyle name="s_Trans Assump_CONTROL_LOG_04_2012 2 2" xfId="13031"/>
    <cellStyle name="s_Trans Assump_CONTROL_LOG_04_2012 2 2 2" xfId="16569"/>
    <cellStyle name="s_Trans Assump_CONTROL_LOG_04_2012 2 2 3" xfId="23626"/>
    <cellStyle name="s_Trans Assump_CONTROL_LOG_04_2012 2 3" xfId="14812"/>
    <cellStyle name="s_Trans Assump_CONTROL_LOG_04_2012 2 4" xfId="21857"/>
    <cellStyle name="s_Trans Assump_CONTROL_LOG_04_2012 3" xfId="12146"/>
    <cellStyle name="s_Trans Assump_CONTROL_LOG_04_2012 3 2" xfId="15692"/>
    <cellStyle name="s_Trans Assump_CONTROL_LOG_04_2012 3 3" xfId="22748"/>
    <cellStyle name="s_Trans Assump_CONTROL_LOG_04_2012 4" xfId="13930"/>
    <cellStyle name="s_Trans Assump_CONTROL_LOG_04_2012 4 2" xfId="30945"/>
    <cellStyle name="s_Trans Assump_CONTROL_LOG_04_2012 4 3" xfId="21347"/>
    <cellStyle name="s_Trans Assump_CONTROL_LOG_04_2012 5" xfId="19945"/>
    <cellStyle name="s_Trans Assump_CONTROL_LOG_04_2012 6" xfId="36383"/>
    <cellStyle name="s_Trans Assump_CONTROL_LOG_04_2012 7" xfId="37273"/>
    <cellStyle name="s_Trans Assump_CONTROL_LOG_04_2012 8" xfId="38161"/>
    <cellStyle name="s_Trans Assump_CONTROL_LOG_05_2011" xfId="7563"/>
    <cellStyle name="s_Trans Assump_CONTROL_LOG_05_2011 2" xfId="11239"/>
    <cellStyle name="s_Trans Assump_CONTROL_LOG_05_2011 2 2" xfId="13032"/>
    <cellStyle name="s_Trans Assump_CONTROL_LOG_05_2011 2 2 2" xfId="16570"/>
    <cellStyle name="s_Trans Assump_CONTROL_LOG_05_2011 2 2 3" xfId="23627"/>
    <cellStyle name="s_Trans Assump_CONTROL_LOG_05_2011 2 3" xfId="14813"/>
    <cellStyle name="s_Trans Assump_CONTROL_LOG_05_2011 2 4" xfId="21858"/>
    <cellStyle name="s_Trans Assump_CONTROL_LOG_05_2011 3" xfId="12147"/>
    <cellStyle name="s_Trans Assump_CONTROL_LOG_05_2011 3 2" xfId="15693"/>
    <cellStyle name="s_Trans Assump_CONTROL_LOG_05_2011 3 3" xfId="22749"/>
    <cellStyle name="s_Trans Assump_CONTROL_LOG_05_2011 4" xfId="13931"/>
    <cellStyle name="s_Trans Assump_CONTROL_LOG_05_2011 4 2" xfId="30946"/>
    <cellStyle name="s_Trans Assump_CONTROL_LOG_05_2011 4 3" xfId="20769"/>
    <cellStyle name="s_Trans Assump_CONTROL_LOG_05_2011 5" xfId="19946"/>
    <cellStyle name="s_Trans Assump_CONTROL_LOG_05_2011 6" xfId="36384"/>
    <cellStyle name="s_Trans Assump_CONTROL_LOG_05_2011 7" xfId="37274"/>
    <cellStyle name="s_Trans Assump_CONTROL_LOG_05_2011 8" xfId="38162"/>
    <cellStyle name="s_Trans Assump_CONTROL_LOG_05_2012" xfId="7564"/>
    <cellStyle name="s_Trans Assump_CONTROL_LOG_05_2012 2" xfId="11240"/>
    <cellStyle name="s_Trans Assump_CONTROL_LOG_05_2012 2 2" xfId="13033"/>
    <cellStyle name="s_Trans Assump_CONTROL_LOG_05_2012 2 2 2" xfId="16571"/>
    <cellStyle name="s_Trans Assump_CONTROL_LOG_05_2012 2 2 3" xfId="23628"/>
    <cellStyle name="s_Trans Assump_CONTROL_LOG_05_2012 2 3" xfId="14814"/>
    <cellStyle name="s_Trans Assump_CONTROL_LOG_05_2012 2 4" xfId="21859"/>
    <cellStyle name="s_Trans Assump_CONTROL_LOG_05_2012 3" xfId="12148"/>
    <cellStyle name="s_Trans Assump_CONTROL_LOG_05_2012 3 2" xfId="15694"/>
    <cellStyle name="s_Trans Assump_CONTROL_LOG_05_2012 3 3" xfId="22750"/>
    <cellStyle name="s_Trans Assump_CONTROL_LOG_05_2012 4" xfId="13932"/>
    <cellStyle name="s_Trans Assump_CONTROL_LOG_05_2012 4 2" xfId="30947"/>
    <cellStyle name="s_Trans Assump_CONTROL_LOG_05_2012 4 3" xfId="32488"/>
    <cellStyle name="s_Trans Assump_CONTROL_LOG_05_2012 5" xfId="19947"/>
    <cellStyle name="s_Trans Assump_CONTROL_LOG_05_2012 6" xfId="36385"/>
    <cellStyle name="s_Trans Assump_CONTROL_LOG_05_2012 7" xfId="37275"/>
    <cellStyle name="s_Trans Assump_CONTROL_LOG_05_2012 8" xfId="38163"/>
    <cellStyle name="s_Trans Assump_CONTROL_LOG_06_2011" xfId="7565"/>
    <cellStyle name="s_Trans Assump_CONTROL_LOG_06_2011 2" xfId="11241"/>
    <cellStyle name="s_Trans Assump_CONTROL_LOG_06_2011 2 2" xfId="13034"/>
    <cellStyle name="s_Trans Assump_CONTROL_LOG_06_2011 2 2 2" xfId="16572"/>
    <cellStyle name="s_Trans Assump_CONTROL_LOG_06_2011 2 2 3" xfId="23629"/>
    <cellStyle name="s_Trans Assump_CONTROL_LOG_06_2011 2 3" xfId="14815"/>
    <cellStyle name="s_Trans Assump_CONTROL_LOG_06_2011 2 4" xfId="21860"/>
    <cellStyle name="s_Trans Assump_CONTROL_LOG_06_2011 3" xfId="12149"/>
    <cellStyle name="s_Trans Assump_CONTROL_LOG_06_2011 3 2" xfId="15695"/>
    <cellStyle name="s_Trans Assump_CONTROL_LOG_06_2011 3 3" xfId="22751"/>
    <cellStyle name="s_Trans Assump_CONTROL_LOG_06_2011 4" xfId="13933"/>
    <cellStyle name="s_Trans Assump_CONTROL_LOG_06_2011 4 2" xfId="30948"/>
    <cellStyle name="s_Trans Assump_CONTROL_LOG_06_2011 4 3" xfId="34557"/>
    <cellStyle name="s_Trans Assump_CONTROL_LOG_06_2011 5" xfId="19948"/>
    <cellStyle name="s_Trans Assump_CONTROL_LOG_06_2011 6" xfId="36386"/>
    <cellStyle name="s_Trans Assump_CONTROL_LOG_06_2011 7" xfId="37276"/>
    <cellStyle name="s_Trans Assump_CONTROL_LOG_06_2011 8" xfId="38164"/>
    <cellStyle name="s_Trans Assump_CONTROL_LOG_06_2012" xfId="7566"/>
    <cellStyle name="s_Trans Assump_CONTROL_LOG_06_2012 2" xfId="11242"/>
    <cellStyle name="s_Trans Assump_CONTROL_LOG_06_2012 2 2" xfId="13035"/>
    <cellStyle name="s_Trans Assump_CONTROL_LOG_06_2012 2 2 2" xfId="16573"/>
    <cellStyle name="s_Trans Assump_CONTROL_LOG_06_2012 2 2 3" xfId="23630"/>
    <cellStyle name="s_Trans Assump_CONTROL_LOG_06_2012 2 3" xfId="14816"/>
    <cellStyle name="s_Trans Assump_CONTROL_LOG_06_2012 2 4" xfId="21861"/>
    <cellStyle name="s_Trans Assump_CONTROL_LOG_06_2012 3" xfId="12150"/>
    <cellStyle name="s_Trans Assump_CONTROL_LOG_06_2012 3 2" xfId="15696"/>
    <cellStyle name="s_Trans Assump_CONTROL_LOG_06_2012 3 3" xfId="22752"/>
    <cellStyle name="s_Trans Assump_CONTROL_LOG_06_2012 4" xfId="13934"/>
    <cellStyle name="s_Trans Assump_CONTROL_LOG_06_2012 4 2" xfId="30949"/>
    <cellStyle name="s_Trans Assump_CONTROL_LOG_06_2012 4 3" xfId="18643"/>
    <cellStyle name="s_Trans Assump_CONTROL_LOG_06_2012 5" xfId="19949"/>
    <cellStyle name="s_Trans Assump_CONTROL_LOG_06_2012 6" xfId="36387"/>
    <cellStyle name="s_Trans Assump_CONTROL_LOG_06_2012 7" xfId="37277"/>
    <cellStyle name="s_Trans Assump_CONTROL_LOG_06_2012 8" xfId="38165"/>
    <cellStyle name="s_Trans Assump_CONTROL_LOG_07_2011" xfId="7567"/>
    <cellStyle name="s_Trans Assump_CONTROL_LOG_07_2011 2" xfId="11243"/>
    <cellStyle name="s_Trans Assump_CONTROL_LOG_07_2011 2 2" xfId="13036"/>
    <cellStyle name="s_Trans Assump_CONTROL_LOG_07_2011 2 2 2" xfId="16574"/>
    <cellStyle name="s_Trans Assump_CONTROL_LOG_07_2011 2 2 3" xfId="23631"/>
    <cellStyle name="s_Trans Assump_CONTROL_LOG_07_2011 2 3" xfId="14817"/>
    <cellStyle name="s_Trans Assump_CONTROL_LOG_07_2011 2 4" xfId="21862"/>
    <cellStyle name="s_Trans Assump_CONTROL_LOG_07_2011 3" xfId="12151"/>
    <cellStyle name="s_Trans Assump_CONTROL_LOG_07_2011 3 2" xfId="15697"/>
    <cellStyle name="s_Trans Assump_CONTROL_LOG_07_2011 3 3" xfId="22753"/>
    <cellStyle name="s_Trans Assump_CONTROL_LOG_07_2011 4" xfId="13935"/>
    <cellStyle name="s_Trans Assump_CONTROL_LOG_07_2011 4 2" xfId="30950"/>
    <cellStyle name="s_Trans Assump_CONTROL_LOG_07_2011 4 3" xfId="19262"/>
    <cellStyle name="s_Trans Assump_CONTROL_LOG_07_2011 5" xfId="19950"/>
    <cellStyle name="s_Trans Assump_CONTROL_LOG_07_2011 6" xfId="36388"/>
    <cellStyle name="s_Trans Assump_CONTROL_LOG_07_2011 7" xfId="37278"/>
    <cellStyle name="s_Trans Assump_CONTROL_LOG_07_2011 8" xfId="38166"/>
    <cellStyle name="s_Trans Assump_CONTROL_LOG_08_2011" xfId="7568"/>
    <cellStyle name="s_Trans Assump_CONTROL_LOG_08_2011 2" xfId="11244"/>
    <cellStyle name="s_Trans Assump_CONTROL_LOG_08_2011 2 2" xfId="13037"/>
    <cellStyle name="s_Trans Assump_CONTROL_LOG_08_2011 2 2 2" xfId="16575"/>
    <cellStyle name="s_Trans Assump_CONTROL_LOG_08_2011 2 2 3" xfId="23632"/>
    <cellStyle name="s_Trans Assump_CONTROL_LOG_08_2011 2 3" xfId="14818"/>
    <cellStyle name="s_Trans Assump_CONTROL_LOG_08_2011 2 4" xfId="21863"/>
    <cellStyle name="s_Trans Assump_CONTROL_LOG_08_2011 3" xfId="12152"/>
    <cellStyle name="s_Trans Assump_CONTROL_LOG_08_2011 3 2" xfId="15698"/>
    <cellStyle name="s_Trans Assump_CONTROL_LOG_08_2011 3 3" xfId="22754"/>
    <cellStyle name="s_Trans Assump_CONTROL_LOG_08_2011 4" xfId="13936"/>
    <cellStyle name="s_Trans Assump_CONTROL_LOG_08_2011 4 2" xfId="30951"/>
    <cellStyle name="s_Trans Assump_CONTROL_LOG_08_2011 4 3" xfId="33172"/>
    <cellStyle name="s_Trans Assump_CONTROL_LOG_08_2011 5" xfId="19951"/>
    <cellStyle name="s_Trans Assump_CONTROL_LOG_08_2011 6" xfId="36389"/>
    <cellStyle name="s_Trans Assump_CONTROL_LOG_08_2011 7" xfId="37279"/>
    <cellStyle name="s_Trans Assump_CONTROL_LOG_08_2011 8" xfId="38167"/>
    <cellStyle name="s_Trans Assump_CONTROL_LOG_09_2011" xfId="7569"/>
    <cellStyle name="s_Trans Assump_CONTROL_LOG_09_2011 2" xfId="11245"/>
    <cellStyle name="s_Trans Assump_CONTROL_LOG_09_2011 2 2" xfId="13038"/>
    <cellStyle name="s_Trans Assump_CONTROL_LOG_09_2011 2 2 2" xfId="16576"/>
    <cellStyle name="s_Trans Assump_CONTROL_LOG_09_2011 2 2 3" xfId="23633"/>
    <cellStyle name="s_Trans Assump_CONTROL_LOG_09_2011 2 3" xfId="14819"/>
    <cellStyle name="s_Trans Assump_CONTROL_LOG_09_2011 2 4" xfId="21864"/>
    <cellStyle name="s_Trans Assump_CONTROL_LOG_09_2011 3" xfId="12153"/>
    <cellStyle name="s_Trans Assump_CONTROL_LOG_09_2011 3 2" xfId="15699"/>
    <cellStyle name="s_Trans Assump_CONTROL_LOG_09_2011 3 3" xfId="22755"/>
    <cellStyle name="s_Trans Assump_CONTROL_LOG_09_2011 4" xfId="13937"/>
    <cellStyle name="s_Trans Assump_CONTROL_LOG_09_2011 4 2" xfId="30952"/>
    <cellStyle name="s_Trans Assump_CONTROL_LOG_09_2011 4 3" xfId="18928"/>
    <cellStyle name="s_Trans Assump_CONTROL_LOG_09_2011 5" xfId="19952"/>
    <cellStyle name="s_Trans Assump_CONTROL_LOG_09_2011 6" xfId="36390"/>
    <cellStyle name="s_Trans Assump_CONTROL_LOG_09_2011 7" xfId="37280"/>
    <cellStyle name="s_Trans Assump_CONTROL_LOG_09_2011 8" xfId="38168"/>
    <cellStyle name="s_Trans Assump_CONTROL_LOG_10_2011" xfId="7570"/>
    <cellStyle name="s_Trans Assump_CONTROL_LOG_10_2011 2" xfId="11246"/>
    <cellStyle name="s_Trans Assump_CONTROL_LOG_10_2011 2 2" xfId="13039"/>
    <cellStyle name="s_Trans Assump_CONTROL_LOG_10_2011 2 2 2" xfId="16577"/>
    <cellStyle name="s_Trans Assump_CONTROL_LOG_10_2011 2 2 3" xfId="23634"/>
    <cellStyle name="s_Trans Assump_CONTROL_LOG_10_2011 2 3" xfId="14820"/>
    <cellStyle name="s_Trans Assump_CONTROL_LOG_10_2011 2 4" xfId="21865"/>
    <cellStyle name="s_Trans Assump_CONTROL_LOG_10_2011 3" xfId="12154"/>
    <cellStyle name="s_Trans Assump_CONTROL_LOG_10_2011 3 2" xfId="15700"/>
    <cellStyle name="s_Trans Assump_CONTROL_LOG_10_2011 3 3" xfId="22756"/>
    <cellStyle name="s_Trans Assump_CONTROL_LOG_10_2011 4" xfId="13938"/>
    <cellStyle name="s_Trans Assump_CONTROL_LOG_10_2011 4 2" xfId="30953"/>
    <cellStyle name="s_Trans Assump_CONTROL_LOG_10_2011 4 3" xfId="18239"/>
    <cellStyle name="s_Trans Assump_CONTROL_LOG_10_2011 5" xfId="19953"/>
    <cellStyle name="s_Trans Assump_CONTROL_LOG_10_2011 6" xfId="36391"/>
    <cellStyle name="s_Trans Assump_CONTROL_LOG_10_2011 7" xfId="37281"/>
    <cellStyle name="s_Trans Assump_CONTROL_LOG_10_2011 8" xfId="38169"/>
    <cellStyle name="s_Trans Assump_CONTROL_LOG_11_2011" xfId="7571"/>
    <cellStyle name="s_Trans Assump_CONTROL_LOG_11_2011 2" xfId="11247"/>
    <cellStyle name="s_Trans Assump_CONTROL_LOG_11_2011 2 2" xfId="13040"/>
    <cellStyle name="s_Trans Assump_CONTROL_LOG_11_2011 2 2 2" xfId="16578"/>
    <cellStyle name="s_Trans Assump_CONTROL_LOG_11_2011 2 2 3" xfId="23635"/>
    <cellStyle name="s_Trans Assump_CONTROL_LOG_11_2011 2 3" xfId="14821"/>
    <cellStyle name="s_Trans Assump_CONTROL_LOG_11_2011 2 4" xfId="21866"/>
    <cellStyle name="s_Trans Assump_CONTROL_LOG_11_2011 3" xfId="12155"/>
    <cellStyle name="s_Trans Assump_CONTROL_LOG_11_2011 3 2" xfId="15701"/>
    <cellStyle name="s_Trans Assump_CONTROL_LOG_11_2011 3 3" xfId="22757"/>
    <cellStyle name="s_Trans Assump_CONTROL_LOG_11_2011 4" xfId="13939"/>
    <cellStyle name="s_Trans Assump_CONTROL_LOG_11_2011 4 2" xfId="30954"/>
    <cellStyle name="s_Trans Assump_CONTROL_LOG_11_2011 4 3" xfId="32410"/>
    <cellStyle name="s_Trans Assump_CONTROL_LOG_11_2011 5" xfId="19954"/>
    <cellStyle name="s_Trans Assump_CONTROL_LOG_11_2011 6" xfId="36392"/>
    <cellStyle name="s_Trans Assump_CONTROL_LOG_11_2011 7" xfId="37282"/>
    <cellStyle name="s_Trans Assump_CONTROL_LOG_11_2011 8" xfId="38170"/>
    <cellStyle name="s_Trans Assump_CONTROL_LOG_12_2011" xfId="7572"/>
    <cellStyle name="s_Trans Assump_CONTROL_LOG_12_2011 2" xfId="11248"/>
    <cellStyle name="s_Trans Assump_CONTROL_LOG_12_2011 2 2" xfId="13041"/>
    <cellStyle name="s_Trans Assump_CONTROL_LOG_12_2011 2 2 2" xfId="16579"/>
    <cellStyle name="s_Trans Assump_CONTROL_LOG_12_2011 2 2 3" xfId="23636"/>
    <cellStyle name="s_Trans Assump_CONTROL_LOG_12_2011 2 3" xfId="14822"/>
    <cellStyle name="s_Trans Assump_CONTROL_LOG_12_2011 2 4" xfId="21867"/>
    <cellStyle name="s_Trans Assump_CONTROL_LOG_12_2011 3" xfId="12156"/>
    <cellStyle name="s_Trans Assump_CONTROL_LOG_12_2011 3 2" xfId="15702"/>
    <cellStyle name="s_Trans Assump_CONTROL_LOG_12_2011 3 3" xfId="22758"/>
    <cellStyle name="s_Trans Assump_CONTROL_LOG_12_2011 4" xfId="13940"/>
    <cellStyle name="s_Trans Assump_CONTROL_LOG_12_2011 4 2" xfId="30955"/>
    <cellStyle name="s_Trans Assump_CONTROL_LOG_12_2011 4 3" xfId="19539"/>
    <cellStyle name="s_Trans Assump_CONTROL_LOG_12_2011 5" xfId="19955"/>
    <cellStyle name="s_Trans Assump_CONTROL_LOG_12_2011 6" xfId="36393"/>
    <cellStyle name="s_Trans Assump_CONTROL_LOG_12_2011 7" xfId="37283"/>
    <cellStyle name="s_Trans Assump_CONTROL_LOG_12_2011 8" xfId="38171"/>
    <cellStyle name="s_Trans Assump_Exhibit JNC-1 Property Tax Refunds" xfId="7573"/>
    <cellStyle name="s_Trans Assump_Exhibit JNC-1 Property Tax Refunds 2" xfId="30956"/>
    <cellStyle name="s_Trans Assump_Exhibit JNC-1 Property Tax Refunds 2 2" xfId="18025"/>
    <cellStyle name="s_Trans Assump_Exhibit JNC-1 Property Tax Refunds_256328 Accr Revenue Other_LI_11.11" xfId="7574"/>
    <cellStyle name="s_Trans Assump_Exhibit JNC-1 Property Tax Refunds_256328 Accr Revenue Other_LI_11.11 2" xfId="30957"/>
    <cellStyle name="s_Trans Assump_Exhibit JNC-1 Property Tax Refunds_256328 Accr Revenue Other_LI_11.11 2 2" xfId="18097"/>
    <cellStyle name="s_Trans Assump_Exhibit JNC-1 Property Tax Refunds_Attachment A_Village Refunds # 2 as of 09 12 2011 updated" xfId="10663"/>
    <cellStyle name="s_Trans Assump_Exhibit JNC-1 Property Tax Refunds_Attachment A_Village Refunds # 2 as of 09 12 2011 updated 2" xfId="30958"/>
    <cellStyle name="s_Trans Assump_Exhibit JNC-1 Property Tax Refunds_Attachment A_Village Refunds # 2 as of 09 12 2011 updated 2 2" xfId="32848"/>
    <cellStyle name="s_Trans Assump_Exhibit JNC-1 Property Tax Refunds_JE 154 Interest on Village Refunds_02.12" xfId="7575"/>
    <cellStyle name="s_Trans Assump_Exhibit JNC-1 Property Tax Refunds_JE 154 Interest on Village Refunds_02.12 2" xfId="30959"/>
    <cellStyle name="s_Trans Assump_Exhibit JNC-1 Property Tax Refunds_JE 154 Interest on Village Refunds_02.12 2 2" xfId="34343"/>
    <cellStyle name="s_Trans Assump_Exhibit JNC-1 Property Tax Refunds_JE 154 Interest on Village Refunds_08.11" xfId="7576"/>
    <cellStyle name="s_Trans Assump_Exhibit JNC-1 Property Tax Refunds_JE 154 Interest on Village Refunds_08.11 2" xfId="30960"/>
    <cellStyle name="s_Trans Assump_Exhibit JNC-1 Property Tax Refunds_JE 154 Interest on Village Refunds_08.11 2 2" xfId="17525"/>
    <cellStyle name="s_Trans Assump_Exhibit JNC-1 Property Tax Refunds_JE 154 Interest on Village Refunds_11.11" xfId="7577"/>
    <cellStyle name="s_Trans Assump_Exhibit JNC-1 Property Tax Refunds_JE 154 Interest on Village Refunds_11.11 2" xfId="30961"/>
    <cellStyle name="s_Trans Assump_Exhibit JNC-1 Property Tax Refunds_JE 154 Interest on Village Refunds_11.11 2 2" xfId="21132"/>
    <cellStyle name="s_Trans Assump_Finance_JKC5_August 2011" xfId="7578"/>
    <cellStyle name="s_Trans Assump_Finance_JKC5_August 2011 2" xfId="11249"/>
    <cellStyle name="s_Trans Assump_Finance_JKC5_August 2011 2 2" xfId="13042"/>
    <cellStyle name="s_Trans Assump_Finance_JKC5_August 2011 2 2 2" xfId="16580"/>
    <cellStyle name="s_Trans Assump_Finance_JKC5_August 2011 2 2 3" xfId="23637"/>
    <cellStyle name="s_Trans Assump_Finance_JKC5_August 2011 2 3" xfId="14823"/>
    <cellStyle name="s_Trans Assump_Finance_JKC5_August 2011 2 4" xfId="21868"/>
    <cellStyle name="s_Trans Assump_Finance_JKC5_August 2011 3" xfId="12157"/>
    <cellStyle name="s_Trans Assump_Finance_JKC5_August 2011 3 2" xfId="15703"/>
    <cellStyle name="s_Trans Assump_Finance_JKC5_August 2011 3 3" xfId="22759"/>
    <cellStyle name="s_Trans Assump_Finance_JKC5_August 2011 4" xfId="13941"/>
    <cellStyle name="s_Trans Assump_Finance_JKC5_August 2011 4 2" xfId="30962"/>
    <cellStyle name="s_Trans Assump_Finance_JKC5_August 2011 4 3" xfId="34616"/>
    <cellStyle name="s_Trans Assump_Finance_JKC5_August 2011 5" xfId="19956"/>
    <cellStyle name="s_Trans Assump_Finance_JKC5_August 2011 6" xfId="36394"/>
    <cellStyle name="s_Trans Assump_Finance_JKC5_August 2011 7" xfId="37284"/>
    <cellStyle name="s_Trans Assump_Finance_JKC5_August 2011 8" xfId="38172"/>
    <cellStyle name="s_Trans Assump_Finance_JKC5_January 2012" xfId="7579"/>
    <cellStyle name="s_Trans Assump_Finance_JKC5_January 2012 2" xfId="11250"/>
    <cellStyle name="s_Trans Assump_Finance_JKC5_January 2012 2 2" xfId="13043"/>
    <cellStyle name="s_Trans Assump_Finance_JKC5_January 2012 2 2 2" xfId="16581"/>
    <cellStyle name="s_Trans Assump_Finance_JKC5_January 2012 2 2 3" xfId="23638"/>
    <cellStyle name="s_Trans Assump_Finance_JKC5_January 2012 2 3" xfId="14824"/>
    <cellStyle name="s_Trans Assump_Finance_JKC5_January 2012 2 4" xfId="21869"/>
    <cellStyle name="s_Trans Assump_Finance_JKC5_January 2012 3" xfId="12158"/>
    <cellStyle name="s_Trans Assump_Finance_JKC5_January 2012 3 2" xfId="15704"/>
    <cellStyle name="s_Trans Assump_Finance_JKC5_January 2012 3 3" xfId="22760"/>
    <cellStyle name="s_Trans Assump_Finance_JKC5_January 2012 4" xfId="13942"/>
    <cellStyle name="s_Trans Assump_Finance_JKC5_January 2012 4 2" xfId="30963"/>
    <cellStyle name="s_Trans Assump_Finance_JKC5_January 2012 4 3" xfId="18139"/>
    <cellStyle name="s_Trans Assump_Finance_JKC5_January 2012 5" xfId="19957"/>
    <cellStyle name="s_Trans Assump_Finance_JKC5_January 2012 6" xfId="36395"/>
    <cellStyle name="s_Trans Assump_Finance_JKC5_January 2012 7" xfId="37285"/>
    <cellStyle name="s_Trans Assump_Finance_JKC5_January 2012 8" xfId="38173"/>
    <cellStyle name="s_Trans Assump_FSTR JDE Reports 12.2011" xfId="9208"/>
    <cellStyle name="s_Trans Assump_FSTR JDE Reports 12.2011 2" xfId="10664"/>
    <cellStyle name="s_Trans Assump_FSTR JDE Reports 12.2011 2 2" xfId="30965"/>
    <cellStyle name="s_Trans Assump_FSTR JDE Reports 12.2011 2 2 2" xfId="17987"/>
    <cellStyle name="s_Trans Assump_FSTR JDE Reports 12.2011 3" xfId="30964"/>
    <cellStyle name="s_Trans Assump_FSTR JDE Reports 12.2011 3 2" xfId="35371"/>
    <cellStyle name="s_Trans Assump_JE 100_AR_Uncoll_NY_12.12" xfId="9485"/>
    <cellStyle name="s_Trans Assump_JE 100_AR_Uncoll_NY_12.12 2" xfId="30966"/>
    <cellStyle name="s_Trans Assump_JE 100_AR_Uncoll_NY_12.12 2 2" xfId="33646"/>
    <cellStyle name="s_Trans Assump_JE 100_Uncoll_LI_06.12" xfId="7580"/>
    <cellStyle name="s_Trans Assump_JE 100_Uncoll_LI_06.12 2" xfId="30967"/>
    <cellStyle name="s_Trans Assump_JE 100_Uncoll_LI_06.12 2 2" xfId="18765"/>
    <cellStyle name="s_Trans Assump_JE 108 SERP 07.12" xfId="7581"/>
    <cellStyle name="s_Trans Assump_JE 108 SERP 07.12 10" xfId="36396"/>
    <cellStyle name="s_Trans Assump_JE 108 SERP 07.12 11" xfId="37286"/>
    <cellStyle name="s_Trans Assump_JE 108 SERP 07.12 12" xfId="38174"/>
    <cellStyle name="s_Trans Assump_JE 108 SERP 07.12 2" xfId="7582"/>
    <cellStyle name="s_Trans Assump_JE 108 SERP 07.12 2 2" xfId="30969"/>
    <cellStyle name="s_Trans Assump_JE 108 SERP 07.12 2 2 2" xfId="21040"/>
    <cellStyle name="s_Trans Assump_JE 108 SERP 07.12 3" xfId="7583"/>
    <cellStyle name="s_Trans Assump_JE 108 SERP 07.12 3 2" xfId="30970"/>
    <cellStyle name="s_Trans Assump_JE 108 SERP 07.12 3 2 2" xfId="33398"/>
    <cellStyle name="s_Trans Assump_JE 108 SERP 07.12 4" xfId="7584"/>
    <cellStyle name="s_Trans Assump_JE 108 SERP 07.12 4 2" xfId="30971"/>
    <cellStyle name="s_Trans Assump_JE 108 SERP 07.12 4 2 2" xfId="19770"/>
    <cellStyle name="s_Trans Assump_JE 108 SERP 07.12 5" xfId="7585"/>
    <cellStyle name="s_Trans Assump_JE 108 SERP 07.12 5 2" xfId="30972"/>
    <cellStyle name="s_Trans Assump_JE 108 SERP 07.12 5 2 2" xfId="34617"/>
    <cellStyle name="s_Trans Assump_JE 108 SERP 07.12 6" xfId="11251"/>
    <cellStyle name="s_Trans Assump_JE 108 SERP 07.12 6 2" xfId="13044"/>
    <cellStyle name="s_Trans Assump_JE 108 SERP 07.12 6 2 2" xfId="16582"/>
    <cellStyle name="s_Trans Assump_JE 108 SERP 07.12 6 2 3" xfId="23639"/>
    <cellStyle name="s_Trans Assump_JE 108 SERP 07.12 6 3" xfId="14825"/>
    <cellStyle name="s_Trans Assump_JE 108 SERP 07.12 6 4" xfId="21870"/>
    <cellStyle name="s_Trans Assump_JE 108 SERP 07.12 7" xfId="12159"/>
    <cellStyle name="s_Trans Assump_JE 108 SERP 07.12 7 2" xfId="15705"/>
    <cellStyle name="s_Trans Assump_JE 108 SERP 07.12 7 3" xfId="22761"/>
    <cellStyle name="s_Trans Assump_JE 108 SERP 07.12 8" xfId="13943"/>
    <cellStyle name="s_Trans Assump_JE 108 SERP 07.12 8 2" xfId="30968"/>
    <cellStyle name="s_Trans Assump_JE 108 SERP 07.12 8 3" xfId="32376"/>
    <cellStyle name="s_Trans Assump_JE 108 SERP 07.12 9" xfId="19958"/>
    <cellStyle name="s_Trans Assump_JE 109 Rate Differential 08.12" xfId="7586"/>
    <cellStyle name="s_Trans Assump_JE 109 Rate Differential 08.12 10" xfId="36397"/>
    <cellStyle name="s_Trans Assump_JE 109 Rate Differential 08.12 11" xfId="37287"/>
    <cellStyle name="s_Trans Assump_JE 109 Rate Differential 08.12 12" xfId="38175"/>
    <cellStyle name="s_Trans Assump_JE 109 Rate Differential 08.12 2" xfId="7587"/>
    <cellStyle name="s_Trans Assump_JE 109 Rate Differential 08.12 2 2" xfId="30974"/>
    <cellStyle name="s_Trans Assump_JE 109 Rate Differential 08.12 2 2 2" xfId="33725"/>
    <cellStyle name="s_Trans Assump_JE 109 Rate Differential 08.12 3" xfId="7588"/>
    <cellStyle name="s_Trans Assump_JE 109 Rate Differential 08.12 3 2" xfId="30975"/>
    <cellStyle name="s_Trans Assump_JE 109 Rate Differential 08.12 3 2 2" xfId="34746"/>
    <cellStyle name="s_Trans Assump_JE 109 Rate Differential 08.12 4" xfId="7589"/>
    <cellStyle name="s_Trans Assump_JE 109 Rate Differential 08.12 4 2" xfId="30976"/>
    <cellStyle name="s_Trans Assump_JE 109 Rate Differential 08.12 4 2 2" xfId="19410"/>
    <cellStyle name="s_Trans Assump_JE 109 Rate Differential 08.12 5" xfId="7590"/>
    <cellStyle name="s_Trans Assump_JE 109 Rate Differential 08.12 5 2" xfId="30977"/>
    <cellStyle name="s_Trans Assump_JE 109 Rate Differential 08.12 5 2 2" xfId="34613"/>
    <cellStyle name="s_Trans Assump_JE 109 Rate Differential 08.12 6" xfId="11252"/>
    <cellStyle name="s_Trans Assump_JE 109 Rate Differential 08.12 6 2" xfId="13045"/>
    <cellStyle name="s_Trans Assump_JE 109 Rate Differential 08.12 6 2 2" xfId="16583"/>
    <cellStyle name="s_Trans Assump_JE 109 Rate Differential 08.12 6 2 3" xfId="23640"/>
    <cellStyle name="s_Trans Assump_JE 109 Rate Differential 08.12 6 3" xfId="14826"/>
    <cellStyle name="s_Trans Assump_JE 109 Rate Differential 08.12 6 4" xfId="21871"/>
    <cellStyle name="s_Trans Assump_JE 109 Rate Differential 08.12 7" xfId="12160"/>
    <cellStyle name="s_Trans Assump_JE 109 Rate Differential 08.12 7 2" xfId="15706"/>
    <cellStyle name="s_Trans Assump_JE 109 Rate Differential 08.12 7 3" xfId="22762"/>
    <cellStyle name="s_Trans Assump_JE 109 Rate Differential 08.12 8" xfId="13944"/>
    <cellStyle name="s_Trans Assump_JE 109 Rate Differential 08.12 8 2" xfId="30973"/>
    <cellStyle name="s_Trans Assump_JE 109 Rate Differential 08.12 8 3" xfId="32560"/>
    <cellStyle name="s_Trans Assump_JE 109 Rate Differential 08.12 9" xfId="19959"/>
    <cellStyle name="s_Trans Assump_JE 111 PNC ANALYSIS FEE ACCRUAL 07.12" xfId="7591"/>
    <cellStyle name="s_Trans Assump_JE 111 PNC ANALYSIS FEE ACCRUAL 07.12 10" xfId="36398"/>
    <cellStyle name="s_Trans Assump_JE 111 PNC ANALYSIS FEE ACCRUAL 07.12 11" xfId="37288"/>
    <cellStyle name="s_Trans Assump_JE 111 PNC ANALYSIS FEE ACCRUAL 07.12 12" xfId="38176"/>
    <cellStyle name="s_Trans Assump_JE 111 PNC ANALYSIS FEE ACCRUAL 07.12 2" xfId="7592"/>
    <cellStyle name="s_Trans Assump_JE 111 PNC ANALYSIS FEE ACCRUAL 07.12 2 2" xfId="30979"/>
    <cellStyle name="s_Trans Assump_JE 111 PNC ANALYSIS FEE ACCRUAL 07.12 2 2 2" xfId="33727"/>
    <cellStyle name="s_Trans Assump_JE 111 PNC ANALYSIS FEE ACCRUAL 07.12 3" xfId="7593"/>
    <cellStyle name="s_Trans Assump_JE 111 PNC ANALYSIS FEE ACCRUAL 07.12 3 2" xfId="30980"/>
    <cellStyle name="s_Trans Assump_JE 111 PNC ANALYSIS FEE ACCRUAL 07.12 3 2 2" xfId="34167"/>
    <cellStyle name="s_Trans Assump_JE 111 PNC ANALYSIS FEE ACCRUAL 07.12 4" xfId="7594"/>
    <cellStyle name="s_Trans Assump_JE 111 PNC ANALYSIS FEE ACCRUAL 07.12 4 2" xfId="30981"/>
    <cellStyle name="s_Trans Assump_JE 111 PNC ANALYSIS FEE ACCRUAL 07.12 4 2 2" xfId="18698"/>
    <cellStyle name="s_Trans Assump_JE 111 PNC ANALYSIS FEE ACCRUAL 07.12 5" xfId="7595"/>
    <cellStyle name="s_Trans Assump_JE 111 PNC ANALYSIS FEE ACCRUAL 07.12 5 2" xfId="30982"/>
    <cellStyle name="s_Trans Assump_JE 111 PNC ANALYSIS FEE ACCRUAL 07.12 5 2 2" xfId="17334"/>
    <cellStyle name="s_Trans Assump_JE 111 PNC ANALYSIS FEE ACCRUAL 07.12 6" xfId="11253"/>
    <cellStyle name="s_Trans Assump_JE 111 PNC ANALYSIS FEE ACCRUAL 07.12 6 2" xfId="13046"/>
    <cellStyle name="s_Trans Assump_JE 111 PNC ANALYSIS FEE ACCRUAL 07.12 6 2 2" xfId="16584"/>
    <cellStyle name="s_Trans Assump_JE 111 PNC ANALYSIS FEE ACCRUAL 07.12 6 2 3" xfId="23641"/>
    <cellStyle name="s_Trans Assump_JE 111 PNC ANALYSIS FEE ACCRUAL 07.12 6 3" xfId="14827"/>
    <cellStyle name="s_Trans Assump_JE 111 PNC ANALYSIS FEE ACCRUAL 07.12 6 4" xfId="21872"/>
    <cellStyle name="s_Trans Assump_JE 111 PNC ANALYSIS FEE ACCRUAL 07.12 7" xfId="12161"/>
    <cellStyle name="s_Trans Assump_JE 111 PNC ANALYSIS FEE ACCRUAL 07.12 7 2" xfId="15707"/>
    <cellStyle name="s_Trans Assump_JE 111 PNC ANALYSIS FEE ACCRUAL 07.12 7 3" xfId="22763"/>
    <cellStyle name="s_Trans Assump_JE 111 PNC ANALYSIS FEE ACCRUAL 07.12 8" xfId="13945"/>
    <cellStyle name="s_Trans Assump_JE 111 PNC ANALYSIS FEE ACCRUAL 07.12 8 2" xfId="30978"/>
    <cellStyle name="s_Trans Assump_JE 111 PNC ANALYSIS FEE ACCRUAL 07.12 8 3" xfId="20677"/>
    <cellStyle name="s_Trans Assump_JE 111 PNC ANALYSIS FEE ACCRUAL 07.12 9" xfId="19960"/>
    <cellStyle name="s_Trans Assump_JE 125_AWCC Activity_NY_08.12" xfId="7596"/>
    <cellStyle name="s_Trans Assump_JE 125_AWCC Activity_NY_08.12 2" xfId="11254"/>
    <cellStyle name="s_Trans Assump_JE 125_AWCC Activity_NY_08.12 2 2" xfId="13047"/>
    <cellStyle name="s_Trans Assump_JE 125_AWCC Activity_NY_08.12 2 2 2" xfId="16585"/>
    <cellStyle name="s_Trans Assump_JE 125_AWCC Activity_NY_08.12 2 2 3" xfId="23642"/>
    <cellStyle name="s_Trans Assump_JE 125_AWCC Activity_NY_08.12 2 3" xfId="14828"/>
    <cellStyle name="s_Trans Assump_JE 125_AWCC Activity_NY_08.12 2 4" xfId="21873"/>
    <cellStyle name="s_Trans Assump_JE 125_AWCC Activity_NY_08.12 3" xfId="12162"/>
    <cellStyle name="s_Trans Assump_JE 125_AWCC Activity_NY_08.12 3 2" xfId="15708"/>
    <cellStyle name="s_Trans Assump_JE 125_AWCC Activity_NY_08.12 3 3" xfId="22764"/>
    <cellStyle name="s_Trans Assump_JE 125_AWCC Activity_NY_08.12 4" xfId="13946"/>
    <cellStyle name="s_Trans Assump_JE 125_AWCC Activity_NY_08.12 4 2" xfId="30983"/>
    <cellStyle name="s_Trans Assump_JE 125_AWCC Activity_NY_08.12 4 3" xfId="35147"/>
    <cellStyle name="s_Trans Assump_JE 125_AWCC Activity_NY_08.12 5" xfId="19961"/>
    <cellStyle name="s_Trans Assump_JE 125_AWCC Activity_NY_08.12 6" xfId="36399"/>
    <cellStyle name="s_Trans Assump_JE 125_AWCC Activity_NY_08.12 7" xfId="37289"/>
    <cellStyle name="s_Trans Assump_JE 125_AWCC Activity_NY_08.12 8" xfId="38177"/>
    <cellStyle name="s_Trans Assump_JE 152_TSA accrue interest_LI_07.12" xfId="7597"/>
    <cellStyle name="s_Trans Assump_JE 152_TSA accrue interest_LI_07.12 2" xfId="30984"/>
    <cellStyle name="s_Trans Assump_JE 152_TSA accrue interest_LI_07.12 2 2" xfId="36019"/>
    <cellStyle name="s_Trans Assump_JE 154 Interest on Village Refunds_02.12" xfId="7598"/>
    <cellStyle name="s_Trans Assump_JE 154 Interest on Village Refunds_02.12 2" xfId="30985"/>
    <cellStyle name="s_Trans Assump_JE 154 Interest on Village Refunds_02.12 2 2" xfId="19749"/>
    <cellStyle name="s_Trans Assump_JE 154 Interest on Village Refunds_03.11" xfId="7599"/>
    <cellStyle name="s_Trans Assump_JE 154 Interest on Village Refunds_03.11 2" xfId="30986"/>
    <cellStyle name="s_Trans Assump_JE 154 Interest on Village Refunds_03.11 2 2" xfId="17847"/>
    <cellStyle name="s_Trans Assump_JE 154 Interest on Village Refunds_03.11_256328 Accr Revenue Other_LI_11.11" xfId="7600"/>
    <cellStyle name="s_Trans Assump_JE 154 Interest on Village Refunds_03.11_256328 Accr Revenue Other_LI_11.11 2" xfId="30987"/>
    <cellStyle name="s_Trans Assump_JE 154 Interest on Village Refunds_03.11_256328 Accr Revenue Other_LI_11.11 2 2" xfId="35275"/>
    <cellStyle name="s_Trans Assump_JE 154 Interest on Village Refunds_03.11_Attachment A updated with Co. Share 14% 07 25 2011" xfId="7601"/>
    <cellStyle name="s_Trans Assump_JE 154 Interest on Village Refunds_03.11_Attachment A updated with Co. Share 14% 07 25 2011 2" xfId="30988"/>
    <cellStyle name="s_Trans Assump_JE 154 Interest on Village Refunds_03.11_Attachment A updated with Co. Share 14% 07 25 2011 2 2" xfId="35712"/>
    <cellStyle name="s_Trans Assump_JE 154 Interest on Village Refunds_03.11_Attachment A updated with Co. Share 14% 07 25 2011_Attachment A_Village Refunds # 2 as of 09 12 2011 updated" xfId="10665"/>
    <cellStyle name="s_Trans Assump_JE 154 Interest on Village Refunds_03.11_Attachment A updated with Co. Share 14% 07 25 2011_Attachment A_Village Refunds # 2 as of 09 12 2011 updated 2" xfId="30989"/>
    <cellStyle name="s_Trans Assump_JE 154 Interest on Village Refunds_03.11_Attachment A updated with Co. Share 14% 07 25 2011_Attachment A_Village Refunds # 2 as of 09 12 2011 updated 2 2" xfId="35785"/>
    <cellStyle name="s_Trans Assump_JE 154 Interest on Village Refunds_03.11_Attachment A_Village Refunds # 2 as of 09 12 2011 updated" xfId="10666"/>
    <cellStyle name="s_Trans Assump_JE 154 Interest on Village Refunds_03.11_Attachment A_Village Refunds # 2 as of 09 12 2011 updated 2" xfId="30990"/>
    <cellStyle name="s_Trans Assump_JE 154 Interest on Village Refunds_03.11_Attachment A_Village Refunds # 2 as of 09 12 2011 updated 2 2" xfId="18702"/>
    <cellStyle name="s_Trans Assump_JE 154 Interest on Village Refunds_03.11_JE 154 Interest on Village Refunds_02.12" xfId="7602"/>
    <cellStyle name="s_Trans Assump_JE 154 Interest on Village Refunds_03.11_JE 154 Interest on Village Refunds_02.12 2" xfId="30991"/>
    <cellStyle name="s_Trans Assump_JE 154 Interest on Village Refunds_03.11_JE 154 Interest on Village Refunds_02.12 2 2" xfId="17688"/>
    <cellStyle name="s_Trans Assump_JE 154 Interest on Village Refunds_03.11_JE 154 Interest on Village Refunds_08.11" xfId="7603"/>
    <cellStyle name="s_Trans Assump_JE 154 Interest on Village Refunds_03.11_JE 154 Interest on Village Refunds_08.11 2" xfId="30992"/>
    <cellStyle name="s_Trans Assump_JE 154 Interest on Village Refunds_03.11_JE 154 Interest on Village Refunds_08.11 2 2" xfId="34168"/>
    <cellStyle name="s_Trans Assump_JE 154 Interest on Village Refunds_03.11_JE 154 Interest on Village Refunds_11.11" xfId="7604"/>
    <cellStyle name="s_Trans Assump_JE 154 Interest on Village Refunds_03.11_JE 154 Interest on Village Refunds_11.11 2" xfId="30993"/>
    <cellStyle name="s_Trans Assump_JE 154 Interest on Village Refunds_03.11_JE 154 Interest on Village Refunds_11.11 2 2" xfId="34425"/>
    <cellStyle name="s_Trans Assump_JE 154 Interest on Village Refunds_08.11" xfId="7605"/>
    <cellStyle name="s_Trans Assump_JE 154 Interest on Village Refunds_08.11 2" xfId="30994"/>
    <cellStyle name="s_Trans Assump_JE 154 Interest on Village Refunds_08.11 2 2" xfId="34342"/>
    <cellStyle name="s_Trans Assump_JE 154 Interest on Village Refunds_09.11" xfId="10667"/>
    <cellStyle name="s_Trans Assump_JE 154 Interest on Village Refunds_09.11 2" xfId="30995"/>
    <cellStyle name="s_Trans Assump_JE 154 Interest on Village Refunds_09.11 2 2" xfId="34520"/>
    <cellStyle name="s_Trans Assump_JE 154 Interest on Village Refunds_11.11" xfId="7606"/>
    <cellStyle name="s_Trans Assump_JE 154 Interest on Village Refunds_11.11 2" xfId="30996"/>
    <cellStyle name="s_Trans Assump_JE 154 Interest on Village Refunds_11.11 2 2" xfId="32955"/>
    <cellStyle name="s_Trans Assump_JE 160 Workbasket accrual LI 09.11" xfId="7607"/>
    <cellStyle name="s_Trans Assump_JE 160 Workbasket accrual LI 09.11 2" xfId="11255"/>
    <cellStyle name="s_Trans Assump_JE 160 Workbasket accrual LI 09.11 2 2" xfId="13048"/>
    <cellStyle name="s_Trans Assump_JE 160 Workbasket accrual LI 09.11 2 2 2" xfId="16586"/>
    <cellStyle name="s_Trans Assump_JE 160 Workbasket accrual LI 09.11 2 2 3" xfId="23643"/>
    <cellStyle name="s_Trans Assump_JE 160 Workbasket accrual LI 09.11 2 3" xfId="14829"/>
    <cellStyle name="s_Trans Assump_JE 160 Workbasket accrual LI 09.11 2 4" xfId="21874"/>
    <cellStyle name="s_Trans Assump_JE 160 Workbasket accrual LI 09.11 3" xfId="12163"/>
    <cellStyle name="s_Trans Assump_JE 160 Workbasket accrual LI 09.11 3 2" xfId="15709"/>
    <cellStyle name="s_Trans Assump_JE 160 Workbasket accrual LI 09.11 3 3" xfId="22765"/>
    <cellStyle name="s_Trans Assump_JE 160 Workbasket accrual LI 09.11 4" xfId="13947"/>
    <cellStyle name="s_Trans Assump_JE 160 Workbasket accrual LI 09.11 4 2" xfId="30997"/>
    <cellStyle name="s_Trans Assump_JE 160 Workbasket accrual LI 09.11 4 3" xfId="34377"/>
    <cellStyle name="s_Trans Assump_JE 160 Workbasket accrual LI 09.11 5" xfId="19962"/>
    <cellStyle name="s_Trans Assump_JE 160 Workbasket accrual LI 09.11 6" xfId="36400"/>
    <cellStyle name="s_Trans Assump_JE 160 Workbasket accrual LI 09.11 7" xfId="37290"/>
    <cellStyle name="s_Trans Assump_JE 160 Workbasket accrual LI 09.11 8" xfId="38178"/>
    <cellStyle name="s_Trans Assump_JE 160 Workbasket accrual LI 10.11 - in progress" xfId="7608"/>
    <cellStyle name="s_Trans Assump_JE 160 Workbasket accrual LI 10.11 - in progress 2" xfId="11256"/>
    <cellStyle name="s_Trans Assump_JE 160 Workbasket accrual LI 10.11 - in progress 2 2" xfId="13049"/>
    <cellStyle name="s_Trans Assump_JE 160 Workbasket accrual LI 10.11 - in progress 2 2 2" xfId="16587"/>
    <cellStyle name="s_Trans Assump_JE 160 Workbasket accrual LI 10.11 - in progress 2 2 3" xfId="23644"/>
    <cellStyle name="s_Trans Assump_JE 160 Workbasket accrual LI 10.11 - in progress 2 3" xfId="14830"/>
    <cellStyle name="s_Trans Assump_JE 160 Workbasket accrual LI 10.11 - in progress 2 4" xfId="21875"/>
    <cellStyle name="s_Trans Assump_JE 160 Workbasket accrual LI 10.11 - in progress 3" xfId="12164"/>
    <cellStyle name="s_Trans Assump_JE 160 Workbasket accrual LI 10.11 - in progress 3 2" xfId="15710"/>
    <cellStyle name="s_Trans Assump_JE 160 Workbasket accrual LI 10.11 - in progress 3 3" xfId="22766"/>
    <cellStyle name="s_Trans Assump_JE 160 Workbasket accrual LI 10.11 - in progress 4" xfId="13948"/>
    <cellStyle name="s_Trans Assump_JE 160 Workbasket accrual LI 10.11 - in progress 4 2" xfId="30998"/>
    <cellStyle name="s_Trans Assump_JE 160 Workbasket accrual LI 10.11 - in progress 4 3" xfId="33726"/>
    <cellStyle name="s_Trans Assump_JE 160 Workbasket accrual LI 10.11 - in progress 5" xfId="19963"/>
    <cellStyle name="s_Trans Assump_JE 160 Workbasket accrual LI 10.11 - in progress 6" xfId="36401"/>
    <cellStyle name="s_Trans Assump_JE 160 Workbasket accrual LI 10.11 - in progress 7" xfId="37291"/>
    <cellStyle name="s_Trans Assump_JE 160 Workbasket accrual LI 10.11 - in progress 8" xfId="38179"/>
    <cellStyle name="s_Trans Assump_JE 160 Workbasket Accrual_updated-_CA_01.10" xfId="7609"/>
    <cellStyle name="s_Trans Assump_JE 160 Workbasket Accrual_updated-_CA_01.10 10" xfId="36402"/>
    <cellStyle name="s_Trans Assump_JE 160 Workbasket Accrual_updated-_CA_01.10 11" xfId="37292"/>
    <cellStyle name="s_Trans Assump_JE 160 Workbasket Accrual_updated-_CA_01.10 12" xfId="38180"/>
    <cellStyle name="s_Trans Assump_JE 160 Workbasket Accrual_updated-_CA_01.10 2" xfId="7610"/>
    <cellStyle name="s_Trans Assump_JE 160 Workbasket Accrual_updated-_CA_01.10 2 2" xfId="11258"/>
    <cellStyle name="s_Trans Assump_JE 160 Workbasket Accrual_updated-_CA_01.10 2 2 2" xfId="13051"/>
    <cellStyle name="s_Trans Assump_JE 160 Workbasket Accrual_updated-_CA_01.10 2 2 2 2" xfId="16589"/>
    <cellStyle name="s_Trans Assump_JE 160 Workbasket Accrual_updated-_CA_01.10 2 2 2 3" xfId="23646"/>
    <cellStyle name="s_Trans Assump_JE 160 Workbasket Accrual_updated-_CA_01.10 2 2 3" xfId="14832"/>
    <cellStyle name="s_Trans Assump_JE 160 Workbasket Accrual_updated-_CA_01.10 2 2 4" xfId="21877"/>
    <cellStyle name="s_Trans Assump_JE 160 Workbasket Accrual_updated-_CA_01.10 2 3" xfId="12166"/>
    <cellStyle name="s_Trans Assump_JE 160 Workbasket Accrual_updated-_CA_01.10 2 3 2" xfId="15712"/>
    <cellStyle name="s_Trans Assump_JE 160 Workbasket Accrual_updated-_CA_01.10 2 3 3" xfId="22768"/>
    <cellStyle name="s_Trans Assump_JE 160 Workbasket Accrual_updated-_CA_01.10 2 4" xfId="13950"/>
    <cellStyle name="s_Trans Assump_JE 160 Workbasket Accrual_updated-_CA_01.10 2 4 2" xfId="31000"/>
    <cellStyle name="s_Trans Assump_JE 160 Workbasket Accrual_updated-_CA_01.10 2 4 3" xfId="17514"/>
    <cellStyle name="s_Trans Assump_JE 160 Workbasket Accrual_updated-_CA_01.10 2 5" xfId="19965"/>
    <cellStyle name="s_Trans Assump_JE 160 Workbasket Accrual_updated-_CA_01.10 2 6" xfId="36403"/>
    <cellStyle name="s_Trans Assump_JE 160 Workbasket Accrual_updated-_CA_01.10 2 7" xfId="37293"/>
    <cellStyle name="s_Trans Assump_JE 160 Workbasket Accrual_updated-_CA_01.10 2 8" xfId="38181"/>
    <cellStyle name="s_Trans Assump_JE 160 Workbasket Accrual_updated-_CA_01.10 3" xfId="7611"/>
    <cellStyle name="s_Trans Assump_JE 160 Workbasket Accrual_updated-_CA_01.10 3 2" xfId="31001"/>
    <cellStyle name="s_Trans Assump_JE 160 Workbasket Accrual_updated-_CA_01.10 3 2 2" xfId="36015"/>
    <cellStyle name="s_Trans Assump_JE 160 Workbasket Accrual_updated-_CA_01.10 4" xfId="7612"/>
    <cellStyle name="s_Trans Assump_JE 160 Workbasket Accrual_updated-_CA_01.10 4 2" xfId="31002"/>
    <cellStyle name="s_Trans Assump_JE 160 Workbasket Accrual_updated-_CA_01.10 4 2 2" xfId="18973"/>
    <cellStyle name="s_Trans Assump_JE 160 Workbasket Accrual_updated-_CA_01.10 5" xfId="7613"/>
    <cellStyle name="s_Trans Assump_JE 160 Workbasket Accrual_updated-_CA_01.10 5 2" xfId="31003"/>
    <cellStyle name="s_Trans Assump_JE 160 Workbasket Accrual_updated-_CA_01.10 5 2 2" xfId="32472"/>
    <cellStyle name="s_Trans Assump_JE 160 Workbasket Accrual_updated-_CA_01.10 6" xfId="11257"/>
    <cellStyle name="s_Trans Assump_JE 160 Workbasket Accrual_updated-_CA_01.10 6 2" xfId="13050"/>
    <cellStyle name="s_Trans Assump_JE 160 Workbasket Accrual_updated-_CA_01.10 6 2 2" xfId="16588"/>
    <cellStyle name="s_Trans Assump_JE 160 Workbasket Accrual_updated-_CA_01.10 6 2 3" xfId="23645"/>
    <cellStyle name="s_Trans Assump_JE 160 Workbasket Accrual_updated-_CA_01.10 6 3" xfId="14831"/>
    <cellStyle name="s_Trans Assump_JE 160 Workbasket Accrual_updated-_CA_01.10 6 4" xfId="21876"/>
    <cellStyle name="s_Trans Assump_JE 160 Workbasket Accrual_updated-_CA_01.10 7" xfId="12165"/>
    <cellStyle name="s_Trans Assump_JE 160 Workbasket Accrual_updated-_CA_01.10 7 2" xfId="15711"/>
    <cellStyle name="s_Trans Assump_JE 160 Workbasket Accrual_updated-_CA_01.10 7 3" xfId="22767"/>
    <cellStyle name="s_Trans Assump_JE 160 Workbasket Accrual_updated-_CA_01.10 8" xfId="13949"/>
    <cellStyle name="s_Trans Assump_JE 160 Workbasket Accrual_updated-_CA_01.10 8 2" xfId="30999"/>
    <cellStyle name="s_Trans Assump_JE 160 Workbasket Accrual_updated-_CA_01.10 8 3" xfId="21035"/>
    <cellStyle name="s_Trans Assump_JE 160 Workbasket Accrual_updated-_CA_01.10 9" xfId="19964"/>
    <cellStyle name="s_Trans Assump_JE 160 Workbasket Accrual_updated-_CA_01.10_~3251160" xfId="7614"/>
    <cellStyle name="s_Trans Assump_JE 160 Workbasket Accrual_updated-_CA_01.10_~3251160 2" xfId="11259"/>
    <cellStyle name="s_Trans Assump_JE 160 Workbasket Accrual_updated-_CA_01.10_~3251160 2 2" xfId="13052"/>
    <cellStyle name="s_Trans Assump_JE 160 Workbasket Accrual_updated-_CA_01.10_~3251160 2 2 2" xfId="16590"/>
    <cellStyle name="s_Trans Assump_JE 160 Workbasket Accrual_updated-_CA_01.10_~3251160 2 2 3" xfId="23647"/>
    <cellStyle name="s_Trans Assump_JE 160 Workbasket Accrual_updated-_CA_01.10_~3251160 2 3" xfId="14833"/>
    <cellStyle name="s_Trans Assump_JE 160 Workbasket Accrual_updated-_CA_01.10_~3251160 2 4" xfId="21878"/>
    <cellStyle name="s_Trans Assump_JE 160 Workbasket Accrual_updated-_CA_01.10_~3251160 3" xfId="12167"/>
    <cellStyle name="s_Trans Assump_JE 160 Workbasket Accrual_updated-_CA_01.10_~3251160 3 2" xfId="15713"/>
    <cellStyle name="s_Trans Assump_JE 160 Workbasket Accrual_updated-_CA_01.10_~3251160 3 3" xfId="22769"/>
    <cellStyle name="s_Trans Assump_JE 160 Workbasket Accrual_updated-_CA_01.10_~3251160 4" xfId="13951"/>
    <cellStyle name="s_Trans Assump_JE 160 Workbasket Accrual_updated-_CA_01.10_~3251160 4 2" xfId="31004"/>
    <cellStyle name="s_Trans Assump_JE 160 Workbasket Accrual_updated-_CA_01.10_~3251160 4 3" xfId="17383"/>
    <cellStyle name="s_Trans Assump_JE 160 Workbasket Accrual_updated-_CA_01.10_~3251160 5" xfId="19966"/>
    <cellStyle name="s_Trans Assump_JE 160 Workbasket Accrual_updated-_CA_01.10_~3251160 6" xfId="36404"/>
    <cellStyle name="s_Trans Assump_JE 160 Workbasket Accrual_updated-_CA_01.10_~3251160 7" xfId="37294"/>
    <cellStyle name="s_Trans Assump_JE 160 Workbasket Accrual_updated-_CA_01.10_~3251160 8" xfId="38182"/>
    <cellStyle name="s_Trans Assump_JE 160 Workbasket Accrual_updated-_CA_01.10_JE 160 Workbasket accrual LI 09.11" xfId="7615"/>
    <cellStyle name="s_Trans Assump_JE 160 Workbasket Accrual_updated-_CA_01.10_JE 160 Workbasket accrual LI 09.11 2" xfId="11260"/>
    <cellStyle name="s_Trans Assump_JE 160 Workbasket Accrual_updated-_CA_01.10_JE 160 Workbasket accrual LI 09.11 2 2" xfId="13053"/>
    <cellStyle name="s_Trans Assump_JE 160 Workbasket Accrual_updated-_CA_01.10_JE 160 Workbasket accrual LI 09.11 2 2 2" xfId="16591"/>
    <cellStyle name="s_Trans Assump_JE 160 Workbasket Accrual_updated-_CA_01.10_JE 160 Workbasket accrual LI 09.11 2 2 3" xfId="23648"/>
    <cellStyle name="s_Trans Assump_JE 160 Workbasket Accrual_updated-_CA_01.10_JE 160 Workbasket accrual LI 09.11 2 3" xfId="14834"/>
    <cellStyle name="s_Trans Assump_JE 160 Workbasket Accrual_updated-_CA_01.10_JE 160 Workbasket accrual LI 09.11 2 4" xfId="21879"/>
    <cellStyle name="s_Trans Assump_JE 160 Workbasket Accrual_updated-_CA_01.10_JE 160 Workbasket accrual LI 09.11 3" xfId="12168"/>
    <cellStyle name="s_Trans Assump_JE 160 Workbasket Accrual_updated-_CA_01.10_JE 160 Workbasket accrual LI 09.11 3 2" xfId="15714"/>
    <cellStyle name="s_Trans Assump_JE 160 Workbasket Accrual_updated-_CA_01.10_JE 160 Workbasket accrual LI 09.11 3 3" xfId="22770"/>
    <cellStyle name="s_Trans Assump_JE 160 Workbasket Accrual_updated-_CA_01.10_JE 160 Workbasket accrual LI 09.11 4" xfId="13952"/>
    <cellStyle name="s_Trans Assump_JE 160 Workbasket Accrual_updated-_CA_01.10_JE 160 Workbasket accrual LI 09.11 4 2" xfId="31005"/>
    <cellStyle name="s_Trans Assump_JE 160 Workbasket Accrual_updated-_CA_01.10_JE 160 Workbasket accrual LI 09.11 4 3" xfId="17848"/>
    <cellStyle name="s_Trans Assump_JE 160 Workbasket Accrual_updated-_CA_01.10_JE 160 Workbasket accrual LI 09.11 5" xfId="19967"/>
    <cellStyle name="s_Trans Assump_JE 160 Workbasket Accrual_updated-_CA_01.10_JE 160 Workbasket accrual LI 09.11 6" xfId="36405"/>
    <cellStyle name="s_Trans Assump_JE 160 Workbasket Accrual_updated-_CA_01.10_JE 160 Workbasket accrual LI 09.11 7" xfId="37295"/>
    <cellStyle name="s_Trans Assump_JE 160 Workbasket Accrual_updated-_CA_01.10_JE 160 Workbasket accrual LI 09.11 8" xfId="38183"/>
    <cellStyle name="s_Trans Assump_JE 160 Workbasket Accrual_updated-_CA_01.10_JE 160 Workbasket accrual LI 10.11 - in progress" xfId="7616"/>
    <cellStyle name="s_Trans Assump_JE 160 Workbasket Accrual_updated-_CA_01.10_JE 160 Workbasket accrual LI 10.11 - in progress 2" xfId="11261"/>
    <cellStyle name="s_Trans Assump_JE 160 Workbasket Accrual_updated-_CA_01.10_JE 160 Workbasket accrual LI 10.11 - in progress 2 2" xfId="13054"/>
    <cellStyle name="s_Trans Assump_JE 160 Workbasket Accrual_updated-_CA_01.10_JE 160 Workbasket accrual LI 10.11 - in progress 2 2 2" xfId="16592"/>
    <cellStyle name="s_Trans Assump_JE 160 Workbasket Accrual_updated-_CA_01.10_JE 160 Workbasket accrual LI 10.11 - in progress 2 2 3" xfId="23649"/>
    <cellStyle name="s_Trans Assump_JE 160 Workbasket Accrual_updated-_CA_01.10_JE 160 Workbasket accrual LI 10.11 - in progress 2 3" xfId="14835"/>
    <cellStyle name="s_Trans Assump_JE 160 Workbasket Accrual_updated-_CA_01.10_JE 160 Workbasket accrual LI 10.11 - in progress 2 4" xfId="21880"/>
    <cellStyle name="s_Trans Assump_JE 160 Workbasket Accrual_updated-_CA_01.10_JE 160 Workbasket accrual LI 10.11 - in progress 3" xfId="12169"/>
    <cellStyle name="s_Trans Assump_JE 160 Workbasket Accrual_updated-_CA_01.10_JE 160 Workbasket accrual LI 10.11 - in progress 3 2" xfId="15715"/>
    <cellStyle name="s_Trans Assump_JE 160 Workbasket Accrual_updated-_CA_01.10_JE 160 Workbasket accrual LI 10.11 - in progress 3 3" xfId="22771"/>
    <cellStyle name="s_Trans Assump_JE 160 Workbasket Accrual_updated-_CA_01.10_JE 160 Workbasket accrual LI 10.11 - in progress 4" xfId="13953"/>
    <cellStyle name="s_Trans Assump_JE 160 Workbasket Accrual_updated-_CA_01.10_JE 160 Workbasket accrual LI 10.11 - in progress 4 2" xfId="31006"/>
    <cellStyle name="s_Trans Assump_JE 160 Workbasket Accrual_updated-_CA_01.10_JE 160 Workbasket accrual LI 10.11 - in progress 4 3" xfId="34615"/>
    <cellStyle name="s_Trans Assump_JE 160 Workbasket Accrual_updated-_CA_01.10_JE 160 Workbasket accrual LI 10.11 - in progress 5" xfId="19968"/>
    <cellStyle name="s_Trans Assump_JE 160 Workbasket Accrual_updated-_CA_01.10_JE 160 Workbasket accrual LI 10.11 - in progress 6" xfId="36406"/>
    <cellStyle name="s_Trans Assump_JE 160 Workbasket Accrual_updated-_CA_01.10_JE 160 Workbasket accrual LI 10.11 - in progress 7" xfId="37296"/>
    <cellStyle name="s_Trans Assump_JE 160 Workbasket Accrual_updated-_CA_01.10_JE 160 Workbasket accrual LI 10.11 - in progress 8" xfId="38184"/>
    <cellStyle name="s_Trans Assump_JE 160 Workbasket Accrual_updated-_CA_01.10_JE 160 Workbasket Template_LI_04.12" xfId="7617"/>
    <cellStyle name="s_Trans Assump_JE 160 Workbasket Accrual_updated-_CA_01.10_JE 160 Workbasket Template_LI_04.12 2" xfId="11262"/>
    <cellStyle name="s_Trans Assump_JE 160 Workbasket Accrual_updated-_CA_01.10_JE 160 Workbasket Template_LI_04.12 2 2" xfId="13055"/>
    <cellStyle name="s_Trans Assump_JE 160 Workbasket Accrual_updated-_CA_01.10_JE 160 Workbasket Template_LI_04.12 2 2 2" xfId="16593"/>
    <cellStyle name="s_Trans Assump_JE 160 Workbasket Accrual_updated-_CA_01.10_JE 160 Workbasket Template_LI_04.12 2 2 3" xfId="23650"/>
    <cellStyle name="s_Trans Assump_JE 160 Workbasket Accrual_updated-_CA_01.10_JE 160 Workbasket Template_LI_04.12 2 3" xfId="14836"/>
    <cellStyle name="s_Trans Assump_JE 160 Workbasket Accrual_updated-_CA_01.10_JE 160 Workbasket Template_LI_04.12 2 4" xfId="21881"/>
    <cellStyle name="s_Trans Assump_JE 160 Workbasket Accrual_updated-_CA_01.10_JE 160 Workbasket Template_LI_04.12 3" xfId="12170"/>
    <cellStyle name="s_Trans Assump_JE 160 Workbasket Accrual_updated-_CA_01.10_JE 160 Workbasket Template_LI_04.12 3 2" xfId="15716"/>
    <cellStyle name="s_Trans Assump_JE 160 Workbasket Accrual_updated-_CA_01.10_JE 160 Workbasket Template_LI_04.12 3 3" xfId="22772"/>
    <cellStyle name="s_Trans Assump_JE 160 Workbasket Accrual_updated-_CA_01.10_JE 160 Workbasket Template_LI_04.12 4" xfId="13954"/>
    <cellStyle name="s_Trans Assump_JE 160 Workbasket Accrual_updated-_CA_01.10_JE 160 Workbasket Template_LI_04.12 4 2" xfId="31007"/>
    <cellStyle name="s_Trans Assump_JE 160 Workbasket Accrual_updated-_CA_01.10_JE 160 Workbasket Template_LI_04.12 4 3" xfId="33209"/>
    <cellStyle name="s_Trans Assump_JE 160 Workbasket Accrual_updated-_CA_01.10_JE 160 Workbasket Template_LI_04.12 5" xfId="19969"/>
    <cellStyle name="s_Trans Assump_JE 160 Workbasket Accrual_updated-_CA_01.10_JE 160 Workbasket Template_LI_04.12 6" xfId="36407"/>
    <cellStyle name="s_Trans Assump_JE 160 Workbasket Accrual_updated-_CA_01.10_JE 160 Workbasket Template_LI_04.12 7" xfId="37297"/>
    <cellStyle name="s_Trans Assump_JE 160 Workbasket Accrual_updated-_CA_01.10_JE 160 Workbasket Template_LI_04.12 8" xfId="38185"/>
    <cellStyle name="s_Trans Assump_JE 160 Workbasket Accrual_updated-_CA_01.10_JE 160 Workbasket Template_LI_07.12" xfId="7618"/>
    <cellStyle name="s_Trans Assump_JE 160 Workbasket Accrual_updated-_CA_01.10_JE 160 Workbasket Template_LI_07.12 2" xfId="31008"/>
    <cellStyle name="s_Trans Assump_JE 160 Workbasket Accrual_updated-_CA_01.10_JE 160 Workbasket Template_LI_07.12 2 2" xfId="20703"/>
    <cellStyle name="s_Trans Assump_JE 160 Workbasket Accrual_updated-_CA_01.10_JE 175 Legal Accrual_LI 05.12" xfId="7619"/>
    <cellStyle name="s_Trans Assump_JE 160 Workbasket Accrual_updated-_CA_01.10_JE 175 Legal Accrual_LI 05.12 2" xfId="31009"/>
    <cellStyle name="s_Trans Assump_JE 160 Workbasket Accrual_updated-_CA_01.10_JE 175 Legal Accrual_LI 05.12 2 2" xfId="34890"/>
    <cellStyle name="s_Trans Assump_JE 160 Workbasket Accrual_updated-_CA_01.10_JE 175 Legal Accrual_LI 08.2011" xfId="7620"/>
    <cellStyle name="s_Trans Assump_JE 160 Workbasket Accrual_updated-_CA_01.10_JE 175 Legal Accrual_LI 08.2011 2" xfId="11263"/>
    <cellStyle name="s_Trans Assump_JE 160 Workbasket Accrual_updated-_CA_01.10_JE 175 Legal Accrual_LI 08.2011 2 2" xfId="13056"/>
    <cellStyle name="s_Trans Assump_JE 160 Workbasket Accrual_updated-_CA_01.10_JE 175 Legal Accrual_LI 08.2011 2 2 2" xfId="16594"/>
    <cellStyle name="s_Trans Assump_JE 160 Workbasket Accrual_updated-_CA_01.10_JE 175 Legal Accrual_LI 08.2011 2 2 3" xfId="23651"/>
    <cellStyle name="s_Trans Assump_JE 160 Workbasket Accrual_updated-_CA_01.10_JE 175 Legal Accrual_LI 08.2011 2 3" xfId="14837"/>
    <cellStyle name="s_Trans Assump_JE 160 Workbasket Accrual_updated-_CA_01.10_JE 175 Legal Accrual_LI 08.2011 2 4" xfId="21882"/>
    <cellStyle name="s_Trans Assump_JE 160 Workbasket Accrual_updated-_CA_01.10_JE 175 Legal Accrual_LI 08.2011 3" xfId="12171"/>
    <cellStyle name="s_Trans Assump_JE 160 Workbasket Accrual_updated-_CA_01.10_JE 175 Legal Accrual_LI 08.2011 3 2" xfId="15717"/>
    <cellStyle name="s_Trans Assump_JE 160 Workbasket Accrual_updated-_CA_01.10_JE 175 Legal Accrual_LI 08.2011 3 3" xfId="22773"/>
    <cellStyle name="s_Trans Assump_JE 160 Workbasket Accrual_updated-_CA_01.10_JE 175 Legal Accrual_LI 08.2011 4" xfId="13955"/>
    <cellStyle name="s_Trans Assump_JE 160 Workbasket Accrual_updated-_CA_01.10_JE 175 Legal Accrual_LI 08.2011 4 2" xfId="31010"/>
    <cellStyle name="s_Trans Assump_JE 160 Workbasket Accrual_updated-_CA_01.10_JE 175 Legal Accrual_LI 08.2011 4 3" xfId="34463"/>
    <cellStyle name="s_Trans Assump_JE 160 Workbasket Accrual_updated-_CA_01.10_JE 175 Legal Accrual_LI 08.2011 5" xfId="19970"/>
    <cellStyle name="s_Trans Assump_JE 160 Workbasket Accrual_updated-_CA_01.10_JE 175 Legal Accrual_LI 08.2011 6" xfId="36408"/>
    <cellStyle name="s_Trans Assump_JE 160 Workbasket Accrual_updated-_CA_01.10_JE 175 Legal Accrual_LI 08.2011 7" xfId="37298"/>
    <cellStyle name="s_Trans Assump_JE 160 Workbasket Accrual_updated-_CA_01.10_JE 175 Legal Accrual_LI 08.2011 8" xfId="38186"/>
    <cellStyle name="s_Trans Assump_JE 160 Workbasket Accrual_updated-_CA_01.10_JE 175 Legal Accrual_LI -10.2011" xfId="7621"/>
    <cellStyle name="s_Trans Assump_JE 160 Workbasket Accrual_updated-_CA_01.10_JE 175 Legal Accrual_LI -10.2011 2" xfId="11264"/>
    <cellStyle name="s_Trans Assump_JE 160 Workbasket Accrual_updated-_CA_01.10_JE 175 Legal Accrual_LI -10.2011 2 2" xfId="13057"/>
    <cellStyle name="s_Trans Assump_JE 160 Workbasket Accrual_updated-_CA_01.10_JE 175 Legal Accrual_LI -10.2011 2 2 2" xfId="16595"/>
    <cellStyle name="s_Trans Assump_JE 160 Workbasket Accrual_updated-_CA_01.10_JE 175 Legal Accrual_LI -10.2011 2 2 3" xfId="23652"/>
    <cellStyle name="s_Trans Assump_JE 160 Workbasket Accrual_updated-_CA_01.10_JE 175 Legal Accrual_LI -10.2011 2 3" xfId="14838"/>
    <cellStyle name="s_Trans Assump_JE 160 Workbasket Accrual_updated-_CA_01.10_JE 175 Legal Accrual_LI -10.2011 2 4" xfId="21883"/>
    <cellStyle name="s_Trans Assump_JE 160 Workbasket Accrual_updated-_CA_01.10_JE 175 Legal Accrual_LI -10.2011 3" xfId="12172"/>
    <cellStyle name="s_Trans Assump_JE 160 Workbasket Accrual_updated-_CA_01.10_JE 175 Legal Accrual_LI -10.2011 3 2" xfId="15718"/>
    <cellStyle name="s_Trans Assump_JE 160 Workbasket Accrual_updated-_CA_01.10_JE 175 Legal Accrual_LI -10.2011 3 3" xfId="22774"/>
    <cellStyle name="s_Trans Assump_JE 160 Workbasket Accrual_updated-_CA_01.10_JE 175 Legal Accrual_LI -10.2011 4" xfId="13956"/>
    <cellStyle name="s_Trans Assump_JE 160 Workbasket Accrual_updated-_CA_01.10_JE 175 Legal Accrual_LI -10.2011 4 2" xfId="31011"/>
    <cellStyle name="s_Trans Assump_JE 160 Workbasket Accrual_updated-_CA_01.10_JE 175 Legal Accrual_LI -10.2011 4 3" xfId="33095"/>
    <cellStyle name="s_Trans Assump_JE 160 Workbasket Accrual_updated-_CA_01.10_JE 175 Legal Accrual_LI -10.2011 5" xfId="19971"/>
    <cellStyle name="s_Trans Assump_JE 160 Workbasket Accrual_updated-_CA_01.10_JE 175 Legal Accrual_LI -10.2011 6" xfId="36409"/>
    <cellStyle name="s_Trans Assump_JE 160 Workbasket Accrual_updated-_CA_01.10_JE 175 Legal Accrual_LI -10.2011 7" xfId="37299"/>
    <cellStyle name="s_Trans Assump_JE 160 Workbasket Accrual_updated-_CA_01.10_JE 175 Legal Accrual_LI -10.2011 8" xfId="38187"/>
    <cellStyle name="s_Trans Assump_JE 160 Workbasket Accrual_updated-_CA_01.10_JE 175 Legal Accrual_LI -11.2011" xfId="7622"/>
    <cellStyle name="s_Trans Assump_JE 160 Workbasket Accrual_updated-_CA_01.10_JE 175 Legal Accrual_LI -11.2011 2" xfId="11265"/>
    <cellStyle name="s_Trans Assump_JE 160 Workbasket Accrual_updated-_CA_01.10_JE 175 Legal Accrual_LI -11.2011 2 2" xfId="13058"/>
    <cellStyle name="s_Trans Assump_JE 160 Workbasket Accrual_updated-_CA_01.10_JE 175 Legal Accrual_LI -11.2011 2 2 2" xfId="16596"/>
    <cellStyle name="s_Trans Assump_JE 160 Workbasket Accrual_updated-_CA_01.10_JE 175 Legal Accrual_LI -11.2011 2 2 3" xfId="23653"/>
    <cellStyle name="s_Trans Assump_JE 160 Workbasket Accrual_updated-_CA_01.10_JE 175 Legal Accrual_LI -11.2011 2 3" xfId="14839"/>
    <cellStyle name="s_Trans Assump_JE 160 Workbasket Accrual_updated-_CA_01.10_JE 175 Legal Accrual_LI -11.2011 2 4" xfId="21884"/>
    <cellStyle name="s_Trans Assump_JE 160 Workbasket Accrual_updated-_CA_01.10_JE 175 Legal Accrual_LI -11.2011 3" xfId="12173"/>
    <cellStyle name="s_Trans Assump_JE 160 Workbasket Accrual_updated-_CA_01.10_JE 175 Legal Accrual_LI -11.2011 3 2" xfId="15719"/>
    <cellStyle name="s_Trans Assump_JE 160 Workbasket Accrual_updated-_CA_01.10_JE 175 Legal Accrual_LI -11.2011 3 3" xfId="22775"/>
    <cellStyle name="s_Trans Assump_JE 160 Workbasket Accrual_updated-_CA_01.10_JE 175 Legal Accrual_LI -11.2011 4" xfId="13957"/>
    <cellStyle name="s_Trans Assump_JE 160 Workbasket Accrual_updated-_CA_01.10_JE 175 Legal Accrual_LI -11.2011 4 2" xfId="31012"/>
    <cellStyle name="s_Trans Assump_JE 160 Workbasket Accrual_updated-_CA_01.10_JE 175 Legal Accrual_LI -11.2011 4 3" xfId="20850"/>
    <cellStyle name="s_Trans Assump_JE 160 Workbasket Accrual_updated-_CA_01.10_JE 175 Legal Accrual_LI -11.2011 5" xfId="19972"/>
    <cellStyle name="s_Trans Assump_JE 160 Workbasket Accrual_updated-_CA_01.10_JE 175 Legal Accrual_LI -11.2011 6" xfId="36410"/>
    <cellStyle name="s_Trans Assump_JE 160 Workbasket Accrual_updated-_CA_01.10_JE 175 Legal Accrual_LI -11.2011 7" xfId="37300"/>
    <cellStyle name="s_Trans Assump_JE 160 Workbasket Accrual_updated-_CA_01.10_JE 175 Legal Accrual_LI -11.2011 8" xfId="38188"/>
    <cellStyle name="s_Trans Assump_JE 160 Workbasket Accrual_updated-_CA_01.10_JE 175 Legal Accrual_LI -12.2011" xfId="7623"/>
    <cellStyle name="s_Trans Assump_JE 160 Workbasket Accrual_updated-_CA_01.10_JE 175 Legal Accrual_LI -12.2011 2" xfId="11266"/>
    <cellStyle name="s_Trans Assump_JE 160 Workbasket Accrual_updated-_CA_01.10_JE 175 Legal Accrual_LI -12.2011 2 2" xfId="13059"/>
    <cellStyle name="s_Trans Assump_JE 160 Workbasket Accrual_updated-_CA_01.10_JE 175 Legal Accrual_LI -12.2011 2 2 2" xfId="16597"/>
    <cellStyle name="s_Trans Assump_JE 160 Workbasket Accrual_updated-_CA_01.10_JE 175 Legal Accrual_LI -12.2011 2 2 3" xfId="23654"/>
    <cellStyle name="s_Trans Assump_JE 160 Workbasket Accrual_updated-_CA_01.10_JE 175 Legal Accrual_LI -12.2011 2 3" xfId="14840"/>
    <cellStyle name="s_Trans Assump_JE 160 Workbasket Accrual_updated-_CA_01.10_JE 175 Legal Accrual_LI -12.2011 2 4" xfId="21885"/>
    <cellStyle name="s_Trans Assump_JE 160 Workbasket Accrual_updated-_CA_01.10_JE 175 Legal Accrual_LI -12.2011 3" xfId="12174"/>
    <cellStyle name="s_Trans Assump_JE 160 Workbasket Accrual_updated-_CA_01.10_JE 175 Legal Accrual_LI -12.2011 3 2" xfId="15720"/>
    <cellStyle name="s_Trans Assump_JE 160 Workbasket Accrual_updated-_CA_01.10_JE 175 Legal Accrual_LI -12.2011 3 3" xfId="22776"/>
    <cellStyle name="s_Trans Assump_JE 160 Workbasket Accrual_updated-_CA_01.10_JE 175 Legal Accrual_LI -12.2011 4" xfId="13958"/>
    <cellStyle name="s_Trans Assump_JE 160 Workbasket Accrual_updated-_CA_01.10_JE 175 Legal Accrual_LI -12.2011 4 2" xfId="31013"/>
    <cellStyle name="s_Trans Assump_JE 160 Workbasket Accrual_updated-_CA_01.10_JE 175 Legal Accrual_LI -12.2011 4 3" xfId="17654"/>
    <cellStyle name="s_Trans Assump_JE 160 Workbasket Accrual_updated-_CA_01.10_JE 175 Legal Accrual_LI -12.2011 5" xfId="19973"/>
    <cellStyle name="s_Trans Assump_JE 160 Workbasket Accrual_updated-_CA_01.10_JE 175 Legal Accrual_LI -12.2011 6" xfId="36411"/>
    <cellStyle name="s_Trans Assump_JE 160 Workbasket Accrual_updated-_CA_01.10_JE 175 Legal Accrual_LI -12.2011 7" xfId="37301"/>
    <cellStyle name="s_Trans Assump_JE 160 Workbasket Accrual_updated-_CA_01.10_JE 175 Legal Accrual_LI -12.2011 8" xfId="38189"/>
    <cellStyle name="s_Trans Assump_JE 160 Workbasket Accrual_updated-_CA_01.10_JE 175_Legal Accrual_TN_08.11" xfId="7624"/>
    <cellStyle name="s_Trans Assump_JE 160 Workbasket Accrual_updated-_CA_01.10_JE 175_Legal Accrual_TN_08.11 2" xfId="11267"/>
    <cellStyle name="s_Trans Assump_JE 160 Workbasket Accrual_updated-_CA_01.10_JE 175_Legal Accrual_TN_08.11 2 2" xfId="13060"/>
    <cellStyle name="s_Trans Assump_JE 160 Workbasket Accrual_updated-_CA_01.10_JE 175_Legal Accrual_TN_08.11 2 2 2" xfId="16598"/>
    <cellStyle name="s_Trans Assump_JE 160 Workbasket Accrual_updated-_CA_01.10_JE 175_Legal Accrual_TN_08.11 2 2 3" xfId="23655"/>
    <cellStyle name="s_Trans Assump_JE 160 Workbasket Accrual_updated-_CA_01.10_JE 175_Legal Accrual_TN_08.11 2 3" xfId="14841"/>
    <cellStyle name="s_Trans Assump_JE 160 Workbasket Accrual_updated-_CA_01.10_JE 175_Legal Accrual_TN_08.11 2 4" xfId="21886"/>
    <cellStyle name="s_Trans Assump_JE 160 Workbasket Accrual_updated-_CA_01.10_JE 175_Legal Accrual_TN_08.11 3" xfId="12175"/>
    <cellStyle name="s_Trans Assump_JE 160 Workbasket Accrual_updated-_CA_01.10_JE 175_Legal Accrual_TN_08.11 3 2" xfId="15721"/>
    <cellStyle name="s_Trans Assump_JE 160 Workbasket Accrual_updated-_CA_01.10_JE 175_Legal Accrual_TN_08.11 3 3" xfId="22777"/>
    <cellStyle name="s_Trans Assump_JE 160 Workbasket Accrual_updated-_CA_01.10_JE 175_Legal Accrual_TN_08.11 4" xfId="13959"/>
    <cellStyle name="s_Trans Assump_JE 160 Workbasket Accrual_updated-_CA_01.10_JE 175_Legal Accrual_TN_08.11 4 2" xfId="31014"/>
    <cellStyle name="s_Trans Assump_JE 160 Workbasket Accrual_updated-_CA_01.10_JE 175_Legal Accrual_TN_08.11 4 3" xfId="19675"/>
    <cellStyle name="s_Trans Assump_JE 160 Workbasket Accrual_updated-_CA_01.10_JE 175_Legal Accrual_TN_08.11 5" xfId="19974"/>
    <cellStyle name="s_Trans Assump_JE 160 Workbasket Accrual_updated-_CA_01.10_JE 175_Legal Accrual_TN_08.11 6" xfId="36412"/>
    <cellStyle name="s_Trans Assump_JE 160 Workbasket Accrual_updated-_CA_01.10_JE 175_Legal Accrual_TN_08.11 7" xfId="37302"/>
    <cellStyle name="s_Trans Assump_JE 160 Workbasket Accrual_updated-_CA_01.10_JE 175_Legal Accrual_TN_08.11 8" xfId="38190"/>
    <cellStyle name="s_Trans Assump_JE 160 Workbasket Accrual_updated-_CA_01.10_JE 175_Legal Accrual_TN_09.11" xfId="7625"/>
    <cellStyle name="s_Trans Assump_JE 160 Workbasket Accrual_updated-_CA_01.10_JE 175_Legal Accrual_TN_09.11 2" xfId="11268"/>
    <cellStyle name="s_Trans Assump_JE 160 Workbasket Accrual_updated-_CA_01.10_JE 175_Legal Accrual_TN_09.11 2 2" xfId="13061"/>
    <cellStyle name="s_Trans Assump_JE 160 Workbasket Accrual_updated-_CA_01.10_JE 175_Legal Accrual_TN_09.11 2 2 2" xfId="16599"/>
    <cellStyle name="s_Trans Assump_JE 160 Workbasket Accrual_updated-_CA_01.10_JE 175_Legal Accrual_TN_09.11 2 2 3" xfId="23656"/>
    <cellStyle name="s_Trans Assump_JE 160 Workbasket Accrual_updated-_CA_01.10_JE 175_Legal Accrual_TN_09.11 2 3" xfId="14842"/>
    <cellStyle name="s_Trans Assump_JE 160 Workbasket Accrual_updated-_CA_01.10_JE 175_Legal Accrual_TN_09.11 2 4" xfId="21887"/>
    <cellStyle name="s_Trans Assump_JE 160 Workbasket Accrual_updated-_CA_01.10_JE 175_Legal Accrual_TN_09.11 3" xfId="12176"/>
    <cellStyle name="s_Trans Assump_JE 160 Workbasket Accrual_updated-_CA_01.10_JE 175_Legal Accrual_TN_09.11 3 2" xfId="15722"/>
    <cellStyle name="s_Trans Assump_JE 160 Workbasket Accrual_updated-_CA_01.10_JE 175_Legal Accrual_TN_09.11 3 3" xfId="22778"/>
    <cellStyle name="s_Trans Assump_JE 160 Workbasket Accrual_updated-_CA_01.10_JE 175_Legal Accrual_TN_09.11 4" xfId="13960"/>
    <cellStyle name="s_Trans Assump_JE 160 Workbasket Accrual_updated-_CA_01.10_JE 175_Legal Accrual_TN_09.11 4 2" xfId="31015"/>
    <cellStyle name="s_Trans Assump_JE 160 Workbasket Accrual_updated-_CA_01.10_JE 175_Legal Accrual_TN_09.11 4 3" xfId="18766"/>
    <cellStyle name="s_Trans Assump_JE 160 Workbasket Accrual_updated-_CA_01.10_JE 175_Legal Accrual_TN_09.11 5" xfId="19975"/>
    <cellStyle name="s_Trans Assump_JE 160 Workbasket Accrual_updated-_CA_01.10_JE 175_Legal Accrual_TN_09.11 6" xfId="36413"/>
    <cellStyle name="s_Trans Assump_JE 160 Workbasket Accrual_updated-_CA_01.10_JE 175_Legal Accrual_TN_09.11 7" xfId="37303"/>
    <cellStyle name="s_Trans Assump_JE 160 Workbasket Accrual_updated-_CA_01.10_JE 175_Legal Accrual_TN_09.11 8" xfId="38191"/>
    <cellStyle name="s_Trans Assump_JE 160 Workbasket Accrual_updated-_CA_01.10_LI-Legal Fees_Accrual Worksheet_2011-02Nov" xfId="7626"/>
    <cellStyle name="s_Trans Assump_JE 160 Workbasket Accrual_updated-_CA_01.10_LI-Legal Fees_Accrual Worksheet_2011-02Nov 2" xfId="11269"/>
    <cellStyle name="s_Trans Assump_JE 160 Workbasket Accrual_updated-_CA_01.10_LI-Legal Fees_Accrual Worksheet_2011-02Nov 2 2" xfId="13062"/>
    <cellStyle name="s_Trans Assump_JE 160 Workbasket Accrual_updated-_CA_01.10_LI-Legal Fees_Accrual Worksheet_2011-02Nov 2 2 2" xfId="16600"/>
    <cellStyle name="s_Trans Assump_JE 160 Workbasket Accrual_updated-_CA_01.10_LI-Legal Fees_Accrual Worksheet_2011-02Nov 2 2 3" xfId="23657"/>
    <cellStyle name="s_Trans Assump_JE 160 Workbasket Accrual_updated-_CA_01.10_LI-Legal Fees_Accrual Worksheet_2011-02Nov 2 3" xfId="14843"/>
    <cellStyle name="s_Trans Assump_JE 160 Workbasket Accrual_updated-_CA_01.10_LI-Legal Fees_Accrual Worksheet_2011-02Nov 2 4" xfId="21888"/>
    <cellStyle name="s_Trans Assump_JE 160 Workbasket Accrual_updated-_CA_01.10_LI-Legal Fees_Accrual Worksheet_2011-02Nov 3" xfId="12177"/>
    <cellStyle name="s_Trans Assump_JE 160 Workbasket Accrual_updated-_CA_01.10_LI-Legal Fees_Accrual Worksheet_2011-02Nov 3 2" xfId="15723"/>
    <cellStyle name="s_Trans Assump_JE 160 Workbasket Accrual_updated-_CA_01.10_LI-Legal Fees_Accrual Worksheet_2011-02Nov 3 3" xfId="22779"/>
    <cellStyle name="s_Trans Assump_JE 160 Workbasket Accrual_updated-_CA_01.10_LI-Legal Fees_Accrual Worksheet_2011-02Nov 4" xfId="13961"/>
    <cellStyle name="s_Trans Assump_JE 160 Workbasket Accrual_updated-_CA_01.10_LI-Legal Fees_Accrual Worksheet_2011-02Nov 4 2" xfId="31016"/>
    <cellStyle name="s_Trans Assump_JE 160 Workbasket Accrual_updated-_CA_01.10_LI-Legal Fees_Accrual Worksheet_2011-02Nov 4 3" xfId="32439"/>
    <cellStyle name="s_Trans Assump_JE 160 Workbasket Accrual_updated-_CA_01.10_LI-Legal Fees_Accrual Worksheet_2011-02Nov 5" xfId="19976"/>
    <cellStyle name="s_Trans Assump_JE 160 Workbasket Accrual_updated-_CA_01.10_LI-Legal Fees_Accrual Worksheet_2011-02Nov 6" xfId="36414"/>
    <cellStyle name="s_Trans Assump_JE 160 Workbasket Accrual_updated-_CA_01.10_LI-Legal Fees_Accrual Worksheet_2011-02Nov 7" xfId="37304"/>
    <cellStyle name="s_Trans Assump_JE 160 Workbasket Accrual_updated-_CA_01.10_LI-Legal Fees_Accrual Worksheet_2011-02Nov 8" xfId="38192"/>
    <cellStyle name="s_Trans Assump_JE 160 Workbasket Accrual_updated-_CA_01.10_SAP JE Accrual" xfId="7627"/>
    <cellStyle name="s_Trans Assump_JE 160 Workbasket Accrual_updated-_CA_01.10_SAP JE Accrual 2" xfId="11270"/>
    <cellStyle name="s_Trans Assump_JE 160 Workbasket Accrual_updated-_CA_01.10_SAP JE Accrual 2 2" xfId="13063"/>
    <cellStyle name="s_Trans Assump_JE 160 Workbasket Accrual_updated-_CA_01.10_SAP JE Accrual 2 2 2" xfId="16601"/>
    <cellStyle name="s_Trans Assump_JE 160 Workbasket Accrual_updated-_CA_01.10_SAP JE Accrual 2 2 3" xfId="23658"/>
    <cellStyle name="s_Trans Assump_JE 160 Workbasket Accrual_updated-_CA_01.10_SAP JE Accrual 2 3" xfId="14844"/>
    <cellStyle name="s_Trans Assump_JE 160 Workbasket Accrual_updated-_CA_01.10_SAP JE Accrual 2 4" xfId="21889"/>
    <cellStyle name="s_Trans Assump_JE 160 Workbasket Accrual_updated-_CA_01.10_SAP JE Accrual 3" xfId="12178"/>
    <cellStyle name="s_Trans Assump_JE 160 Workbasket Accrual_updated-_CA_01.10_SAP JE Accrual 3 2" xfId="15724"/>
    <cellStyle name="s_Trans Assump_JE 160 Workbasket Accrual_updated-_CA_01.10_SAP JE Accrual 3 3" xfId="22780"/>
    <cellStyle name="s_Trans Assump_JE 160 Workbasket Accrual_updated-_CA_01.10_SAP JE Accrual 4" xfId="13962"/>
    <cellStyle name="s_Trans Assump_JE 160 Workbasket Accrual_updated-_CA_01.10_SAP JE Accrual 4 2" xfId="31017"/>
    <cellStyle name="s_Trans Assump_JE 160 Workbasket Accrual_updated-_CA_01.10_SAP JE Accrual 4 3" xfId="33715"/>
    <cellStyle name="s_Trans Assump_JE 160 Workbasket Accrual_updated-_CA_01.10_SAP JE Accrual 5" xfId="19977"/>
    <cellStyle name="s_Trans Assump_JE 160 Workbasket Accrual_updated-_CA_01.10_SAP JE Accrual 6" xfId="36415"/>
    <cellStyle name="s_Trans Assump_JE 160 Workbasket Accrual_updated-_CA_01.10_SAP JE Accrual 7" xfId="37305"/>
    <cellStyle name="s_Trans Assump_JE 160 Workbasket Accrual_updated-_CA_01.10_SAP JE Accrual 8" xfId="38193"/>
    <cellStyle name="s_Trans Assump_JE 160 Workbasket Accrual_updated-_CA_01.10_SAP JE Template 10.06.12" xfId="7628"/>
    <cellStyle name="s_Trans Assump_JE 160 Workbasket Accrual_updated-_CA_01.10_SAP JE Template 10.06.12 2" xfId="11271"/>
    <cellStyle name="s_Trans Assump_JE 160 Workbasket Accrual_updated-_CA_01.10_SAP JE Template 10.06.12 2 2" xfId="13064"/>
    <cellStyle name="s_Trans Assump_JE 160 Workbasket Accrual_updated-_CA_01.10_SAP JE Template 10.06.12 2 2 2" xfId="16602"/>
    <cellStyle name="s_Trans Assump_JE 160 Workbasket Accrual_updated-_CA_01.10_SAP JE Template 10.06.12 2 2 3" xfId="23659"/>
    <cellStyle name="s_Trans Assump_JE 160 Workbasket Accrual_updated-_CA_01.10_SAP JE Template 10.06.12 2 3" xfId="14845"/>
    <cellStyle name="s_Trans Assump_JE 160 Workbasket Accrual_updated-_CA_01.10_SAP JE Template 10.06.12 2 4" xfId="21890"/>
    <cellStyle name="s_Trans Assump_JE 160 Workbasket Accrual_updated-_CA_01.10_SAP JE Template 10.06.12 3" xfId="12179"/>
    <cellStyle name="s_Trans Assump_JE 160 Workbasket Accrual_updated-_CA_01.10_SAP JE Template 10.06.12 3 2" xfId="15725"/>
    <cellStyle name="s_Trans Assump_JE 160 Workbasket Accrual_updated-_CA_01.10_SAP JE Template 10.06.12 3 3" xfId="22781"/>
    <cellStyle name="s_Trans Assump_JE 160 Workbasket Accrual_updated-_CA_01.10_SAP JE Template 10.06.12 4" xfId="13963"/>
    <cellStyle name="s_Trans Assump_JE 160 Workbasket Accrual_updated-_CA_01.10_SAP JE Template 10.06.12 4 2" xfId="31018"/>
    <cellStyle name="s_Trans Assump_JE 160 Workbasket Accrual_updated-_CA_01.10_SAP JE Template 10.06.12 4 3" xfId="35454"/>
    <cellStyle name="s_Trans Assump_JE 160 Workbasket Accrual_updated-_CA_01.10_SAP JE Template 10.06.12 5" xfId="19978"/>
    <cellStyle name="s_Trans Assump_JE 160 Workbasket Accrual_updated-_CA_01.10_SAP JE Template 10.06.12 6" xfId="36416"/>
    <cellStyle name="s_Trans Assump_JE 160 Workbasket Accrual_updated-_CA_01.10_SAP JE Template 10.06.12 7" xfId="37306"/>
    <cellStyle name="s_Trans Assump_JE 160 Workbasket Accrual_updated-_CA_01.10_SAP JE Template 10.06.12 8" xfId="38194"/>
    <cellStyle name="s_Trans Assump_JE 175 Legal accrual_12.11" xfId="7629"/>
    <cellStyle name="s_Trans Assump_JE 175 Legal accrual_12.11 2" xfId="11272"/>
    <cellStyle name="s_Trans Assump_JE 175 Legal accrual_12.11 2 2" xfId="13065"/>
    <cellStyle name="s_Trans Assump_JE 175 Legal accrual_12.11 2 2 2" xfId="16603"/>
    <cellStyle name="s_Trans Assump_JE 175 Legal accrual_12.11 2 2 3" xfId="23660"/>
    <cellStyle name="s_Trans Assump_JE 175 Legal accrual_12.11 2 3" xfId="14846"/>
    <cellStyle name="s_Trans Assump_JE 175 Legal accrual_12.11 2 4" xfId="21891"/>
    <cellStyle name="s_Trans Assump_JE 175 Legal accrual_12.11 3" xfId="12180"/>
    <cellStyle name="s_Trans Assump_JE 175 Legal accrual_12.11 3 2" xfId="15726"/>
    <cellStyle name="s_Trans Assump_JE 175 Legal accrual_12.11 3 3" xfId="22782"/>
    <cellStyle name="s_Trans Assump_JE 175 Legal accrual_12.11 4" xfId="13964"/>
    <cellStyle name="s_Trans Assump_JE 175 Legal accrual_12.11 4 2" xfId="31019"/>
    <cellStyle name="s_Trans Assump_JE 175 Legal accrual_12.11 4 3" xfId="34771"/>
    <cellStyle name="s_Trans Assump_JE 175 Legal accrual_12.11 5" xfId="19979"/>
    <cellStyle name="s_Trans Assump_JE 175 Legal accrual_12.11 6" xfId="36417"/>
    <cellStyle name="s_Trans Assump_JE 175 Legal accrual_12.11 7" xfId="37307"/>
    <cellStyle name="s_Trans Assump_JE 175 Legal accrual_12.11 8" xfId="38195"/>
    <cellStyle name="s_Trans Assump_JE 175 Legal Accrual_LI_07.12" xfId="10939"/>
    <cellStyle name="s_Trans Assump_JE 175 Legal Accrual_LI_07.12 2" xfId="31020"/>
    <cellStyle name="s_Trans Assump_JE 175 Legal Accrual_LI_07.12 2 2" xfId="19627"/>
    <cellStyle name="s_Trans Assump_JE 180_MI reserve over 180 days_LI 07.12" xfId="10940"/>
    <cellStyle name="s_Trans Assump_JE 180_MI reserve over 180 days_LI 07.12 2" xfId="31021"/>
    <cellStyle name="s_Trans Assump_JE 180_MI reserve over 180 days_LI 07.12 2 2" xfId="32820"/>
    <cellStyle name="s_Trans Assump_JE 200 AWCC true up_PA_06.12" xfId="7630"/>
    <cellStyle name="s_Trans Assump_JE 200 AWCC true up_PA_06.12 2" xfId="11273"/>
    <cellStyle name="s_Trans Assump_JE 200 AWCC true up_PA_06.12 2 2" xfId="13066"/>
    <cellStyle name="s_Trans Assump_JE 200 AWCC true up_PA_06.12 2 2 2" xfId="16604"/>
    <cellStyle name="s_Trans Assump_JE 200 AWCC true up_PA_06.12 2 2 3" xfId="23661"/>
    <cellStyle name="s_Trans Assump_JE 200 AWCC true up_PA_06.12 2 3" xfId="14847"/>
    <cellStyle name="s_Trans Assump_JE 200 AWCC true up_PA_06.12 2 4" xfId="21892"/>
    <cellStyle name="s_Trans Assump_JE 200 AWCC true up_PA_06.12 3" xfId="12181"/>
    <cellStyle name="s_Trans Assump_JE 200 AWCC true up_PA_06.12 3 2" xfId="15727"/>
    <cellStyle name="s_Trans Assump_JE 200 AWCC true up_PA_06.12 3 3" xfId="22783"/>
    <cellStyle name="s_Trans Assump_JE 200 AWCC true up_PA_06.12 4" xfId="13965"/>
    <cellStyle name="s_Trans Assump_JE 200 AWCC true up_PA_06.12 4 2" xfId="31022"/>
    <cellStyle name="s_Trans Assump_JE 200 AWCC true up_PA_06.12 4 3" xfId="33916"/>
    <cellStyle name="s_Trans Assump_JE 200 AWCC true up_PA_06.12 5" xfId="19980"/>
    <cellStyle name="s_Trans Assump_JE 200 AWCC true up_PA_06.12 6" xfId="36418"/>
    <cellStyle name="s_Trans Assump_JE 200 AWCC true up_PA_06.12 7" xfId="37308"/>
    <cellStyle name="s_Trans Assump_JE 200 AWCC true up_PA_06.12 8" xfId="38196"/>
    <cellStyle name="s_Trans Assump_JE 38110902 True up interest for RAC adjustment" xfId="7631"/>
    <cellStyle name="s_Trans Assump_JE 38110902 True up interest for RAC adjustment 2" xfId="31023"/>
    <cellStyle name="s_Trans Assump_JE 38110902 True up interest for RAC adjustment 2 2" xfId="35556"/>
    <cellStyle name="s_Trans Assump_JE 39081218 Antenna Rent Revenue_NY_07.12" xfId="9486"/>
    <cellStyle name="s_Trans Assump_JE 39081218 Antenna Rent Revenue_NY_07.12 2" xfId="31024"/>
    <cellStyle name="s_Trans Assump_JE 39081218 Antenna Rent Revenue_NY_07.12 2 2" xfId="33897"/>
    <cellStyle name="s_Trans Assump_JE 500 INTERNAL RESERVE INTEREST Dec. 2011" xfId="7632"/>
    <cellStyle name="s_Trans Assump_JE 500 INTERNAL RESERVE INTEREST Dec. 2011 2" xfId="9609"/>
    <cellStyle name="s_Trans Assump_JE 500 INTERNAL RESERVE INTEREST Dec. 2011 2 2" xfId="31026"/>
    <cellStyle name="s_Trans Assump_JE 500 INTERNAL RESERVE INTEREST Dec. 2011 2 2 2" xfId="17646"/>
    <cellStyle name="s_Trans Assump_JE 500 INTERNAL RESERVE INTEREST Dec. 2011 3" xfId="31025"/>
    <cellStyle name="s_Trans Assump_JE 500 INTERNAL RESERVE INTEREST Dec. 2011 3 2" xfId="33270"/>
    <cellStyle name="s_Trans Assump_JE 500 INTERNAL RESERVE INTEREST Nov. 2011" xfId="9610"/>
    <cellStyle name="s_Trans Assump_JE 500 INTERNAL RESERVE INTEREST Nov. 2011 2" xfId="31027"/>
    <cellStyle name="s_Trans Assump_JE 500 INTERNAL RESERVE INTEREST Nov. 2011 2 2" xfId="17361"/>
    <cellStyle name="s_Trans Assump_JE 725 - To record the PPV uplift - NY - 08.12" xfId="9209"/>
    <cellStyle name="s_Trans Assump_JE 725 - To record the PPV uplift - NY - 08.12 2" xfId="31028"/>
    <cellStyle name="s_Trans Assump_JE 725 - To record the PPV uplift - NY - 08.12 2 2" xfId="32961"/>
    <cellStyle name="s_Trans Assump_JE 77 Rev Stabilization 02.12" xfId="7633"/>
    <cellStyle name="s_Trans Assump_JE 77 Rev Stabilization 02.12 2" xfId="31029"/>
    <cellStyle name="s_Trans Assump_JE 77 Rev Stabilization 02.12 2 2" xfId="19561"/>
    <cellStyle name="s_Trans Assump_JE 77 Rev Stabilization 03.12" xfId="10668"/>
    <cellStyle name="s_Trans Assump_JE 77 Rev Stabilization 03.12 2" xfId="31030"/>
    <cellStyle name="s_Trans Assump_JE 77 Rev Stabilization 03.12 2 2" xfId="36087"/>
    <cellStyle name="s_Trans Assump_JE 77 Rev Stabilization 08.11" xfId="7634"/>
    <cellStyle name="s_Trans Assump_JE 77 Rev Stabilization 08.11 2" xfId="10669"/>
    <cellStyle name="s_Trans Assump_JE 77 Rev Stabilization 08.11 2 2" xfId="31032"/>
    <cellStyle name="s_Trans Assump_JE 77 Rev Stabilization 08.11 2 2 2" xfId="32298"/>
    <cellStyle name="s_Trans Assump_JE 77 Rev Stabilization 08.11 3" xfId="31031"/>
    <cellStyle name="s_Trans Assump_JE 77 Rev Stabilization 08.11 3 2" xfId="33404"/>
    <cellStyle name="s_Trans Assump_JE 77 Rev Stabilization 11.11" xfId="10670"/>
    <cellStyle name="s_Trans Assump_JE 77 Rev Stabilization 11.11 2" xfId="31033"/>
    <cellStyle name="s_Trans Assump_JE 77 Rev Stabilization 11.11 2 2" xfId="32589"/>
    <cellStyle name="s_Trans Assump_JE 77 Rev Stabilization 12.11" xfId="10671"/>
    <cellStyle name="s_Trans Assump_JE 77 Rev Stabilization 12.11 2" xfId="31034"/>
    <cellStyle name="s_Trans Assump_JE 77 Rev Stabilization 12.11 2 2" xfId="34892"/>
    <cellStyle name="s_Trans Assump_JE 77 Rev Stabilization_NY_08.12" xfId="9210"/>
    <cellStyle name="s_Trans Assump_JE 77 Rev Stabilization_NY_08.12 2" xfId="31035"/>
    <cellStyle name="s_Trans Assump_JE 77 Rev Stabilization_NY_08.12 2 2" xfId="33539"/>
    <cellStyle name="s_Trans Assump_JE 78 Property Tax Stabilization 02.12" xfId="9211"/>
    <cellStyle name="s_Trans Assump_JE 78 Property Tax Stabilization 02.12 2" xfId="31036"/>
    <cellStyle name="s_Trans Assump_JE 78 Property Tax Stabilization 02.12 2 2" xfId="34505"/>
    <cellStyle name="s_Trans Assump_JE 78 Property Tax Stabilization 08.11" xfId="9212"/>
    <cellStyle name="s_Trans Assump_JE 78 Property Tax Stabilization 08.11 2" xfId="31037"/>
    <cellStyle name="s_Trans Assump_JE 78 Property Tax Stabilization 08.11 2 2" xfId="18461"/>
    <cellStyle name="s_Trans Assump_JE 78 Property Tax Stabilization 11.11" xfId="9213"/>
    <cellStyle name="s_Trans Assump_JE 78 Property Tax Stabilization 11.11 2" xfId="31038"/>
    <cellStyle name="s_Trans Assump_JE 78 Property Tax Stabilization 11.11 2 2" xfId="21498"/>
    <cellStyle name="s_Trans Assump_JE Template" xfId="7635"/>
    <cellStyle name="s_Trans Assump_JE Template 10" xfId="36419"/>
    <cellStyle name="s_Trans Assump_JE Template 11" xfId="37309"/>
    <cellStyle name="s_Trans Assump_JE Template 12" xfId="38197"/>
    <cellStyle name="s_Trans Assump_JE Template 2" xfId="7636"/>
    <cellStyle name="s_Trans Assump_JE Template 2 2" xfId="11275"/>
    <cellStyle name="s_Trans Assump_JE Template 2 2 2" xfId="13068"/>
    <cellStyle name="s_Trans Assump_JE Template 2 2 2 2" xfId="16606"/>
    <cellStyle name="s_Trans Assump_JE Template 2 2 2 3" xfId="23663"/>
    <cellStyle name="s_Trans Assump_JE Template 2 2 3" xfId="14849"/>
    <cellStyle name="s_Trans Assump_JE Template 2 2 4" xfId="21894"/>
    <cellStyle name="s_Trans Assump_JE Template 2 3" xfId="12183"/>
    <cellStyle name="s_Trans Assump_JE Template 2 3 2" xfId="15729"/>
    <cellStyle name="s_Trans Assump_JE Template 2 3 3" xfId="22785"/>
    <cellStyle name="s_Trans Assump_JE Template 2 4" xfId="13967"/>
    <cellStyle name="s_Trans Assump_JE Template 2 4 2" xfId="31040"/>
    <cellStyle name="s_Trans Assump_JE Template 2 4 3" xfId="19489"/>
    <cellStyle name="s_Trans Assump_JE Template 2 5" xfId="19982"/>
    <cellStyle name="s_Trans Assump_JE Template 2 6" xfId="36420"/>
    <cellStyle name="s_Trans Assump_JE Template 2 7" xfId="37310"/>
    <cellStyle name="s_Trans Assump_JE Template 2 8" xfId="38198"/>
    <cellStyle name="s_Trans Assump_JE Template 3" xfId="7637"/>
    <cellStyle name="s_Trans Assump_JE Template 3 2" xfId="31041"/>
    <cellStyle name="s_Trans Assump_JE Template 3 2 2" xfId="19481"/>
    <cellStyle name="s_Trans Assump_JE Template 4" xfId="7638"/>
    <cellStyle name="s_Trans Assump_JE Template 4 2" xfId="31042"/>
    <cellStyle name="s_Trans Assump_JE Template 4 2 2" xfId="21487"/>
    <cellStyle name="s_Trans Assump_JE Template 5" xfId="7639"/>
    <cellStyle name="s_Trans Assump_JE Template 5 2" xfId="31043"/>
    <cellStyle name="s_Trans Assump_JE Template 5 2 2" xfId="18555"/>
    <cellStyle name="s_Trans Assump_JE Template 6" xfId="11274"/>
    <cellStyle name="s_Trans Assump_JE Template 6 2" xfId="13067"/>
    <cellStyle name="s_Trans Assump_JE Template 6 2 2" xfId="16605"/>
    <cellStyle name="s_Trans Assump_JE Template 6 2 3" xfId="23662"/>
    <cellStyle name="s_Trans Assump_JE Template 6 3" xfId="14848"/>
    <cellStyle name="s_Trans Assump_JE Template 6 4" xfId="21893"/>
    <cellStyle name="s_Trans Assump_JE Template 7" xfId="12182"/>
    <cellStyle name="s_Trans Assump_JE Template 7 2" xfId="15728"/>
    <cellStyle name="s_Trans Assump_JE Template 7 3" xfId="22784"/>
    <cellStyle name="s_Trans Assump_JE Template 8" xfId="13966"/>
    <cellStyle name="s_Trans Assump_JE Template 8 2" xfId="31039"/>
    <cellStyle name="s_Trans Assump_JE Template 8 3" xfId="18966"/>
    <cellStyle name="s_Trans Assump_JE Template 9" xfId="19981"/>
    <cellStyle name="s_Trans Assump_JE Template_~3251160" xfId="7640"/>
    <cellStyle name="s_Trans Assump_JE Template_~3251160 2" xfId="11276"/>
    <cellStyle name="s_Trans Assump_JE Template_~3251160 2 2" xfId="13069"/>
    <cellStyle name="s_Trans Assump_JE Template_~3251160 2 2 2" xfId="16607"/>
    <cellStyle name="s_Trans Assump_JE Template_~3251160 2 2 3" xfId="23664"/>
    <cellStyle name="s_Trans Assump_JE Template_~3251160 2 3" xfId="14850"/>
    <cellStyle name="s_Trans Assump_JE Template_~3251160 2 4" xfId="21895"/>
    <cellStyle name="s_Trans Assump_JE Template_~3251160 3" xfId="12184"/>
    <cellStyle name="s_Trans Assump_JE Template_~3251160 3 2" xfId="15730"/>
    <cellStyle name="s_Trans Assump_JE Template_~3251160 3 3" xfId="22786"/>
    <cellStyle name="s_Trans Assump_JE Template_~3251160 4" xfId="13968"/>
    <cellStyle name="s_Trans Assump_JE Template_~3251160 4 2" xfId="31044"/>
    <cellStyle name="s_Trans Assump_JE Template_~3251160 4 3" xfId="34229"/>
    <cellStyle name="s_Trans Assump_JE Template_~3251160 5" xfId="19983"/>
    <cellStyle name="s_Trans Assump_JE Template_~3251160 6" xfId="36421"/>
    <cellStyle name="s_Trans Assump_JE Template_~3251160 7" xfId="37311"/>
    <cellStyle name="s_Trans Assump_JE Template_~3251160 8" xfId="38199"/>
    <cellStyle name="s_Trans Assump_JE Template_JE 160 Workbasket accrual LI 09.11" xfId="7641"/>
    <cellStyle name="s_Trans Assump_JE Template_JE 160 Workbasket accrual LI 09.11 2" xfId="11277"/>
    <cellStyle name="s_Trans Assump_JE Template_JE 160 Workbasket accrual LI 09.11 2 2" xfId="13070"/>
    <cellStyle name="s_Trans Assump_JE Template_JE 160 Workbasket accrual LI 09.11 2 2 2" xfId="16608"/>
    <cellStyle name="s_Trans Assump_JE Template_JE 160 Workbasket accrual LI 09.11 2 2 3" xfId="23665"/>
    <cellStyle name="s_Trans Assump_JE Template_JE 160 Workbasket accrual LI 09.11 2 3" xfId="14851"/>
    <cellStyle name="s_Trans Assump_JE Template_JE 160 Workbasket accrual LI 09.11 2 4" xfId="21896"/>
    <cellStyle name="s_Trans Assump_JE Template_JE 160 Workbasket accrual LI 09.11 3" xfId="12185"/>
    <cellStyle name="s_Trans Assump_JE Template_JE 160 Workbasket accrual LI 09.11 3 2" xfId="15731"/>
    <cellStyle name="s_Trans Assump_JE Template_JE 160 Workbasket accrual LI 09.11 3 3" xfId="22787"/>
    <cellStyle name="s_Trans Assump_JE Template_JE 160 Workbasket accrual LI 09.11 4" xfId="13969"/>
    <cellStyle name="s_Trans Assump_JE Template_JE 160 Workbasket accrual LI 09.11 4 2" xfId="31045"/>
    <cellStyle name="s_Trans Assump_JE Template_JE 160 Workbasket accrual LI 09.11 4 3" xfId="18552"/>
    <cellStyle name="s_Trans Assump_JE Template_JE 160 Workbasket accrual LI 09.11 5" xfId="19984"/>
    <cellStyle name="s_Trans Assump_JE Template_JE 160 Workbasket accrual LI 09.11 6" xfId="36422"/>
    <cellStyle name="s_Trans Assump_JE Template_JE 160 Workbasket accrual LI 09.11 7" xfId="37312"/>
    <cellStyle name="s_Trans Assump_JE Template_JE 160 Workbasket accrual LI 09.11 8" xfId="38200"/>
    <cellStyle name="s_Trans Assump_JE Template_JE 160 Workbasket accrual LI 10.11 - in progress" xfId="7642"/>
    <cellStyle name="s_Trans Assump_JE Template_JE 160 Workbasket accrual LI 10.11 - in progress 2" xfId="11278"/>
    <cellStyle name="s_Trans Assump_JE Template_JE 160 Workbasket accrual LI 10.11 - in progress 2 2" xfId="13071"/>
    <cellStyle name="s_Trans Assump_JE Template_JE 160 Workbasket accrual LI 10.11 - in progress 2 2 2" xfId="16609"/>
    <cellStyle name="s_Trans Assump_JE Template_JE 160 Workbasket accrual LI 10.11 - in progress 2 2 3" xfId="23666"/>
    <cellStyle name="s_Trans Assump_JE Template_JE 160 Workbasket accrual LI 10.11 - in progress 2 3" xfId="14852"/>
    <cellStyle name="s_Trans Assump_JE Template_JE 160 Workbasket accrual LI 10.11 - in progress 2 4" xfId="21897"/>
    <cellStyle name="s_Trans Assump_JE Template_JE 160 Workbasket accrual LI 10.11 - in progress 3" xfId="12186"/>
    <cellStyle name="s_Trans Assump_JE Template_JE 160 Workbasket accrual LI 10.11 - in progress 3 2" xfId="15732"/>
    <cellStyle name="s_Trans Assump_JE Template_JE 160 Workbasket accrual LI 10.11 - in progress 3 3" xfId="22788"/>
    <cellStyle name="s_Trans Assump_JE Template_JE 160 Workbasket accrual LI 10.11 - in progress 4" xfId="13970"/>
    <cellStyle name="s_Trans Assump_JE Template_JE 160 Workbasket accrual LI 10.11 - in progress 4 2" xfId="31046"/>
    <cellStyle name="s_Trans Assump_JE Template_JE 160 Workbasket accrual LI 10.11 - in progress 4 3" xfId="19154"/>
    <cellStyle name="s_Trans Assump_JE Template_JE 160 Workbasket accrual LI 10.11 - in progress 5" xfId="19985"/>
    <cellStyle name="s_Trans Assump_JE Template_JE 160 Workbasket accrual LI 10.11 - in progress 6" xfId="36423"/>
    <cellStyle name="s_Trans Assump_JE Template_JE 160 Workbasket accrual LI 10.11 - in progress 7" xfId="37313"/>
    <cellStyle name="s_Trans Assump_JE Template_JE 160 Workbasket accrual LI 10.11 - in progress 8" xfId="38201"/>
    <cellStyle name="s_Trans Assump_JE Template_JE 160 Workbasket Template_LI_04.12" xfId="7643"/>
    <cellStyle name="s_Trans Assump_JE Template_JE 160 Workbasket Template_LI_04.12 2" xfId="11279"/>
    <cellStyle name="s_Trans Assump_JE Template_JE 160 Workbasket Template_LI_04.12 2 2" xfId="13072"/>
    <cellStyle name="s_Trans Assump_JE Template_JE 160 Workbasket Template_LI_04.12 2 2 2" xfId="16610"/>
    <cellStyle name="s_Trans Assump_JE Template_JE 160 Workbasket Template_LI_04.12 2 2 3" xfId="23667"/>
    <cellStyle name="s_Trans Assump_JE Template_JE 160 Workbasket Template_LI_04.12 2 3" xfId="14853"/>
    <cellStyle name="s_Trans Assump_JE Template_JE 160 Workbasket Template_LI_04.12 2 4" xfId="21898"/>
    <cellStyle name="s_Trans Assump_JE Template_JE 160 Workbasket Template_LI_04.12 3" xfId="12187"/>
    <cellStyle name="s_Trans Assump_JE Template_JE 160 Workbasket Template_LI_04.12 3 2" xfId="15733"/>
    <cellStyle name="s_Trans Assump_JE Template_JE 160 Workbasket Template_LI_04.12 3 3" xfId="22789"/>
    <cellStyle name="s_Trans Assump_JE Template_JE 160 Workbasket Template_LI_04.12 4" xfId="13971"/>
    <cellStyle name="s_Trans Assump_JE Template_JE 160 Workbasket Template_LI_04.12 4 2" xfId="31047"/>
    <cellStyle name="s_Trans Assump_JE Template_JE 160 Workbasket Template_LI_04.12 4 3" xfId="33134"/>
    <cellStyle name="s_Trans Assump_JE Template_JE 160 Workbasket Template_LI_04.12 5" xfId="19986"/>
    <cellStyle name="s_Trans Assump_JE Template_JE 160 Workbasket Template_LI_04.12 6" xfId="36424"/>
    <cellStyle name="s_Trans Assump_JE Template_JE 160 Workbasket Template_LI_04.12 7" xfId="37314"/>
    <cellStyle name="s_Trans Assump_JE Template_JE 160 Workbasket Template_LI_04.12 8" xfId="38202"/>
    <cellStyle name="s_Trans Assump_JE Template_JE 160 Workbasket Template_LI_07.12" xfId="7644"/>
    <cellStyle name="s_Trans Assump_JE Template_JE 160 Workbasket Template_LI_07.12 2" xfId="31048"/>
    <cellStyle name="s_Trans Assump_JE Template_JE 160 Workbasket Template_LI_07.12 2 2" xfId="21190"/>
    <cellStyle name="s_Trans Assump_JE Template_JE 175 Legal Accrual_LI 05.12" xfId="7645"/>
    <cellStyle name="s_Trans Assump_JE Template_JE 175 Legal Accrual_LI 05.12 2" xfId="31049"/>
    <cellStyle name="s_Trans Assump_JE Template_JE 175 Legal Accrual_LI 05.12 2 2" xfId="20728"/>
    <cellStyle name="s_Trans Assump_JE Template_JE 175 Legal Accrual_LI 08.2011" xfId="7646"/>
    <cellStyle name="s_Trans Assump_JE Template_JE 175 Legal Accrual_LI 08.2011 2" xfId="11280"/>
    <cellStyle name="s_Trans Assump_JE Template_JE 175 Legal Accrual_LI 08.2011 2 2" xfId="13073"/>
    <cellStyle name="s_Trans Assump_JE Template_JE 175 Legal Accrual_LI 08.2011 2 2 2" xfId="16611"/>
    <cellStyle name="s_Trans Assump_JE Template_JE 175 Legal Accrual_LI 08.2011 2 2 3" xfId="23668"/>
    <cellStyle name="s_Trans Assump_JE Template_JE 175 Legal Accrual_LI 08.2011 2 3" xfId="14854"/>
    <cellStyle name="s_Trans Assump_JE Template_JE 175 Legal Accrual_LI 08.2011 2 4" xfId="21899"/>
    <cellStyle name="s_Trans Assump_JE Template_JE 175 Legal Accrual_LI 08.2011 3" xfId="12188"/>
    <cellStyle name="s_Trans Assump_JE Template_JE 175 Legal Accrual_LI 08.2011 3 2" xfId="15734"/>
    <cellStyle name="s_Trans Assump_JE Template_JE 175 Legal Accrual_LI 08.2011 3 3" xfId="22790"/>
    <cellStyle name="s_Trans Assump_JE Template_JE 175 Legal Accrual_LI 08.2011 4" xfId="13972"/>
    <cellStyle name="s_Trans Assump_JE Template_JE 175 Legal Accrual_LI 08.2011 4 2" xfId="31050"/>
    <cellStyle name="s_Trans Assump_JE Template_JE 175 Legal Accrual_LI 08.2011 4 3" xfId="34403"/>
    <cellStyle name="s_Trans Assump_JE Template_JE 175 Legal Accrual_LI 08.2011 5" xfId="19987"/>
    <cellStyle name="s_Trans Assump_JE Template_JE 175 Legal Accrual_LI 08.2011 6" xfId="36425"/>
    <cellStyle name="s_Trans Assump_JE Template_JE 175 Legal Accrual_LI 08.2011 7" xfId="37315"/>
    <cellStyle name="s_Trans Assump_JE Template_JE 175 Legal Accrual_LI 08.2011 8" xfId="38203"/>
    <cellStyle name="s_Trans Assump_JE Template_JE 175 Legal Accrual_LI -10.2011" xfId="7647"/>
    <cellStyle name="s_Trans Assump_JE Template_JE 175 Legal Accrual_LI -10.2011 2" xfId="11281"/>
    <cellStyle name="s_Trans Assump_JE Template_JE 175 Legal Accrual_LI -10.2011 2 2" xfId="13074"/>
    <cellStyle name="s_Trans Assump_JE Template_JE 175 Legal Accrual_LI -10.2011 2 2 2" xfId="16612"/>
    <cellStyle name="s_Trans Assump_JE Template_JE 175 Legal Accrual_LI -10.2011 2 2 3" xfId="23669"/>
    <cellStyle name="s_Trans Assump_JE Template_JE 175 Legal Accrual_LI -10.2011 2 3" xfId="14855"/>
    <cellStyle name="s_Trans Assump_JE Template_JE 175 Legal Accrual_LI -10.2011 2 4" xfId="21900"/>
    <cellStyle name="s_Trans Assump_JE Template_JE 175 Legal Accrual_LI -10.2011 3" xfId="12189"/>
    <cellStyle name="s_Trans Assump_JE Template_JE 175 Legal Accrual_LI -10.2011 3 2" xfId="15735"/>
    <cellStyle name="s_Trans Assump_JE Template_JE 175 Legal Accrual_LI -10.2011 3 3" xfId="22791"/>
    <cellStyle name="s_Trans Assump_JE Template_JE 175 Legal Accrual_LI -10.2011 4" xfId="13973"/>
    <cellStyle name="s_Trans Assump_JE Template_JE 175 Legal Accrual_LI -10.2011 4 2" xfId="31051"/>
    <cellStyle name="s_Trans Assump_JE Template_JE 175 Legal Accrual_LI -10.2011 4 3" xfId="35216"/>
    <cellStyle name="s_Trans Assump_JE Template_JE 175 Legal Accrual_LI -10.2011 5" xfId="19988"/>
    <cellStyle name="s_Trans Assump_JE Template_JE 175 Legal Accrual_LI -10.2011 6" xfId="36426"/>
    <cellStyle name="s_Trans Assump_JE Template_JE 175 Legal Accrual_LI -10.2011 7" xfId="37316"/>
    <cellStyle name="s_Trans Assump_JE Template_JE 175 Legal Accrual_LI -10.2011 8" xfId="38204"/>
    <cellStyle name="s_Trans Assump_JE Template_JE 175 Legal Accrual_LI -11.2011" xfId="7648"/>
    <cellStyle name="s_Trans Assump_JE Template_JE 175 Legal Accrual_LI -11.2011 2" xfId="11282"/>
    <cellStyle name="s_Trans Assump_JE Template_JE 175 Legal Accrual_LI -11.2011 2 2" xfId="13075"/>
    <cellStyle name="s_Trans Assump_JE Template_JE 175 Legal Accrual_LI -11.2011 2 2 2" xfId="16613"/>
    <cellStyle name="s_Trans Assump_JE Template_JE 175 Legal Accrual_LI -11.2011 2 2 3" xfId="23670"/>
    <cellStyle name="s_Trans Assump_JE Template_JE 175 Legal Accrual_LI -11.2011 2 3" xfId="14856"/>
    <cellStyle name="s_Trans Assump_JE Template_JE 175 Legal Accrual_LI -11.2011 2 4" xfId="21901"/>
    <cellStyle name="s_Trans Assump_JE Template_JE 175 Legal Accrual_LI -11.2011 3" xfId="12190"/>
    <cellStyle name="s_Trans Assump_JE Template_JE 175 Legal Accrual_LI -11.2011 3 2" xfId="15736"/>
    <cellStyle name="s_Trans Assump_JE Template_JE 175 Legal Accrual_LI -11.2011 3 3" xfId="22792"/>
    <cellStyle name="s_Trans Assump_JE Template_JE 175 Legal Accrual_LI -11.2011 4" xfId="13974"/>
    <cellStyle name="s_Trans Assump_JE Template_JE 175 Legal Accrual_LI -11.2011 4 2" xfId="31052"/>
    <cellStyle name="s_Trans Assump_JE Template_JE 175 Legal Accrual_LI -11.2011 4 3" xfId="21048"/>
    <cellStyle name="s_Trans Assump_JE Template_JE 175 Legal Accrual_LI -11.2011 5" xfId="19989"/>
    <cellStyle name="s_Trans Assump_JE Template_JE 175 Legal Accrual_LI -11.2011 6" xfId="36427"/>
    <cellStyle name="s_Trans Assump_JE Template_JE 175 Legal Accrual_LI -11.2011 7" xfId="37317"/>
    <cellStyle name="s_Trans Assump_JE Template_JE 175 Legal Accrual_LI -11.2011 8" xfId="38205"/>
    <cellStyle name="s_Trans Assump_JE Template_JE 175 Legal Accrual_LI -12.2011" xfId="7649"/>
    <cellStyle name="s_Trans Assump_JE Template_JE 175 Legal Accrual_LI -12.2011 2" xfId="11283"/>
    <cellStyle name="s_Trans Assump_JE Template_JE 175 Legal Accrual_LI -12.2011 2 2" xfId="13076"/>
    <cellStyle name="s_Trans Assump_JE Template_JE 175 Legal Accrual_LI -12.2011 2 2 2" xfId="16614"/>
    <cellStyle name="s_Trans Assump_JE Template_JE 175 Legal Accrual_LI -12.2011 2 2 3" xfId="23671"/>
    <cellStyle name="s_Trans Assump_JE Template_JE 175 Legal Accrual_LI -12.2011 2 3" xfId="14857"/>
    <cellStyle name="s_Trans Assump_JE Template_JE 175 Legal Accrual_LI -12.2011 2 4" xfId="21902"/>
    <cellStyle name="s_Trans Assump_JE Template_JE 175 Legal Accrual_LI -12.2011 3" xfId="12191"/>
    <cellStyle name="s_Trans Assump_JE Template_JE 175 Legal Accrual_LI -12.2011 3 2" xfId="15737"/>
    <cellStyle name="s_Trans Assump_JE Template_JE 175 Legal Accrual_LI -12.2011 3 3" xfId="22793"/>
    <cellStyle name="s_Trans Assump_JE Template_JE 175 Legal Accrual_LI -12.2011 4" xfId="13975"/>
    <cellStyle name="s_Trans Assump_JE Template_JE 175 Legal Accrual_LI -12.2011 4 2" xfId="31053"/>
    <cellStyle name="s_Trans Assump_JE Template_JE 175 Legal Accrual_LI -12.2011 4 3" xfId="17450"/>
    <cellStyle name="s_Trans Assump_JE Template_JE 175 Legal Accrual_LI -12.2011 5" xfId="19990"/>
    <cellStyle name="s_Trans Assump_JE Template_JE 175 Legal Accrual_LI -12.2011 6" xfId="36428"/>
    <cellStyle name="s_Trans Assump_JE Template_JE 175 Legal Accrual_LI -12.2011 7" xfId="37318"/>
    <cellStyle name="s_Trans Assump_JE Template_JE 175 Legal Accrual_LI -12.2011 8" xfId="38206"/>
    <cellStyle name="s_Trans Assump_JE Template_JE 175_Legal Accrual_TN_08.11" xfId="7650"/>
    <cellStyle name="s_Trans Assump_JE Template_JE 175_Legal Accrual_TN_08.11 2" xfId="11284"/>
    <cellStyle name="s_Trans Assump_JE Template_JE 175_Legal Accrual_TN_08.11 2 2" xfId="13077"/>
    <cellStyle name="s_Trans Assump_JE Template_JE 175_Legal Accrual_TN_08.11 2 2 2" xfId="16615"/>
    <cellStyle name="s_Trans Assump_JE Template_JE 175_Legal Accrual_TN_08.11 2 2 3" xfId="23672"/>
    <cellStyle name="s_Trans Assump_JE Template_JE 175_Legal Accrual_TN_08.11 2 3" xfId="14858"/>
    <cellStyle name="s_Trans Assump_JE Template_JE 175_Legal Accrual_TN_08.11 2 4" xfId="21903"/>
    <cellStyle name="s_Trans Assump_JE Template_JE 175_Legal Accrual_TN_08.11 3" xfId="12192"/>
    <cellStyle name="s_Trans Assump_JE Template_JE 175_Legal Accrual_TN_08.11 3 2" xfId="15738"/>
    <cellStyle name="s_Trans Assump_JE Template_JE 175_Legal Accrual_TN_08.11 3 3" xfId="22794"/>
    <cellStyle name="s_Trans Assump_JE Template_JE 175_Legal Accrual_TN_08.11 4" xfId="13976"/>
    <cellStyle name="s_Trans Assump_JE Template_JE 175_Legal Accrual_TN_08.11 4 2" xfId="31054"/>
    <cellStyle name="s_Trans Assump_JE Template_JE 175_Legal Accrual_TN_08.11 4 3" xfId="20924"/>
    <cellStyle name="s_Trans Assump_JE Template_JE 175_Legal Accrual_TN_08.11 5" xfId="19991"/>
    <cellStyle name="s_Trans Assump_JE Template_JE 175_Legal Accrual_TN_08.11 6" xfId="36429"/>
    <cellStyle name="s_Trans Assump_JE Template_JE 175_Legal Accrual_TN_08.11 7" xfId="37319"/>
    <cellStyle name="s_Trans Assump_JE Template_JE 175_Legal Accrual_TN_08.11 8" xfId="38207"/>
    <cellStyle name="s_Trans Assump_JE Template_JE 175_Legal Accrual_TN_09.11" xfId="7651"/>
    <cellStyle name="s_Trans Assump_JE Template_JE 175_Legal Accrual_TN_09.11 2" xfId="11285"/>
    <cellStyle name="s_Trans Assump_JE Template_JE 175_Legal Accrual_TN_09.11 2 2" xfId="13078"/>
    <cellStyle name="s_Trans Assump_JE Template_JE 175_Legal Accrual_TN_09.11 2 2 2" xfId="16616"/>
    <cellStyle name="s_Trans Assump_JE Template_JE 175_Legal Accrual_TN_09.11 2 2 3" xfId="23673"/>
    <cellStyle name="s_Trans Assump_JE Template_JE 175_Legal Accrual_TN_09.11 2 3" xfId="14859"/>
    <cellStyle name="s_Trans Assump_JE Template_JE 175_Legal Accrual_TN_09.11 2 4" xfId="21904"/>
    <cellStyle name="s_Trans Assump_JE Template_JE 175_Legal Accrual_TN_09.11 3" xfId="12193"/>
    <cellStyle name="s_Trans Assump_JE Template_JE 175_Legal Accrual_TN_09.11 3 2" xfId="15739"/>
    <cellStyle name="s_Trans Assump_JE Template_JE 175_Legal Accrual_TN_09.11 3 3" xfId="22795"/>
    <cellStyle name="s_Trans Assump_JE Template_JE 175_Legal Accrual_TN_09.11 4" xfId="13977"/>
    <cellStyle name="s_Trans Assump_JE Template_JE 175_Legal Accrual_TN_09.11 4 2" xfId="31055"/>
    <cellStyle name="s_Trans Assump_JE Template_JE 175_Legal Accrual_TN_09.11 4 3" xfId="34684"/>
    <cellStyle name="s_Trans Assump_JE Template_JE 175_Legal Accrual_TN_09.11 5" xfId="19992"/>
    <cellStyle name="s_Trans Assump_JE Template_JE 175_Legal Accrual_TN_09.11 6" xfId="36430"/>
    <cellStyle name="s_Trans Assump_JE Template_JE 175_Legal Accrual_TN_09.11 7" xfId="37320"/>
    <cellStyle name="s_Trans Assump_JE Template_JE 175_Legal Accrual_TN_09.11 8" xfId="38208"/>
    <cellStyle name="s_Trans Assump_JE Template_LI-Legal Fees_Accrual Worksheet_2011-02Nov" xfId="7652"/>
    <cellStyle name="s_Trans Assump_JE Template_LI-Legal Fees_Accrual Worksheet_2011-02Nov 2" xfId="11286"/>
    <cellStyle name="s_Trans Assump_JE Template_LI-Legal Fees_Accrual Worksheet_2011-02Nov 2 2" xfId="13079"/>
    <cellStyle name="s_Trans Assump_JE Template_LI-Legal Fees_Accrual Worksheet_2011-02Nov 2 2 2" xfId="16617"/>
    <cellStyle name="s_Trans Assump_JE Template_LI-Legal Fees_Accrual Worksheet_2011-02Nov 2 2 3" xfId="23674"/>
    <cellStyle name="s_Trans Assump_JE Template_LI-Legal Fees_Accrual Worksheet_2011-02Nov 2 3" xfId="14860"/>
    <cellStyle name="s_Trans Assump_JE Template_LI-Legal Fees_Accrual Worksheet_2011-02Nov 2 4" xfId="21905"/>
    <cellStyle name="s_Trans Assump_JE Template_LI-Legal Fees_Accrual Worksheet_2011-02Nov 3" xfId="12194"/>
    <cellStyle name="s_Trans Assump_JE Template_LI-Legal Fees_Accrual Worksheet_2011-02Nov 3 2" xfId="15740"/>
    <cellStyle name="s_Trans Assump_JE Template_LI-Legal Fees_Accrual Worksheet_2011-02Nov 3 3" xfId="22796"/>
    <cellStyle name="s_Trans Assump_JE Template_LI-Legal Fees_Accrual Worksheet_2011-02Nov 4" xfId="13978"/>
    <cellStyle name="s_Trans Assump_JE Template_LI-Legal Fees_Accrual Worksheet_2011-02Nov 4 2" xfId="31056"/>
    <cellStyle name="s_Trans Assump_JE Template_LI-Legal Fees_Accrual Worksheet_2011-02Nov 4 3" xfId="17868"/>
    <cellStyle name="s_Trans Assump_JE Template_LI-Legal Fees_Accrual Worksheet_2011-02Nov 5" xfId="19993"/>
    <cellStyle name="s_Trans Assump_JE Template_LI-Legal Fees_Accrual Worksheet_2011-02Nov 6" xfId="36431"/>
    <cellStyle name="s_Trans Assump_JE Template_LI-Legal Fees_Accrual Worksheet_2011-02Nov 7" xfId="37321"/>
    <cellStyle name="s_Trans Assump_JE Template_LI-Legal Fees_Accrual Worksheet_2011-02Nov 8" xfId="38209"/>
    <cellStyle name="s_Trans Assump_JE Template_SAP JE Accrual" xfId="7653"/>
    <cellStyle name="s_Trans Assump_JE Template_SAP JE Accrual 2" xfId="11287"/>
    <cellStyle name="s_Trans Assump_JE Template_SAP JE Accrual 2 2" xfId="13080"/>
    <cellStyle name="s_Trans Assump_JE Template_SAP JE Accrual 2 2 2" xfId="16618"/>
    <cellStyle name="s_Trans Assump_JE Template_SAP JE Accrual 2 2 3" xfId="23675"/>
    <cellStyle name="s_Trans Assump_JE Template_SAP JE Accrual 2 3" xfId="14861"/>
    <cellStyle name="s_Trans Assump_JE Template_SAP JE Accrual 2 4" xfId="21906"/>
    <cellStyle name="s_Trans Assump_JE Template_SAP JE Accrual 3" xfId="12195"/>
    <cellStyle name="s_Trans Assump_JE Template_SAP JE Accrual 3 2" xfId="15741"/>
    <cellStyle name="s_Trans Assump_JE Template_SAP JE Accrual 3 3" xfId="22797"/>
    <cellStyle name="s_Trans Assump_JE Template_SAP JE Accrual 4" xfId="13979"/>
    <cellStyle name="s_Trans Assump_JE Template_SAP JE Accrual 4 2" xfId="31057"/>
    <cellStyle name="s_Trans Assump_JE Template_SAP JE Accrual 4 3" xfId="18675"/>
    <cellStyle name="s_Trans Assump_JE Template_SAP JE Accrual 5" xfId="19994"/>
    <cellStyle name="s_Trans Assump_JE Template_SAP JE Accrual 6" xfId="36432"/>
    <cellStyle name="s_Trans Assump_JE Template_SAP JE Accrual 7" xfId="37322"/>
    <cellStyle name="s_Trans Assump_JE Template_SAP JE Accrual 8" xfId="38210"/>
    <cellStyle name="s_Trans Assump_JE Template_SAP JE Template 10.06.12" xfId="7654"/>
    <cellStyle name="s_Trans Assump_JE Template_SAP JE Template 10.06.12 2" xfId="11288"/>
    <cellStyle name="s_Trans Assump_JE Template_SAP JE Template 10.06.12 2 2" xfId="13081"/>
    <cellStyle name="s_Trans Assump_JE Template_SAP JE Template 10.06.12 2 2 2" xfId="16619"/>
    <cellStyle name="s_Trans Assump_JE Template_SAP JE Template 10.06.12 2 2 3" xfId="23676"/>
    <cellStyle name="s_Trans Assump_JE Template_SAP JE Template 10.06.12 2 3" xfId="14862"/>
    <cellStyle name="s_Trans Assump_JE Template_SAP JE Template 10.06.12 2 4" xfId="21907"/>
    <cellStyle name="s_Trans Assump_JE Template_SAP JE Template 10.06.12 3" xfId="12196"/>
    <cellStyle name="s_Trans Assump_JE Template_SAP JE Template 10.06.12 3 2" xfId="15742"/>
    <cellStyle name="s_Trans Assump_JE Template_SAP JE Template 10.06.12 3 3" xfId="22798"/>
    <cellStyle name="s_Trans Assump_JE Template_SAP JE Template 10.06.12 4" xfId="13980"/>
    <cellStyle name="s_Trans Assump_JE Template_SAP JE Template 10.06.12 4 2" xfId="31058"/>
    <cellStyle name="s_Trans Assump_JE Template_SAP JE Template 10.06.12 4 3" xfId="33588"/>
    <cellStyle name="s_Trans Assump_JE Template_SAP JE Template 10.06.12 5" xfId="19995"/>
    <cellStyle name="s_Trans Assump_JE Template_SAP JE Template 10.06.12 6" xfId="36433"/>
    <cellStyle name="s_Trans Assump_JE Template_SAP JE Template 10.06.12 7" xfId="37323"/>
    <cellStyle name="s_Trans Assump_JE Template_SAP JE Template 10.06.12 8" xfId="38211"/>
    <cellStyle name="s_Trans Assump_JE-December 2012" xfId="7655"/>
    <cellStyle name="s_Trans Assump_JE-December 2012 10" xfId="36434"/>
    <cellStyle name="s_Trans Assump_JE-December 2012 11" xfId="37324"/>
    <cellStyle name="s_Trans Assump_JE-December 2012 12" xfId="38212"/>
    <cellStyle name="s_Trans Assump_JE-December 2012 2" xfId="7656"/>
    <cellStyle name="s_Trans Assump_JE-December 2012 2 2" xfId="31060"/>
    <cellStyle name="s_Trans Assump_JE-December 2012 2 2 2" xfId="33447"/>
    <cellStyle name="s_Trans Assump_JE-December 2012 3" xfId="7657"/>
    <cellStyle name="s_Trans Assump_JE-December 2012 3 2" xfId="31061"/>
    <cellStyle name="s_Trans Assump_JE-December 2012 3 2 2" xfId="33219"/>
    <cellStyle name="s_Trans Assump_JE-December 2012 4" xfId="7658"/>
    <cellStyle name="s_Trans Assump_JE-December 2012 4 2" xfId="31062"/>
    <cellStyle name="s_Trans Assump_JE-December 2012 4 2 2" xfId="21488"/>
    <cellStyle name="s_Trans Assump_JE-December 2012 5" xfId="7659"/>
    <cellStyle name="s_Trans Assump_JE-December 2012 5 2" xfId="31063"/>
    <cellStyle name="s_Trans Assump_JE-December 2012 5 2 2" xfId="32593"/>
    <cellStyle name="s_Trans Assump_JE-December 2012 6" xfId="11289"/>
    <cellStyle name="s_Trans Assump_JE-December 2012 6 2" xfId="13082"/>
    <cellStyle name="s_Trans Assump_JE-December 2012 6 2 2" xfId="16620"/>
    <cellStyle name="s_Trans Assump_JE-December 2012 6 2 3" xfId="23677"/>
    <cellStyle name="s_Trans Assump_JE-December 2012 6 3" xfId="14863"/>
    <cellStyle name="s_Trans Assump_JE-December 2012 6 4" xfId="21908"/>
    <cellStyle name="s_Trans Assump_JE-December 2012 7" xfId="12197"/>
    <cellStyle name="s_Trans Assump_JE-December 2012 7 2" xfId="15743"/>
    <cellStyle name="s_Trans Assump_JE-December 2012 7 3" xfId="22799"/>
    <cellStyle name="s_Trans Assump_JE-December 2012 8" xfId="13981"/>
    <cellStyle name="s_Trans Assump_JE-December 2012 8 2" xfId="31059"/>
    <cellStyle name="s_Trans Assump_JE-December 2012 8 3" xfId="32299"/>
    <cellStyle name="s_Trans Assump_JE-December 2012 9" xfId="19996"/>
    <cellStyle name="s_Trans Assump_JE-November 2012" xfId="7660"/>
    <cellStyle name="s_Trans Assump_JE-November 2012 10" xfId="36435"/>
    <cellStyle name="s_Trans Assump_JE-November 2012 11" xfId="37325"/>
    <cellStyle name="s_Trans Assump_JE-November 2012 12" xfId="38213"/>
    <cellStyle name="s_Trans Assump_JE-November 2012 2" xfId="7661"/>
    <cellStyle name="s_Trans Assump_JE-November 2012 2 2" xfId="31065"/>
    <cellStyle name="s_Trans Assump_JE-November 2012 2 2 2" xfId="32688"/>
    <cellStyle name="s_Trans Assump_JE-November 2012 3" xfId="7662"/>
    <cellStyle name="s_Trans Assump_JE-November 2012 3 2" xfId="31066"/>
    <cellStyle name="s_Trans Assump_JE-November 2012 3 2 2" xfId="34971"/>
    <cellStyle name="s_Trans Assump_JE-November 2012 4" xfId="7663"/>
    <cellStyle name="s_Trans Assump_JE-November 2012 4 2" xfId="31067"/>
    <cellStyle name="s_Trans Assump_JE-November 2012 4 2 2" xfId="35227"/>
    <cellStyle name="s_Trans Assump_JE-November 2012 5" xfId="7664"/>
    <cellStyle name="s_Trans Assump_JE-November 2012 5 2" xfId="31068"/>
    <cellStyle name="s_Trans Assump_JE-November 2012 5 2 2" xfId="32781"/>
    <cellStyle name="s_Trans Assump_JE-November 2012 6" xfId="11290"/>
    <cellStyle name="s_Trans Assump_JE-November 2012 6 2" xfId="13083"/>
    <cellStyle name="s_Trans Assump_JE-November 2012 6 2 2" xfId="16621"/>
    <cellStyle name="s_Trans Assump_JE-November 2012 6 2 3" xfId="23678"/>
    <cellStyle name="s_Trans Assump_JE-November 2012 6 3" xfId="14864"/>
    <cellStyle name="s_Trans Assump_JE-November 2012 6 4" xfId="21909"/>
    <cellStyle name="s_Trans Assump_JE-November 2012 7" xfId="12198"/>
    <cellStyle name="s_Trans Assump_JE-November 2012 7 2" xfId="15744"/>
    <cellStyle name="s_Trans Assump_JE-November 2012 7 3" xfId="22800"/>
    <cellStyle name="s_Trans Assump_JE-November 2012 8" xfId="13982"/>
    <cellStyle name="s_Trans Assump_JE-November 2012 8 2" xfId="31064"/>
    <cellStyle name="s_Trans Assump_JE-November 2012 8 3" xfId="33625"/>
    <cellStyle name="s_Trans Assump_JE-November 2012 9" xfId="19997"/>
    <cellStyle name="s_Trans Assump_Journal Entry (2)" xfId="7665"/>
    <cellStyle name="s_Trans Assump_Journal Entry (2) 2" xfId="31069"/>
    <cellStyle name="s_Trans Assump_Journal Entry (2) 2 2" xfId="18018"/>
    <cellStyle name="s_Trans Assump_JR 2001 OPEB 2012" xfId="10672"/>
    <cellStyle name="s_Trans Assump_JR 2001 OPEB 2012 2" xfId="31070"/>
    <cellStyle name="s_Trans Assump_JR 2001 OPEB 2012 2 2" xfId="35417"/>
    <cellStyle name="s_Trans Assump_JR 2002 Pension Costs 2012" xfId="10673"/>
    <cellStyle name="s_Trans Assump_JR 2002 Pension Costs 2012 2" xfId="31071"/>
    <cellStyle name="s_Trans Assump_JR 2002 Pension Costs 2012 2 2" xfId="19007"/>
    <cellStyle name="s_Trans Assump_LI#38 165100 Mar 2011" xfId="7666"/>
    <cellStyle name="s_Trans Assump_LI#38 165100 Mar 2011 2" xfId="10674"/>
    <cellStyle name="s_Trans Assump_LI#38 165100 Mar 2011 2 2" xfId="31073"/>
    <cellStyle name="s_Trans Assump_LI#38 165100 Mar 2011 2 2 2" xfId="32925"/>
    <cellStyle name="s_Trans Assump_LI#38 165100 Mar 2011 3" xfId="31072"/>
    <cellStyle name="s_Trans Assump_LI#38 165100 Mar 2011 3 2" xfId="17398"/>
    <cellStyle name="s_Trans Assump_LI#38 165100 Mar 2011_39 - JE 77 Rev Stabilization_NY_05.12" xfId="9214"/>
    <cellStyle name="s_Trans Assump_LI#38 165100 Mar 2011_39 - JE 77 Rev Stabilization_NY_05.12 2" xfId="10675"/>
    <cellStyle name="s_Trans Assump_LI#38 165100 Mar 2011_39 - JE 77 Rev Stabilization_NY_05.12 2 2" xfId="31075"/>
    <cellStyle name="s_Trans Assump_LI#38 165100 Mar 2011_39 - JE 77 Rev Stabilization_NY_05.12 2 2 2" xfId="33984"/>
    <cellStyle name="s_Trans Assump_LI#38 165100 Mar 2011_39 - JE 77 Rev Stabilization_NY_05.12 3" xfId="31074"/>
    <cellStyle name="s_Trans Assump_LI#38 165100 Mar 2011_39 - JE 77 Rev Stabilization_NY_05.12 3 2" xfId="34252"/>
    <cellStyle name="s_Trans Assump_LI#38 165100 Mar 2011_39 - JE 79 Rev Stabilization adj_NY_05.12" xfId="9215"/>
    <cellStyle name="s_Trans Assump_LI#38 165100 Mar 2011_39 - JE 79 Rev Stabilization adj_NY_05.12 2" xfId="10676"/>
    <cellStyle name="s_Trans Assump_LI#38 165100 Mar 2011_39 - JE 79 Rev Stabilization adj_NY_05.12 2 2" xfId="31077"/>
    <cellStyle name="s_Trans Assump_LI#38 165100 Mar 2011_39 - JE 79 Rev Stabilization adj_NY_05.12 2 2 2" xfId="34893"/>
    <cellStyle name="s_Trans Assump_LI#38 165100 Mar 2011_39 - JE 79 Rev Stabilization adj_NY_05.12 3" xfId="31076"/>
    <cellStyle name="s_Trans Assump_LI#38 165100 Mar 2011_39 - JE 79 Rev Stabilization adj_NY_05.12 3 2" xfId="18851"/>
    <cellStyle name="s_Trans Assump_LI#38 165100 Mar 2011_JE 38110902 True up interest for RAC adjustment" xfId="7667"/>
    <cellStyle name="s_Trans Assump_LI#38 165100 Mar 2011_JE 38110902 True up interest for RAC adjustment 2" xfId="10677"/>
    <cellStyle name="s_Trans Assump_LI#38 165100 Mar 2011_JE 38110902 True up interest for RAC adjustment 2 2" xfId="31079"/>
    <cellStyle name="s_Trans Assump_LI#38 165100 Mar 2011_JE 38110902 True up interest for RAC adjustment 2 2 2" xfId="20783"/>
    <cellStyle name="s_Trans Assump_LI#38 165100 Mar 2011_JE 38110902 True up interest for RAC adjustment 3" xfId="31078"/>
    <cellStyle name="s_Trans Assump_LI#38 165100 Mar 2011_JE 38110902 True up interest for RAC adjustment 3 2" xfId="35045"/>
    <cellStyle name="s_Trans Assump_LI#38 165100 Mar 2011_JE 77 Rev Stabilization 01.12" xfId="7668"/>
    <cellStyle name="s_Trans Assump_LI#38 165100 Mar 2011_JE 77 Rev Stabilization 01.12 2" xfId="10678"/>
    <cellStyle name="s_Trans Assump_LI#38 165100 Mar 2011_JE 77 Rev Stabilization 01.12 2 2" xfId="31081"/>
    <cellStyle name="s_Trans Assump_LI#38 165100 Mar 2011_JE 77 Rev Stabilization 01.12 2 2 2" xfId="20952"/>
    <cellStyle name="s_Trans Assump_LI#38 165100 Mar 2011_JE 77 Rev Stabilization 01.12 3" xfId="31080"/>
    <cellStyle name="s_Trans Assump_LI#38 165100 Mar 2011_JE 77 Rev Stabilization 01.12 3 2" xfId="35487"/>
    <cellStyle name="s_Trans Assump_LI#38 165100 Mar 2011_JE 77 Rev Stabilization 04.12" xfId="9216"/>
    <cellStyle name="s_Trans Assump_LI#38 165100 Mar 2011_JE 77 Rev Stabilization 04.12 2" xfId="10679"/>
    <cellStyle name="s_Trans Assump_LI#38 165100 Mar 2011_JE 77 Rev Stabilization 04.12 2 2" xfId="31083"/>
    <cellStyle name="s_Trans Assump_LI#38 165100 Mar 2011_JE 77 Rev Stabilization 04.12 2 2 2" xfId="35477"/>
    <cellStyle name="s_Trans Assump_LI#38 165100 Mar 2011_JE 77 Rev Stabilization 04.12 3" xfId="31082"/>
    <cellStyle name="s_Trans Assump_LI#38 165100 Mar 2011_JE 77 Rev Stabilization 04.12 3 2" xfId="19328"/>
    <cellStyle name="s_Trans Assump_LI#38 165100 Mar 2011_JE 77 Rev Stabilization_LI_07.12" xfId="9217"/>
    <cellStyle name="s_Trans Assump_LI#38 165100 Mar 2011_JE 77 Rev Stabilization_LI_07.12 2" xfId="31084"/>
    <cellStyle name="s_Trans Assump_LI#38 165100 Mar 2011_JE 77 Rev Stabilization_LI_07.12 2 2" xfId="19078"/>
    <cellStyle name="s_Trans Assump_LI#38 165100 Mar 2011_JE 78 Property Tax Stabilization 01.12" xfId="7669"/>
    <cellStyle name="s_Trans Assump_LI#38 165100 Mar 2011_JE 78 Property Tax Stabilization 01.12 2" xfId="10680"/>
    <cellStyle name="s_Trans Assump_LI#38 165100 Mar 2011_JE 78 Property Tax Stabilization 01.12 2 2" xfId="31086"/>
    <cellStyle name="s_Trans Assump_LI#38 165100 Mar 2011_JE 78 Property Tax Stabilization 01.12 2 2 2" xfId="35786"/>
    <cellStyle name="s_Trans Assump_LI#38 165100 Mar 2011_JE 78 Property Tax Stabilization 01.12 3" xfId="31085"/>
    <cellStyle name="s_Trans Assump_LI#38 165100 Mar 2011_JE 78 Property Tax Stabilization 01.12 3 2" xfId="18891"/>
    <cellStyle name="s_Trans Assump_LI#38 165100 Mar 2011_JE 78 Property Tax Stabilization 03.12" xfId="9218"/>
    <cellStyle name="s_Trans Assump_LI#38 165100 Mar 2011_JE 78 Property Tax Stabilization 03.12 2" xfId="31087"/>
    <cellStyle name="s_Trans Assump_LI#38 165100 Mar 2011_JE 78 Property Tax Stabilization 03.12 2 2" xfId="34621"/>
    <cellStyle name="s_Trans Assump_LI#38 165100 Mar 2011_JE 78 Property Tax Stabilization 04.12" xfId="9219"/>
    <cellStyle name="s_Trans Assump_LI#38 165100 Mar 2011_JE 78 Property Tax Stabilization 04.12 2" xfId="31088"/>
    <cellStyle name="s_Trans Assump_LI#38 165100 Mar 2011_JE 78 Property Tax Stabilization 04.12 2 2" xfId="34515"/>
    <cellStyle name="s_Trans Assump_LI#38 165100 Mar 2011_JE 78 Property Tax Stabilization 11.11" xfId="7670"/>
    <cellStyle name="s_Trans Assump_LI#38 165100 Mar 2011_JE 78 Property Tax Stabilization 11.11 2" xfId="10681"/>
    <cellStyle name="s_Trans Assump_LI#38 165100 Mar 2011_JE 78 Property Tax Stabilization 11.11 2 2" xfId="31090"/>
    <cellStyle name="s_Trans Assump_LI#38 165100 Mar 2011_JE 78 Property Tax Stabilization 11.11 2 2 2" xfId="18929"/>
    <cellStyle name="s_Trans Assump_LI#38 165100 Mar 2011_JE 78 Property Tax Stabilization 11.11 3" xfId="31089"/>
    <cellStyle name="s_Trans Assump_LI#38 165100 Mar 2011_JE 78 Property Tax Stabilization 11.11 3 2" xfId="19263"/>
    <cellStyle name="s_Trans Assump_Sheet1" xfId="7671"/>
    <cellStyle name="s_Trans Assump_Sheet1 2" xfId="11291"/>
    <cellStyle name="s_Trans Assump_Sheet1 2 2" xfId="13084"/>
    <cellStyle name="s_Trans Assump_Sheet1 2 2 2" xfId="16622"/>
    <cellStyle name="s_Trans Assump_Sheet1 2 2 3" xfId="23679"/>
    <cellStyle name="s_Trans Assump_Sheet1 2 3" xfId="14865"/>
    <cellStyle name="s_Trans Assump_Sheet1 2 4" xfId="21910"/>
    <cellStyle name="s_Trans Assump_Sheet1 3" xfId="12199"/>
    <cellStyle name="s_Trans Assump_Sheet1 3 2" xfId="15745"/>
    <cellStyle name="s_Trans Assump_Sheet1 3 3" xfId="22801"/>
    <cellStyle name="s_Trans Assump_Sheet1 4" xfId="13983"/>
    <cellStyle name="s_Trans Assump_Sheet1 4 2" xfId="31091"/>
    <cellStyle name="s_Trans Assump_Sheet1 4 3" xfId="33644"/>
    <cellStyle name="s_Trans Assump_Sheet1 5" xfId="19998"/>
    <cellStyle name="s_Trans Assump_Sheet1 6" xfId="36436"/>
    <cellStyle name="s_Trans Assump_Sheet1 7" xfId="37326"/>
    <cellStyle name="s_Trans Assump_Sheet1 8" xfId="38214"/>
    <cellStyle name="s_Trans Assump_UPLOAD-Template_2012-06-22" xfId="7672"/>
    <cellStyle name="s_Trans Assump_UPLOAD-Template_2012-06-22 10" xfId="36437"/>
    <cellStyle name="s_Trans Assump_UPLOAD-Template_2012-06-22 11" xfId="37327"/>
    <cellStyle name="s_Trans Assump_UPLOAD-Template_2012-06-22 12" xfId="38215"/>
    <cellStyle name="s_Trans Assump_UPLOAD-Template_2012-06-22 2" xfId="7673"/>
    <cellStyle name="s_Trans Assump_UPLOAD-Template_2012-06-22 2 2" xfId="11293"/>
    <cellStyle name="s_Trans Assump_UPLOAD-Template_2012-06-22 2 2 2" xfId="13086"/>
    <cellStyle name="s_Trans Assump_UPLOAD-Template_2012-06-22 2 2 2 2" xfId="16624"/>
    <cellStyle name="s_Trans Assump_UPLOAD-Template_2012-06-22 2 2 2 3" xfId="23681"/>
    <cellStyle name="s_Trans Assump_UPLOAD-Template_2012-06-22 2 2 3" xfId="14867"/>
    <cellStyle name="s_Trans Assump_UPLOAD-Template_2012-06-22 2 2 4" xfId="21912"/>
    <cellStyle name="s_Trans Assump_UPLOAD-Template_2012-06-22 2 3" xfId="12201"/>
    <cellStyle name="s_Trans Assump_UPLOAD-Template_2012-06-22 2 3 2" xfId="15747"/>
    <cellStyle name="s_Trans Assump_UPLOAD-Template_2012-06-22 2 3 3" xfId="22803"/>
    <cellStyle name="s_Trans Assump_UPLOAD-Template_2012-06-22 2 4" xfId="13985"/>
    <cellStyle name="s_Trans Assump_UPLOAD-Template_2012-06-22 2 4 2" xfId="31093"/>
    <cellStyle name="s_Trans Assump_UPLOAD-Template_2012-06-22 2 4 3" xfId="35408"/>
    <cellStyle name="s_Trans Assump_UPLOAD-Template_2012-06-22 2 5" xfId="20000"/>
    <cellStyle name="s_Trans Assump_UPLOAD-Template_2012-06-22 2 6" xfId="36438"/>
    <cellStyle name="s_Trans Assump_UPLOAD-Template_2012-06-22 2 7" xfId="37328"/>
    <cellStyle name="s_Trans Assump_UPLOAD-Template_2012-06-22 2 8" xfId="38216"/>
    <cellStyle name="s_Trans Assump_UPLOAD-Template_2012-06-22 3" xfId="7674"/>
    <cellStyle name="s_Trans Assump_UPLOAD-Template_2012-06-22 3 2" xfId="31094"/>
    <cellStyle name="s_Trans Assump_UPLOAD-Template_2012-06-22 3 2 2" xfId="21083"/>
    <cellStyle name="s_Trans Assump_UPLOAD-Template_2012-06-22 4" xfId="7675"/>
    <cellStyle name="s_Trans Assump_UPLOAD-Template_2012-06-22 4 2" xfId="31095"/>
    <cellStyle name="s_Trans Assump_UPLOAD-Template_2012-06-22 4 2 2" xfId="21489"/>
    <cellStyle name="s_Trans Assump_UPLOAD-Template_2012-06-22 5" xfId="7676"/>
    <cellStyle name="s_Trans Assump_UPLOAD-Template_2012-06-22 5 2" xfId="31096"/>
    <cellStyle name="s_Trans Assump_UPLOAD-Template_2012-06-22 5 2 2" xfId="18094"/>
    <cellStyle name="s_Trans Assump_UPLOAD-Template_2012-06-22 6" xfId="11292"/>
    <cellStyle name="s_Trans Assump_UPLOAD-Template_2012-06-22 6 2" xfId="13085"/>
    <cellStyle name="s_Trans Assump_UPLOAD-Template_2012-06-22 6 2 2" xfId="16623"/>
    <cellStyle name="s_Trans Assump_UPLOAD-Template_2012-06-22 6 2 3" xfId="23680"/>
    <cellStyle name="s_Trans Assump_UPLOAD-Template_2012-06-22 6 3" xfId="14866"/>
    <cellStyle name="s_Trans Assump_UPLOAD-Template_2012-06-22 6 4" xfId="21911"/>
    <cellStyle name="s_Trans Assump_UPLOAD-Template_2012-06-22 7" xfId="12200"/>
    <cellStyle name="s_Trans Assump_UPLOAD-Template_2012-06-22 7 2" xfId="15746"/>
    <cellStyle name="s_Trans Assump_UPLOAD-Template_2012-06-22 7 3" xfId="22802"/>
    <cellStyle name="s_Trans Assump_UPLOAD-Template_2012-06-22 8" xfId="13984"/>
    <cellStyle name="s_Trans Assump_UPLOAD-Template_2012-06-22 8 2" xfId="31092"/>
    <cellStyle name="s_Trans Assump_UPLOAD-Template_2012-06-22 8 3" xfId="34341"/>
    <cellStyle name="s_Trans Assump_UPLOAD-Template_2012-06-22 9" xfId="19999"/>
    <cellStyle name="s_Trans Assump_UPLOAD-Template_2012-06-22_SAP JE Accrual" xfId="7677"/>
    <cellStyle name="s_Trans Assump_UPLOAD-Template_2012-06-22_SAP JE Accrual 2" xfId="11294"/>
    <cellStyle name="s_Trans Assump_UPLOAD-Template_2012-06-22_SAP JE Accrual 2 2" xfId="13087"/>
    <cellStyle name="s_Trans Assump_UPLOAD-Template_2012-06-22_SAP JE Accrual 2 2 2" xfId="16625"/>
    <cellStyle name="s_Trans Assump_UPLOAD-Template_2012-06-22_SAP JE Accrual 2 2 3" xfId="23682"/>
    <cellStyle name="s_Trans Assump_UPLOAD-Template_2012-06-22_SAP JE Accrual 2 3" xfId="14868"/>
    <cellStyle name="s_Trans Assump_UPLOAD-Template_2012-06-22_SAP JE Accrual 2 4" xfId="21913"/>
    <cellStyle name="s_Trans Assump_UPLOAD-Template_2012-06-22_SAP JE Accrual 3" xfId="12202"/>
    <cellStyle name="s_Trans Assump_UPLOAD-Template_2012-06-22_SAP JE Accrual 3 2" xfId="15748"/>
    <cellStyle name="s_Trans Assump_UPLOAD-Template_2012-06-22_SAP JE Accrual 3 3" xfId="22804"/>
    <cellStyle name="s_Trans Assump_UPLOAD-Template_2012-06-22_SAP JE Accrual 4" xfId="13986"/>
    <cellStyle name="s_Trans Assump_UPLOAD-Template_2012-06-22_SAP JE Accrual 4 2" xfId="31097"/>
    <cellStyle name="s_Trans Assump_UPLOAD-Template_2012-06-22_SAP JE Accrual 4 3" xfId="21045"/>
    <cellStyle name="s_Trans Assump_UPLOAD-Template_2012-06-22_SAP JE Accrual 5" xfId="20001"/>
    <cellStyle name="s_Trans Assump_UPLOAD-Template_2012-06-22_SAP JE Accrual 6" xfId="36439"/>
    <cellStyle name="s_Trans Assump_UPLOAD-Template_2012-06-22_SAP JE Accrual 7" xfId="37329"/>
    <cellStyle name="s_Trans Assump_UPLOAD-Template_2012-06-22_SAP JE Accrual 8" xfId="38217"/>
    <cellStyle name="s_Trans Assump_UPLOAD-Template_2012-06-22_SAP JE Template 10.06.12" xfId="7678"/>
    <cellStyle name="s_Trans Assump_UPLOAD-Template_2012-06-22_SAP JE Template 10.06.12 2" xfId="11295"/>
    <cellStyle name="s_Trans Assump_UPLOAD-Template_2012-06-22_SAP JE Template 10.06.12 2 2" xfId="13088"/>
    <cellStyle name="s_Trans Assump_UPLOAD-Template_2012-06-22_SAP JE Template 10.06.12 2 2 2" xfId="16626"/>
    <cellStyle name="s_Trans Assump_UPLOAD-Template_2012-06-22_SAP JE Template 10.06.12 2 2 3" xfId="23683"/>
    <cellStyle name="s_Trans Assump_UPLOAD-Template_2012-06-22_SAP JE Template 10.06.12 2 3" xfId="14869"/>
    <cellStyle name="s_Trans Assump_UPLOAD-Template_2012-06-22_SAP JE Template 10.06.12 2 4" xfId="21914"/>
    <cellStyle name="s_Trans Assump_UPLOAD-Template_2012-06-22_SAP JE Template 10.06.12 3" xfId="12203"/>
    <cellStyle name="s_Trans Assump_UPLOAD-Template_2012-06-22_SAP JE Template 10.06.12 3 2" xfId="15749"/>
    <cellStyle name="s_Trans Assump_UPLOAD-Template_2012-06-22_SAP JE Template 10.06.12 3 3" xfId="22805"/>
    <cellStyle name="s_Trans Assump_UPLOAD-Template_2012-06-22_SAP JE Template 10.06.12 4" xfId="13987"/>
    <cellStyle name="s_Trans Assump_UPLOAD-Template_2012-06-22_SAP JE Template 10.06.12 4 2" xfId="31098"/>
    <cellStyle name="s_Trans Assump_UPLOAD-Template_2012-06-22_SAP JE Template 10.06.12 4 3" xfId="17731"/>
    <cellStyle name="s_Trans Assump_UPLOAD-Template_2012-06-22_SAP JE Template 10.06.12 5" xfId="20002"/>
    <cellStyle name="s_Trans Assump_UPLOAD-Template_2012-06-22_SAP JE Template 10.06.12 6" xfId="36440"/>
    <cellStyle name="s_Trans Assump_UPLOAD-Template_2012-06-22_SAP JE Template 10.06.12 7" xfId="37330"/>
    <cellStyle name="s_Trans Assump_UPLOAD-Template_2012-06-22_SAP JE Template 10.06.12 8" xfId="38218"/>
    <cellStyle name="s_Trans Sum" xfId="179"/>
    <cellStyle name="s_Trans Sum 2" xfId="7679"/>
    <cellStyle name="s_Trans Sum 2 2" xfId="11296"/>
    <cellStyle name="s_Trans Sum 2 2 2" xfId="13089"/>
    <cellStyle name="s_Trans Sum 2 2 2 2" xfId="16627"/>
    <cellStyle name="s_Trans Sum 2 2 2 3" xfId="23684"/>
    <cellStyle name="s_Trans Sum 2 2 3" xfId="14870"/>
    <cellStyle name="s_Trans Sum 2 2 4" xfId="21915"/>
    <cellStyle name="s_Trans Sum 2 3" xfId="12204"/>
    <cellStyle name="s_Trans Sum 2 3 2" xfId="15750"/>
    <cellStyle name="s_Trans Sum 2 3 3" xfId="22806"/>
    <cellStyle name="s_Trans Sum 2 4" xfId="13988"/>
    <cellStyle name="s_Trans Sum 2 4 2" xfId="31100"/>
    <cellStyle name="s_Trans Sum 2 4 3" xfId="33125"/>
    <cellStyle name="s_Trans Sum 2 5" xfId="20003"/>
    <cellStyle name="s_Trans Sum 2 6" xfId="36441"/>
    <cellStyle name="s_Trans Sum 2 7" xfId="37331"/>
    <cellStyle name="s_Trans Sum 2 8" xfId="38219"/>
    <cellStyle name="s_Trans Sum 3" xfId="31099"/>
    <cellStyle name="s_Trans Sum 3 2" xfId="34519"/>
    <cellStyle name="s_Trans Sum_1" xfId="180"/>
    <cellStyle name="s_Trans Sum_1 2" xfId="7680"/>
    <cellStyle name="s_Trans Sum_1 2 2" xfId="11297"/>
    <cellStyle name="s_Trans Sum_1 2 2 2" xfId="13090"/>
    <cellStyle name="s_Trans Sum_1 2 2 2 2" xfId="16628"/>
    <cellStyle name="s_Trans Sum_1 2 2 2 3" xfId="23685"/>
    <cellStyle name="s_Trans Sum_1 2 2 3" xfId="14871"/>
    <cellStyle name="s_Trans Sum_1 2 2 4" xfId="21916"/>
    <cellStyle name="s_Trans Sum_1 2 3" xfId="12205"/>
    <cellStyle name="s_Trans Sum_1 2 3 2" xfId="15751"/>
    <cellStyle name="s_Trans Sum_1 2 3 3" xfId="22807"/>
    <cellStyle name="s_Trans Sum_1 2 4" xfId="13989"/>
    <cellStyle name="s_Trans Sum_1 2 4 2" xfId="31102"/>
    <cellStyle name="s_Trans Sum_1 2 4 3" xfId="34939"/>
    <cellStyle name="s_Trans Sum_1 2 5" xfId="20004"/>
    <cellStyle name="s_Trans Sum_1 2 6" xfId="36442"/>
    <cellStyle name="s_Trans Sum_1 2 7" xfId="37332"/>
    <cellStyle name="s_Trans Sum_1 2 8" xfId="38220"/>
    <cellStyle name="s_Trans Sum_1 3" xfId="31101"/>
    <cellStyle name="s_Trans Sum_1 3 2" xfId="34165"/>
    <cellStyle name="s_Trans Sum_1_100000439" xfId="9220"/>
    <cellStyle name="s_Trans Sum_1_100000439 2" xfId="31103"/>
    <cellStyle name="s_Trans Sum_1_100000439 2 2" xfId="19155"/>
    <cellStyle name="s_Trans Sum_1_100000477 JE 77 Rev Stabilization_LI_08.12" xfId="10682"/>
    <cellStyle name="s_Trans Sum_1_100000477 JE 77 Rev Stabilization_LI_08.12 2" xfId="31104"/>
    <cellStyle name="s_Trans Sum_1_100000477 JE 77 Rev Stabilization_LI_08.12 2 2" xfId="34622"/>
    <cellStyle name="s_Trans Sum_1_165500 Prepaid Other_NY_05.12" xfId="9221"/>
    <cellStyle name="s_Trans Sum_1_165500 Prepaid Other_NY_05.12 2" xfId="31105"/>
    <cellStyle name="s_Trans Sum_1_165500 Prepaid Other_NY_05.12 2 2" xfId="17750"/>
    <cellStyle name="s_Trans Sum_1_241208 Accrued Rents_NY_05.12" xfId="9487"/>
    <cellStyle name="s_Trans Sum_1_241208 Accrued Rents_NY_05.12 2" xfId="31106"/>
    <cellStyle name="s_Trans Sum_1_241208 Accrued Rents_NY_05.12 2 2" xfId="17712"/>
    <cellStyle name="s_Trans Sum_1_256328 Accr Revenue Other_LI_11.11" xfId="7681"/>
    <cellStyle name="s_Trans Sum_1_256328 Accr Revenue Other_LI_11.11 2" xfId="31107"/>
    <cellStyle name="s_Trans Sum_1_256328 Accr Revenue Other_LI_11.11 2 2" xfId="32790"/>
    <cellStyle name="s_Trans Sum_1_256345 MTBE_NY_05.12" xfId="9488"/>
    <cellStyle name="s_Trans Sum_1_256345 MTBE_NY_05.12 2" xfId="31108"/>
    <cellStyle name="s_Trans Sum_1_256345 MTBE_NY_05.12 2 2" xfId="21446"/>
    <cellStyle name="s_Trans Sum_1_39 - JE 79 Rev Stabilization adj_NY_05.12" xfId="9222"/>
    <cellStyle name="s_Trans Sum_1_39 - JE 79 Rev Stabilization adj_NY_05.12 2" xfId="31109"/>
    <cellStyle name="s_Trans Sum_1_39 - JE 79 Rev Stabilization adj_NY_05.12 2 2" xfId="34097"/>
    <cellStyle name="s_Trans Sum_1_CONTROL_LOG_01_2012" xfId="7682"/>
    <cellStyle name="s_Trans Sum_1_CONTROL_LOG_01_2012 2" xfId="11298"/>
    <cellStyle name="s_Trans Sum_1_CONTROL_LOG_01_2012 2 2" xfId="13091"/>
    <cellStyle name="s_Trans Sum_1_CONTROL_LOG_01_2012 2 2 2" xfId="16629"/>
    <cellStyle name="s_Trans Sum_1_CONTROL_LOG_01_2012 2 2 3" xfId="23686"/>
    <cellStyle name="s_Trans Sum_1_CONTROL_LOG_01_2012 2 3" xfId="14872"/>
    <cellStyle name="s_Trans Sum_1_CONTROL_LOG_01_2012 2 4" xfId="21917"/>
    <cellStyle name="s_Trans Sum_1_CONTROL_LOG_01_2012 3" xfId="12206"/>
    <cellStyle name="s_Trans Sum_1_CONTROL_LOG_01_2012 3 2" xfId="15752"/>
    <cellStyle name="s_Trans Sum_1_CONTROL_LOG_01_2012 3 3" xfId="22808"/>
    <cellStyle name="s_Trans Sum_1_CONTROL_LOG_01_2012 4" xfId="13990"/>
    <cellStyle name="s_Trans Sum_1_CONTROL_LOG_01_2012 4 2" xfId="31110"/>
    <cellStyle name="s_Trans Sum_1_CONTROL_LOG_01_2012 4 3" xfId="21033"/>
    <cellStyle name="s_Trans Sum_1_CONTROL_LOG_01_2012 5" xfId="20005"/>
    <cellStyle name="s_Trans Sum_1_CONTROL_LOG_01_2012 6" xfId="36443"/>
    <cellStyle name="s_Trans Sum_1_CONTROL_LOG_01_2012 7" xfId="37333"/>
    <cellStyle name="s_Trans Sum_1_CONTROL_LOG_01_2012 8" xfId="38221"/>
    <cellStyle name="s_Trans Sum_1_CONTROL_LOG_02_2012" xfId="7683"/>
    <cellStyle name="s_Trans Sum_1_CONTROL_LOG_02_2012 2" xfId="11299"/>
    <cellStyle name="s_Trans Sum_1_CONTROL_LOG_02_2012 2 2" xfId="13092"/>
    <cellStyle name="s_Trans Sum_1_CONTROL_LOG_02_2012 2 2 2" xfId="16630"/>
    <cellStyle name="s_Trans Sum_1_CONTROL_LOG_02_2012 2 2 3" xfId="23687"/>
    <cellStyle name="s_Trans Sum_1_CONTROL_LOG_02_2012 2 3" xfId="14873"/>
    <cellStyle name="s_Trans Sum_1_CONTROL_LOG_02_2012 2 4" xfId="21918"/>
    <cellStyle name="s_Trans Sum_1_CONTROL_LOG_02_2012 3" xfId="12207"/>
    <cellStyle name="s_Trans Sum_1_CONTROL_LOG_02_2012 3 2" xfId="15753"/>
    <cellStyle name="s_Trans Sum_1_CONTROL_LOG_02_2012 3 3" xfId="22809"/>
    <cellStyle name="s_Trans Sum_1_CONTROL_LOG_02_2012 4" xfId="13991"/>
    <cellStyle name="s_Trans Sum_1_CONTROL_LOG_02_2012 4 2" xfId="31111"/>
    <cellStyle name="s_Trans Sum_1_CONTROL_LOG_02_2012 4 3" xfId="35462"/>
    <cellStyle name="s_Trans Sum_1_CONTROL_LOG_02_2012 5" xfId="20006"/>
    <cellStyle name="s_Trans Sum_1_CONTROL_LOG_02_2012 6" xfId="36444"/>
    <cellStyle name="s_Trans Sum_1_CONTROL_LOG_02_2012 7" xfId="37334"/>
    <cellStyle name="s_Trans Sum_1_CONTROL_LOG_02_2012 8" xfId="38222"/>
    <cellStyle name="s_Trans Sum_1_CONTROL_LOG_03_2012" xfId="7684"/>
    <cellStyle name="s_Trans Sum_1_CONTROL_LOG_03_2012 2" xfId="11300"/>
    <cellStyle name="s_Trans Sum_1_CONTROL_LOG_03_2012 2 2" xfId="13093"/>
    <cellStyle name="s_Trans Sum_1_CONTROL_LOG_03_2012 2 2 2" xfId="16631"/>
    <cellStyle name="s_Trans Sum_1_CONTROL_LOG_03_2012 2 2 3" xfId="23688"/>
    <cellStyle name="s_Trans Sum_1_CONTROL_LOG_03_2012 2 3" xfId="14874"/>
    <cellStyle name="s_Trans Sum_1_CONTROL_LOG_03_2012 2 4" xfId="21919"/>
    <cellStyle name="s_Trans Sum_1_CONTROL_LOG_03_2012 3" xfId="12208"/>
    <cellStyle name="s_Trans Sum_1_CONTROL_LOG_03_2012 3 2" xfId="15754"/>
    <cellStyle name="s_Trans Sum_1_CONTROL_LOG_03_2012 3 3" xfId="22810"/>
    <cellStyle name="s_Trans Sum_1_CONTROL_LOG_03_2012 4" xfId="13992"/>
    <cellStyle name="s_Trans Sum_1_CONTROL_LOG_03_2012 4 2" xfId="31112"/>
    <cellStyle name="s_Trans Sum_1_CONTROL_LOG_03_2012 4 3" xfId="32827"/>
    <cellStyle name="s_Trans Sum_1_CONTROL_LOG_03_2012 5" xfId="20007"/>
    <cellStyle name="s_Trans Sum_1_CONTROL_LOG_03_2012 6" xfId="36445"/>
    <cellStyle name="s_Trans Sum_1_CONTROL_LOG_03_2012 7" xfId="37335"/>
    <cellStyle name="s_Trans Sum_1_CONTROL_LOG_03_2012 8" xfId="38223"/>
    <cellStyle name="s_Trans Sum_1_CONTROL_LOG_04_2011" xfId="7685"/>
    <cellStyle name="s_Trans Sum_1_CONTROL_LOG_04_2011 2" xfId="11301"/>
    <cellStyle name="s_Trans Sum_1_CONTROL_LOG_04_2011 2 2" xfId="13094"/>
    <cellStyle name="s_Trans Sum_1_CONTROL_LOG_04_2011 2 2 2" xfId="16632"/>
    <cellStyle name="s_Trans Sum_1_CONTROL_LOG_04_2011 2 2 3" xfId="23689"/>
    <cellStyle name="s_Trans Sum_1_CONTROL_LOG_04_2011 2 3" xfId="14875"/>
    <cellStyle name="s_Trans Sum_1_CONTROL_LOG_04_2011 2 4" xfId="21920"/>
    <cellStyle name="s_Trans Sum_1_CONTROL_LOG_04_2011 3" xfId="12209"/>
    <cellStyle name="s_Trans Sum_1_CONTROL_LOG_04_2011 3 2" xfId="15755"/>
    <cellStyle name="s_Trans Sum_1_CONTROL_LOG_04_2011 3 3" xfId="22811"/>
    <cellStyle name="s_Trans Sum_1_CONTROL_LOG_04_2011 4" xfId="13993"/>
    <cellStyle name="s_Trans Sum_1_CONTROL_LOG_04_2011 4 2" xfId="31113"/>
    <cellStyle name="s_Trans Sum_1_CONTROL_LOG_04_2011 4 3" xfId="35138"/>
    <cellStyle name="s_Trans Sum_1_CONTROL_LOG_04_2011 5" xfId="20008"/>
    <cellStyle name="s_Trans Sum_1_CONTROL_LOG_04_2011 6" xfId="36446"/>
    <cellStyle name="s_Trans Sum_1_CONTROL_LOG_04_2011 7" xfId="37336"/>
    <cellStyle name="s_Trans Sum_1_CONTROL_LOG_04_2011 8" xfId="38224"/>
    <cellStyle name="s_Trans Sum_1_CONTROL_LOG_04_2012" xfId="7686"/>
    <cellStyle name="s_Trans Sum_1_CONTROL_LOG_04_2012 2" xfId="11302"/>
    <cellStyle name="s_Trans Sum_1_CONTROL_LOG_04_2012 2 2" xfId="13095"/>
    <cellStyle name="s_Trans Sum_1_CONTROL_LOG_04_2012 2 2 2" xfId="16633"/>
    <cellStyle name="s_Trans Sum_1_CONTROL_LOG_04_2012 2 2 3" xfId="23690"/>
    <cellStyle name="s_Trans Sum_1_CONTROL_LOG_04_2012 2 3" xfId="14876"/>
    <cellStyle name="s_Trans Sum_1_CONTROL_LOG_04_2012 2 4" xfId="21921"/>
    <cellStyle name="s_Trans Sum_1_CONTROL_LOG_04_2012 3" xfId="12210"/>
    <cellStyle name="s_Trans Sum_1_CONTROL_LOG_04_2012 3 2" xfId="15756"/>
    <cellStyle name="s_Trans Sum_1_CONTROL_LOG_04_2012 3 3" xfId="22812"/>
    <cellStyle name="s_Trans Sum_1_CONTROL_LOG_04_2012 4" xfId="13994"/>
    <cellStyle name="s_Trans Sum_1_CONTROL_LOG_04_2012 4 2" xfId="31114"/>
    <cellStyle name="s_Trans Sum_1_CONTROL_LOG_04_2012 4 3" xfId="21359"/>
    <cellStyle name="s_Trans Sum_1_CONTROL_LOG_04_2012 5" xfId="20009"/>
    <cellStyle name="s_Trans Sum_1_CONTROL_LOG_04_2012 6" xfId="36447"/>
    <cellStyle name="s_Trans Sum_1_CONTROL_LOG_04_2012 7" xfId="37337"/>
    <cellStyle name="s_Trans Sum_1_CONTROL_LOG_04_2012 8" xfId="38225"/>
    <cellStyle name="s_Trans Sum_1_CONTROL_LOG_05_2011" xfId="7687"/>
    <cellStyle name="s_Trans Sum_1_CONTROL_LOG_05_2011 2" xfId="11303"/>
    <cellStyle name="s_Trans Sum_1_CONTROL_LOG_05_2011 2 2" xfId="13096"/>
    <cellStyle name="s_Trans Sum_1_CONTROL_LOG_05_2011 2 2 2" xfId="16634"/>
    <cellStyle name="s_Trans Sum_1_CONTROL_LOG_05_2011 2 2 3" xfId="23691"/>
    <cellStyle name="s_Trans Sum_1_CONTROL_LOG_05_2011 2 3" xfId="14877"/>
    <cellStyle name="s_Trans Sum_1_CONTROL_LOG_05_2011 2 4" xfId="21922"/>
    <cellStyle name="s_Trans Sum_1_CONTROL_LOG_05_2011 3" xfId="12211"/>
    <cellStyle name="s_Trans Sum_1_CONTROL_LOG_05_2011 3 2" xfId="15757"/>
    <cellStyle name="s_Trans Sum_1_CONTROL_LOG_05_2011 3 3" xfId="22813"/>
    <cellStyle name="s_Trans Sum_1_CONTROL_LOG_05_2011 4" xfId="13995"/>
    <cellStyle name="s_Trans Sum_1_CONTROL_LOG_05_2011 4 2" xfId="31115"/>
    <cellStyle name="s_Trans Sum_1_CONTROL_LOG_05_2011 4 3" xfId="35787"/>
    <cellStyle name="s_Trans Sum_1_CONTROL_LOG_05_2011 5" xfId="20010"/>
    <cellStyle name="s_Trans Sum_1_CONTROL_LOG_05_2011 6" xfId="36448"/>
    <cellStyle name="s_Trans Sum_1_CONTROL_LOG_05_2011 7" xfId="37338"/>
    <cellStyle name="s_Trans Sum_1_CONTROL_LOG_05_2011 8" xfId="38226"/>
    <cellStyle name="s_Trans Sum_1_CONTROL_LOG_05_2012" xfId="7688"/>
    <cellStyle name="s_Trans Sum_1_CONTROL_LOG_05_2012 2" xfId="11304"/>
    <cellStyle name="s_Trans Sum_1_CONTROL_LOG_05_2012 2 2" xfId="13097"/>
    <cellStyle name="s_Trans Sum_1_CONTROL_LOG_05_2012 2 2 2" xfId="16635"/>
    <cellStyle name="s_Trans Sum_1_CONTROL_LOG_05_2012 2 2 3" xfId="23692"/>
    <cellStyle name="s_Trans Sum_1_CONTROL_LOG_05_2012 2 3" xfId="14878"/>
    <cellStyle name="s_Trans Sum_1_CONTROL_LOG_05_2012 2 4" xfId="21923"/>
    <cellStyle name="s_Trans Sum_1_CONTROL_LOG_05_2012 3" xfId="12212"/>
    <cellStyle name="s_Trans Sum_1_CONTROL_LOG_05_2012 3 2" xfId="15758"/>
    <cellStyle name="s_Trans Sum_1_CONTROL_LOG_05_2012 3 3" xfId="22814"/>
    <cellStyle name="s_Trans Sum_1_CONTROL_LOG_05_2012 4" xfId="13996"/>
    <cellStyle name="s_Trans Sum_1_CONTROL_LOG_05_2012 4 2" xfId="31116"/>
    <cellStyle name="s_Trans Sum_1_CONTROL_LOG_05_2012 4 3" xfId="34894"/>
    <cellStyle name="s_Trans Sum_1_CONTROL_LOG_05_2012 5" xfId="20011"/>
    <cellStyle name="s_Trans Sum_1_CONTROL_LOG_05_2012 6" xfId="36449"/>
    <cellStyle name="s_Trans Sum_1_CONTROL_LOG_05_2012 7" xfId="37339"/>
    <cellStyle name="s_Trans Sum_1_CONTROL_LOG_05_2012 8" xfId="38227"/>
    <cellStyle name="s_Trans Sum_1_CONTROL_LOG_06_2011" xfId="7689"/>
    <cellStyle name="s_Trans Sum_1_CONTROL_LOG_06_2011 2" xfId="11305"/>
    <cellStyle name="s_Trans Sum_1_CONTROL_LOG_06_2011 2 2" xfId="13098"/>
    <cellStyle name="s_Trans Sum_1_CONTROL_LOG_06_2011 2 2 2" xfId="16636"/>
    <cellStyle name="s_Trans Sum_1_CONTROL_LOG_06_2011 2 2 3" xfId="23693"/>
    <cellStyle name="s_Trans Sum_1_CONTROL_LOG_06_2011 2 3" xfId="14879"/>
    <cellStyle name="s_Trans Sum_1_CONTROL_LOG_06_2011 2 4" xfId="21924"/>
    <cellStyle name="s_Trans Sum_1_CONTROL_LOG_06_2011 3" xfId="12213"/>
    <cellStyle name="s_Trans Sum_1_CONTROL_LOG_06_2011 3 2" xfId="15759"/>
    <cellStyle name="s_Trans Sum_1_CONTROL_LOG_06_2011 3 3" xfId="22815"/>
    <cellStyle name="s_Trans Sum_1_CONTROL_LOG_06_2011 4" xfId="13997"/>
    <cellStyle name="s_Trans Sum_1_CONTROL_LOG_06_2011 4 2" xfId="31117"/>
    <cellStyle name="s_Trans Sum_1_CONTROL_LOG_06_2011 4 3" xfId="18796"/>
    <cellStyle name="s_Trans Sum_1_CONTROL_LOG_06_2011 5" xfId="20012"/>
    <cellStyle name="s_Trans Sum_1_CONTROL_LOG_06_2011 6" xfId="36450"/>
    <cellStyle name="s_Trans Sum_1_CONTROL_LOG_06_2011 7" xfId="37340"/>
    <cellStyle name="s_Trans Sum_1_CONTROL_LOG_06_2011 8" xfId="38228"/>
    <cellStyle name="s_Trans Sum_1_CONTROL_LOG_06_2012" xfId="7690"/>
    <cellStyle name="s_Trans Sum_1_CONTROL_LOG_06_2012 2" xfId="11306"/>
    <cellStyle name="s_Trans Sum_1_CONTROL_LOG_06_2012 2 2" xfId="13099"/>
    <cellStyle name="s_Trans Sum_1_CONTROL_LOG_06_2012 2 2 2" xfId="16637"/>
    <cellStyle name="s_Trans Sum_1_CONTROL_LOG_06_2012 2 2 3" xfId="23694"/>
    <cellStyle name="s_Trans Sum_1_CONTROL_LOG_06_2012 2 3" xfId="14880"/>
    <cellStyle name="s_Trans Sum_1_CONTROL_LOG_06_2012 2 4" xfId="21925"/>
    <cellStyle name="s_Trans Sum_1_CONTROL_LOG_06_2012 3" xfId="12214"/>
    <cellStyle name="s_Trans Sum_1_CONTROL_LOG_06_2012 3 2" xfId="15760"/>
    <cellStyle name="s_Trans Sum_1_CONTROL_LOG_06_2012 3 3" xfId="22816"/>
    <cellStyle name="s_Trans Sum_1_CONTROL_LOG_06_2012 4" xfId="13998"/>
    <cellStyle name="s_Trans Sum_1_CONTROL_LOG_06_2012 4 2" xfId="31118"/>
    <cellStyle name="s_Trans Sum_1_CONTROL_LOG_06_2012 4 3" xfId="18030"/>
    <cellStyle name="s_Trans Sum_1_CONTROL_LOG_06_2012 5" xfId="20013"/>
    <cellStyle name="s_Trans Sum_1_CONTROL_LOG_06_2012 6" xfId="36451"/>
    <cellStyle name="s_Trans Sum_1_CONTROL_LOG_06_2012 7" xfId="37341"/>
    <cellStyle name="s_Trans Sum_1_CONTROL_LOG_06_2012 8" xfId="38229"/>
    <cellStyle name="s_Trans Sum_1_CONTROL_LOG_07_2011" xfId="7691"/>
    <cellStyle name="s_Trans Sum_1_CONTROL_LOG_07_2011 2" xfId="11307"/>
    <cellStyle name="s_Trans Sum_1_CONTROL_LOG_07_2011 2 2" xfId="13100"/>
    <cellStyle name="s_Trans Sum_1_CONTROL_LOG_07_2011 2 2 2" xfId="16638"/>
    <cellStyle name="s_Trans Sum_1_CONTROL_LOG_07_2011 2 2 3" xfId="23695"/>
    <cellStyle name="s_Trans Sum_1_CONTROL_LOG_07_2011 2 3" xfId="14881"/>
    <cellStyle name="s_Trans Sum_1_CONTROL_LOG_07_2011 2 4" xfId="21926"/>
    <cellStyle name="s_Trans Sum_1_CONTROL_LOG_07_2011 3" xfId="12215"/>
    <cellStyle name="s_Trans Sum_1_CONTROL_LOG_07_2011 3 2" xfId="15761"/>
    <cellStyle name="s_Trans Sum_1_CONTROL_LOG_07_2011 3 3" xfId="22817"/>
    <cellStyle name="s_Trans Sum_1_CONTROL_LOG_07_2011 4" xfId="13999"/>
    <cellStyle name="s_Trans Sum_1_CONTROL_LOG_07_2011 4 2" xfId="31119"/>
    <cellStyle name="s_Trans Sum_1_CONTROL_LOG_07_2011 4 3" xfId="18311"/>
    <cellStyle name="s_Trans Sum_1_CONTROL_LOG_07_2011 5" xfId="20014"/>
    <cellStyle name="s_Trans Sum_1_CONTROL_LOG_07_2011 6" xfId="36452"/>
    <cellStyle name="s_Trans Sum_1_CONTROL_LOG_07_2011 7" xfId="37342"/>
    <cellStyle name="s_Trans Sum_1_CONTROL_LOG_07_2011 8" xfId="38230"/>
    <cellStyle name="s_Trans Sum_1_CONTROL_LOG_08_2011" xfId="7692"/>
    <cellStyle name="s_Trans Sum_1_CONTROL_LOG_08_2011 2" xfId="11308"/>
    <cellStyle name="s_Trans Sum_1_CONTROL_LOG_08_2011 2 2" xfId="13101"/>
    <cellStyle name="s_Trans Sum_1_CONTROL_LOG_08_2011 2 2 2" xfId="16639"/>
    <cellStyle name="s_Trans Sum_1_CONTROL_LOG_08_2011 2 2 3" xfId="23696"/>
    <cellStyle name="s_Trans Sum_1_CONTROL_LOG_08_2011 2 3" xfId="14882"/>
    <cellStyle name="s_Trans Sum_1_CONTROL_LOG_08_2011 2 4" xfId="21927"/>
    <cellStyle name="s_Trans Sum_1_CONTROL_LOG_08_2011 3" xfId="12216"/>
    <cellStyle name="s_Trans Sum_1_CONTROL_LOG_08_2011 3 2" xfId="15762"/>
    <cellStyle name="s_Trans Sum_1_CONTROL_LOG_08_2011 3 3" xfId="22818"/>
    <cellStyle name="s_Trans Sum_1_CONTROL_LOG_08_2011 4" xfId="14000"/>
    <cellStyle name="s_Trans Sum_1_CONTROL_LOG_08_2011 4 2" xfId="31120"/>
    <cellStyle name="s_Trans Sum_1_CONTROL_LOG_08_2011 4 3" xfId="33791"/>
    <cellStyle name="s_Trans Sum_1_CONTROL_LOG_08_2011 5" xfId="20015"/>
    <cellStyle name="s_Trans Sum_1_CONTROL_LOG_08_2011 6" xfId="36453"/>
    <cellStyle name="s_Trans Sum_1_CONTROL_LOG_08_2011 7" xfId="37343"/>
    <cellStyle name="s_Trans Sum_1_CONTROL_LOG_08_2011 8" xfId="38231"/>
    <cellStyle name="s_Trans Sum_1_CONTROL_LOG_09_2011" xfId="7693"/>
    <cellStyle name="s_Trans Sum_1_CONTROL_LOG_09_2011 2" xfId="11309"/>
    <cellStyle name="s_Trans Sum_1_CONTROL_LOG_09_2011 2 2" xfId="13102"/>
    <cellStyle name="s_Trans Sum_1_CONTROL_LOG_09_2011 2 2 2" xfId="16640"/>
    <cellStyle name="s_Trans Sum_1_CONTROL_LOG_09_2011 2 2 3" xfId="23697"/>
    <cellStyle name="s_Trans Sum_1_CONTROL_LOG_09_2011 2 3" xfId="14883"/>
    <cellStyle name="s_Trans Sum_1_CONTROL_LOG_09_2011 2 4" xfId="21928"/>
    <cellStyle name="s_Trans Sum_1_CONTROL_LOG_09_2011 3" xfId="12217"/>
    <cellStyle name="s_Trans Sum_1_CONTROL_LOG_09_2011 3 2" xfId="15763"/>
    <cellStyle name="s_Trans Sum_1_CONTROL_LOG_09_2011 3 3" xfId="22819"/>
    <cellStyle name="s_Trans Sum_1_CONTROL_LOG_09_2011 4" xfId="14001"/>
    <cellStyle name="s_Trans Sum_1_CONTROL_LOG_09_2011 4 2" xfId="31121"/>
    <cellStyle name="s_Trans Sum_1_CONTROL_LOG_09_2011 4 3" xfId="21296"/>
    <cellStyle name="s_Trans Sum_1_CONTROL_LOG_09_2011 5" xfId="20016"/>
    <cellStyle name="s_Trans Sum_1_CONTROL_LOG_09_2011 6" xfId="36454"/>
    <cellStyle name="s_Trans Sum_1_CONTROL_LOG_09_2011 7" xfId="37344"/>
    <cellStyle name="s_Trans Sum_1_CONTROL_LOG_09_2011 8" xfId="38232"/>
    <cellStyle name="s_Trans Sum_1_CONTROL_LOG_10_2011" xfId="7694"/>
    <cellStyle name="s_Trans Sum_1_CONTROL_LOG_10_2011 2" xfId="11310"/>
    <cellStyle name="s_Trans Sum_1_CONTROL_LOG_10_2011 2 2" xfId="13103"/>
    <cellStyle name="s_Trans Sum_1_CONTROL_LOG_10_2011 2 2 2" xfId="16641"/>
    <cellStyle name="s_Trans Sum_1_CONTROL_LOG_10_2011 2 2 3" xfId="23698"/>
    <cellStyle name="s_Trans Sum_1_CONTROL_LOG_10_2011 2 3" xfId="14884"/>
    <cellStyle name="s_Trans Sum_1_CONTROL_LOG_10_2011 2 4" xfId="21929"/>
    <cellStyle name="s_Trans Sum_1_CONTROL_LOG_10_2011 3" xfId="12218"/>
    <cellStyle name="s_Trans Sum_1_CONTROL_LOG_10_2011 3 2" xfId="15764"/>
    <cellStyle name="s_Trans Sum_1_CONTROL_LOG_10_2011 3 3" xfId="22820"/>
    <cellStyle name="s_Trans Sum_1_CONTROL_LOG_10_2011 4" xfId="14002"/>
    <cellStyle name="s_Trans Sum_1_CONTROL_LOG_10_2011 4 2" xfId="31122"/>
    <cellStyle name="s_Trans Sum_1_CONTROL_LOG_10_2011 4 3" xfId="34674"/>
    <cellStyle name="s_Trans Sum_1_CONTROL_LOG_10_2011 5" xfId="20017"/>
    <cellStyle name="s_Trans Sum_1_CONTROL_LOG_10_2011 6" xfId="36455"/>
    <cellStyle name="s_Trans Sum_1_CONTROL_LOG_10_2011 7" xfId="37345"/>
    <cellStyle name="s_Trans Sum_1_CONTROL_LOG_10_2011 8" xfId="38233"/>
    <cellStyle name="s_Trans Sum_1_CONTROL_LOG_11_2011" xfId="7695"/>
    <cellStyle name="s_Trans Sum_1_CONTROL_LOG_11_2011 2" xfId="11311"/>
    <cellStyle name="s_Trans Sum_1_CONTROL_LOG_11_2011 2 2" xfId="13104"/>
    <cellStyle name="s_Trans Sum_1_CONTROL_LOG_11_2011 2 2 2" xfId="16642"/>
    <cellStyle name="s_Trans Sum_1_CONTROL_LOG_11_2011 2 2 3" xfId="23699"/>
    <cellStyle name="s_Trans Sum_1_CONTROL_LOG_11_2011 2 3" xfId="14885"/>
    <cellStyle name="s_Trans Sum_1_CONTROL_LOG_11_2011 2 4" xfId="21930"/>
    <cellStyle name="s_Trans Sum_1_CONTROL_LOG_11_2011 3" xfId="12219"/>
    <cellStyle name="s_Trans Sum_1_CONTROL_LOG_11_2011 3 2" xfId="15765"/>
    <cellStyle name="s_Trans Sum_1_CONTROL_LOG_11_2011 3 3" xfId="22821"/>
    <cellStyle name="s_Trans Sum_1_CONTROL_LOG_11_2011 4" xfId="14003"/>
    <cellStyle name="s_Trans Sum_1_CONTROL_LOG_11_2011 4 2" xfId="31123"/>
    <cellStyle name="s_Trans Sum_1_CONTROL_LOG_11_2011 4 3" xfId="18671"/>
    <cellStyle name="s_Trans Sum_1_CONTROL_LOG_11_2011 5" xfId="20018"/>
    <cellStyle name="s_Trans Sum_1_CONTROL_LOG_11_2011 6" xfId="36456"/>
    <cellStyle name="s_Trans Sum_1_CONTROL_LOG_11_2011 7" xfId="37346"/>
    <cellStyle name="s_Trans Sum_1_CONTROL_LOG_11_2011 8" xfId="38234"/>
    <cellStyle name="s_Trans Sum_1_CONTROL_LOG_12_2011" xfId="7696"/>
    <cellStyle name="s_Trans Sum_1_CONTROL_LOG_12_2011 2" xfId="11312"/>
    <cellStyle name="s_Trans Sum_1_CONTROL_LOG_12_2011 2 2" xfId="13105"/>
    <cellStyle name="s_Trans Sum_1_CONTROL_LOG_12_2011 2 2 2" xfId="16643"/>
    <cellStyle name="s_Trans Sum_1_CONTROL_LOG_12_2011 2 2 3" xfId="23700"/>
    <cellStyle name="s_Trans Sum_1_CONTROL_LOG_12_2011 2 3" xfId="14886"/>
    <cellStyle name="s_Trans Sum_1_CONTROL_LOG_12_2011 2 4" xfId="21931"/>
    <cellStyle name="s_Trans Sum_1_CONTROL_LOG_12_2011 3" xfId="12220"/>
    <cellStyle name="s_Trans Sum_1_CONTROL_LOG_12_2011 3 2" xfId="15766"/>
    <cellStyle name="s_Trans Sum_1_CONTROL_LOG_12_2011 3 3" xfId="22822"/>
    <cellStyle name="s_Trans Sum_1_CONTROL_LOG_12_2011 4" xfId="14004"/>
    <cellStyle name="s_Trans Sum_1_CONTROL_LOG_12_2011 4 2" xfId="31124"/>
    <cellStyle name="s_Trans Sum_1_CONTROL_LOG_12_2011 4 3" xfId="18767"/>
    <cellStyle name="s_Trans Sum_1_CONTROL_LOG_12_2011 5" xfId="20019"/>
    <cellStyle name="s_Trans Sum_1_CONTROL_LOG_12_2011 6" xfId="36457"/>
    <cellStyle name="s_Trans Sum_1_CONTROL_LOG_12_2011 7" xfId="37347"/>
    <cellStyle name="s_Trans Sum_1_CONTROL_LOG_12_2011 8" xfId="38235"/>
    <cellStyle name="s_Trans Sum_1_FSTR JDE Reports 12.2011" xfId="9223"/>
    <cellStyle name="s_Trans Sum_1_FSTR JDE Reports 12.2011 2" xfId="10683"/>
    <cellStyle name="s_Trans Sum_1_FSTR JDE Reports 12.2011 2 2" xfId="31126"/>
    <cellStyle name="s_Trans Sum_1_FSTR JDE Reports 12.2011 2 2 2" xfId="19809"/>
    <cellStyle name="s_Trans Sum_1_FSTR JDE Reports 12.2011 3" xfId="31125"/>
    <cellStyle name="s_Trans Sum_1_FSTR JDE Reports 12.2011 3 2" xfId="21459"/>
    <cellStyle name="s_Trans Sum_1_JE 100_Uncoll_LI_06.12" xfId="7697"/>
    <cellStyle name="s_Trans Sum_1_JE 100_Uncoll_LI_06.12 2" xfId="31127"/>
    <cellStyle name="s_Trans Sum_1_JE 100_Uncoll_LI_06.12 2 2" xfId="17675"/>
    <cellStyle name="s_Trans Sum_1_JE 108 SERP 07.12" xfId="7698"/>
    <cellStyle name="s_Trans Sum_1_JE 108 SERP 07.12 10" xfId="36458"/>
    <cellStyle name="s_Trans Sum_1_JE 108 SERP 07.12 11" xfId="37348"/>
    <cellStyle name="s_Trans Sum_1_JE 108 SERP 07.12 12" xfId="38236"/>
    <cellStyle name="s_Trans Sum_1_JE 108 SERP 07.12 2" xfId="7699"/>
    <cellStyle name="s_Trans Sum_1_JE 108 SERP 07.12 2 2" xfId="31129"/>
    <cellStyle name="s_Trans Sum_1_JE 108 SERP 07.12 2 2 2" xfId="18204"/>
    <cellStyle name="s_Trans Sum_1_JE 108 SERP 07.12 3" xfId="7700"/>
    <cellStyle name="s_Trans Sum_1_JE 108 SERP 07.12 3 2" xfId="31130"/>
    <cellStyle name="s_Trans Sum_1_JE 108 SERP 07.12 3 2 2" xfId="33056"/>
    <cellStyle name="s_Trans Sum_1_JE 108 SERP 07.12 4" xfId="7701"/>
    <cellStyle name="s_Trans Sum_1_JE 108 SERP 07.12 4 2" xfId="31131"/>
    <cellStyle name="s_Trans Sum_1_JE 108 SERP 07.12 4 2 2" xfId="32570"/>
    <cellStyle name="s_Trans Sum_1_JE 108 SERP 07.12 5" xfId="7702"/>
    <cellStyle name="s_Trans Sum_1_JE 108 SERP 07.12 5 2" xfId="31132"/>
    <cellStyle name="s_Trans Sum_1_JE 108 SERP 07.12 5 2 2" xfId="18301"/>
    <cellStyle name="s_Trans Sum_1_JE 108 SERP 07.12 6" xfId="11313"/>
    <cellStyle name="s_Trans Sum_1_JE 108 SERP 07.12 6 2" xfId="13106"/>
    <cellStyle name="s_Trans Sum_1_JE 108 SERP 07.12 6 2 2" xfId="16644"/>
    <cellStyle name="s_Trans Sum_1_JE 108 SERP 07.12 6 2 3" xfId="23701"/>
    <cellStyle name="s_Trans Sum_1_JE 108 SERP 07.12 6 3" xfId="14887"/>
    <cellStyle name="s_Trans Sum_1_JE 108 SERP 07.12 6 4" xfId="21932"/>
    <cellStyle name="s_Trans Sum_1_JE 108 SERP 07.12 7" xfId="12221"/>
    <cellStyle name="s_Trans Sum_1_JE 108 SERP 07.12 7 2" xfId="15767"/>
    <cellStyle name="s_Trans Sum_1_JE 108 SERP 07.12 7 3" xfId="22823"/>
    <cellStyle name="s_Trans Sum_1_JE 108 SERP 07.12 8" xfId="14005"/>
    <cellStyle name="s_Trans Sum_1_JE 108 SERP 07.12 8 2" xfId="31128"/>
    <cellStyle name="s_Trans Sum_1_JE 108 SERP 07.12 8 3" xfId="35961"/>
    <cellStyle name="s_Trans Sum_1_JE 108 SERP 07.12 9" xfId="20020"/>
    <cellStyle name="s_Trans Sum_1_JE 109 Rate Differential 08.12" xfId="7703"/>
    <cellStyle name="s_Trans Sum_1_JE 109 Rate Differential 08.12 10" xfId="36459"/>
    <cellStyle name="s_Trans Sum_1_JE 109 Rate Differential 08.12 11" xfId="37349"/>
    <cellStyle name="s_Trans Sum_1_JE 109 Rate Differential 08.12 12" xfId="38237"/>
    <cellStyle name="s_Trans Sum_1_JE 109 Rate Differential 08.12 2" xfId="7704"/>
    <cellStyle name="s_Trans Sum_1_JE 109 Rate Differential 08.12 2 2" xfId="31134"/>
    <cellStyle name="s_Trans Sum_1_JE 109 Rate Differential 08.12 2 2 2" xfId="35739"/>
    <cellStyle name="s_Trans Sum_1_JE 109 Rate Differential 08.12 3" xfId="7705"/>
    <cellStyle name="s_Trans Sum_1_JE 109 Rate Differential 08.12 3 2" xfId="31135"/>
    <cellStyle name="s_Trans Sum_1_JE 109 Rate Differential 08.12 3 2 2" xfId="32485"/>
    <cellStyle name="s_Trans Sum_1_JE 109 Rate Differential 08.12 4" xfId="7706"/>
    <cellStyle name="s_Trans Sum_1_JE 109 Rate Differential 08.12 4 2" xfId="31136"/>
    <cellStyle name="s_Trans Sum_1_JE 109 Rate Differential 08.12 4 2 2" xfId="33915"/>
    <cellStyle name="s_Trans Sum_1_JE 109 Rate Differential 08.12 5" xfId="7707"/>
    <cellStyle name="s_Trans Sum_1_JE 109 Rate Differential 08.12 5 2" xfId="31137"/>
    <cellStyle name="s_Trans Sum_1_JE 109 Rate Differential 08.12 5 2 2" xfId="34675"/>
    <cellStyle name="s_Trans Sum_1_JE 109 Rate Differential 08.12 6" xfId="11314"/>
    <cellStyle name="s_Trans Sum_1_JE 109 Rate Differential 08.12 6 2" xfId="13107"/>
    <cellStyle name="s_Trans Sum_1_JE 109 Rate Differential 08.12 6 2 2" xfId="16645"/>
    <cellStyle name="s_Trans Sum_1_JE 109 Rate Differential 08.12 6 2 3" xfId="23702"/>
    <cellStyle name="s_Trans Sum_1_JE 109 Rate Differential 08.12 6 3" xfId="14888"/>
    <cellStyle name="s_Trans Sum_1_JE 109 Rate Differential 08.12 6 4" xfId="21933"/>
    <cellStyle name="s_Trans Sum_1_JE 109 Rate Differential 08.12 7" xfId="12222"/>
    <cellStyle name="s_Trans Sum_1_JE 109 Rate Differential 08.12 7 2" xfId="15768"/>
    <cellStyle name="s_Trans Sum_1_JE 109 Rate Differential 08.12 7 3" xfId="22824"/>
    <cellStyle name="s_Trans Sum_1_JE 109 Rate Differential 08.12 8" xfId="14006"/>
    <cellStyle name="s_Trans Sum_1_JE 109 Rate Differential 08.12 8 2" xfId="31133"/>
    <cellStyle name="s_Trans Sum_1_JE 109 Rate Differential 08.12 8 3" xfId="34289"/>
    <cellStyle name="s_Trans Sum_1_JE 109 Rate Differential 08.12 9" xfId="20021"/>
    <cellStyle name="s_Trans Sum_1_JE 111 PNC ANALYSIS FEE ACCRUAL 07.12" xfId="7708"/>
    <cellStyle name="s_Trans Sum_1_JE 111 PNC ANALYSIS FEE ACCRUAL 07.12 10" xfId="36460"/>
    <cellStyle name="s_Trans Sum_1_JE 111 PNC ANALYSIS FEE ACCRUAL 07.12 11" xfId="37350"/>
    <cellStyle name="s_Trans Sum_1_JE 111 PNC ANALYSIS FEE ACCRUAL 07.12 12" xfId="38238"/>
    <cellStyle name="s_Trans Sum_1_JE 111 PNC ANALYSIS FEE ACCRUAL 07.12 2" xfId="7709"/>
    <cellStyle name="s_Trans Sum_1_JE 111 PNC ANALYSIS FEE ACCRUAL 07.12 2 2" xfId="31139"/>
    <cellStyle name="s_Trans Sum_1_JE 111 PNC ANALYSIS FEE ACCRUAL 07.12 2 2 2" xfId="21180"/>
    <cellStyle name="s_Trans Sum_1_JE 111 PNC ANALYSIS FEE ACCRUAL 07.12 3" xfId="7710"/>
    <cellStyle name="s_Trans Sum_1_JE 111 PNC ANALYSIS FEE ACCRUAL 07.12 3 2" xfId="31140"/>
    <cellStyle name="s_Trans Sum_1_JE 111 PNC ANALYSIS FEE ACCRUAL 07.12 3 2 2" xfId="34340"/>
    <cellStyle name="s_Trans Sum_1_JE 111 PNC ANALYSIS FEE ACCRUAL 07.12 4" xfId="7711"/>
    <cellStyle name="s_Trans Sum_1_JE 111 PNC ANALYSIS FEE ACCRUAL 07.12 4 2" xfId="31141"/>
    <cellStyle name="s_Trans Sum_1_JE 111 PNC ANALYSIS FEE ACCRUAL 07.12 4 2 2" xfId="17711"/>
    <cellStyle name="s_Trans Sum_1_JE 111 PNC ANALYSIS FEE ACCRUAL 07.12 5" xfId="7712"/>
    <cellStyle name="s_Trans Sum_1_JE 111 PNC ANALYSIS FEE ACCRUAL 07.12 5 2" xfId="31142"/>
    <cellStyle name="s_Trans Sum_1_JE 111 PNC ANALYSIS FEE ACCRUAL 07.12 5 2 2" xfId="17248"/>
    <cellStyle name="s_Trans Sum_1_JE 111 PNC ANALYSIS FEE ACCRUAL 07.12 6" xfId="11315"/>
    <cellStyle name="s_Trans Sum_1_JE 111 PNC ANALYSIS FEE ACCRUAL 07.12 6 2" xfId="13108"/>
    <cellStyle name="s_Trans Sum_1_JE 111 PNC ANALYSIS FEE ACCRUAL 07.12 6 2 2" xfId="16646"/>
    <cellStyle name="s_Trans Sum_1_JE 111 PNC ANALYSIS FEE ACCRUAL 07.12 6 2 3" xfId="23703"/>
    <cellStyle name="s_Trans Sum_1_JE 111 PNC ANALYSIS FEE ACCRUAL 07.12 6 3" xfId="14889"/>
    <cellStyle name="s_Trans Sum_1_JE 111 PNC ANALYSIS FEE ACCRUAL 07.12 6 4" xfId="21934"/>
    <cellStyle name="s_Trans Sum_1_JE 111 PNC ANALYSIS FEE ACCRUAL 07.12 7" xfId="12223"/>
    <cellStyle name="s_Trans Sum_1_JE 111 PNC ANALYSIS FEE ACCRUAL 07.12 7 2" xfId="15769"/>
    <cellStyle name="s_Trans Sum_1_JE 111 PNC ANALYSIS FEE ACCRUAL 07.12 7 3" xfId="22825"/>
    <cellStyle name="s_Trans Sum_1_JE 111 PNC ANALYSIS FEE ACCRUAL 07.12 8" xfId="14007"/>
    <cellStyle name="s_Trans Sum_1_JE 111 PNC ANALYSIS FEE ACCRUAL 07.12 8 2" xfId="31138"/>
    <cellStyle name="s_Trans Sum_1_JE 111 PNC ANALYSIS FEE ACCRUAL 07.12 8 3" xfId="35276"/>
    <cellStyle name="s_Trans Sum_1_JE 111 PNC ANALYSIS FEE ACCRUAL 07.12 9" xfId="20022"/>
    <cellStyle name="s_Trans Sum_1_JE 125_AWCC Activity_NY_08.12" xfId="7713"/>
    <cellStyle name="s_Trans Sum_1_JE 125_AWCC Activity_NY_08.12 2" xfId="11316"/>
    <cellStyle name="s_Trans Sum_1_JE 125_AWCC Activity_NY_08.12 2 2" xfId="13109"/>
    <cellStyle name="s_Trans Sum_1_JE 125_AWCC Activity_NY_08.12 2 2 2" xfId="16647"/>
    <cellStyle name="s_Trans Sum_1_JE 125_AWCC Activity_NY_08.12 2 2 3" xfId="23704"/>
    <cellStyle name="s_Trans Sum_1_JE 125_AWCC Activity_NY_08.12 2 3" xfId="14890"/>
    <cellStyle name="s_Trans Sum_1_JE 125_AWCC Activity_NY_08.12 2 4" xfId="21935"/>
    <cellStyle name="s_Trans Sum_1_JE 125_AWCC Activity_NY_08.12 3" xfId="12224"/>
    <cellStyle name="s_Trans Sum_1_JE 125_AWCC Activity_NY_08.12 3 2" xfId="15770"/>
    <cellStyle name="s_Trans Sum_1_JE 125_AWCC Activity_NY_08.12 3 3" xfId="22826"/>
    <cellStyle name="s_Trans Sum_1_JE 125_AWCC Activity_NY_08.12 4" xfId="14008"/>
    <cellStyle name="s_Trans Sum_1_JE 125_AWCC Activity_NY_08.12 4 2" xfId="31143"/>
    <cellStyle name="s_Trans Sum_1_JE 125_AWCC Activity_NY_08.12 4 3" xfId="36064"/>
    <cellStyle name="s_Trans Sum_1_JE 125_AWCC Activity_NY_08.12 5" xfId="20023"/>
    <cellStyle name="s_Trans Sum_1_JE 125_AWCC Activity_NY_08.12 6" xfId="36461"/>
    <cellStyle name="s_Trans Sum_1_JE 125_AWCC Activity_NY_08.12 7" xfId="37351"/>
    <cellStyle name="s_Trans Sum_1_JE 125_AWCC Activity_NY_08.12 8" xfId="38239"/>
    <cellStyle name="s_Trans Sum_1_JE 152_TSA accrue interest_LI_07.12" xfId="7714"/>
    <cellStyle name="s_Trans Sum_1_JE 152_TSA accrue interest_LI_07.12 2" xfId="31144"/>
    <cellStyle name="s_Trans Sum_1_JE 152_TSA accrue interest_LI_07.12 2 2" xfId="18967"/>
    <cellStyle name="s_Trans Sum_1_JE 154 Interest on Village Refunds_02.12" xfId="7715"/>
    <cellStyle name="s_Trans Sum_1_JE 154 Interest on Village Refunds_02.12 2" xfId="31145"/>
    <cellStyle name="s_Trans Sum_1_JE 154 Interest on Village Refunds_02.12 2 2" xfId="20210"/>
    <cellStyle name="s_Trans Sum_1_JE 154 Interest on Village Refunds_08.11" xfId="7716"/>
    <cellStyle name="s_Trans Sum_1_JE 154 Interest on Village Refunds_08.11 2" xfId="31146"/>
    <cellStyle name="s_Trans Sum_1_JE 154 Interest on Village Refunds_08.11 2 2" xfId="17451"/>
    <cellStyle name="s_Trans Sum_1_JE 154 Interest on Village Refunds_09.11" xfId="10684"/>
    <cellStyle name="s_Trans Sum_1_JE 154 Interest on Village Refunds_09.11 2" xfId="31147"/>
    <cellStyle name="s_Trans Sum_1_JE 154 Interest on Village Refunds_09.11 2 2" xfId="21044"/>
    <cellStyle name="s_Trans Sum_1_JE 154 Interest on Village Refunds_11.11" xfId="7717"/>
    <cellStyle name="s_Trans Sum_1_JE 154 Interest on Village Refunds_11.11 2" xfId="31148"/>
    <cellStyle name="s_Trans Sum_1_JE 154 Interest on Village Refunds_11.11 2 2" xfId="32506"/>
    <cellStyle name="s_Trans Sum_1_JE 160 Workbasket accrual LI 09.11" xfId="7718"/>
    <cellStyle name="s_Trans Sum_1_JE 160 Workbasket accrual LI 09.11 2" xfId="11317"/>
    <cellStyle name="s_Trans Sum_1_JE 160 Workbasket accrual LI 09.11 2 2" xfId="13110"/>
    <cellStyle name="s_Trans Sum_1_JE 160 Workbasket accrual LI 09.11 2 2 2" xfId="16648"/>
    <cellStyle name="s_Trans Sum_1_JE 160 Workbasket accrual LI 09.11 2 2 3" xfId="23705"/>
    <cellStyle name="s_Trans Sum_1_JE 160 Workbasket accrual LI 09.11 2 3" xfId="14891"/>
    <cellStyle name="s_Trans Sum_1_JE 160 Workbasket accrual LI 09.11 2 4" xfId="21936"/>
    <cellStyle name="s_Trans Sum_1_JE 160 Workbasket accrual LI 09.11 3" xfId="12225"/>
    <cellStyle name="s_Trans Sum_1_JE 160 Workbasket accrual LI 09.11 3 2" xfId="15771"/>
    <cellStyle name="s_Trans Sum_1_JE 160 Workbasket accrual LI 09.11 3 3" xfId="22827"/>
    <cellStyle name="s_Trans Sum_1_JE 160 Workbasket accrual LI 09.11 4" xfId="14009"/>
    <cellStyle name="s_Trans Sum_1_JE 160 Workbasket accrual LI 09.11 4 2" xfId="31149"/>
    <cellStyle name="s_Trans Sum_1_JE 160 Workbasket accrual LI 09.11 4 3" xfId="34518"/>
    <cellStyle name="s_Trans Sum_1_JE 160 Workbasket accrual LI 09.11 5" xfId="20024"/>
    <cellStyle name="s_Trans Sum_1_JE 160 Workbasket accrual LI 09.11 6" xfId="36462"/>
    <cellStyle name="s_Trans Sum_1_JE 160 Workbasket accrual LI 09.11 7" xfId="37352"/>
    <cellStyle name="s_Trans Sum_1_JE 160 Workbasket accrual LI 09.11 8" xfId="38240"/>
    <cellStyle name="s_Trans Sum_1_JE 160 Workbasket accrual LI 10.11 - in progress" xfId="7719"/>
    <cellStyle name="s_Trans Sum_1_JE 160 Workbasket accrual LI 10.11 - in progress 2" xfId="11318"/>
    <cellStyle name="s_Trans Sum_1_JE 160 Workbasket accrual LI 10.11 - in progress 2 2" xfId="13111"/>
    <cellStyle name="s_Trans Sum_1_JE 160 Workbasket accrual LI 10.11 - in progress 2 2 2" xfId="16649"/>
    <cellStyle name="s_Trans Sum_1_JE 160 Workbasket accrual LI 10.11 - in progress 2 2 3" xfId="23706"/>
    <cellStyle name="s_Trans Sum_1_JE 160 Workbasket accrual LI 10.11 - in progress 2 3" xfId="14892"/>
    <cellStyle name="s_Trans Sum_1_JE 160 Workbasket accrual LI 10.11 - in progress 2 4" xfId="21937"/>
    <cellStyle name="s_Trans Sum_1_JE 160 Workbasket accrual LI 10.11 - in progress 3" xfId="12226"/>
    <cellStyle name="s_Trans Sum_1_JE 160 Workbasket accrual LI 10.11 - in progress 3 2" xfId="15772"/>
    <cellStyle name="s_Trans Sum_1_JE 160 Workbasket accrual LI 10.11 - in progress 3 3" xfId="22828"/>
    <cellStyle name="s_Trans Sum_1_JE 160 Workbasket accrual LI 10.11 - in progress 4" xfId="14010"/>
    <cellStyle name="s_Trans Sum_1_JE 160 Workbasket accrual LI 10.11 - in progress 4 2" xfId="31150"/>
    <cellStyle name="s_Trans Sum_1_JE 160 Workbasket accrual LI 10.11 - in progress 4 3" xfId="34166"/>
    <cellStyle name="s_Trans Sum_1_JE 160 Workbasket accrual LI 10.11 - in progress 5" xfId="20025"/>
    <cellStyle name="s_Trans Sum_1_JE 160 Workbasket accrual LI 10.11 - in progress 6" xfId="36463"/>
    <cellStyle name="s_Trans Sum_1_JE 160 Workbasket accrual LI 10.11 - in progress 7" xfId="37353"/>
    <cellStyle name="s_Trans Sum_1_JE 160 Workbasket accrual LI 10.11 - in progress 8" xfId="38241"/>
    <cellStyle name="s_Trans Sum_1_JE 160 Workbasket Accrual_updated-_CA_01.10" xfId="7720"/>
    <cellStyle name="s_Trans Sum_1_JE 160 Workbasket Accrual_updated-_CA_01.10 10" xfId="36464"/>
    <cellStyle name="s_Trans Sum_1_JE 160 Workbasket Accrual_updated-_CA_01.10 11" xfId="37354"/>
    <cellStyle name="s_Trans Sum_1_JE 160 Workbasket Accrual_updated-_CA_01.10 12" xfId="38242"/>
    <cellStyle name="s_Trans Sum_1_JE 160 Workbasket Accrual_updated-_CA_01.10 2" xfId="7721"/>
    <cellStyle name="s_Trans Sum_1_JE 160 Workbasket Accrual_updated-_CA_01.10 2 2" xfId="11320"/>
    <cellStyle name="s_Trans Sum_1_JE 160 Workbasket Accrual_updated-_CA_01.10 2 2 2" xfId="13113"/>
    <cellStyle name="s_Trans Sum_1_JE 160 Workbasket Accrual_updated-_CA_01.10 2 2 2 2" xfId="16651"/>
    <cellStyle name="s_Trans Sum_1_JE 160 Workbasket Accrual_updated-_CA_01.10 2 2 2 3" xfId="23708"/>
    <cellStyle name="s_Trans Sum_1_JE 160 Workbasket Accrual_updated-_CA_01.10 2 2 3" xfId="14894"/>
    <cellStyle name="s_Trans Sum_1_JE 160 Workbasket Accrual_updated-_CA_01.10 2 2 4" xfId="21939"/>
    <cellStyle name="s_Trans Sum_1_JE 160 Workbasket Accrual_updated-_CA_01.10 2 3" xfId="12228"/>
    <cellStyle name="s_Trans Sum_1_JE 160 Workbasket Accrual_updated-_CA_01.10 2 3 2" xfId="15774"/>
    <cellStyle name="s_Trans Sum_1_JE 160 Workbasket Accrual_updated-_CA_01.10 2 3 3" xfId="22830"/>
    <cellStyle name="s_Trans Sum_1_JE 160 Workbasket Accrual_updated-_CA_01.10 2 4" xfId="14012"/>
    <cellStyle name="s_Trans Sum_1_JE 160 Workbasket Accrual_updated-_CA_01.10 2 4 2" xfId="31152"/>
    <cellStyle name="s_Trans Sum_1_JE 160 Workbasket Accrual_updated-_CA_01.10 2 4 3" xfId="17476"/>
    <cellStyle name="s_Trans Sum_1_JE 160 Workbasket Accrual_updated-_CA_01.10 2 5" xfId="20027"/>
    <cellStyle name="s_Trans Sum_1_JE 160 Workbasket Accrual_updated-_CA_01.10 2 6" xfId="36465"/>
    <cellStyle name="s_Trans Sum_1_JE 160 Workbasket Accrual_updated-_CA_01.10 2 7" xfId="37355"/>
    <cellStyle name="s_Trans Sum_1_JE 160 Workbasket Accrual_updated-_CA_01.10 2 8" xfId="38243"/>
    <cellStyle name="s_Trans Sum_1_JE 160 Workbasket Accrual_updated-_CA_01.10 3" xfId="7722"/>
    <cellStyle name="s_Trans Sum_1_JE 160 Workbasket Accrual_updated-_CA_01.10 3 2" xfId="31153"/>
    <cellStyle name="s_Trans Sum_1_JE 160 Workbasket Accrual_updated-_CA_01.10 3 2 2" xfId="18460"/>
    <cellStyle name="s_Trans Sum_1_JE 160 Workbasket Accrual_updated-_CA_01.10 4" xfId="7723"/>
    <cellStyle name="s_Trans Sum_1_JE 160 Workbasket Accrual_updated-_CA_01.10 4 2" xfId="31154"/>
    <cellStyle name="s_Trans Sum_1_JE 160 Workbasket Accrual_updated-_CA_01.10 4 2 2" xfId="32247"/>
    <cellStyle name="s_Trans Sum_1_JE 160 Workbasket Accrual_updated-_CA_01.10 5" xfId="7724"/>
    <cellStyle name="s_Trans Sum_1_JE 160 Workbasket Accrual_updated-_CA_01.10 5 2" xfId="31155"/>
    <cellStyle name="s_Trans Sum_1_JE 160 Workbasket Accrual_updated-_CA_01.10 5 2 2" xfId="17362"/>
    <cellStyle name="s_Trans Sum_1_JE 160 Workbasket Accrual_updated-_CA_01.10 6" xfId="11319"/>
    <cellStyle name="s_Trans Sum_1_JE 160 Workbasket Accrual_updated-_CA_01.10 6 2" xfId="13112"/>
    <cellStyle name="s_Trans Sum_1_JE 160 Workbasket Accrual_updated-_CA_01.10 6 2 2" xfId="16650"/>
    <cellStyle name="s_Trans Sum_1_JE 160 Workbasket Accrual_updated-_CA_01.10 6 2 3" xfId="23707"/>
    <cellStyle name="s_Trans Sum_1_JE 160 Workbasket Accrual_updated-_CA_01.10 6 3" xfId="14893"/>
    <cellStyle name="s_Trans Sum_1_JE 160 Workbasket Accrual_updated-_CA_01.10 6 4" xfId="21938"/>
    <cellStyle name="s_Trans Sum_1_JE 160 Workbasket Accrual_updated-_CA_01.10 7" xfId="12227"/>
    <cellStyle name="s_Trans Sum_1_JE 160 Workbasket Accrual_updated-_CA_01.10 7 2" xfId="15773"/>
    <cellStyle name="s_Trans Sum_1_JE 160 Workbasket Accrual_updated-_CA_01.10 7 3" xfId="22829"/>
    <cellStyle name="s_Trans Sum_1_JE 160 Workbasket Accrual_updated-_CA_01.10 8" xfId="14011"/>
    <cellStyle name="s_Trans Sum_1_JE 160 Workbasket Accrual_updated-_CA_01.10 8 2" xfId="31151"/>
    <cellStyle name="s_Trans Sum_1_JE 160 Workbasket Accrual_updated-_CA_01.10 8 3" xfId="17815"/>
    <cellStyle name="s_Trans Sum_1_JE 160 Workbasket Accrual_updated-_CA_01.10 9" xfId="20026"/>
    <cellStyle name="s_Trans Sum_1_JE 160 Workbasket Accrual_updated-_CA_01.10_~3251160" xfId="7725"/>
    <cellStyle name="s_Trans Sum_1_JE 160 Workbasket Accrual_updated-_CA_01.10_~3251160 2" xfId="11321"/>
    <cellStyle name="s_Trans Sum_1_JE 160 Workbasket Accrual_updated-_CA_01.10_~3251160 2 2" xfId="13114"/>
    <cellStyle name="s_Trans Sum_1_JE 160 Workbasket Accrual_updated-_CA_01.10_~3251160 2 2 2" xfId="16652"/>
    <cellStyle name="s_Trans Sum_1_JE 160 Workbasket Accrual_updated-_CA_01.10_~3251160 2 2 3" xfId="23709"/>
    <cellStyle name="s_Trans Sum_1_JE 160 Workbasket Accrual_updated-_CA_01.10_~3251160 2 3" xfId="14895"/>
    <cellStyle name="s_Trans Sum_1_JE 160 Workbasket Accrual_updated-_CA_01.10_~3251160 2 4" xfId="21940"/>
    <cellStyle name="s_Trans Sum_1_JE 160 Workbasket Accrual_updated-_CA_01.10_~3251160 3" xfId="12229"/>
    <cellStyle name="s_Trans Sum_1_JE 160 Workbasket Accrual_updated-_CA_01.10_~3251160 3 2" xfId="15775"/>
    <cellStyle name="s_Trans Sum_1_JE 160 Workbasket Accrual_updated-_CA_01.10_~3251160 3 3" xfId="22831"/>
    <cellStyle name="s_Trans Sum_1_JE 160 Workbasket Accrual_updated-_CA_01.10_~3251160 4" xfId="14013"/>
    <cellStyle name="s_Trans Sum_1_JE 160 Workbasket Accrual_updated-_CA_01.10_~3251160 4 2" xfId="31156"/>
    <cellStyle name="s_Trans Sum_1_JE 160 Workbasket Accrual_updated-_CA_01.10_~3251160 4 3" xfId="34115"/>
    <cellStyle name="s_Trans Sum_1_JE 160 Workbasket Accrual_updated-_CA_01.10_~3251160 5" xfId="20028"/>
    <cellStyle name="s_Trans Sum_1_JE 160 Workbasket Accrual_updated-_CA_01.10_~3251160 6" xfId="36466"/>
    <cellStyle name="s_Trans Sum_1_JE 160 Workbasket Accrual_updated-_CA_01.10_~3251160 7" xfId="37356"/>
    <cellStyle name="s_Trans Sum_1_JE 160 Workbasket Accrual_updated-_CA_01.10_~3251160 8" xfId="38244"/>
    <cellStyle name="s_Trans Sum_1_JE 160 Workbasket Accrual_updated-_CA_01.10_JE 160 Workbasket accrual LI 09.11" xfId="7726"/>
    <cellStyle name="s_Trans Sum_1_JE 160 Workbasket Accrual_updated-_CA_01.10_JE 160 Workbasket accrual LI 09.11 2" xfId="11322"/>
    <cellStyle name="s_Trans Sum_1_JE 160 Workbasket Accrual_updated-_CA_01.10_JE 160 Workbasket accrual LI 09.11 2 2" xfId="13115"/>
    <cellStyle name="s_Trans Sum_1_JE 160 Workbasket Accrual_updated-_CA_01.10_JE 160 Workbasket accrual LI 09.11 2 2 2" xfId="16653"/>
    <cellStyle name="s_Trans Sum_1_JE 160 Workbasket Accrual_updated-_CA_01.10_JE 160 Workbasket accrual LI 09.11 2 2 3" xfId="23710"/>
    <cellStyle name="s_Trans Sum_1_JE 160 Workbasket Accrual_updated-_CA_01.10_JE 160 Workbasket accrual LI 09.11 2 3" xfId="14896"/>
    <cellStyle name="s_Trans Sum_1_JE 160 Workbasket Accrual_updated-_CA_01.10_JE 160 Workbasket accrual LI 09.11 2 4" xfId="21941"/>
    <cellStyle name="s_Trans Sum_1_JE 160 Workbasket Accrual_updated-_CA_01.10_JE 160 Workbasket accrual LI 09.11 3" xfId="12230"/>
    <cellStyle name="s_Trans Sum_1_JE 160 Workbasket Accrual_updated-_CA_01.10_JE 160 Workbasket accrual LI 09.11 3 2" xfId="15776"/>
    <cellStyle name="s_Trans Sum_1_JE 160 Workbasket Accrual_updated-_CA_01.10_JE 160 Workbasket accrual LI 09.11 3 3" xfId="22832"/>
    <cellStyle name="s_Trans Sum_1_JE 160 Workbasket Accrual_updated-_CA_01.10_JE 160 Workbasket accrual LI 09.11 4" xfId="14014"/>
    <cellStyle name="s_Trans Sum_1_JE 160 Workbasket Accrual_updated-_CA_01.10_JE 160 Workbasket accrual LI 09.11 4 2" xfId="31157"/>
    <cellStyle name="s_Trans Sum_1_JE 160 Workbasket Accrual_updated-_CA_01.10_JE 160 Workbasket accrual LI 09.11 4 3" xfId="18166"/>
    <cellStyle name="s_Trans Sum_1_JE 160 Workbasket Accrual_updated-_CA_01.10_JE 160 Workbasket accrual LI 09.11 5" xfId="20029"/>
    <cellStyle name="s_Trans Sum_1_JE 160 Workbasket Accrual_updated-_CA_01.10_JE 160 Workbasket accrual LI 09.11 6" xfId="36467"/>
    <cellStyle name="s_Trans Sum_1_JE 160 Workbasket Accrual_updated-_CA_01.10_JE 160 Workbasket accrual LI 09.11 7" xfId="37357"/>
    <cellStyle name="s_Trans Sum_1_JE 160 Workbasket Accrual_updated-_CA_01.10_JE 160 Workbasket accrual LI 09.11 8" xfId="38245"/>
    <cellStyle name="s_Trans Sum_1_JE 160 Workbasket Accrual_updated-_CA_01.10_JE 160 Workbasket accrual LI 10.11 - in progress" xfId="7727"/>
    <cellStyle name="s_Trans Sum_1_JE 160 Workbasket Accrual_updated-_CA_01.10_JE 160 Workbasket accrual LI 10.11 - in progress 2" xfId="11323"/>
    <cellStyle name="s_Trans Sum_1_JE 160 Workbasket Accrual_updated-_CA_01.10_JE 160 Workbasket accrual LI 10.11 - in progress 2 2" xfId="13116"/>
    <cellStyle name="s_Trans Sum_1_JE 160 Workbasket Accrual_updated-_CA_01.10_JE 160 Workbasket accrual LI 10.11 - in progress 2 2 2" xfId="16654"/>
    <cellStyle name="s_Trans Sum_1_JE 160 Workbasket Accrual_updated-_CA_01.10_JE 160 Workbasket accrual LI 10.11 - in progress 2 2 3" xfId="23711"/>
    <cellStyle name="s_Trans Sum_1_JE 160 Workbasket Accrual_updated-_CA_01.10_JE 160 Workbasket accrual LI 10.11 - in progress 2 3" xfId="14897"/>
    <cellStyle name="s_Trans Sum_1_JE 160 Workbasket Accrual_updated-_CA_01.10_JE 160 Workbasket accrual LI 10.11 - in progress 2 4" xfId="21942"/>
    <cellStyle name="s_Trans Sum_1_JE 160 Workbasket Accrual_updated-_CA_01.10_JE 160 Workbasket accrual LI 10.11 - in progress 3" xfId="12231"/>
    <cellStyle name="s_Trans Sum_1_JE 160 Workbasket Accrual_updated-_CA_01.10_JE 160 Workbasket accrual LI 10.11 - in progress 3 2" xfId="15777"/>
    <cellStyle name="s_Trans Sum_1_JE 160 Workbasket Accrual_updated-_CA_01.10_JE 160 Workbasket accrual LI 10.11 - in progress 3 3" xfId="22833"/>
    <cellStyle name="s_Trans Sum_1_JE 160 Workbasket Accrual_updated-_CA_01.10_JE 160 Workbasket accrual LI 10.11 - in progress 4" xfId="14015"/>
    <cellStyle name="s_Trans Sum_1_JE 160 Workbasket Accrual_updated-_CA_01.10_JE 160 Workbasket accrual LI 10.11 - in progress 4 2" xfId="31158"/>
    <cellStyle name="s_Trans Sum_1_JE 160 Workbasket Accrual_updated-_CA_01.10_JE 160 Workbasket accrual LI 10.11 - in progress 4 3" xfId="18780"/>
    <cellStyle name="s_Trans Sum_1_JE 160 Workbasket Accrual_updated-_CA_01.10_JE 160 Workbasket accrual LI 10.11 - in progress 5" xfId="20030"/>
    <cellStyle name="s_Trans Sum_1_JE 160 Workbasket Accrual_updated-_CA_01.10_JE 160 Workbasket accrual LI 10.11 - in progress 6" xfId="36468"/>
    <cellStyle name="s_Trans Sum_1_JE 160 Workbasket Accrual_updated-_CA_01.10_JE 160 Workbasket accrual LI 10.11 - in progress 7" xfId="37358"/>
    <cellStyle name="s_Trans Sum_1_JE 160 Workbasket Accrual_updated-_CA_01.10_JE 160 Workbasket accrual LI 10.11 - in progress 8" xfId="38246"/>
    <cellStyle name="s_Trans Sum_1_JE 160 Workbasket Accrual_updated-_CA_01.10_JE 160 Workbasket Template_LI_04.12" xfId="7728"/>
    <cellStyle name="s_Trans Sum_1_JE 160 Workbasket Accrual_updated-_CA_01.10_JE 160 Workbasket Template_LI_04.12 2" xfId="11324"/>
    <cellStyle name="s_Trans Sum_1_JE 160 Workbasket Accrual_updated-_CA_01.10_JE 160 Workbasket Template_LI_04.12 2 2" xfId="13117"/>
    <cellStyle name="s_Trans Sum_1_JE 160 Workbasket Accrual_updated-_CA_01.10_JE 160 Workbasket Template_LI_04.12 2 2 2" xfId="16655"/>
    <cellStyle name="s_Trans Sum_1_JE 160 Workbasket Accrual_updated-_CA_01.10_JE 160 Workbasket Template_LI_04.12 2 2 3" xfId="23712"/>
    <cellStyle name="s_Trans Sum_1_JE 160 Workbasket Accrual_updated-_CA_01.10_JE 160 Workbasket Template_LI_04.12 2 3" xfId="14898"/>
    <cellStyle name="s_Trans Sum_1_JE 160 Workbasket Accrual_updated-_CA_01.10_JE 160 Workbasket Template_LI_04.12 2 4" xfId="21943"/>
    <cellStyle name="s_Trans Sum_1_JE 160 Workbasket Accrual_updated-_CA_01.10_JE 160 Workbasket Template_LI_04.12 3" xfId="12232"/>
    <cellStyle name="s_Trans Sum_1_JE 160 Workbasket Accrual_updated-_CA_01.10_JE 160 Workbasket Template_LI_04.12 3 2" xfId="15778"/>
    <cellStyle name="s_Trans Sum_1_JE 160 Workbasket Accrual_updated-_CA_01.10_JE 160 Workbasket Template_LI_04.12 3 3" xfId="22834"/>
    <cellStyle name="s_Trans Sum_1_JE 160 Workbasket Accrual_updated-_CA_01.10_JE 160 Workbasket Template_LI_04.12 4" xfId="14016"/>
    <cellStyle name="s_Trans Sum_1_JE 160 Workbasket Accrual_updated-_CA_01.10_JE 160 Workbasket Template_LI_04.12 4 2" xfId="31159"/>
    <cellStyle name="s_Trans Sum_1_JE 160 Workbasket Accrual_updated-_CA_01.10_JE 160 Workbasket Template_LI_04.12 4 3" xfId="18225"/>
    <cellStyle name="s_Trans Sum_1_JE 160 Workbasket Accrual_updated-_CA_01.10_JE 160 Workbasket Template_LI_04.12 5" xfId="20031"/>
    <cellStyle name="s_Trans Sum_1_JE 160 Workbasket Accrual_updated-_CA_01.10_JE 160 Workbasket Template_LI_04.12 6" xfId="36469"/>
    <cellStyle name="s_Trans Sum_1_JE 160 Workbasket Accrual_updated-_CA_01.10_JE 160 Workbasket Template_LI_04.12 7" xfId="37359"/>
    <cellStyle name="s_Trans Sum_1_JE 160 Workbasket Accrual_updated-_CA_01.10_JE 160 Workbasket Template_LI_04.12 8" xfId="38247"/>
    <cellStyle name="s_Trans Sum_1_JE 160 Workbasket Accrual_updated-_CA_01.10_JE 160 Workbasket Template_LI_07.12" xfId="7729"/>
    <cellStyle name="s_Trans Sum_1_JE 160 Workbasket Accrual_updated-_CA_01.10_JE 160 Workbasket Template_LI_07.12 2" xfId="31160"/>
    <cellStyle name="s_Trans Sum_1_JE 160 Workbasket Accrual_updated-_CA_01.10_JE 160 Workbasket Template_LI_07.12 2 2" xfId="17545"/>
    <cellStyle name="s_Trans Sum_1_JE 160 Workbasket Accrual_updated-_CA_01.10_JE 175 Legal Accrual_LI 05.12" xfId="7730"/>
    <cellStyle name="s_Trans Sum_1_JE 160 Workbasket Accrual_updated-_CA_01.10_JE 175 Legal Accrual_LI 05.12 2" xfId="31161"/>
    <cellStyle name="s_Trans Sum_1_JE 160 Workbasket Accrual_updated-_CA_01.10_JE 175 Legal Accrual_LI 05.12 2 2" xfId="17955"/>
    <cellStyle name="s_Trans Sum_1_JE 160 Workbasket Accrual_updated-_CA_01.10_JE 175 Legal Accrual_LI 08.2011" xfId="7731"/>
    <cellStyle name="s_Trans Sum_1_JE 160 Workbasket Accrual_updated-_CA_01.10_JE 175 Legal Accrual_LI 08.2011 2" xfId="11325"/>
    <cellStyle name="s_Trans Sum_1_JE 160 Workbasket Accrual_updated-_CA_01.10_JE 175 Legal Accrual_LI 08.2011 2 2" xfId="13118"/>
    <cellStyle name="s_Trans Sum_1_JE 160 Workbasket Accrual_updated-_CA_01.10_JE 175 Legal Accrual_LI 08.2011 2 2 2" xfId="16656"/>
    <cellStyle name="s_Trans Sum_1_JE 160 Workbasket Accrual_updated-_CA_01.10_JE 175 Legal Accrual_LI 08.2011 2 2 3" xfId="23713"/>
    <cellStyle name="s_Trans Sum_1_JE 160 Workbasket Accrual_updated-_CA_01.10_JE 175 Legal Accrual_LI 08.2011 2 3" xfId="14899"/>
    <cellStyle name="s_Trans Sum_1_JE 160 Workbasket Accrual_updated-_CA_01.10_JE 175 Legal Accrual_LI 08.2011 2 4" xfId="21944"/>
    <cellStyle name="s_Trans Sum_1_JE 160 Workbasket Accrual_updated-_CA_01.10_JE 175 Legal Accrual_LI 08.2011 3" xfId="12233"/>
    <cellStyle name="s_Trans Sum_1_JE 160 Workbasket Accrual_updated-_CA_01.10_JE 175 Legal Accrual_LI 08.2011 3 2" xfId="15779"/>
    <cellStyle name="s_Trans Sum_1_JE 160 Workbasket Accrual_updated-_CA_01.10_JE 175 Legal Accrual_LI 08.2011 3 3" xfId="22835"/>
    <cellStyle name="s_Trans Sum_1_JE 160 Workbasket Accrual_updated-_CA_01.10_JE 175 Legal Accrual_LI 08.2011 4" xfId="14017"/>
    <cellStyle name="s_Trans Sum_1_JE 160 Workbasket Accrual_updated-_CA_01.10_JE 175 Legal Accrual_LI 08.2011 4 2" xfId="31162"/>
    <cellStyle name="s_Trans Sum_1_JE 160 Workbasket Accrual_updated-_CA_01.10_JE 175 Legal Accrual_LI 08.2011 4 3" xfId="20211"/>
    <cellStyle name="s_Trans Sum_1_JE 160 Workbasket Accrual_updated-_CA_01.10_JE 175 Legal Accrual_LI 08.2011 5" xfId="20032"/>
    <cellStyle name="s_Trans Sum_1_JE 160 Workbasket Accrual_updated-_CA_01.10_JE 175 Legal Accrual_LI 08.2011 6" xfId="36470"/>
    <cellStyle name="s_Trans Sum_1_JE 160 Workbasket Accrual_updated-_CA_01.10_JE 175 Legal Accrual_LI 08.2011 7" xfId="37360"/>
    <cellStyle name="s_Trans Sum_1_JE 160 Workbasket Accrual_updated-_CA_01.10_JE 175 Legal Accrual_LI 08.2011 8" xfId="38248"/>
    <cellStyle name="s_Trans Sum_1_JE 160 Workbasket Accrual_updated-_CA_01.10_JE 175 Legal Accrual_LI -10.2011" xfId="7732"/>
    <cellStyle name="s_Trans Sum_1_JE 160 Workbasket Accrual_updated-_CA_01.10_JE 175 Legal Accrual_LI -10.2011 2" xfId="11326"/>
    <cellStyle name="s_Trans Sum_1_JE 160 Workbasket Accrual_updated-_CA_01.10_JE 175 Legal Accrual_LI -10.2011 2 2" xfId="13119"/>
    <cellStyle name="s_Trans Sum_1_JE 160 Workbasket Accrual_updated-_CA_01.10_JE 175 Legal Accrual_LI -10.2011 2 2 2" xfId="16657"/>
    <cellStyle name="s_Trans Sum_1_JE 160 Workbasket Accrual_updated-_CA_01.10_JE 175 Legal Accrual_LI -10.2011 2 2 3" xfId="23714"/>
    <cellStyle name="s_Trans Sum_1_JE 160 Workbasket Accrual_updated-_CA_01.10_JE 175 Legal Accrual_LI -10.2011 2 3" xfId="14900"/>
    <cellStyle name="s_Trans Sum_1_JE 160 Workbasket Accrual_updated-_CA_01.10_JE 175 Legal Accrual_LI -10.2011 2 4" xfId="21945"/>
    <cellStyle name="s_Trans Sum_1_JE 160 Workbasket Accrual_updated-_CA_01.10_JE 175 Legal Accrual_LI -10.2011 3" xfId="12234"/>
    <cellStyle name="s_Trans Sum_1_JE 160 Workbasket Accrual_updated-_CA_01.10_JE 175 Legal Accrual_LI -10.2011 3 2" xfId="15780"/>
    <cellStyle name="s_Trans Sum_1_JE 160 Workbasket Accrual_updated-_CA_01.10_JE 175 Legal Accrual_LI -10.2011 3 3" xfId="22836"/>
    <cellStyle name="s_Trans Sum_1_JE 160 Workbasket Accrual_updated-_CA_01.10_JE 175 Legal Accrual_LI -10.2011 4" xfId="14018"/>
    <cellStyle name="s_Trans Sum_1_JE 160 Workbasket Accrual_updated-_CA_01.10_JE 175 Legal Accrual_LI -10.2011 4 2" xfId="31163"/>
    <cellStyle name="s_Trans Sum_1_JE 160 Workbasket Accrual_updated-_CA_01.10_JE 175 Legal Accrual_LI -10.2011 4 3" xfId="34068"/>
    <cellStyle name="s_Trans Sum_1_JE 160 Workbasket Accrual_updated-_CA_01.10_JE 175 Legal Accrual_LI -10.2011 5" xfId="20033"/>
    <cellStyle name="s_Trans Sum_1_JE 160 Workbasket Accrual_updated-_CA_01.10_JE 175 Legal Accrual_LI -10.2011 6" xfId="36471"/>
    <cellStyle name="s_Trans Sum_1_JE 160 Workbasket Accrual_updated-_CA_01.10_JE 175 Legal Accrual_LI -10.2011 7" xfId="37361"/>
    <cellStyle name="s_Trans Sum_1_JE 160 Workbasket Accrual_updated-_CA_01.10_JE 175 Legal Accrual_LI -10.2011 8" xfId="38249"/>
    <cellStyle name="s_Trans Sum_1_JE 160 Workbasket Accrual_updated-_CA_01.10_JE 175 Legal Accrual_LI -11.2011" xfId="7733"/>
    <cellStyle name="s_Trans Sum_1_JE 160 Workbasket Accrual_updated-_CA_01.10_JE 175 Legal Accrual_LI -11.2011 2" xfId="11327"/>
    <cellStyle name="s_Trans Sum_1_JE 160 Workbasket Accrual_updated-_CA_01.10_JE 175 Legal Accrual_LI -11.2011 2 2" xfId="13120"/>
    <cellStyle name="s_Trans Sum_1_JE 160 Workbasket Accrual_updated-_CA_01.10_JE 175 Legal Accrual_LI -11.2011 2 2 2" xfId="16658"/>
    <cellStyle name="s_Trans Sum_1_JE 160 Workbasket Accrual_updated-_CA_01.10_JE 175 Legal Accrual_LI -11.2011 2 2 3" xfId="23715"/>
    <cellStyle name="s_Trans Sum_1_JE 160 Workbasket Accrual_updated-_CA_01.10_JE 175 Legal Accrual_LI -11.2011 2 3" xfId="14901"/>
    <cellStyle name="s_Trans Sum_1_JE 160 Workbasket Accrual_updated-_CA_01.10_JE 175 Legal Accrual_LI -11.2011 2 4" xfId="21946"/>
    <cellStyle name="s_Trans Sum_1_JE 160 Workbasket Accrual_updated-_CA_01.10_JE 175 Legal Accrual_LI -11.2011 3" xfId="12235"/>
    <cellStyle name="s_Trans Sum_1_JE 160 Workbasket Accrual_updated-_CA_01.10_JE 175 Legal Accrual_LI -11.2011 3 2" xfId="15781"/>
    <cellStyle name="s_Trans Sum_1_JE 160 Workbasket Accrual_updated-_CA_01.10_JE 175 Legal Accrual_LI -11.2011 3 3" xfId="22837"/>
    <cellStyle name="s_Trans Sum_1_JE 160 Workbasket Accrual_updated-_CA_01.10_JE 175 Legal Accrual_LI -11.2011 4" xfId="14019"/>
    <cellStyle name="s_Trans Sum_1_JE 160 Workbasket Accrual_updated-_CA_01.10_JE 175 Legal Accrual_LI -11.2011 4 2" xfId="31164"/>
    <cellStyle name="s_Trans Sum_1_JE 160 Workbasket Accrual_updated-_CA_01.10_JE 175 Legal Accrual_LI -11.2011 4 3" xfId="33369"/>
    <cellStyle name="s_Trans Sum_1_JE 160 Workbasket Accrual_updated-_CA_01.10_JE 175 Legal Accrual_LI -11.2011 5" xfId="20034"/>
    <cellStyle name="s_Trans Sum_1_JE 160 Workbasket Accrual_updated-_CA_01.10_JE 175 Legal Accrual_LI -11.2011 6" xfId="36472"/>
    <cellStyle name="s_Trans Sum_1_JE 160 Workbasket Accrual_updated-_CA_01.10_JE 175 Legal Accrual_LI -11.2011 7" xfId="37362"/>
    <cellStyle name="s_Trans Sum_1_JE 160 Workbasket Accrual_updated-_CA_01.10_JE 175 Legal Accrual_LI -11.2011 8" xfId="38250"/>
    <cellStyle name="s_Trans Sum_1_JE 160 Workbasket Accrual_updated-_CA_01.10_JE 175 Legal Accrual_LI -12.2011" xfId="7734"/>
    <cellStyle name="s_Trans Sum_1_JE 160 Workbasket Accrual_updated-_CA_01.10_JE 175 Legal Accrual_LI -12.2011 2" xfId="11328"/>
    <cellStyle name="s_Trans Sum_1_JE 160 Workbasket Accrual_updated-_CA_01.10_JE 175 Legal Accrual_LI -12.2011 2 2" xfId="13121"/>
    <cellStyle name="s_Trans Sum_1_JE 160 Workbasket Accrual_updated-_CA_01.10_JE 175 Legal Accrual_LI -12.2011 2 2 2" xfId="16659"/>
    <cellStyle name="s_Trans Sum_1_JE 160 Workbasket Accrual_updated-_CA_01.10_JE 175 Legal Accrual_LI -12.2011 2 2 3" xfId="23716"/>
    <cellStyle name="s_Trans Sum_1_JE 160 Workbasket Accrual_updated-_CA_01.10_JE 175 Legal Accrual_LI -12.2011 2 3" xfId="14902"/>
    <cellStyle name="s_Trans Sum_1_JE 160 Workbasket Accrual_updated-_CA_01.10_JE 175 Legal Accrual_LI -12.2011 2 4" xfId="21947"/>
    <cellStyle name="s_Trans Sum_1_JE 160 Workbasket Accrual_updated-_CA_01.10_JE 175 Legal Accrual_LI -12.2011 3" xfId="12236"/>
    <cellStyle name="s_Trans Sum_1_JE 160 Workbasket Accrual_updated-_CA_01.10_JE 175 Legal Accrual_LI -12.2011 3 2" xfId="15782"/>
    <cellStyle name="s_Trans Sum_1_JE 160 Workbasket Accrual_updated-_CA_01.10_JE 175 Legal Accrual_LI -12.2011 3 3" xfId="22838"/>
    <cellStyle name="s_Trans Sum_1_JE 160 Workbasket Accrual_updated-_CA_01.10_JE 175 Legal Accrual_LI -12.2011 4" xfId="14020"/>
    <cellStyle name="s_Trans Sum_1_JE 160 Workbasket Accrual_updated-_CA_01.10_JE 175 Legal Accrual_LI -12.2011 4 2" xfId="31165"/>
    <cellStyle name="s_Trans Sum_1_JE 160 Workbasket Accrual_updated-_CA_01.10_JE 175 Legal Accrual_LI -12.2011 4 3" xfId="36004"/>
    <cellStyle name="s_Trans Sum_1_JE 160 Workbasket Accrual_updated-_CA_01.10_JE 175 Legal Accrual_LI -12.2011 5" xfId="20035"/>
    <cellStyle name="s_Trans Sum_1_JE 160 Workbasket Accrual_updated-_CA_01.10_JE 175 Legal Accrual_LI -12.2011 6" xfId="36473"/>
    <cellStyle name="s_Trans Sum_1_JE 160 Workbasket Accrual_updated-_CA_01.10_JE 175 Legal Accrual_LI -12.2011 7" xfId="37363"/>
    <cellStyle name="s_Trans Sum_1_JE 160 Workbasket Accrual_updated-_CA_01.10_JE 175 Legal Accrual_LI -12.2011 8" xfId="38251"/>
    <cellStyle name="s_Trans Sum_1_JE 160 Workbasket Accrual_updated-_CA_01.10_JE 175_Legal Accrual_TN_08.11" xfId="7735"/>
    <cellStyle name="s_Trans Sum_1_JE 160 Workbasket Accrual_updated-_CA_01.10_JE 175_Legal Accrual_TN_08.11 2" xfId="11329"/>
    <cellStyle name="s_Trans Sum_1_JE 160 Workbasket Accrual_updated-_CA_01.10_JE 175_Legal Accrual_TN_08.11 2 2" xfId="13122"/>
    <cellStyle name="s_Trans Sum_1_JE 160 Workbasket Accrual_updated-_CA_01.10_JE 175_Legal Accrual_TN_08.11 2 2 2" xfId="16660"/>
    <cellStyle name="s_Trans Sum_1_JE 160 Workbasket Accrual_updated-_CA_01.10_JE 175_Legal Accrual_TN_08.11 2 2 3" xfId="23717"/>
    <cellStyle name="s_Trans Sum_1_JE 160 Workbasket Accrual_updated-_CA_01.10_JE 175_Legal Accrual_TN_08.11 2 3" xfId="14903"/>
    <cellStyle name="s_Trans Sum_1_JE 160 Workbasket Accrual_updated-_CA_01.10_JE 175_Legal Accrual_TN_08.11 2 4" xfId="21948"/>
    <cellStyle name="s_Trans Sum_1_JE 160 Workbasket Accrual_updated-_CA_01.10_JE 175_Legal Accrual_TN_08.11 3" xfId="12237"/>
    <cellStyle name="s_Trans Sum_1_JE 160 Workbasket Accrual_updated-_CA_01.10_JE 175_Legal Accrual_TN_08.11 3 2" xfId="15783"/>
    <cellStyle name="s_Trans Sum_1_JE 160 Workbasket Accrual_updated-_CA_01.10_JE 175_Legal Accrual_TN_08.11 3 3" xfId="22839"/>
    <cellStyle name="s_Trans Sum_1_JE 160 Workbasket Accrual_updated-_CA_01.10_JE 175_Legal Accrual_TN_08.11 4" xfId="14021"/>
    <cellStyle name="s_Trans Sum_1_JE 160 Workbasket Accrual_updated-_CA_01.10_JE 175_Legal Accrual_TN_08.11 4 2" xfId="31166"/>
    <cellStyle name="s_Trans Sum_1_JE 160 Workbasket Accrual_updated-_CA_01.10_JE 175_Legal Accrual_TN_08.11 4 3" xfId="34037"/>
    <cellStyle name="s_Trans Sum_1_JE 160 Workbasket Accrual_updated-_CA_01.10_JE 175_Legal Accrual_TN_08.11 5" xfId="20036"/>
    <cellStyle name="s_Trans Sum_1_JE 160 Workbasket Accrual_updated-_CA_01.10_JE 175_Legal Accrual_TN_08.11 6" xfId="36474"/>
    <cellStyle name="s_Trans Sum_1_JE 160 Workbasket Accrual_updated-_CA_01.10_JE 175_Legal Accrual_TN_08.11 7" xfId="37364"/>
    <cellStyle name="s_Trans Sum_1_JE 160 Workbasket Accrual_updated-_CA_01.10_JE 175_Legal Accrual_TN_08.11 8" xfId="38252"/>
    <cellStyle name="s_Trans Sum_1_JE 160 Workbasket Accrual_updated-_CA_01.10_JE 175_Legal Accrual_TN_09.11" xfId="7736"/>
    <cellStyle name="s_Trans Sum_1_JE 160 Workbasket Accrual_updated-_CA_01.10_JE 175_Legal Accrual_TN_09.11 2" xfId="11330"/>
    <cellStyle name="s_Trans Sum_1_JE 160 Workbasket Accrual_updated-_CA_01.10_JE 175_Legal Accrual_TN_09.11 2 2" xfId="13123"/>
    <cellStyle name="s_Trans Sum_1_JE 160 Workbasket Accrual_updated-_CA_01.10_JE 175_Legal Accrual_TN_09.11 2 2 2" xfId="16661"/>
    <cellStyle name="s_Trans Sum_1_JE 160 Workbasket Accrual_updated-_CA_01.10_JE 175_Legal Accrual_TN_09.11 2 2 3" xfId="23718"/>
    <cellStyle name="s_Trans Sum_1_JE 160 Workbasket Accrual_updated-_CA_01.10_JE 175_Legal Accrual_TN_09.11 2 3" xfId="14904"/>
    <cellStyle name="s_Trans Sum_1_JE 160 Workbasket Accrual_updated-_CA_01.10_JE 175_Legal Accrual_TN_09.11 2 4" xfId="21949"/>
    <cellStyle name="s_Trans Sum_1_JE 160 Workbasket Accrual_updated-_CA_01.10_JE 175_Legal Accrual_TN_09.11 3" xfId="12238"/>
    <cellStyle name="s_Trans Sum_1_JE 160 Workbasket Accrual_updated-_CA_01.10_JE 175_Legal Accrual_TN_09.11 3 2" xfId="15784"/>
    <cellStyle name="s_Trans Sum_1_JE 160 Workbasket Accrual_updated-_CA_01.10_JE 175_Legal Accrual_TN_09.11 3 3" xfId="22840"/>
    <cellStyle name="s_Trans Sum_1_JE 160 Workbasket Accrual_updated-_CA_01.10_JE 175_Legal Accrual_TN_09.11 4" xfId="14022"/>
    <cellStyle name="s_Trans Sum_1_JE 160 Workbasket Accrual_updated-_CA_01.10_JE 175_Legal Accrual_TN_09.11 4 2" xfId="31167"/>
    <cellStyle name="s_Trans Sum_1_JE 160 Workbasket Accrual_updated-_CA_01.10_JE 175_Legal Accrual_TN_09.11 4 3" xfId="35217"/>
    <cellStyle name="s_Trans Sum_1_JE 160 Workbasket Accrual_updated-_CA_01.10_JE 175_Legal Accrual_TN_09.11 5" xfId="20037"/>
    <cellStyle name="s_Trans Sum_1_JE 160 Workbasket Accrual_updated-_CA_01.10_JE 175_Legal Accrual_TN_09.11 6" xfId="36475"/>
    <cellStyle name="s_Trans Sum_1_JE 160 Workbasket Accrual_updated-_CA_01.10_JE 175_Legal Accrual_TN_09.11 7" xfId="37365"/>
    <cellStyle name="s_Trans Sum_1_JE 160 Workbasket Accrual_updated-_CA_01.10_JE 175_Legal Accrual_TN_09.11 8" xfId="38253"/>
    <cellStyle name="s_Trans Sum_1_JE 160 Workbasket Accrual_updated-_CA_01.10_LI-Legal Fees_Accrual Worksheet_2011-02Nov" xfId="7737"/>
    <cellStyle name="s_Trans Sum_1_JE 160 Workbasket Accrual_updated-_CA_01.10_LI-Legal Fees_Accrual Worksheet_2011-02Nov 2" xfId="11331"/>
    <cellStyle name="s_Trans Sum_1_JE 160 Workbasket Accrual_updated-_CA_01.10_LI-Legal Fees_Accrual Worksheet_2011-02Nov 2 2" xfId="13124"/>
    <cellStyle name="s_Trans Sum_1_JE 160 Workbasket Accrual_updated-_CA_01.10_LI-Legal Fees_Accrual Worksheet_2011-02Nov 2 2 2" xfId="16662"/>
    <cellStyle name="s_Trans Sum_1_JE 160 Workbasket Accrual_updated-_CA_01.10_LI-Legal Fees_Accrual Worksheet_2011-02Nov 2 2 3" xfId="23719"/>
    <cellStyle name="s_Trans Sum_1_JE 160 Workbasket Accrual_updated-_CA_01.10_LI-Legal Fees_Accrual Worksheet_2011-02Nov 2 3" xfId="14905"/>
    <cellStyle name="s_Trans Sum_1_JE 160 Workbasket Accrual_updated-_CA_01.10_LI-Legal Fees_Accrual Worksheet_2011-02Nov 2 4" xfId="21950"/>
    <cellStyle name="s_Trans Sum_1_JE 160 Workbasket Accrual_updated-_CA_01.10_LI-Legal Fees_Accrual Worksheet_2011-02Nov 3" xfId="12239"/>
    <cellStyle name="s_Trans Sum_1_JE 160 Workbasket Accrual_updated-_CA_01.10_LI-Legal Fees_Accrual Worksheet_2011-02Nov 3 2" xfId="15785"/>
    <cellStyle name="s_Trans Sum_1_JE 160 Workbasket Accrual_updated-_CA_01.10_LI-Legal Fees_Accrual Worksheet_2011-02Nov 3 3" xfId="22841"/>
    <cellStyle name="s_Trans Sum_1_JE 160 Workbasket Accrual_updated-_CA_01.10_LI-Legal Fees_Accrual Worksheet_2011-02Nov 4" xfId="14023"/>
    <cellStyle name="s_Trans Sum_1_JE 160 Workbasket Accrual_updated-_CA_01.10_LI-Legal Fees_Accrual Worksheet_2011-02Nov 4 2" xfId="31168"/>
    <cellStyle name="s_Trans Sum_1_JE 160 Workbasket Accrual_updated-_CA_01.10_LI-Legal Fees_Accrual Worksheet_2011-02Nov 4 3" xfId="33790"/>
    <cellStyle name="s_Trans Sum_1_JE 160 Workbasket Accrual_updated-_CA_01.10_LI-Legal Fees_Accrual Worksheet_2011-02Nov 5" xfId="20038"/>
    <cellStyle name="s_Trans Sum_1_JE 160 Workbasket Accrual_updated-_CA_01.10_LI-Legal Fees_Accrual Worksheet_2011-02Nov 6" xfId="36476"/>
    <cellStyle name="s_Trans Sum_1_JE 160 Workbasket Accrual_updated-_CA_01.10_LI-Legal Fees_Accrual Worksheet_2011-02Nov 7" xfId="37366"/>
    <cellStyle name="s_Trans Sum_1_JE 160 Workbasket Accrual_updated-_CA_01.10_LI-Legal Fees_Accrual Worksheet_2011-02Nov 8" xfId="38254"/>
    <cellStyle name="s_Trans Sum_1_JE 160 Workbasket Accrual_updated-_CA_01.10_SAP JE Accrual" xfId="7738"/>
    <cellStyle name="s_Trans Sum_1_JE 160 Workbasket Accrual_updated-_CA_01.10_SAP JE Accrual 2" xfId="11332"/>
    <cellStyle name="s_Trans Sum_1_JE 160 Workbasket Accrual_updated-_CA_01.10_SAP JE Accrual 2 2" xfId="13125"/>
    <cellStyle name="s_Trans Sum_1_JE 160 Workbasket Accrual_updated-_CA_01.10_SAP JE Accrual 2 2 2" xfId="16663"/>
    <cellStyle name="s_Trans Sum_1_JE 160 Workbasket Accrual_updated-_CA_01.10_SAP JE Accrual 2 2 3" xfId="23720"/>
    <cellStyle name="s_Trans Sum_1_JE 160 Workbasket Accrual_updated-_CA_01.10_SAP JE Accrual 2 3" xfId="14906"/>
    <cellStyle name="s_Trans Sum_1_JE 160 Workbasket Accrual_updated-_CA_01.10_SAP JE Accrual 2 4" xfId="21951"/>
    <cellStyle name="s_Trans Sum_1_JE 160 Workbasket Accrual_updated-_CA_01.10_SAP JE Accrual 3" xfId="12240"/>
    <cellStyle name="s_Trans Sum_1_JE 160 Workbasket Accrual_updated-_CA_01.10_SAP JE Accrual 3 2" xfId="15786"/>
    <cellStyle name="s_Trans Sum_1_JE 160 Workbasket Accrual_updated-_CA_01.10_SAP JE Accrual 3 3" xfId="22842"/>
    <cellStyle name="s_Trans Sum_1_JE 160 Workbasket Accrual_updated-_CA_01.10_SAP JE Accrual 4" xfId="14024"/>
    <cellStyle name="s_Trans Sum_1_JE 160 Workbasket Accrual_updated-_CA_01.10_SAP JE Accrual 4 2" xfId="31169"/>
    <cellStyle name="s_Trans Sum_1_JE 160 Workbasket Accrual_updated-_CA_01.10_SAP JE Accrual 4 3" xfId="21271"/>
    <cellStyle name="s_Trans Sum_1_JE 160 Workbasket Accrual_updated-_CA_01.10_SAP JE Accrual 5" xfId="20039"/>
    <cellStyle name="s_Trans Sum_1_JE 160 Workbasket Accrual_updated-_CA_01.10_SAP JE Accrual 6" xfId="36477"/>
    <cellStyle name="s_Trans Sum_1_JE 160 Workbasket Accrual_updated-_CA_01.10_SAP JE Accrual 7" xfId="37367"/>
    <cellStyle name="s_Trans Sum_1_JE 160 Workbasket Accrual_updated-_CA_01.10_SAP JE Accrual 8" xfId="38255"/>
    <cellStyle name="s_Trans Sum_1_JE 160 Workbasket Accrual_updated-_CA_01.10_SAP JE Template 10.06.12" xfId="7739"/>
    <cellStyle name="s_Trans Sum_1_JE 160 Workbasket Accrual_updated-_CA_01.10_SAP JE Template 10.06.12 2" xfId="11333"/>
    <cellStyle name="s_Trans Sum_1_JE 160 Workbasket Accrual_updated-_CA_01.10_SAP JE Template 10.06.12 2 2" xfId="13126"/>
    <cellStyle name="s_Trans Sum_1_JE 160 Workbasket Accrual_updated-_CA_01.10_SAP JE Template 10.06.12 2 2 2" xfId="16664"/>
    <cellStyle name="s_Trans Sum_1_JE 160 Workbasket Accrual_updated-_CA_01.10_SAP JE Template 10.06.12 2 2 3" xfId="23721"/>
    <cellStyle name="s_Trans Sum_1_JE 160 Workbasket Accrual_updated-_CA_01.10_SAP JE Template 10.06.12 2 3" xfId="14907"/>
    <cellStyle name="s_Trans Sum_1_JE 160 Workbasket Accrual_updated-_CA_01.10_SAP JE Template 10.06.12 2 4" xfId="21952"/>
    <cellStyle name="s_Trans Sum_1_JE 160 Workbasket Accrual_updated-_CA_01.10_SAP JE Template 10.06.12 3" xfId="12241"/>
    <cellStyle name="s_Trans Sum_1_JE 160 Workbasket Accrual_updated-_CA_01.10_SAP JE Template 10.06.12 3 2" xfId="15787"/>
    <cellStyle name="s_Trans Sum_1_JE 160 Workbasket Accrual_updated-_CA_01.10_SAP JE Template 10.06.12 3 3" xfId="22843"/>
    <cellStyle name="s_Trans Sum_1_JE 160 Workbasket Accrual_updated-_CA_01.10_SAP JE Template 10.06.12 4" xfId="14025"/>
    <cellStyle name="s_Trans Sum_1_JE 160 Workbasket Accrual_updated-_CA_01.10_SAP JE Template 10.06.12 4 2" xfId="31170"/>
    <cellStyle name="s_Trans Sum_1_JE 160 Workbasket Accrual_updated-_CA_01.10_SAP JE Template 10.06.12 4 3" xfId="33982"/>
    <cellStyle name="s_Trans Sum_1_JE 160 Workbasket Accrual_updated-_CA_01.10_SAP JE Template 10.06.12 5" xfId="20040"/>
    <cellStyle name="s_Trans Sum_1_JE 160 Workbasket Accrual_updated-_CA_01.10_SAP JE Template 10.06.12 6" xfId="36478"/>
    <cellStyle name="s_Trans Sum_1_JE 160 Workbasket Accrual_updated-_CA_01.10_SAP JE Template 10.06.12 7" xfId="37368"/>
    <cellStyle name="s_Trans Sum_1_JE 160 Workbasket Accrual_updated-_CA_01.10_SAP JE Template 10.06.12 8" xfId="38256"/>
    <cellStyle name="s_Trans Sum_1_JE 175 Legal accrual_12.11" xfId="7740"/>
    <cellStyle name="s_Trans Sum_1_JE 175 Legal accrual_12.11 2" xfId="11334"/>
    <cellStyle name="s_Trans Sum_1_JE 175 Legal accrual_12.11 2 2" xfId="13127"/>
    <cellStyle name="s_Trans Sum_1_JE 175 Legal accrual_12.11 2 2 2" xfId="16665"/>
    <cellStyle name="s_Trans Sum_1_JE 175 Legal accrual_12.11 2 2 3" xfId="23722"/>
    <cellStyle name="s_Trans Sum_1_JE 175 Legal accrual_12.11 2 3" xfId="14908"/>
    <cellStyle name="s_Trans Sum_1_JE 175 Legal accrual_12.11 2 4" xfId="21953"/>
    <cellStyle name="s_Trans Sum_1_JE 175 Legal accrual_12.11 3" xfId="12242"/>
    <cellStyle name="s_Trans Sum_1_JE 175 Legal accrual_12.11 3 2" xfId="15788"/>
    <cellStyle name="s_Trans Sum_1_JE 175 Legal accrual_12.11 3 3" xfId="22844"/>
    <cellStyle name="s_Trans Sum_1_JE 175 Legal accrual_12.11 4" xfId="14026"/>
    <cellStyle name="s_Trans Sum_1_JE 175 Legal accrual_12.11 4 2" xfId="31171"/>
    <cellStyle name="s_Trans Sum_1_JE 175 Legal accrual_12.11 4 3" xfId="21598"/>
    <cellStyle name="s_Trans Sum_1_JE 175 Legal accrual_12.11 5" xfId="20041"/>
    <cellStyle name="s_Trans Sum_1_JE 175 Legal accrual_12.11 6" xfId="36479"/>
    <cellStyle name="s_Trans Sum_1_JE 175 Legal accrual_12.11 7" xfId="37369"/>
    <cellStyle name="s_Trans Sum_1_JE 175 Legal accrual_12.11 8" xfId="38257"/>
    <cellStyle name="s_Trans Sum_1_JE 175 Legal Accrual_LI_07.12" xfId="10941"/>
    <cellStyle name="s_Trans Sum_1_JE 175 Legal Accrual_LI_07.12 2" xfId="31172"/>
    <cellStyle name="s_Trans Sum_1_JE 175 Legal Accrual_LI_07.12 2 2" xfId="20890"/>
    <cellStyle name="s_Trans Sum_1_JE 180_MI reserve over 180 days_LI 07.12" xfId="10942"/>
    <cellStyle name="s_Trans Sum_1_JE 180_MI reserve over 180 days_LI 07.12 2" xfId="31173"/>
    <cellStyle name="s_Trans Sum_1_JE 180_MI reserve over 180 days_LI 07.12 2 2" xfId="35788"/>
    <cellStyle name="s_Trans Sum_1_JE 200 AWCC true up_PA_06.12" xfId="7741"/>
    <cellStyle name="s_Trans Sum_1_JE 200 AWCC true up_PA_06.12 2" xfId="11335"/>
    <cellStyle name="s_Trans Sum_1_JE 200 AWCC true up_PA_06.12 2 2" xfId="13128"/>
    <cellStyle name="s_Trans Sum_1_JE 200 AWCC true up_PA_06.12 2 2 2" xfId="16666"/>
    <cellStyle name="s_Trans Sum_1_JE 200 AWCC true up_PA_06.12 2 2 3" xfId="23723"/>
    <cellStyle name="s_Trans Sum_1_JE 200 AWCC true up_PA_06.12 2 3" xfId="14909"/>
    <cellStyle name="s_Trans Sum_1_JE 200 AWCC true up_PA_06.12 2 4" xfId="21954"/>
    <cellStyle name="s_Trans Sum_1_JE 200 AWCC true up_PA_06.12 3" xfId="12243"/>
    <cellStyle name="s_Trans Sum_1_JE 200 AWCC true up_PA_06.12 3 2" xfId="15789"/>
    <cellStyle name="s_Trans Sum_1_JE 200 AWCC true up_PA_06.12 3 3" xfId="22845"/>
    <cellStyle name="s_Trans Sum_1_JE 200 AWCC true up_PA_06.12 4" xfId="14027"/>
    <cellStyle name="s_Trans Sum_1_JE 200 AWCC true up_PA_06.12 4 2" xfId="31174"/>
    <cellStyle name="s_Trans Sum_1_JE 200 AWCC true up_PA_06.12 4 3" xfId="18724"/>
    <cellStyle name="s_Trans Sum_1_JE 200 AWCC true up_PA_06.12 5" xfId="20042"/>
    <cellStyle name="s_Trans Sum_1_JE 200 AWCC true up_PA_06.12 6" xfId="36480"/>
    <cellStyle name="s_Trans Sum_1_JE 200 AWCC true up_PA_06.12 7" xfId="37370"/>
    <cellStyle name="s_Trans Sum_1_JE 200 AWCC true up_PA_06.12 8" xfId="38258"/>
    <cellStyle name="s_Trans Sum_1_JE 38110902 True up interest for RAC adjustment" xfId="7742"/>
    <cellStyle name="s_Trans Sum_1_JE 38110902 True up interest for RAC adjustment 2" xfId="31175"/>
    <cellStyle name="s_Trans Sum_1_JE 38110902 True up interest for RAC adjustment 2 2" xfId="18768"/>
    <cellStyle name="s_Trans Sum_1_JE 39081218 Antenna Rent Revenue_NY_07.12" xfId="9489"/>
    <cellStyle name="s_Trans Sum_1_JE 39081218 Antenna Rent Revenue_NY_07.12 2" xfId="31176"/>
    <cellStyle name="s_Trans Sum_1_JE 39081218 Antenna Rent Revenue_NY_07.12 2 2" xfId="19334"/>
    <cellStyle name="s_Trans Sum_1_JE 500 INTERNAL RESERVE INTEREST Dec. 2011" xfId="7743"/>
    <cellStyle name="s_Trans Sum_1_JE 500 INTERNAL RESERVE INTEREST Dec. 2011 2" xfId="9611"/>
    <cellStyle name="s_Trans Sum_1_JE 500 INTERNAL RESERVE INTEREST Dec. 2011 2 2" xfId="31178"/>
    <cellStyle name="s_Trans Sum_1_JE 500 INTERNAL RESERVE INTEREST Dec. 2011 2 2 2" xfId="33301"/>
    <cellStyle name="s_Trans Sum_1_JE 500 INTERNAL RESERVE INTEREST Dec. 2011 3" xfId="31177"/>
    <cellStyle name="s_Trans Sum_1_JE 500 INTERNAL RESERVE INTEREST Dec. 2011 3 2" xfId="17762"/>
    <cellStyle name="s_Trans Sum_1_JE 500 INTERNAL RESERVE INTEREST Nov. 2011" xfId="9612"/>
    <cellStyle name="s_Trans Sum_1_JE 500 INTERNAL RESERVE INTEREST Nov. 2011 2" xfId="31179"/>
    <cellStyle name="s_Trans Sum_1_JE 500 INTERNAL RESERVE INTEREST Nov. 2011 2 2" xfId="33118"/>
    <cellStyle name="s_Trans Sum_1_JE 725 - To record the PPV uplift - NY - 08.12" xfId="9224"/>
    <cellStyle name="s_Trans Sum_1_JE 725 - To record the PPV uplift - NY - 08.12 2" xfId="31180"/>
    <cellStyle name="s_Trans Sum_1_JE 725 - To record the PPV uplift - NY - 08.12 2 2" xfId="35139"/>
    <cellStyle name="s_Trans Sum_1_JE 77 Rev Stabilization 02.12" xfId="7744"/>
    <cellStyle name="s_Trans Sum_1_JE 77 Rev Stabilization 02.12 2" xfId="31181"/>
    <cellStyle name="s_Trans Sum_1_JE 77 Rev Stabilization 02.12 2 2" xfId="33983"/>
    <cellStyle name="s_Trans Sum_1_JE 77 Rev Stabilization 03.12" xfId="10685"/>
    <cellStyle name="s_Trans Sum_1_JE 77 Rev Stabilization 03.12 2" xfId="31182"/>
    <cellStyle name="s_Trans Sum_1_JE 77 Rev Stabilization 03.12 2 2" xfId="34338"/>
    <cellStyle name="s_Trans Sum_1_JE 77 Rev Stabilization 08.11" xfId="7745"/>
    <cellStyle name="s_Trans Sum_1_JE 77 Rev Stabilization 08.11 2" xfId="10686"/>
    <cellStyle name="s_Trans Sum_1_JE 77 Rev Stabilization 08.11 2 2" xfId="31184"/>
    <cellStyle name="s_Trans Sum_1_JE 77 Rev Stabilization 08.11 2 2 2" xfId="21343"/>
    <cellStyle name="s_Trans Sum_1_JE 77 Rev Stabilization 08.11 3" xfId="31183"/>
    <cellStyle name="s_Trans Sum_1_JE 77 Rev Stabilization 08.11 3 2" xfId="34895"/>
    <cellStyle name="s_Trans Sum_1_JE 77 Rev Stabilization 11.11" xfId="10687"/>
    <cellStyle name="s_Trans Sum_1_JE 77 Rev Stabilization 11.11 2" xfId="31185"/>
    <cellStyle name="s_Trans Sum_1_JE 77 Rev Stabilization 11.11 2 2" xfId="35740"/>
    <cellStyle name="s_Trans Sum_1_JE 77 Rev Stabilization 12.11" xfId="10688"/>
    <cellStyle name="s_Trans Sum_1_JE 77 Rev Stabilization 12.11 2" xfId="31186"/>
    <cellStyle name="s_Trans Sum_1_JE 77 Rev Stabilization 12.11 2 2" xfId="36040"/>
    <cellStyle name="s_Trans Sum_1_JE 77 Rev Stabilization_NY_08.12" xfId="9225"/>
    <cellStyle name="s_Trans Sum_1_JE 77 Rev Stabilization_NY_08.12 2" xfId="31187"/>
    <cellStyle name="s_Trans Sum_1_JE 77 Rev Stabilization_NY_08.12 2 2" xfId="36078"/>
    <cellStyle name="s_Trans Sum_1_JE 78 Property Tax Stabilization 02.12" xfId="9226"/>
    <cellStyle name="s_Trans Sum_1_JE 78 Property Tax Stabilization 02.12 2" xfId="31188"/>
    <cellStyle name="s_Trans Sum_1_JE 78 Property Tax Stabilization 02.12 2 2" xfId="21036"/>
    <cellStyle name="s_Trans Sum_1_JE 78 Property Tax Stabilization 08.11" xfId="9227"/>
    <cellStyle name="s_Trans Sum_1_JE 78 Property Tax Stabilization 08.11 2" xfId="31189"/>
    <cellStyle name="s_Trans Sum_1_JE 78 Property Tax Stabilization 08.11 2 2" xfId="34427"/>
    <cellStyle name="s_Trans Sum_1_JE 78 Property Tax Stabilization 11.11" xfId="9228"/>
    <cellStyle name="s_Trans Sum_1_JE 78 Property Tax Stabilization 11.11 2" xfId="31190"/>
    <cellStyle name="s_Trans Sum_1_JE 78 Property Tax Stabilization 11.11 2 2" xfId="34671"/>
    <cellStyle name="s_Trans Sum_1_JE Template" xfId="7746"/>
    <cellStyle name="s_Trans Sum_1_JE Template 10" xfId="36481"/>
    <cellStyle name="s_Trans Sum_1_JE Template 11" xfId="37371"/>
    <cellStyle name="s_Trans Sum_1_JE Template 12" xfId="38259"/>
    <cellStyle name="s_Trans Sum_1_JE Template 2" xfId="7747"/>
    <cellStyle name="s_Trans Sum_1_JE Template 2 2" xfId="11337"/>
    <cellStyle name="s_Trans Sum_1_JE Template 2 2 2" xfId="13130"/>
    <cellStyle name="s_Trans Sum_1_JE Template 2 2 2 2" xfId="16668"/>
    <cellStyle name="s_Trans Sum_1_JE Template 2 2 2 3" xfId="23725"/>
    <cellStyle name="s_Trans Sum_1_JE Template 2 2 3" xfId="14911"/>
    <cellStyle name="s_Trans Sum_1_JE Template 2 2 4" xfId="21956"/>
    <cellStyle name="s_Trans Sum_1_JE Template 2 3" xfId="12245"/>
    <cellStyle name="s_Trans Sum_1_JE Template 2 3 2" xfId="15791"/>
    <cellStyle name="s_Trans Sum_1_JE Template 2 3 3" xfId="22847"/>
    <cellStyle name="s_Trans Sum_1_JE Template 2 4" xfId="14029"/>
    <cellStyle name="s_Trans Sum_1_JE Template 2 4 2" xfId="31192"/>
    <cellStyle name="s_Trans Sum_1_JE Template 2 4 3" xfId="17487"/>
    <cellStyle name="s_Trans Sum_1_JE Template 2 5" xfId="20044"/>
    <cellStyle name="s_Trans Sum_1_JE Template 2 6" xfId="36482"/>
    <cellStyle name="s_Trans Sum_1_JE Template 2 7" xfId="37372"/>
    <cellStyle name="s_Trans Sum_1_JE Template 2 8" xfId="38260"/>
    <cellStyle name="s_Trans Sum_1_JE Template 3" xfId="7748"/>
    <cellStyle name="s_Trans Sum_1_JE Template 3 2" xfId="31193"/>
    <cellStyle name="s_Trans Sum_1_JE Template 3 2 2" xfId="33805"/>
    <cellStyle name="s_Trans Sum_1_JE Template 4" xfId="7749"/>
    <cellStyle name="s_Trans Sum_1_JE Template 4 2" xfId="31194"/>
    <cellStyle name="s_Trans Sum_1_JE Template 4 2 2" xfId="35228"/>
    <cellStyle name="s_Trans Sum_1_JE Template 5" xfId="7750"/>
    <cellStyle name="s_Trans Sum_1_JE Template 5 2" xfId="31195"/>
    <cellStyle name="s_Trans Sum_1_JE Template 5 2 2" xfId="17515"/>
    <cellStyle name="s_Trans Sum_1_JE Template 6" xfId="11336"/>
    <cellStyle name="s_Trans Sum_1_JE Template 6 2" xfId="13129"/>
    <cellStyle name="s_Trans Sum_1_JE Template 6 2 2" xfId="16667"/>
    <cellStyle name="s_Trans Sum_1_JE Template 6 2 3" xfId="23724"/>
    <cellStyle name="s_Trans Sum_1_JE Template 6 3" xfId="14910"/>
    <cellStyle name="s_Trans Sum_1_JE Template 6 4" xfId="21955"/>
    <cellStyle name="s_Trans Sum_1_JE Template 7" xfId="12244"/>
    <cellStyle name="s_Trans Sum_1_JE Template 7 2" xfId="15790"/>
    <cellStyle name="s_Trans Sum_1_JE Template 7 3" xfId="22846"/>
    <cellStyle name="s_Trans Sum_1_JE Template 8" xfId="14028"/>
    <cellStyle name="s_Trans Sum_1_JE Template 8 2" xfId="31191"/>
    <cellStyle name="s_Trans Sum_1_JE Template 8 3" xfId="32544"/>
    <cellStyle name="s_Trans Sum_1_JE Template 9" xfId="20043"/>
    <cellStyle name="s_Trans Sum_1_JE Template_~3251160" xfId="7751"/>
    <cellStyle name="s_Trans Sum_1_JE Template_~3251160 2" xfId="11338"/>
    <cellStyle name="s_Trans Sum_1_JE Template_~3251160 2 2" xfId="13131"/>
    <cellStyle name="s_Trans Sum_1_JE Template_~3251160 2 2 2" xfId="16669"/>
    <cellStyle name="s_Trans Sum_1_JE Template_~3251160 2 2 3" xfId="23726"/>
    <cellStyle name="s_Trans Sum_1_JE Template_~3251160 2 3" xfId="14912"/>
    <cellStyle name="s_Trans Sum_1_JE Template_~3251160 2 4" xfId="21957"/>
    <cellStyle name="s_Trans Sum_1_JE Template_~3251160 3" xfId="12246"/>
    <cellStyle name="s_Trans Sum_1_JE Template_~3251160 3 2" xfId="15792"/>
    <cellStyle name="s_Trans Sum_1_JE Template_~3251160 3 3" xfId="22848"/>
    <cellStyle name="s_Trans Sum_1_JE Template_~3251160 4" xfId="14030"/>
    <cellStyle name="s_Trans Sum_1_JE Template_~3251160 4 2" xfId="31196"/>
    <cellStyle name="s_Trans Sum_1_JE Template_~3251160 4 3" xfId="20819"/>
    <cellStyle name="s_Trans Sum_1_JE Template_~3251160 5" xfId="20045"/>
    <cellStyle name="s_Trans Sum_1_JE Template_~3251160 6" xfId="36483"/>
    <cellStyle name="s_Trans Sum_1_JE Template_~3251160 7" xfId="37373"/>
    <cellStyle name="s_Trans Sum_1_JE Template_~3251160 8" xfId="38261"/>
    <cellStyle name="s_Trans Sum_1_JE Template_JE 160 Workbasket accrual LI 09.11" xfId="7752"/>
    <cellStyle name="s_Trans Sum_1_JE Template_JE 160 Workbasket accrual LI 09.11 2" xfId="11339"/>
    <cellStyle name="s_Trans Sum_1_JE Template_JE 160 Workbasket accrual LI 09.11 2 2" xfId="13132"/>
    <cellStyle name="s_Trans Sum_1_JE Template_JE 160 Workbasket accrual LI 09.11 2 2 2" xfId="16670"/>
    <cellStyle name="s_Trans Sum_1_JE Template_JE 160 Workbasket accrual LI 09.11 2 2 3" xfId="23727"/>
    <cellStyle name="s_Trans Sum_1_JE Template_JE 160 Workbasket accrual LI 09.11 2 3" xfId="14913"/>
    <cellStyle name="s_Trans Sum_1_JE Template_JE 160 Workbasket accrual LI 09.11 2 4" xfId="21958"/>
    <cellStyle name="s_Trans Sum_1_JE Template_JE 160 Workbasket accrual LI 09.11 3" xfId="12247"/>
    <cellStyle name="s_Trans Sum_1_JE Template_JE 160 Workbasket accrual LI 09.11 3 2" xfId="15793"/>
    <cellStyle name="s_Trans Sum_1_JE Template_JE 160 Workbasket accrual LI 09.11 3 3" xfId="22849"/>
    <cellStyle name="s_Trans Sum_1_JE Template_JE 160 Workbasket accrual LI 09.11 4" xfId="14031"/>
    <cellStyle name="s_Trans Sum_1_JE Template_JE 160 Workbasket accrual LI 09.11 4 2" xfId="31197"/>
    <cellStyle name="s_Trans Sum_1_JE Template_JE 160 Workbasket accrual LI 09.11 4 3" xfId="19810"/>
    <cellStyle name="s_Trans Sum_1_JE Template_JE 160 Workbasket accrual LI 09.11 5" xfId="20046"/>
    <cellStyle name="s_Trans Sum_1_JE Template_JE 160 Workbasket accrual LI 09.11 6" xfId="36484"/>
    <cellStyle name="s_Trans Sum_1_JE Template_JE 160 Workbasket accrual LI 09.11 7" xfId="37374"/>
    <cellStyle name="s_Trans Sum_1_JE Template_JE 160 Workbasket accrual LI 09.11 8" xfId="38262"/>
    <cellStyle name="s_Trans Sum_1_JE Template_JE 160 Workbasket accrual LI 10.11 - in progress" xfId="7753"/>
    <cellStyle name="s_Trans Sum_1_JE Template_JE 160 Workbasket accrual LI 10.11 - in progress 2" xfId="11340"/>
    <cellStyle name="s_Trans Sum_1_JE Template_JE 160 Workbasket accrual LI 10.11 - in progress 2 2" xfId="13133"/>
    <cellStyle name="s_Trans Sum_1_JE Template_JE 160 Workbasket accrual LI 10.11 - in progress 2 2 2" xfId="16671"/>
    <cellStyle name="s_Trans Sum_1_JE Template_JE 160 Workbasket accrual LI 10.11 - in progress 2 2 3" xfId="23728"/>
    <cellStyle name="s_Trans Sum_1_JE Template_JE 160 Workbasket accrual LI 10.11 - in progress 2 3" xfId="14914"/>
    <cellStyle name="s_Trans Sum_1_JE Template_JE 160 Workbasket accrual LI 10.11 - in progress 2 4" xfId="21959"/>
    <cellStyle name="s_Trans Sum_1_JE Template_JE 160 Workbasket accrual LI 10.11 - in progress 3" xfId="12248"/>
    <cellStyle name="s_Trans Sum_1_JE Template_JE 160 Workbasket accrual LI 10.11 - in progress 3 2" xfId="15794"/>
    <cellStyle name="s_Trans Sum_1_JE Template_JE 160 Workbasket accrual LI 10.11 - in progress 3 3" xfId="22850"/>
    <cellStyle name="s_Trans Sum_1_JE Template_JE 160 Workbasket accrual LI 10.11 - in progress 4" xfId="14032"/>
    <cellStyle name="s_Trans Sum_1_JE Template_JE 160 Workbasket accrual LI 10.11 - in progress 4 2" xfId="31198"/>
    <cellStyle name="s_Trans Sum_1_JE Template_JE 160 Workbasket accrual LI 10.11 - in progress 4 3" xfId="21068"/>
    <cellStyle name="s_Trans Sum_1_JE Template_JE 160 Workbasket accrual LI 10.11 - in progress 5" xfId="20047"/>
    <cellStyle name="s_Trans Sum_1_JE Template_JE 160 Workbasket accrual LI 10.11 - in progress 6" xfId="36485"/>
    <cellStyle name="s_Trans Sum_1_JE Template_JE 160 Workbasket accrual LI 10.11 - in progress 7" xfId="37375"/>
    <cellStyle name="s_Trans Sum_1_JE Template_JE 160 Workbasket accrual LI 10.11 - in progress 8" xfId="38263"/>
    <cellStyle name="s_Trans Sum_1_JE Template_JE 160 Workbasket Template_LI_04.12" xfId="7754"/>
    <cellStyle name="s_Trans Sum_1_JE Template_JE 160 Workbasket Template_LI_04.12 2" xfId="11341"/>
    <cellStyle name="s_Trans Sum_1_JE Template_JE 160 Workbasket Template_LI_04.12 2 2" xfId="13134"/>
    <cellStyle name="s_Trans Sum_1_JE Template_JE 160 Workbasket Template_LI_04.12 2 2 2" xfId="16672"/>
    <cellStyle name="s_Trans Sum_1_JE Template_JE 160 Workbasket Template_LI_04.12 2 2 3" xfId="23729"/>
    <cellStyle name="s_Trans Sum_1_JE Template_JE 160 Workbasket Template_LI_04.12 2 3" xfId="14915"/>
    <cellStyle name="s_Trans Sum_1_JE Template_JE 160 Workbasket Template_LI_04.12 2 4" xfId="21960"/>
    <cellStyle name="s_Trans Sum_1_JE Template_JE 160 Workbasket Template_LI_04.12 3" xfId="12249"/>
    <cellStyle name="s_Trans Sum_1_JE Template_JE 160 Workbasket Template_LI_04.12 3 2" xfId="15795"/>
    <cellStyle name="s_Trans Sum_1_JE Template_JE 160 Workbasket Template_LI_04.12 3 3" xfId="22851"/>
    <cellStyle name="s_Trans Sum_1_JE Template_JE 160 Workbasket Template_LI_04.12 4" xfId="14033"/>
    <cellStyle name="s_Trans Sum_1_JE Template_JE 160 Workbasket Template_LI_04.12 4 2" xfId="31199"/>
    <cellStyle name="s_Trans Sum_1_JE Template_JE 160 Workbasket Template_LI_04.12 4 3" xfId="21121"/>
    <cellStyle name="s_Trans Sum_1_JE Template_JE 160 Workbasket Template_LI_04.12 5" xfId="20048"/>
    <cellStyle name="s_Trans Sum_1_JE Template_JE 160 Workbasket Template_LI_04.12 6" xfId="36486"/>
    <cellStyle name="s_Trans Sum_1_JE Template_JE 160 Workbasket Template_LI_04.12 7" xfId="37376"/>
    <cellStyle name="s_Trans Sum_1_JE Template_JE 160 Workbasket Template_LI_04.12 8" xfId="38264"/>
    <cellStyle name="s_Trans Sum_1_JE Template_JE 160 Workbasket Template_LI_07.12" xfId="7755"/>
    <cellStyle name="s_Trans Sum_1_JE Template_JE 160 Workbasket Template_LI_07.12 2" xfId="31200"/>
    <cellStyle name="s_Trans Sum_1_JE Template_JE 160 Workbasket Template_LI_07.12 2 2" xfId="35637"/>
    <cellStyle name="s_Trans Sum_1_JE Template_JE 175 Legal Accrual_LI 05.12" xfId="7756"/>
    <cellStyle name="s_Trans Sum_1_JE Template_JE 175 Legal Accrual_LI 05.12 2" xfId="31201"/>
    <cellStyle name="s_Trans Sum_1_JE Template_JE 175 Legal Accrual_LI 05.12 2 2" xfId="19713"/>
    <cellStyle name="s_Trans Sum_1_JE Template_JE 175 Legal Accrual_LI 08.2011" xfId="7757"/>
    <cellStyle name="s_Trans Sum_1_JE Template_JE 175 Legal Accrual_LI 08.2011 2" xfId="11342"/>
    <cellStyle name="s_Trans Sum_1_JE Template_JE 175 Legal Accrual_LI 08.2011 2 2" xfId="13135"/>
    <cellStyle name="s_Trans Sum_1_JE Template_JE 175 Legal Accrual_LI 08.2011 2 2 2" xfId="16673"/>
    <cellStyle name="s_Trans Sum_1_JE Template_JE 175 Legal Accrual_LI 08.2011 2 2 3" xfId="23730"/>
    <cellStyle name="s_Trans Sum_1_JE Template_JE 175 Legal Accrual_LI 08.2011 2 3" xfId="14916"/>
    <cellStyle name="s_Trans Sum_1_JE Template_JE 175 Legal Accrual_LI 08.2011 2 4" xfId="21961"/>
    <cellStyle name="s_Trans Sum_1_JE Template_JE 175 Legal Accrual_LI 08.2011 3" xfId="12250"/>
    <cellStyle name="s_Trans Sum_1_JE Template_JE 175 Legal Accrual_LI 08.2011 3 2" xfId="15796"/>
    <cellStyle name="s_Trans Sum_1_JE Template_JE 175 Legal Accrual_LI 08.2011 3 3" xfId="22852"/>
    <cellStyle name="s_Trans Sum_1_JE Template_JE 175 Legal Accrual_LI 08.2011 4" xfId="14034"/>
    <cellStyle name="s_Trans Sum_1_JE Template_JE 175 Legal Accrual_LI 08.2011 4 2" xfId="31202"/>
    <cellStyle name="s_Trans Sum_1_JE Template_JE 175 Legal Accrual_LI 08.2011 4 3" xfId="18674"/>
    <cellStyle name="s_Trans Sum_1_JE Template_JE 175 Legal Accrual_LI 08.2011 5" xfId="20049"/>
    <cellStyle name="s_Trans Sum_1_JE Template_JE 175 Legal Accrual_LI 08.2011 6" xfId="36487"/>
    <cellStyle name="s_Trans Sum_1_JE Template_JE 175 Legal Accrual_LI 08.2011 7" xfId="37377"/>
    <cellStyle name="s_Trans Sum_1_JE Template_JE 175 Legal Accrual_LI 08.2011 8" xfId="38265"/>
    <cellStyle name="s_Trans Sum_1_JE Template_JE 175 Legal Accrual_LI -10.2011" xfId="7758"/>
    <cellStyle name="s_Trans Sum_1_JE Template_JE 175 Legal Accrual_LI -10.2011 2" xfId="11343"/>
    <cellStyle name="s_Trans Sum_1_JE Template_JE 175 Legal Accrual_LI -10.2011 2 2" xfId="13136"/>
    <cellStyle name="s_Trans Sum_1_JE Template_JE 175 Legal Accrual_LI -10.2011 2 2 2" xfId="16674"/>
    <cellStyle name="s_Trans Sum_1_JE Template_JE 175 Legal Accrual_LI -10.2011 2 2 3" xfId="23731"/>
    <cellStyle name="s_Trans Sum_1_JE Template_JE 175 Legal Accrual_LI -10.2011 2 3" xfId="14917"/>
    <cellStyle name="s_Trans Sum_1_JE Template_JE 175 Legal Accrual_LI -10.2011 2 4" xfId="21962"/>
    <cellStyle name="s_Trans Sum_1_JE Template_JE 175 Legal Accrual_LI -10.2011 3" xfId="12251"/>
    <cellStyle name="s_Trans Sum_1_JE Template_JE 175 Legal Accrual_LI -10.2011 3 2" xfId="15797"/>
    <cellStyle name="s_Trans Sum_1_JE Template_JE 175 Legal Accrual_LI -10.2011 3 3" xfId="22853"/>
    <cellStyle name="s_Trans Sum_1_JE Template_JE 175 Legal Accrual_LI -10.2011 4" xfId="14035"/>
    <cellStyle name="s_Trans Sum_1_JE Template_JE 175 Legal Accrual_LI -10.2011 4 2" xfId="31203"/>
    <cellStyle name="s_Trans Sum_1_JE Template_JE 175 Legal Accrual_LI -10.2011 4 3" xfId="18015"/>
    <cellStyle name="s_Trans Sum_1_JE Template_JE 175 Legal Accrual_LI -10.2011 5" xfId="20050"/>
    <cellStyle name="s_Trans Sum_1_JE Template_JE 175 Legal Accrual_LI -10.2011 6" xfId="36488"/>
    <cellStyle name="s_Trans Sum_1_JE Template_JE 175 Legal Accrual_LI -10.2011 7" xfId="37378"/>
    <cellStyle name="s_Trans Sum_1_JE Template_JE 175 Legal Accrual_LI -10.2011 8" xfId="38266"/>
    <cellStyle name="s_Trans Sum_1_JE Template_JE 175 Legal Accrual_LI -11.2011" xfId="7759"/>
    <cellStyle name="s_Trans Sum_1_JE Template_JE 175 Legal Accrual_LI -11.2011 2" xfId="11344"/>
    <cellStyle name="s_Trans Sum_1_JE Template_JE 175 Legal Accrual_LI -11.2011 2 2" xfId="13137"/>
    <cellStyle name="s_Trans Sum_1_JE Template_JE 175 Legal Accrual_LI -11.2011 2 2 2" xfId="16675"/>
    <cellStyle name="s_Trans Sum_1_JE Template_JE 175 Legal Accrual_LI -11.2011 2 2 3" xfId="23732"/>
    <cellStyle name="s_Trans Sum_1_JE Template_JE 175 Legal Accrual_LI -11.2011 2 3" xfId="14918"/>
    <cellStyle name="s_Trans Sum_1_JE Template_JE 175 Legal Accrual_LI -11.2011 2 4" xfId="21963"/>
    <cellStyle name="s_Trans Sum_1_JE Template_JE 175 Legal Accrual_LI -11.2011 3" xfId="12252"/>
    <cellStyle name="s_Trans Sum_1_JE Template_JE 175 Legal Accrual_LI -11.2011 3 2" xfId="15798"/>
    <cellStyle name="s_Trans Sum_1_JE Template_JE 175 Legal Accrual_LI -11.2011 3 3" xfId="22854"/>
    <cellStyle name="s_Trans Sum_1_JE Template_JE 175 Legal Accrual_LI -11.2011 4" xfId="14036"/>
    <cellStyle name="s_Trans Sum_1_JE Template_JE 175 Legal Accrual_LI -11.2011 4 2" xfId="31204"/>
    <cellStyle name="s_Trans Sum_1_JE Template_JE 175 Legal Accrual_LI -11.2011 4 3" xfId="19767"/>
    <cellStyle name="s_Trans Sum_1_JE Template_JE 175 Legal Accrual_LI -11.2011 5" xfId="20051"/>
    <cellStyle name="s_Trans Sum_1_JE Template_JE 175 Legal Accrual_LI -11.2011 6" xfId="36489"/>
    <cellStyle name="s_Trans Sum_1_JE Template_JE 175 Legal Accrual_LI -11.2011 7" xfId="37379"/>
    <cellStyle name="s_Trans Sum_1_JE Template_JE 175 Legal Accrual_LI -11.2011 8" xfId="38267"/>
    <cellStyle name="s_Trans Sum_1_JE Template_JE 175 Legal Accrual_LI -12.2011" xfId="7760"/>
    <cellStyle name="s_Trans Sum_1_JE Template_JE 175 Legal Accrual_LI -12.2011 2" xfId="11345"/>
    <cellStyle name="s_Trans Sum_1_JE Template_JE 175 Legal Accrual_LI -12.2011 2 2" xfId="13138"/>
    <cellStyle name="s_Trans Sum_1_JE Template_JE 175 Legal Accrual_LI -12.2011 2 2 2" xfId="16676"/>
    <cellStyle name="s_Trans Sum_1_JE Template_JE 175 Legal Accrual_LI -12.2011 2 2 3" xfId="23733"/>
    <cellStyle name="s_Trans Sum_1_JE Template_JE 175 Legal Accrual_LI -12.2011 2 3" xfId="14919"/>
    <cellStyle name="s_Trans Sum_1_JE Template_JE 175 Legal Accrual_LI -12.2011 2 4" xfId="21964"/>
    <cellStyle name="s_Trans Sum_1_JE Template_JE 175 Legal Accrual_LI -12.2011 3" xfId="12253"/>
    <cellStyle name="s_Trans Sum_1_JE Template_JE 175 Legal Accrual_LI -12.2011 3 2" xfId="15799"/>
    <cellStyle name="s_Trans Sum_1_JE Template_JE 175 Legal Accrual_LI -12.2011 3 3" xfId="22855"/>
    <cellStyle name="s_Trans Sum_1_JE Template_JE 175 Legal Accrual_LI -12.2011 4" xfId="14037"/>
    <cellStyle name="s_Trans Sum_1_JE Template_JE 175 Legal Accrual_LI -12.2011 4 2" xfId="31205"/>
    <cellStyle name="s_Trans Sum_1_JE Template_JE 175 Legal Accrual_LI -12.2011 4 3" xfId="33970"/>
    <cellStyle name="s_Trans Sum_1_JE Template_JE 175 Legal Accrual_LI -12.2011 5" xfId="20052"/>
    <cellStyle name="s_Trans Sum_1_JE Template_JE 175 Legal Accrual_LI -12.2011 6" xfId="36490"/>
    <cellStyle name="s_Trans Sum_1_JE Template_JE 175 Legal Accrual_LI -12.2011 7" xfId="37380"/>
    <cellStyle name="s_Trans Sum_1_JE Template_JE 175 Legal Accrual_LI -12.2011 8" xfId="38268"/>
    <cellStyle name="s_Trans Sum_1_JE Template_JE 175_Legal Accrual_TN_08.11" xfId="7761"/>
    <cellStyle name="s_Trans Sum_1_JE Template_JE 175_Legal Accrual_TN_08.11 2" xfId="11346"/>
    <cellStyle name="s_Trans Sum_1_JE Template_JE 175_Legal Accrual_TN_08.11 2 2" xfId="13139"/>
    <cellStyle name="s_Trans Sum_1_JE Template_JE 175_Legal Accrual_TN_08.11 2 2 2" xfId="16677"/>
    <cellStyle name="s_Trans Sum_1_JE Template_JE 175_Legal Accrual_TN_08.11 2 2 3" xfId="23734"/>
    <cellStyle name="s_Trans Sum_1_JE Template_JE 175_Legal Accrual_TN_08.11 2 3" xfId="14920"/>
    <cellStyle name="s_Trans Sum_1_JE Template_JE 175_Legal Accrual_TN_08.11 2 4" xfId="21965"/>
    <cellStyle name="s_Trans Sum_1_JE Template_JE 175_Legal Accrual_TN_08.11 3" xfId="12254"/>
    <cellStyle name="s_Trans Sum_1_JE Template_JE 175_Legal Accrual_TN_08.11 3 2" xfId="15800"/>
    <cellStyle name="s_Trans Sum_1_JE Template_JE 175_Legal Accrual_TN_08.11 3 3" xfId="22856"/>
    <cellStyle name="s_Trans Sum_1_JE Template_JE 175_Legal Accrual_TN_08.11 4" xfId="14038"/>
    <cellStyle name="s_Trans Sum_1_JE Template_JE 175_Legal Accrual_TN_08.11 4 2" xfId="31206"/>
    <cellStyle name="s_Trans Sum_1_JE Template_JE 175_Legal Accrual_TN_08.11 4 3" xfId="33074"/>
    <cellStyle name="s_Trans Sum_1_JE Template_JE 175_Legal Accrual_TN_08.11 5" xfId="20053"/>
    <cellStyle name="s_Trans Sum_1_JE Template_JE 175_Legal Accrual_TN_08.11 6" xfId="36491"/>
    <cellStyle name="s_Trans Sum_1_JE Template_JE 175_Legal Accrual_TN_08.11 7" xfId="37381"/>
    <cellStyle name="s_Trans Sum_1_JE Template_JE 175_Legal Accrual_TN_08.11 8" xfId="38269"/>
    <cellStyle name="s_Trans Sum_1_JE Template_JE 175_Legal Accrual_TN_09.11" xfId="7762"/>
    <cellStyle name="s_Trans Sum_1_JE Template_JE 175_Legal Accrual_TN_09.11 2" xfId="11347"/>
    <cellStyle name="s_Trans Sum_1_JE Template_JE 175_Legal Accrual_TN_09.11 2 2" xfId="13140"/>
    <cellStyle name="s_Trans Sum_1_JE Template_JE 175_Legal Accrual_TN_09.11 2 2 2" xfId="16678"/>
    <cellStyle name="s_Trans Sum_1_JE Template_JE 175_Legal Accrual_TN_09.11 2 2 3" xfId="23735"/>
    <cellStyle name="s_Trans Sum_1_JE Template_JE 175_Legal Accrual_TN_09.11 2 3" xfId="14921"/>
    <cellStyle name="s_Trans Sum_1_JE Template_JE 175_Legal Accrual_TN_09.11 2 4" xfId="21966"/>
    <cellStyle name="s_Trans Sum_1_JE Template_JE 175_Legal Accrual_TN_09.11 3" xfId="12255"/>
    <cellStyle name="s_Trans Sum_1_JE Template_JE 175_Legal Accrual_TN_09.11 3 2" xfId="15801"/>
    <cellStyle name="s_Trans Sum_1_JE Template_JE 175_Legal Accrual_TN_09.11 3 3" xfId="22857"/>
    <cellStyle name="s_Trans Sum_1_JE Template_JE 175_Legal Accrual_TN_09.11 4" xfId="14039"/>
    <cellStyle name="s_Trans Sum_1_JE Template_JE 175_Legal Accrual_TN_09.11 4 2" xfId="31207"/>
    <cellStyle name="s_Trans Sum_1_JE Template_JE 175_Legal Accrual_TN_09.11 4 3" xfId="17816"/>
    <cellStyle name="s_Trans Sum_1_JE Template_JE 175_Legal Accrual_TN_09.11 5" xfId="20054"/>
    <cellStyle name="s_Trans Sum_1_JE Template_JE 175_Legal Accrual_TN_09.11 6" xfId="36492"/>
    <cellStyle name="s_Trans Sum_1_JE Template_JE 175_Legal Accrual_TN_09.11 7" xfId="37382"/>
    <cellStyle name="s_Trans Sum_1_JE Template_JE 175_Legal Accrual_TN_09.11 8" xfId="38270"/>
    <cellStyle name="s_Trans Sum_1_JE Template_LI-Legal Fees_Accrual Worksheet_2011-02Nov" xfId="7763"/>
    <cellStyle name="s_Trans Sum_1_JE Template_LI-Legal Fees_Accrual Worksheet_2011-02Nov 2" xfId="11348"/>
    <cellStyle name="s_Trans Sum_1_JE Template_LI-Legal Fees_Accrual Worksheet_2011-02Nov 2 2" xfId="13141"/>
    <cellStyle name="s_Trans Sum_1_JE Template_LI-Legal Fees_Accrual Worksheet_2011-02Nov 2 2 2" xfId="16679"/>
    <cellStyle name="s_Trans Sum_1_JE Template_LI-Legal Fees_Accrual Worksheet_2011-02Nov 2 2 3" xfId="23736"/>
    <cellStyle name="s_Trans Sum_1_JE Template_LI-Legal Fees_Accrual Worksheet_2011-02Nov 2 3" xfId="14922"/>
    <cellStyle name="s_Trans Sum_1_JE Template_LI-Legal Fees_Accrual Worksheet_2011-02Nov 2 4" xfId="21967"/>
    <cellStyle name="s_Trans Sum_1_JE Template_LI-Legal Fees_Accrual Worksheet_2011-02Nov 3" xfId="12256"/>
    <cellStyle name="s_Trans Sum_1_JE Template_LI-Legal Fees_Accrual Worksheet_2011-02Nov 3 2" xfId="15802"/>
    <cellStyle name="s_Trans Sum_1_JE Template_LI-Legal Fees_Accrual Worksheet_2011-02Nov 3 3" xfId="22858"/>
    <cellStyle name="s_Trans Sum_1_JE Template_LI-Legal Fees_Accrual Worksheet_2011-02Nov 4" xfId="14040"/>
    <cellStyle name="s_Trans Sum_1_JE Template_LI-Legal Fees_Accrual Worksheet_2011-02Nov 4 2" xfId="31208"/>
    <cellStyle name="s_Trans Sum_1_JE Template_LI-Legal Fees_Accrual Worksheet_2011-02Nov 4 3" xfId="32448"/>
    <cellStyle name="s_Trans Sum_1_JE Template_LI-Legal Fees_Accrual Worksheet_2011-02Nov 5" xfId="20055"/>
    <cellStyle name="s_Trans Sum_1_JE Template_LI-Legal Fees_Accrual Worksheet_2011-02Nov 6" xfId="36493"/>
    <cellStyle name="s_Trans Sum_1_JE Template_LI-Legal Fees_Accrual Worksheet_2011-02Nov 7" xfId="37383"/>
    <cellStyle name="s_Trans Sum_1_JE Template_LI-Legal Fees_Accrual Worksheet_2011-02Nov 8" xfId="38271"/>
    <cellStyle name="s_Trans Sum_1_JE Template_SAP JE Accrual" xfId="7764"/>
    <cellStyle name="s_Trans Sum_1_JE Template_SAP JE Accrual 2" xfId="11349"/>
    <cellStyle name="s_Trans Sum_1_JE Template_SAP JE Accrual 2 2" xfId="13142"/>
    <cellStyle name="s_Trans Sum_1_JE Template_SAP JE Accrual 2 2 2" xfId="16680"/>
    <cellStyle name="s_Trans Sum_1_JE Template_SAP JE Accrual 2 2 3" xfId="23737"/>
    <cellStyle name="s_Trans Sum_1_JE Template_SAP JE Accrual 2 3" xfId="14923"/>
    <cellStyle name="s_Trans Sum_1_JE Template_SAP JE Accrual 2 4" xfId="21968"/>
    <cellStyle name="s_Trans Sum_1_JE Template_SAP JE Accrual 3" xfId="12257"/>
    <cellStyle name="s_Trans Sum_1_JE Template_SAP JE Accrual 3 2" xfId="15803"/>
    <cellStyle name="s_Trans Sum_1_JE Template_SAP JE Accrual 3 3" xfId="22859"/>
    <cellStyle name="s_Trans Sum_1_JE Template_SAP JE Accrual 4" xfId="14041"/>
    <cellStyle name="s_Trans Sum_1_JE Template_SAP JE Accrual 4 2" xfId="31209"/>
    <cellStyle name="s_Trans Sum_1_JE Template_SAP JE Accrual 4 3" xfId="33914"/>
    <cellStyle name="s_Trans Sum_1_JE Template_SAP JE Accrual 5" xfId="20056"/>
    <cellStyle name="s_Trans Sum_1_JE Template_SAP JE Accrual 6" xfId="36494"/>
    <cellStyle name="s_Trans Sum_1_JE Template_SAP JE Accrual 7" xfId="37384"/>
    <cellStyle name="s_Trans Sum_1_JE Template_SAP JE Accrual 8" xfId="38272"/>
    <cellStyle name="s_Trans Sum_1_JE Template_SAP JE Template 10.06.12" xfId="7765"/>
    <cellStyle name="s_Trans Sum_1_JE Template_SAP JE Template 10.06.12 2" xfId="11350"/>
    <cellStyle name="s_Trans Sum_1_JE Template_SAP JE Template 10.06.12 2 2" xfId="13143"/>
    <cellStyle name="s_Trans Sum_1_JE Template_SAP JE Template 10.06.12 2 2 2" xfId="16681"/>
    <cellStyle name="s_Trans Sum_1_JE Template_SAP JE Template 10.06.12 2 2 3" xfId="23738"/>
    <cellStyle name="s_Trans Sum_1_JE Template_SAP JE Template 10.06.12 2 3" xfId="14924"/>
    <cellStyle name="s_Trans Sum_1_JE Template_SAP JE Template 10.06.12 2 4" xfId="21969"/>
    <cellStyle name="s_Trans Sum_1_JE Template_SAP JE Template 10.06.12 3" xfId="12258"/>
    <cellStyle name="s_Trans Sum_1_JE Template_SAP JE Template 10.06.12 3 2" xfId="15804"/>
    <cellStyle name="s_Trans Sum_1_JE Template_SAP JE Template 10.06.12 3 3" xfId="22860"/>
    <cellStyle name="s_Trans Sum_1_JE Template_SAP JE Template 10.06.12 4" xfId="14042"/>
    <cellStyle name="s_Trans Sum_1_JE Template_SAP JE Template 10.06.12 4 2" xfId="31210"/>
    <cellStyle name="s_Trans Sum_1_JE Template_SAP JE Template 10.06.12 4 3" xfId="34096"/>
    <cellStyle name="s_Trans Sum_1_JE Template_SAP JE Template 10.06.12 5" xfId="20057"/>
    <cellStyle name="s_Trans Sum_1_JE Template_SAP JE Template 10.06.12 6" xfId="36495"/>
    <cellStyle name="s_Trans Sum_1_JE Template_SAP JE Template 10.06.12 7" xfId="37385"/>
    <cellStyle name="s_Trans Sum_1_JE Template_SAP JE Template 10.06.12 8" xfId="38273"/>
    <cellStyle name="s_Trans Sum_1_JE-December 2012" xfId="7766"/>
    <cellStyle name="s_Trans Sum_1_JE-December 2012 10" xfId="36496"/>
    <cellStyle name="s_Trans Sum_1_JE-December 2012 11" xfId="37386"/>
    <cellStyle name="s_Trans Sum_1_JE-December 2012 12" xfId="38274"/>
    <cellStyle name="s_Trans Sum_1_JE-December 2012 2" xfId="7767"/>
    <cellStyle name="s_Trans Sum_1_JE-December 2012 2 2" xfId="31212"/>
    <cellStyle name="s_Trans Sum_1_JE-December 2012 2 2 2" xfId="17710"/>
    <cellStyle name="s_Trans Sum_1_JE-December 2012 3" xfId="7768"/>
    <cellStyle name="s_Trans Sum_1_JE-December 2012 3 2" xfId="31213"/>
    <cellStyle name="s_Trans Sum_1_JE-December 2012 3 2 2" xfId="34290"/>
    <cellStyle name="s_Trans Sum_1_JE-December 2012 4" xfId="7769"/>
    <cellStyle name="s_Trans Sum_1_JE-December 2012 4 2" xfId="31214"/>
    <cellStyle name="s_Trans Sum_1_JE-December 2012 4 2 2" xfId="21086"/>
    <cellStyle name="s_Trans Sum_1_JE-December 2012 5" xfId="7770"/>
    <cellStyle name="s_Trans Sum_1_JE-December 2012 5 2" xfId="31215"/>
    <cellStyle name="s_Trans Sum_1_JE-December 2012 5 2 2" xfId="35695"/>
    <cellStyle name="s_Trans Sum_1_JE-December 2012 6" xfId="11351"/>
    <cellStyle name="s_Trans Sum_1_JE-December 2012 6 2" xfId="13144"/>
    <cellStyle name="s_Trans Sum_1_JE-December 2012 6 2 2" xfId="16682"/>
    <cellStyle name="s_Trans Sum_1_JE-December 2012 6 2 3" xfId="23739"/>
    <cellStyle name="s_Trans Sum_1_JE-December 2012 6 3" xfId="14925"/>
    <cellStyle name="s_Trans Sum_1_JE-December 2012 6 4" xfId="21970"/>
    <cellStyle name="s_Trans Sum_1_JE-December 2012 7" xfId="12259"/>
    <cellStyle name="s_Trans Sum_1_JE-December 2012 7 2" xfId="15805"/>
    <cellStyle name="s_Trans Sum_1_JE-December 2012 7 3" xfId="22861"/>
    <cellStyle name="s_Trans Sum_1_JE-December 2012 8" xfId="14043"/>
    <cellStyle name="s_Trans Sum_1_JE-December 2012 8 2" xfId="31211"/>
    <cellStyle name="s_Trans Sum_1_JE-December 2012 8 3" xfId="17516"/>
    <cellStyle name="s_Trans Sum_1_JE-December 2012 9" xfId="20058"/>
    <cellStyle name="s_Trans Sum_1_JE-November 2012" xfId="7771"/>
    <cellStyle name="s_Trans Sum_1_JE-November 2012 10" xfId="36497"/>
    <cellStyle name="s_Trans Sum_1_JE-November 2012 11" xfId="37387"/>
    <cellStyle name="s_Trans Sum_1_JE-November 2012 12" xfId="38275"/>
    <cellStyle name="s_Trans Sum_1_JE-November 2012 2" xfId="7772"/>
    <cellStyle name="s_Trans Sum_1_JE-November 2012 2 2" xfId="31217"/>
    <cellStyle name="s_Trans Sum_1_JE-November 2012 2 2 2" xfId="34066"/>
    <cellStyle name="s_Trans Sum_1_JE-November 2012 3" xfId="7773"/>
    <cellStyle name="s_Trans Sum_1_JE-November 2012 3 2" xfId="31218"/>
    <cellStyle name="s_Trans Sum_1_JE-November 2012 3 2 2" xfId="18800"/>
    <cellStyle name="s_Trans Sum_1_JE-November 2012 4" xfId="7774"/>
    <cellStyle name="s_Trans Sum_1_JE-November 2012 4 2" xfId="31219"/>
    <cellStyle name="s_Trans Sum_1_JE-November 2012 4 2 2" xfId="19093"/>
    <cellStyle name="s_Trans Sum_1_JE-November 2012 5" xfId="7775"/>
    <cellStyle name="s_Trans Sum_1_JE-November 2012 5 2" xfId="31220"/>
    <cellStyle name="s_Trans Sum_1_JE-November 2012 5 2 2" xfId="19750"/>
    <cellStyle name="s_Trans Sum_1_JE-November 2012 6" xfId="11352"/>
    <cellStyle name="s_Trans Sum_1_JE-November 2012 6 2" xfId="13145"/>
    <cellStyle name="s_Trans Sum_1_JE-November 2012 6 2 2" xfId="16683"/>
    <cellStyle name="s_Trans Sum_1_JE-November 2012 6 2 3" xfId="23740"/>
    <cellStyle name="s_Trans Sum_1_JE-November 2012 6 3" xfId="14926"/>
    <cellStyle name="s_Trans Sum_1_JE-November 2012 6 4" xfId="21971"/>
    <cellStyle name="s_Trans Sum_1_JE-November 2012 7" xfId="12260"/>
    <cellStyle name="s_Trans Sum_1_JE-November 2012 7 2" xfId="15806"/>
    <cellStyle name="s_Trans Sum_1_JE-November 2012 7 3" xfId="22862"/>
    <cellStyle name="s_Trans Sum_1_JE-November 2012 8" xfId="14044"/>
    <cellStyle name="s_Trans Sum_1_JE-November 2012 8 2" xfId="31216"/>
    <cellStyle name="s_Trans Sum_1_JE-November 2012 8 3" xfId="36016"/>
    <cellStyle name="s_Trans Sum_1_JE-November 2012 9" xfId="20059"/>
    <cellStyle name="s_Trans Sum_1_Journal Entry (2)" xfId="7776"/>
    <cellStyle name="s_Trans Sum_1_Journal Entry (2) 2" xfId="31221"/>
    <cellStyle name="s_Trans Sum_1_Journal Entry (2) 2 2" xfId="20212"/>
    <cellStyle name="s_Trans Sum_1_JR 2001 OPEB 2012" xfId="10689"/>
    <cellStyle name="s_Trans Sum_1_JR 2001 OPEB 2012 2" xfId="31222"/>
    <cellStyle name="s_Trans Sum_1_JR 2001 OPEB 2012 2 2" xfId="33184"/>
    <cellStyle name="s_Trans Sum_1_JR 2002 Pension Costs 2012" xfId="10690"/>
    <cellStyle name="s_Trans Sum_1_JR 2002 Pension Costs 2012 2" xfId="31223"/>
    <cellStyle name="s_Trans Sum_1_JR 2002 Pension Costs 2012 2 2" xfId="32429"/>
    <cellStyle name="s_Trans Sum_1_LI#38 165100 Mar 2011" xfId="7777"/>
    <cellStyle name="s_Trans Sum_1_LI#38 165100 Mar 2011 2" xfId="10691"/>
    <cellStyle name="s_Trans Sum_1_LI#38 165100 Mar 2011 2 2" xfId="31225"/>
    <cellStyle name="s_Trans Sum_1_LI#38 165100 Mar 2011 2 2 2" xfId="18459"/>
    <cellStyle name="s_Trans Sum_1_LI#38 165100 Mar 2011 3" xfId="31224"/>
    <cellStyle name="s_Trans Sum_1_LI#38 165100 Mar 2011 3 2" xfId="17273"/>
    <cellStyle name="s_Trans Sum_1_LI#38 165100 Mar 2011_39 - JE 77 Rev Stabilization_NY_05.12" xfId="9229"/>
    <cellStyle name="s_Trans Sum_1_LI#38 165100 Mar 2011_39 - JE 77 Rev Stabilization_NY_05.12 2" xfId="10692"/>
    <cellStyle name="s_Trans Sum_1_LI#38 165100 Mar 2011_39 - JE 77 Rev Stabilization_NY_05.12 2 2" xfId="31227"/>
    <cellStyle name="s_Trans Sum_1_LI#38 165100 Mar 2011_39 - JE 77 Rev Stabilization_NY_05.12 2 2 2" xfId="32651"/>
    <cellStyle name="s_Trans Sum_1_LI#38 165100 Mar 2011_39 - JE 77 Rev Stabilization_NY_05.12 3" xfId="31226"/>
    <cellStyle name="s_Trans Sum_1_LI#38 165100 Mar 2011_39 - JE 77 Rev Stabilization_NY_05.12 3 2" xfId="20816"/>
    <cellStyle name="s_Trans Sum_1_LI#38 165100 Mar 2011_39 - JE 79 Rev Stabilization adj_NY_05.12" xfId="9230"/>
    <cellStyle name="s_Trans Sum_1_LI#38 165100 Mar 2011_39 - JE 79 Rev Stabilization adj_NY_05.12 2" xfId="10693"/>
    <cellStyle name="s_Trans Sum_1_LI#38 165100 Mar 2011_39 - JE 79 Rev Stabilization adj_NY_05.12 2 2" xfId="31229"/>
    <cellStyle name="s_Trans Sum_1_LI#38 165100 Mar 2011_39 - JE 79 Rev Stabilization adj_NY_05.12 2 2 2" xfId="33287"/>
    <cellStyle name="s_Trans Sum_1_LI#38 165100 Mar 2011_39 - JE 79 Rev Stabilization adj_NY_05.12 3" xfId="31228"/>
    <cellStyle name="s_Trans Sum_1_LI#38 165100 Mar 2011_39 - JE 79 Rev Stabilization adj_NY_05.12 3 2" xfId="35437"/>
    <cellStyle name="s_Trans Sum_1_LI#38 165100 Mar 2011_JE 38110902 True up interest for RAC adjustment" xfId="7778"/>
    <cellStyle name="s_Trans Sum_1_LI#38 165100 Mar 2011_JE 38110902 True up interest for RAC adjustment 2" xfId="10694"/>
    <cellStyle name="s_Trans Sum_1_LI#38 165100 Mar 2011_JE 38110902 True up interest for RAC adjustment 2 2" xfId="31231"/>
    <cellStyle name="s_Trans Sum_1_LI#38 165100 Mar 2011_JE 38110902 True up interest for RAC adjustment 2 2 2" xfId="17235"/>
    <cellStyle name="s_Trans Sum_1_LI#38 165100 Mar 2011_JE 38110902 True up interest for RAC adjustment 3" xfId="31230"/>
    <cellStyle name="s_Trans Sum_1_LI#38 165100 Mar 2011_JE 38110902 True up interest for RAC adjustment 3 2" xfId="18027"/>
    <cellStyle name="s_Trans Sum_1_LI#38 165100 Mar 2011_JE 77 Rev Stabilization 01.12" xfId="7779"/>
    <cellStyle name="s_Trans Sum_1_LI#38 165100 Mar 2011_JE 77 Rev Stabilization 01.12 2" xfId="10695"/>
    <cellStyle name="s_Trans Sum_1_LI#38 165100 Mar 2011_JE 77 Rev Stabilization 01.12 2 2" xfId="31233"/>
    <cellStyle name="s_Trans Sum_1_LI#38 165100 Mar 2011_JE 77 Rev Stabilization 01.12 2 2 2" xfId="19156"/>
    <cellStyle name="s_Trans Sum_1_LI#38 165100 Mar 2011_JE 77 Rev Stabilization 01.12 3" xfId="31232"/>
    <cellStyle name="s_Trans Sum_1_LI#38 165100 Mar 2011_JE 77 Rev Stabilization 01.12 3 2" xfId="18310"/>
    <cellStyle name="s_Trans Sum_1_LI#38 165100 Mar 2011_JE 77 Rev Stabilization 04.12" xfId="9231"/>
    <cellStyle name="s_Trans Sum_1_LI#38 165100 Mar 2011_JE 77 Rev Stabilization 04.12 2" xfId="10696"/>
    <cellStyle name="s_Trans Sum_1_LI#38 165100 Mar 2011_JE 77 Rev Stabilization 04.12 2 2" xfId="31235"/>
    <cellStyle name="s_Trans Sum_1_LI#38 165100 Mar 2011_JE 77 Rev Stabilization 04.12 2 2 2" xfId="18707"/>
    <cellStyle name="s_Trans Sum_1_LI#38 165100 Mar 2011_JE 77 Rev Stabilization 04.12 3" xfId="31234"/>
    <cellStyle name="s_Trans Sum_1_LI#38 165100 Mar 2011_JE 77 Rev Stabilization 04.12 3 2" xfId="34517"/>
    <cellStyle name="s_Trans Sum_1_LI#38 165100 Mar 2011_JE 77 Rev Stabilization_LI_07.12" xfId="9232"/>
    <cellStyle name="s_Trans Sum_1_LI#38 165100 Mar 2011_JE 77 Rev Stabilization_LI_07.12 2" xfId="31236"/>
    <cellStyle name="s_Trans Sum_1_LI#38 165100 Mar 2011_JE 77 Rev Stabilization_LI_07.12 2 2" xfId="34033"/>
    <cellStyle name="s_Trans Sum_1_LI#38 165100 Mar 2011_JE 78 Property Tax Stabilization 01.12" xfId="7780"/>
    <cellStyle name="s_Trans Sum_1_LI#38 165100 Mar 2011_JE 78 Property Tax Stabilization 01.12 2" xfId="10697"/>
    <cellStyle name="s_Trans Sum_1_LI#38 165100 Mar 2011_JE 78 Property Tax Stabilization 01.12 2 2" xfId="31238"/>
    <cellStyle name="s_Trans Sum_1_LI#38 165100 Mar 2011_JE 78 Property Tax Stabilization 01.12 2 2 2" xfId="35985"/>
    <cellStyle name="s_Trans Sum_1_LI#38 165100 Mar 2011_JE 78 Property Tax Stabilization 01.12 3" xfId="31237"/>
    <cellStyle name="s_Trans Sum_1_LI#38 165100 Mar 2011_JE 78 Property Tax Stabilization 01.12 3 2" xfId="18453"/>
    <cellStyle name="s_Trans Sum_1_LI#38 165100 Mar 2011_JE 78 Property Tax Stabilization 03.12" xfId="9233"/>
    <cellStyle name="s_Trans Sum_1_LI#38 165100 Mar 2011_JE 78 Property Tax Stabilization 03.12 2" xfId="31239"/>
    <cellStyle name="s_Trans Sum_1_LI#38 165100 Mar 2011_JE 78 Property Tax Stabilization 03.12 2 2" xfId="34163"/>
    <cellStyle name="s_Trans Sum_1_LI#38 165100 Mar 2011_JE 78 Property Tax Stabilization 04.12" xfId="9234"/>
    <cellStyle name="s_Trans Sum_1_LI#38 165100 Mar 2011_JE 78 Property Tax Stabilization 04.12 2" xfId="31240"/>
    <cellStyle name="s_Trans Sum_1_LI#38 165100 Mar 2011_JE 78 Property Tax Stabilization 04.12 2 2" xfId="32965"/>
    <cellStyle name="s_Trans Sum_1_LI#38 165100 Mar 2011_JE 78 Property Tax Stabilization 11.11" xfId="7781"/>
    <cellStyle name="s_Trans Sum_1_LI#38 165100 Mar 2011_JE 78 Property Tax Stabilization 11.11 2" xfId="10698"/>
    <cellStyle name="s_Trans Sum_1_LI#38 165100 Mar 2011_JE 78 Property Tax Stabilization 11.11 2 2" xfId="31242"/>
    <cellStyle name="s_Trans Sum_1_LI#38 165100 Mar 2011_JE 78 Property Tax Stabilization 11.11 2 2 2" xfId="35708"/>
    <cellStyle name="s_Trans Sum_1_LI#38 165100 Mar 2011_JE 78 Property Tax Stabilization 11.11 3" xfId="31241"/>
    <cellStyle name="s_Trans Sum_1_LI#38 165100 Mar 2011_JE 78 Property Tax Stabilization 11.11 3 2" xfId="18795"/>
    <cellStyle name="s_Trans Sum_1_UPLOAD-Template_2012-06-22" xfId="7782"/>
    <cellStyle name="s_Trans Sum_1_UPLOAD-Template_2012-06-22 10" xfId="36498"/>
    <cellStyle name="s_Trans Sum_1_UPLOAD-Template_2012-06-22 11" xfId="37388"/>
    <cellStyle name="s_Trans Sum_1_UPLOAD-Template_2012-06-22 12" xfId="38276"/>
    <cellStyle name="s_Trans Sum_1_UPLOAD-Template_2012-06-22 2" xfId="7783"/>
    <cellStyle name="s_Trans Sum_1_UPLOAD-Template_2012-06-22 2 2" xfId="11354"/>
    <cellStyle name="s_Trans Sum_1_UPLOAD-Template_2012-06-22 2 2 2" xfId="13147"/>
    <cellStyle name="s_Trans Sum_1_UPLOAD-Template_2012-06-22 2 2 2 2" xfId="16685"/>
    <cellStyle name="s_Trans Sum_1_UPLOAD-Template_2012-06-22 2 2 2 3" xfId="23742"/>
    <cellStyle name="s_Trans Sum_1_UPLOAD-Template_2012-06-22 2 2 3" xfId="14928"/>
    <cellStyle name="s_Trans Sum_1_UPLOAD-Template_2012-06-22 2 2 4" xfId="21973"/>
    <cellStyle name="s_Trans Sum_1_UPLOAD-Template_2012-06-22 2 3" xfId="12262"/>
    <cellStyle name="s_Trans Sum_1_UPLOAD-Template_2012-06-22 2 3 2" xfId="15808"/>
    <cellStyle name="s_Trans Sum_1_UPLOAD-Template_2012-06-22 2 3 3" xfId="22864"/>
    <cellStyle name="s_Trans Sum_1_UPLOAD-Template_2012-06-22 2 4" xfId="14046"/>
    <cellStyle name="s_Trans Sum_1_UPLOAD-Template_2012-06-22 2 4 2" xfId="31244"/>
    <cellStyle name="s_Trans Sum_1_UPLOAD-Template_2012-06-22 2 4 3" xfId="34339"/>
    <cellStyle name="s_Trans Sum_1_UPLOAD-Template_2012-06-22 2 5" xfId="20061"/>
    <cellStyle name="s_Trans Sum_1_UPLOAD-Template_2012-06-22 2 6" xfId="36499"/>
    <cellStyle name="s_Trans Sum_1_UPLOAD-Template_2012-06-22 2 7" xfId="37389"/>
    <cellStyle name="s_Trans Sum_1_UPLOAD-Template_2012-06-22 2 8" xfId="38277"/>
    <cellStyle name="s_Trans Sum_1_UPLOAD-Template_2012-06-22 3" xfId="7784"/>
    <cellStyle name="s_Trans Sum_1_UPLOAD-Template_2012-06-22 3 2" xfId="31245"/>
    <cellStyle name="s_Trans Sum_1_UPLOAD-Template_2012-06-22 3 2 2" xfId="32696"/>
    <cellStyle name="s_Trans Sum_1_UPLOAD-Template_2012-06-22 4" xfId="7785"/>
    <cellStyle name="s_Trans Sum_1_UPLOAD-Template_2012-06-22 4 2" xfId="31246"/>
    <cellStyle name="s_Trans Sum_1_UPLOAD-Template_2012-06-22 4 2 2" xfId="32427"/>
    <cellStyle name="s_Trans Sum_1_UPLOAD-Template_2012-06-22 5" xfId="7786"/>
    <cellStyle name="s_Trans Sum_1_UPLOAD-Template_2012-06-22 5 2" xfId="31247"/>
    <cellStyle name="s_Trans Sum_1_UPLOAD-Template_2012-06-22 5 2 2" xfId="19080"/>
    <cellStyle name="s_Trans Sum_1_UPLOAD-Template_2012-06-22 6" xfId="11353"/>
    <cellStyle name="s_Trans Sum_1_UPLOAD-Template_2012-06-22 6 2" xfId="13146"/>
    <cellStyle name="s_Trans Sum_1_UPLOAD-Template_2012-06-22 6 2 2" xfId="16684"/>
    <cellStyle name="s_Trans Sum_1_UPLOAD-Template_2012-06-22 6 2 3" xfId="23741"/>
    <cellStyle name="s_Trans Sum_1_UPLOAD-Template_2012-06-22 6 3" xfId="14927"/>
    <cellStyle name="s_Trans Sum_1_UPLOAD-Template_2012-06-22 6 4" xfId="21972"/>
    <cellStyle name="s_Trans Sum_1_UPLOAD-Template_2012-06-22 7" xfId="12261"/>
    <cellStyle name="s_Trans Sum_1_UPLOAD-Template_2012-06-22 7 2" xfId="15807"/>
    <cellStyle name="s_Trans Sum_1_UPLOAD-Template_2012-06-22 7 3" xfId="22863"/>
    <cellStyle name="s_Trans Sum_1_UPLOAD-Template_2012-06-22 8" xfId="14045"/>
    <cellStyle name="s_Trans Sum_1_UPLOAD-Template_2012-06-22 8 2" xfId="31243"/>
    <cellStyle name="s_Trans Sum_1_UPLOAD-Template_2012-06-22 8 3" xfId="17856"/>
    <cellStyle name="s_Trans Sum_1_UPLOAD-Template_2012-06-22 9" xfId="20060"/>
    <cellStyle name="s_Trans Sum_1_UPLOAD-Template_2012-06-22_SAP JE Accrual" xfId="7787"/>
    <cellStyle name="s_Trans Sum_1_UPLOAD-Template_2012-06-22_SAP JE Accrual 2" xfId="11355"/>
    <cellStyle name="s_Trans Sum_1_UPLOAD-Template_2012-06-22_SAP JE Accrual 2 2" xfId="13148"/>
    <cellStyle name="s_Trans Sum_1_UPLOAD-Template_2012-06-22_SAP JE Accrual 2 2 2" xfId="16686"/>
    <cellStyle name="s_Trans Sum_1_UPLOAD-Template_2012-06-22_SAP JE Accrual 2 2 3" xfId="23743"/>
    <cellStyle name="s_Trans Sum_1_UPLOAD-Template_2012-06-22_SAP JE Accrual 2 3" xfId="14929"/>
    <cellStyle name="s_Trans Sum_1_UPLOAD-Template_2012-06-22_SAP JE Accrual 2 4" xfId="21974"/>
    <cellStyle name="s_Trans Sum_1_UPLOAD-Template_2012-06-22_SAP JE Accrual 3" xfId="12263"/>
    <cellStyle name="s_Trans Sum_1_UPLOAD-Template_2012-06-22_SAP JE Accrual 3 2" xfId="15809"/>
    <cellStyle name="s_Trans Sum_1_UPLOAD-Template_2012-06-22_SAP JE Accrual 3 3" xfId="22865"/>
    <cellStyle name="s_Trans Sum_1_UPLOAD-Template_2012-06-22_SAP JE Accrual 4" xfId="14047"/>
    <cellStyle name="s_Trans Sum_1_UPLOAD-Template_2012-06-22_SAP JE Accrual 4 2" xfId="31248"/>
    <cellStyle name="s_Trans Sum_1_UPLOAD-Template_2012-06-22_SAP JE Accrual 4 3" xfId="18968"/>
    <cellStyle name="s_Trans Sum_1_UPLOAD-Template_2012-06-22_SAP JE Accrual 5" xfId="20062"/>
    <cellStyle name="s_Trans Sum_1_UPLOAD-Template_2012-06-22_SAP JE Accrual 6" xfId="36500"/>
    <cellStyle name="s_Trans Sum_1_UPLOAD-Template_2012-06-22_SAP JE Accrual 7" xfId="37390"/>
    <cellStyle name="s_Trans Sum_1_UPLOAD-Template_2012-06-22_SAP JE Accrual 8" xfId="38278"/>
    <cellStyle name="s_Trans Sum_1_UPLOAD-Template_2012-06-22_SAP JE Template 10.06.12" xfId="7788"/>
    <cellStyle name="s_Trans Sum_1_UPLOAD-Template_2012-06-22_SAP JE Template 10.06.12 2" xfId="11356"/>
    <cellStyle name="s_Trans Sum_1_UPLOAD-Template_2012-06-22_SAP JE Template 10.06.12 2 2" xfId="13149"/>
    <cellStyle name="s_Trans Sum_1_UPLOAD-Template_2012-06-22_SAP JE Template 10.06.12 2 2 2" xfId="16687"/>
    <cellStyle name="s_Trans Sum_1_UPLOAD-Template_2012-06-22_SAP JE Template 10.06.12 2 2 3" xfId="23744"/>
    <cellStyle name="s_Trans Sum_1_UPLOAD-Template_2012-06-22_SAP JE Template 10.06.12 2 3" xfId="14930"/>
    <cellStyle name="s_Trans Sum_1_UPLOAD-Template_2012-06-22_SAP JE Template 10.06.12 2 4" xfId="21975"/>
    <cellStyle name="s_Trans Sum_1_UPLOAD-Template_2012-06-22_SAP JE Template 10.06.12 3" xfId="12264"/>
    <cellStyle name="s_Trans Sum_1_UPLOAD-Template_2012-06-22_SAP JE Template 10.06.12 3 2" xfId="15810"/>
    <cellStyle name="s_Trans Sum_1_UPLOAD-Template_2012-06-22_SAP JE Template 10.06.12 3 3" xfId="22866"/>
    <cellStyle name="s_Trans Sum_1_UPLOAD-Template_2012-06-22_SAP JE Template 10.06.12 4" xfId="14048"/>
    <cellStyle name="s_Trans Sum_1_UPLOAD-Template_2012-06-22_SAP JE Template 10.06.12 4 2" xfId="31249"/>
    <cellStyle name="s_Trans Sum_1_UPLOAD-Template_2012-06-22_SAP JE Template 10.06.12 4 3" xfId="18120"/>
    <cellStyle name="s_Trans Sum_1_UPLOAD-Template_2012-06-22_SAP JE Template 10.06.12 5" xfId="20063"/>
    <cellStyle name="s_Trans Sum_1_UPLOAD-Template_2012-06-22_SAP JE Template 10.06.12 6" xfId="36501"/>
    <cellStyle name="s_Trans Sum_1_UPLOAD-Template_2012-06-22_SAP JE Template 10.06.12 7" xfId="37391"/>
    <cellStyle name="s_Trans Sum_1_UPLOAD-Template_2012-06-22_SAP JE Template 10.06.12 8" xfId="38279"/>
    <cellStyle name="s_Trans Sum_100000439" xfId="9235"/>
    <cellStyle name="s_Trans Sum_100000439 2" xfId="31250"/>
    <cellStyle name="s_Trans Sum_100000439 2 2" xfId="32302"/>
    <cellStyle name="s_Trans Sum_100000477 JE 77 Rev Stabilization_LI_08.12" xfId="10699"/>
    <cellStyle name="s_Trans Sum_100000477 JE 77 Rev Stabilization_LI_08.12 2" xfId="31251"/>
    <cellStyle name="s_Trans Sum_100000477 JE 77 Rev Stabilization_LI_08.12 2 2" xfId="17517"/>
    <cellStyle name="s_Trans Sum_165500 Prepaid Other_NY_05.12" xfId="9236"/>
    <cellStyle name="s_Trans Sum_165500 Prepaid Other_NY_05.12 2" xfId="31252"/>
    <cellStyle name="s_Trans Sum_165500 Prepaid Other_NY_05.12 2 2" xfId="19811"/>
    <cellStyle name="s_Trans Sum_241208 Accrued Rents_NY_05.12" xfId="9490"/>
    <cellStyle name="s_Trans Sum_241208 Accrued Rents_NY_05.12 2" xfId="31253"/>
    <cellStyle name="s_Trans Sum_241208 Accrued Rents_NY_05.12 2 2" xfId="18541"/>
    <cellStyle name="s_Trans Sum_256328 Accr Revenue Other_LI_11.11" xfId="7789"/>
    <cellStyle name="s_Trans Sum_256328 Accr Revenue Other_LI_11.11 2" xfId="31254"/>
    <cellStyle name="s_Trans Sum_256328 Accr Revenue Other_LI_11.11 2 2" xfId="32626"/>
    <cellStyle name="s_Trans Sum_256345 MTBE_NY_05.12" xfId="9491"/>
    <cellStyle name="s_Trans Sum_256345 MTBE_NY_05.12 2" xfId="31255"/>
    <cellStyle name="s_Trans Sum_256345 MTBE_NY_05.12 2 2" xfId="32572"/>
    <cellStyle name="s_Trans Sum_39 - JE 79 Rev Stabilization adj_NY_05.12" xfId="9237"/>
    <cellStyle name="s_Trans Sum_39 - JE 79 Rev Stabilization adj_NY_05.12 2" xfId="31256"/>
    <cellStyle name="s_Trans Sum_39 - JE 79 Rev Stabilization adj_NY_05.12 2 2" xfId="33788"/>
    <cellStyle name="s_Trans Sum_Attachment A updated 07 11 with Co. Share 14% &amp; East Rockaway" xfId="7790"/>
    <cellStyle name="s_Trans Sum_Attachment A updated 07 11 with Co. Share 14% &amp; East Rockaway 2" xfId="31257"/>
    <cellStyle name="s_Trans Sum_Attachment A updated 07 11 with Co. Share 14% &amp; East Rockaway 2 2" xfId="19657"/>
    <cellStyle name="s_Trans Sum_Attachment A updated 07 11 with Co. Share 14% &amp; East Rockaway_Attachment A_Village Refunds # 2 as of 09 12 2011 updated" xfId="10700"/>
    <cellStyle name="s_Trans Sum_Attachment A updated 07 11 with Co. Share 14% &amp; East Rockaway_Attachment A_Village Refunds # 2 as of 09 12 2011 updated 2" xfId="31258"/>
    <cellStyle name="s_Trans Sum_Attachment A updated 07 11 with Co. Share 14% &amp; East Rockaway_Attachment A_Village Refunds # 2 as of 09 12 2011 updated 2 2" xfId="33789"/>
    <cellStyle name="s_Trans Sum_Attachment A updated with Co. Share 14% 07 25 2011" xfId="7791"/>
    <cellStyle name="s_Trans Sum_Attachment A updated with Co. Share 14% 07 25 2011 2" xfId="31259"/>
    <cellStyle name="s_Trans Sum_Attachment A updated with Co. Share 14% 07 25 2011 2 2" xfId="18825"/>
    <cellStyle name="s_Trans Sum_Attachment A updated with Co. Share 14% 07 25 2011_Attachment A_Village Refunds # 2 as of 09 12 2011 updated" xfId="10701"/>
    <cellStyle name="s_Trans Sum_Attachment A updated with Co. Share 14% 07 25 2011_Attachment A_Village Refunds # 2 as of 09 12 2011 updated 2" xfId="31260"/>
    <cellStyle name="s_Trans Sum_Attachment A updated with Co. Share 14% 07 25 2011_Attachment A_Village Refunds # 2 as of 09 12 2011 updated 2 2" xfId="17817"/>
    <cellStyle name="s_Trans Sum_Attachment A_Village Refunds # 2 as of 09 12 2011 updated" xfId="10702"/>
    <cellStyle name="s_Trans Sum_Attachment A_Village Refunds # 2 as of 09 12 2011 updated 2" xfId="31261"/>
    <cellStyle name="s_Trans Sum_Attachment A_Village Refunds # 2 as of 09 12 2011 updated 2 2" xfId="17452"/>
    <cellStyle name="s_Trans Sum_CONTROL_LOG_01_2012" xfId="7792"/>
    <cellStyle name="s_Trans Sum_CONTROL_LOG_01_2012 2" xfId="11357"/>
    <cellStyle name="s_Trans Sum_CONTROL_LOG_01_2012 2 2" xfId="13150"/>
    <cellStyle name="s_Trans Sum_CONTROL_LOG_01_2012 2 2 2" xfId="16688"/>
    <cellStyle name="s_Trans Sum_CONTROL_LOG_01_2012 2 2 3" xfId="23745"/>
    <cellStyle name="s_Trans Sum_CONTROL_LOG_01_2012 2 3" xfId="14931"/>
    <cellStyle name="s_Trans Sum_CONTROL_LOG_01_2012 2 4" xfId="21976"/>
    <cellStyle name="s_Trans Sum_CONTROL_LOG_01_2012 3" xfId="12265"/>
    <cellStyle name="s_Trans Sum_CONTROL_LOG_01_2012 3 2" xfId="15811"/>
    <cellStyle name="s_Trans Sum_CONTROL_LOG_01_2012 3 3" xfId="22867"/>
    <cellStyle name="s_Trans Sum_CONTROL_LOG_01_2012 4" xfId="14049"/>
    <cellStyle name="s_Trans Sum_CONTROL_LOG_01_2012 4 2" xfId="31262"/>
    <cellStyle name="s_Trans Sum_CONTROL_LOG_01_2012 4 3" xfId="19812"/>
    <cellStyle name="s_Trans Sum_CONTROL_LOG_01_2012 5" xfId="20064"/>
    <cellStyle name="s_Trans Sum_CONTROL_LOG_01_2012 6" xfId="36502"/>
    <cellStyle name="s_Trans Sum_CONTROL_LOG_01_2012 7" xfId="37392"/>
    <cellStyle name="s_Trans Sum_CONTROL_LOG_01_2012 8" xfId="38280"/>
    <cellStyle name="s_Trans Sum_CONTROL_LOG_02_2012" xfId="7793"/>
    <cellStyle name="s_Trans Sum_CONTROL_LOG_02_2012 2" xfId="11358"/>
    <cellStyle name="s_Trans Sum_CONTROL_LOG_02_2012 2 2" xfId="13151"/>
    <cellStyle name="s_Trans Sum_CONTROL_LOG_02_2012 2 2 2" xfId="16689"/>
    <cellStyle name="s_Trans Sum_CONTROL_LOG_02_2012 2 2 3" xfId="23746"/>
    <cellStyle name="s_Trans Sum_CONTROL_LOG_02_2012 2 3" xfId="14932"/>
    <cellStyle name="s_Trans Sum_CONTROL_LOG_02_2012 2 4" xfId="21977"/>
    <cellStyle name="s_Trans Sum_CONTROL_LOG_02_2012 3" xfId="12266"/>
    <cellStyle name="s_Trans Sum_CONTROL_LOG_02_2012 3 2" xfId="15812"/>
    <cellStyle name="s_Trans Sum_CONTROL_LOG_02_2012 3 3" xfId="22868"/>
    <cellStyle name="s_Trans Sum_CONTROL_LOG_02_2012 4" xfId="14050"/>
    <cellStyle name="s_Trans Sum_CONTROL_LOG_02_2012 4 2" xfId="31263"/>
    <cellStyle name="s_Trans Sum_CONTROL_LOG_02_2012 4 3" xfId="32275"/>
    <cellStyle name="s_Trans Sum_CONTROL_LOG_02_2012 5" xfId="20065"/>
    <cellStyle name="s_Trans Sum_CONTROL_LOG_02_2012 6" xfId="36503"/>
    <cellStyle name="s_Trans Sum_CONTROL_LOG_02_2012 7" xfId="37393"/>
    <cellStyle name="s_Trans Sum_CONTROL_LOG_02_2012 8" xfId="38281"/>
    <cellStyle name="s_Trans Sum_CONTROL_LOG_03_2012" xfId="7794"/>
    <cellStyle name="s_Trans Sum_CONTROL_LOG_03_2012 2" xfId="11359"/>
    <cellStyle name="s_Trans Sum_CONTROL_LOG_03_2012 2 2" xfId="13152"/>
    <cellStyle name="s_Trans Sum_CONTROL_LOG_03_2012 2 2 2" xfId="16690"/>
    <cellStyle name="s_Trans Sum_CONTROL_LOG_03_2012 2 2 3" xfId="23747"/>
    <cellStyle name="s_Trans Sum_CONTROL_LOG_03_2012 2 3" xfId="14933"/>
    <cellStyle name="s_Trans Sum_CONTROL_LOG_03_2012 2 4" xfId="21978"/>
    <cellStyle name="s_Trans Sum_CONTROL_LOG_03_2012 3" xfId="12267"/>
    <cellStyle name="s_Trans Sum_CONTROL_LOG_03_2012 3 2" xfId="15813"/>
    <cellStyle name="s_Trans Sum_CONTROL_LOG_03_2012 3 3" xfId="22869"/>
    <cellStyle name="s_Trans Sum_CONTROL_LOG_03_2012 4" xfId="14051"/>
    <cellStyle name="s_Trans Sum_CONTROL_LOG_03_2012 4 2" xfId="31264"/>
    <cellStyle name="s_Trans Sum_CONTROL_LOG_03_2012 4 3" xfId="34676"/>
    <cellStyle name="s_Trans Sum_CONTROL_LOG_03_2012 5" xfId="20066"/>
    <cellStyle name="s_Trans Sum_CONTROL_LOG_03_2012 6" xfId="36504"/>
    <cellStyle name="s_Trans Sum_CONTROL_LOG_03_2012 7" xfId="37394"/>
    <cellStyle name="s_Trans Sum_CONTROL_LOG_03_2012 8" xfId="38282"/>
    <cellStyle name="s_Trans Sum_CONTROL_LOG_04_2011" xfId="7795"/>
    <cellStyle name="s_Trans Sum_CONTROL_LOG_04_2011 2" xfId="11360"/>
    <cellStyle name="s_Trans Sum_CONTROL_LOG_04_2011 2 2" xfId="13153"/>
    <cellStyle name="s_Trans Sum_CONTROL_LOG_04_2011 2 2 2" xfId="16691"/>
    <cellStyle name="s_Trans Sum_CONTROL_LOG_04_2011 2 2 3" xfId="23748"/>
    <cellStyle name="s_Trans Sum_CONTROL_LOG_04_2011 2 3" xfId="14934"/>
    <cellStyle name="s_Trans Sum_CONTROL_LOG_04_2011 2 4" xfId="21979"/>
    <cellStyle name="s_Trans Sum_CONTROL_LOG_04_2011 3" xfId="12268"/>
    <cellStyle name="s_Trans Sum_CONTROL_LOG_04_2011 3 2" xfId="15814"/>
    <cellStyle name="s_Trans Sum_CONTROL_LOG_04_2011 3 3" xfId="22870"/>
    <cellStyle name="s_Trans Sum_CONTROL_LOG_04_2011 4" xfId="14052"/>
    <cellStyle name="s_Trans Sum_CONTROL_LOG_04_2011 4 2" xfId="31265"/>
    <cellStyle name="s_Trans Sum_CONTROL_LOG_04_2011 4 3" xfId="35229"/>
    <cellStyle name="s_Trans Sum_CONTROL_LOG_04_2011 5" xfId="20067"/>
    <cellStyle name="s_Trans Sum_CONTROL_LOG_04_2011 6" xfId="36505"/>
    <cellStyle name="s_Trans Sum_CONTROL_LOG_04_2011 7" xfId="37395"/>
    <cellStyle name="s_Trans Sum_CONTROL_LOG_04_2011 8" xfId="38283"/>
    <cellStyle name="s_Trans Sum_CONTROL_LOG_04_2012" xfId="7796"/>
    <cellStyle name="s_Trans Sum_CONTROL_LOG_04_2012 2" xfId="11361"/>
    <cellStyle name="s_Trans Sum_CONTROL_LOG_04_2012 2 2" xfId="13154"/>
    <cellStyle name="s_Trans Sum_CONTROL_LOG_04_2012 2 2 2" xfId="16692"/>
    <cellStyle name="s_Trans Sum_CONTROL_LOG_04_2012 2 2 3" xfId="23749"/>
    <cellStyle name="s_Trans Sum_CONTROL_LOG_04_2012 2 3" xfId="14935"/>
    <cellStyle name="s_Trans Sum_CONTROL_LOG_04_2012 2 4" xfId="21980"/>
    <cellStyle name="s_Trans Sum_CONTROL_LOG_04_2012 3" xfId="12269"/>
    <cellStyle name="s_Trans Sum_CONTROL_LOG_04_2012 3 2" xfId="15815"/>
    <cellStyle name="s_Trans Sum_CONTROL_LOG_04_2012 3 3" xfId="22871"/>
    <cellStyle name="s_Trans Sum_CONTROL_LOG_04_2012 4" xfId="14053"/>
    <cellStyle name="s_Trans Sum_CONTROL_LOG_04_2012 4 2" xfId="31266"/>
    <cellStyle name="s_Trans Sum_CONTROL_LOG_04_2012 4 3" xfId="17697"/>
    <cellStyle name="s_Trans Sum_CONTROL_LOG_04_2012 5" xfId="20068"/>
    <cellStyle name="s_Trans Sum_CONTROL_LOG_04_2012 6" xfId="36506"/>
    <cellStyle name="s_Trans Sum_CONTROL_LOG_04_2012 7" xfId="37396"/>
    <cellStyle name="s_Trans Sum_CONTROL_LOG_04_2012 8" xfId="38284"/>
    <cellStyle name="s_Trans Sum_CONTROL_LOG_05_2011" xfId="7797"/>
    <cellStyle name="s_Trans Sum_CONTROL_LOG_05_2011 2" xfId="11362"/>
    <cellStyle name="s_Trans Sum_CONTROL_LOG_05_2011 2 2" xfId="13155"/>
    <cellStyle name="s_Trans Sum_CONTROL_LOG_05_2011 2 2 2" xfId="16693"/>
    <cellStyle name="s_Trans Sum_CONTROL_LOG_05_2011 2 2 3" xfId="23750"/>
    <cellStyle name="s_Trans Sum_CONTROL_LOG_05_2011 2 3" xfId="14936"/>
    <cellStyle name="s_Trans Sum_CONTROL_LOG_05_2011 2 4" xfId="21981"/>
    <cellStyle name="s_Trans Sum_CONTROL_LOG_05_2011 3" xfId="12270"/>
    <cellStyle name="s_Trans Sum_CONTROL_LOG_05_2011 3 2" xfId="15816"/>
    <cellStyle name="s_Trans Sum_CONTROL_LOG_05_2011 3 3" xfId="22872"/>
    <cellStyle name="s_Trans Sum_CONTROL_LOG_05_2011 4" xfId="14054"/>
    <cellStyle name="s_Trans Sum_CONTROL_LOG_05_2011 4 2" xfId="31267"/>
    <cellStyle name="s_Trans Sum_CONTROL_LOG_05_2011 4 3" xfId="17400"/>
    <cellStyle name="s_Trans Sum_CONTROL_LOG_05_2011 5" xfId="20069"/>
    <cellStyle name="s_Trans Sum_CONTROL_LOG_05_2011 6" xfId="36507"/>
    <cellStyle name="s_Trans Sum_CONTROL_LOG_05_2011 7" xfId="37397"/>
    <cellStyle name="s_Trans Sum_CONTROL_LOG_05_2011 8" xfId="38285"/>
    <cellStyle name="s_Trans Sum_CONTROL_LOG_05_2012" xfId="7798"/>
    <cellStyle name="s_Trans Sum_CONTROL_LOG_05_2012 2" xfId="11363"/>
    <cellStyle name="s_Trans Sum_CONTROL_LOG_05_2012 2 2" xfId="13156"/>
    <cellStyle name="s_Trans Sum_CONTROL_LOG_05_2012 2 2 2" xfId="16694"/>
    <cellStyle name="s_Trans Sum_CONTROL_LOG_05_2012 2 2 3" xfId="23751"/>
    <cellStyle name="s_Trans Sum_CONTROL_LOG_05_2012 2 3" xfId="14937"/>
    <cellStyle name="s_Trans Sum_CONTROL_LOG_05_2012 2 4" xfId="21982"/>
    <cellStyle name="s_Trans Sum_CONTROL_LOG_05_2012 3" xfId="12271"/>
    <cellStyle name="s_Trans Sum_CONTROL_LOG_05_2012 3 2" xfId="15817"/>
    <cellStyle name="s_Trans Sum_CONTROL_LOG_05_2012 3 3" xfId="22873"/>
    <cellStyle name="s_Trans Sum_CONTROL_LOG_05_2012 4" xfId="14055"/>
    <cellStyle name="s_Trans Sum_CONTROL_LOG_05_2012 4 2" xfId="31268"/>
    <cellStyle name="s_Trans Sum_CONTROL_LOG_05_2012 4 3" xfId="34975"/>
    <cellStyle name="s_Trans Sum_CONTROL_LOG_05_2012 5" xfId="20070"/>
    <cellStyle name="s_Trans Sum_CONTROL_LOG_05_2012 6" xfId="36508"/>
    <cellStyle name="s_Trans Sum_CONTROL_LOG_05_2012 7" xfId="37398"/>
    <cellStyle name="s_Trans Sum_CONTROL_LOG_05_2012 8" xfId="38286"/>
    <cellStyle name="s_Trans Sum_CONTROL_LOG_06_2011" xfId="7799"/>
    <cellStyle name="s_Trans Sum_CONTROL_LOG_06_2011 2" xfId="11364"/>
    <cellStyle name="s_Trans Sum_CONTROL_LOG_06_2011 2 2" xfId="13157"/>
    <cellStyle name="s_Trans Sum_CONTROL_LOG_06_2011 2 2 2" xfId="16695"/>
    <cellStyle name="s_Trans Sum_CONTROL_LOG_06_2011 2 2 3" xfId="23752"/>
    <cellStyle name="s_Trans Sum_CONTROL_LOG_06_2011 2 3" xfId="14938"/>
    <cellStyle name="s_Trans Sum_CONTROL_LOG_06_2011 2 4" xfId="21983"/>
    <cellStyle name="s_Trans Sum_CONTROL_LOG_06_2011 3" xfId="12272"/>
    <cellStyle name="s_Trans Sum_CONTROL_LOG_06_2011 3 2" xfId="15818"/>
    <cellStyle name="s_Trans Sum_CONTROL_LOG_06_2011 3 3" xfId="22874"/>
    <cellStyle name="s_Trans Sum_CONTROL_LOG_06_2011 4" xfId="14056"/>
    <cellStyle name="s_Trans Sum_CONTROL_LOG_06_2011 4 2" xfId="31269"/>
    <cellStyle name="s_Trans Sum_CONTROL_LOG_06_2011 4 3" xfId="17854"/>
    <cellStyle name="s_Trans Sum_CONTROL_LOG_06_2011 5" xfId="20071"/>
    <cellStyle name="s_Trans Sum_CONTROL_LOG_06_2011 6" xfId="36509"/>
    <cellStyle name="s_Trans Sum_CONTROL_LOG_06_2011 7" xfId="37399"/>
    <cellStyle name="s_Trans Sum_CONTROL_LOG_06_2011 8" xfId="38287"/>
    <cellStyle name="s_Trans Sum_CONTROL_LOG_06_2012" xfId="7800"/>
    <cellStyle name="s_Trans Sum_CONTROL_LOG_06_2012 2" xfId="11365"/>
    <cellStyle name="s_Trans Sum_CONTROL_LOG_06_2012 2 2" xfId="13158"/>
    <cellStyle name="s_Trans Sum_CONTROL_LOG_06_2012 2 2 2" xfId="16696"/>
    <cellStyle name="s_Trans Sum_CONTROL_LOG_06_2012 2 2 3" xfId="23753"/>
    <cellStyle name="s_Trans Sum_CONTROL_LOG_06_2012 2 3" xfId="14939"/>
    <cellStyle name="s_Trans Sum_CONTROL_LOG_06_2012 2 4" xfId="21984"/>
    <cellStyle name="s_Trans Sum_CONTROL_LOG_06_2012 3" xfId="12273"/>
    <cellStyle name="s_Trans Sum_CONTROL_LOG_06_2012 3 2" xfId="15819"/>
    <cellStyle name="s_Trans Sum_CONTROL_LOG_06_2012 3 3" xfId="22875"/>
    <cellStyle name="s_Trans Sum_CONTROL_LOG_06_2012 4" xfId="14057"/>
    <cellStyle name="s_Trans Sum_CONTROL_LOG_06_2012 4 2" xfId="31270"/>
    <cellStyle name="s_Trans Sum_CONTROL_LOG_06_2012 4 3" xfId="35505"/>
    <cellStyle name="s_Trans Sum_CONTROL_LOG_06_2012 5" xfId="20072"/>
    <cellStyle name="s_Trans Sum_CONTROL_LOG_06_2012 6" xfId="36510"/>
    <cellStyle name="s_Trans Sum_CONTROL_LOG_06_2012 7" xfId="37400"/>
    <cellStyle name="s_Trans Sum_CONTROL_LOG_06_2012 8" xfId="38288"/>
    <cellStyle name="s_Trans Sum_CONTROL_LOG_07_2011" xfId="7801"/>
    <cellStyle name="s_Trans Sum_CONTROL_LOG_07_2011 2" xfId="11366"/>
    <cellStyle name="s_Trans Sum_CONTROL_LOG_07_2011 2 2" xfId="13159"/>
    <cellStyle name="s_Trans Sum_CONTROL_LOG_07_2011 2 2 2" xfId="16697"/>
    <cellStyle name="s_Trans Sum_CONTROL_LOG_07_2011 2 2 3" xfId="23754"/>
    <cellStyle name="s_Trans Sum_CONTROL_LOG_07_2011 2 3" xfId="14940"/>
    <cellStyle name="s_Trans Sum_CONTROL_LOG_07_2011 2 4" xfId="21985"/>
    <cellStyle name="s_Trans Sum_CONTROL_LOG_07_2011 3" xfId="12274"/>
    <cellStyle name="s_Trans Sum_CONTROL_LOG_07_2011 3 2" xfId="15820"/>
    <cellStyle name="s_Trans Sum_CONTROL_LOG_07_2011 3 3" xfId="22876"/>
    <cellStyle name="s_Trans Sum_CONTROL_LOG_07_2011 4" xfId="14058"/>
    <cellStyle name="s_Trans Sum_CONTROL_LOG_07_2011 4 2" xfId="31271"/>
    <cellStyle name="s_Trans Sum_CONTROL_LOG_07_2011 4 3" xfId="36081"/>
    <cellStyle name="s_Trans Sum_CONTROL_LOG_07_2011 5" xfId="20073"/>
    <cellStyle name="s_Trans Sum_CONTROL_LOG_07_2011 6" xfId="36511"/>
    <cellStyle name="s_Trans Sum_CONTROL_LOG_07_2011 7" xfId="37401"/>
    <cellStyle name="s_Trans Sum_CONTROL_LOG_07_2011 8" xfId="38289"/>
    <cellStyle name="s_Trans Sum_CONTROL_LOG_08_2011" xfId="7802"/>
    <cellStyle name="s_Trans Sum_CONTROL_LOG_08_2011 2" xfId="11367"/>
    <cellStyle name="s_Trans Sum_CONTROL_LOG_08_2011 2 2" xfId="13160"/>
    <cellStyle name="s_Trans Sum_CONTROL_LOG_08_2011 2 2 2" xfId="16698"/>
    <cellStyle name="s_Trans Sum_CONTROL_LOG_08_2011 2 2 3" xfId="23755"/>
    <cellStyle name="s_Trans Sum_CONTROL_LOG_08_2011 2 3" xfId="14941"/>
    <cellStyle name="s_Trans Sum_CONTROL_LOG_08_2011 2 4" xfId="21986"/>
    <cellStyle name="s_Trans Sum_CONTROL_LOG_08_2011 3" xfId="12275"/>
    <cellStyle name="s_Trans Sum_CONTROL_LOG_08_2011 3 2" xfId="15821"/>
    <cellStyle name="s_Trans Sum_CONTROL_LOG_08_2011 3 3" xfId="22877"/>
    <cellStyle name="s_Trans Sum_CONTROL_LOG_08_2011 4" xfId="14059"/>
    <cellStyle name="s_Trans Sum_CONTROL_LOG_08_2011 4 2" xfId="31272"/>
    <cellStyle name="s_Trans Sum_CONTROL_LOG_08_2011 4 3" xfId="34263"/>
    <cellStyle name="s_Trans Sum_CONTROL_LOG_08_2011 5" xfId="20074"/>
    <cellStyle name="s_Trans Sum_CONTROL_LOG_08_2011 6" xfId="36512"/>
    <cellStyle name="s_Trans Sum_CONTROL_LOG_08_2011 7" xfId="37402"/>
    <cellStyle name="s_Trans Sum_CONTROL_LOG_08_2011 8" xfId="38290"/>
    <cellStyle name="s_Trans Sum_CONTROL_LOG_09_2011" xfId="7803"/>
    <cellStyle name="s_Trans Sum_CONTROL_LOG_09_2011 2" xfId="11368"/>
    <cellStyle name="s_Trans Sum_CONTROL_LOG_09_2011 2 2" xfId="13161"/>
    <cellStyle name="s_Trans Sum_CONTROL_LOG_09_2011 2 2 2" xfId="16699"/>
    <cellStyle name="s_Trans Sum_CONTROL_LOG_09_2011 2 2 3" xfId="23756"/>
    <cellStyle name="s_Trans Sum_CONTROL_LOG_09_2011 2 3" xfId="14942"/>
    <cellStyle name="s_Trans Sum_CONTROL_LOG_09_2011 2 4" xfId="21987"/>
    <cellStyle name="s_Trans Sum_CONTROL_LOG_09_2011 3" xfId="12276"/>
    <cellStyle name="s_Trans Sum_CONTROL_LOG_09_2011 3 2" xfId="15822"/>
    <cellStyle name="s_Trans Sum_CONTROL_LOG_09_2011 3 3" xfId="22878"/>
    <cellStyle name="s_Trans Sum_CONTROL_LOG_09_2011 4" xfId="14060"/>
    <cellStyle name="s_Trans Sum_CONTROL_LOG_09_2011 4 2" xfId="31273"/>
    <cellStyle name="s_Trans Sum_CONTROL_LOG_09_2011 4 3" xfId="17399"/>
    <cellStyle name="s_Trans Sum_CONTROL_LOG_09_2011 5" xfId="20075"/>
    <cellStyle name="s_Trans Sum_CONTROL_LOG_09_2011 6" xfId="36513"/>
    <cellStyle name="s_Trans Sum_CONTROL_LOG_09_2011 7" xfId="37403"/>
    <cellStyle name="s_Trans Sum_CONTROL_LOG_09_2011 8" xfId="38291"/>
    <cellStyle name="s_Trans Sum_CONTROL_LOG_10_2011" xfId="7804"/>
    <cellStyle name="s_Trans Sum_CONTROL_LOG_10_2011 2" xfId="11369"/>
    <cellStyle name="s_Trans Sum_CONTROL_LOG_10_2011 2 2" xfId="13162"/>
    <cellStyle name="s_Trans Sum_CONTROL_LOG_10_2011 2 2 2" xfId="16700"/>
    <cellStyle name="s_Trans Sum_CONTROL_LOG_10_2011 2 2 3" xfId="23757"/>
    <cellStyle name="s_Trans Sum_CONTROL_LOG_10_2011 2 3" xfId="14943"/>
    <cellStyle name="s_Trans Sum_CONTROL_LOG_10_2011 2 4" xfId="21988"/>
    <cellStyle name="s_Trans Sum_CONTROL_LOG_10_2011 3" xfId="12277"/>
    <cellStyle name="s_Trans Sum_CONTROL_LOG_10_2011 3 2" xfId="15823"/>
    <cellStyle name="s_Trans Sum_CONTROL_LOG_10_2011 3 3" xfId="22879"/>
    <cellStyle name="s_Trans Sum_CONTROL_LOG_10_2011 4" xfId="14061"/>
    <cellStyle name="s_Trans Sum_CONTROL_LOG_10_2011 4 2" xfId="31274"/>
    <cellStyle name="s_Trans Sum_CONTROL_LOG_10_2011 4 3" xfId="35385"/>
    <cellStyle name="s_Trans Sum_CONTROL_LOG_10_2011 5" xfId="20076"/>
    <cellStyle name="s_Trans Sum_CONTROL_LOG_10_2011 6" xfId="36514"/>
    <cellStyle name="s_Trans Sum_CONTROL_LOG_10_2011 7" xfId="37404"/>
    <cellStyle name="s_Trans Sum_CONTROL_LOG_10_2011 8" xfId="38292"/>
    <cellStyle name="s_Trans Sum_CONTROL_LOG_11_2011" xfId="7805"/>
    <cellStyle name="s_Trans Sum_CONTROL_LOG_11_2011 2" xfId="11370"/>
    <cellStyle name="s_Trans Sum_CONTROL_LOG_11_2011 2 2" xfId="13163"/>
    <cellStyle name="s_Trans Sum_CONTROL_LOG_11_2011 2 2 2" xfId="16701"/>
    <cellStyle name="s_Trans Sum_CONTROL_LOG_11_2011 2 2 3" xfId="23758"/>
    <cellStyle name="s_Trans Sum_CONTROL_LOG_11_2011 2 3" xfId="14944"/>
    <cellStyle name="s_Trans Sum_CONTROL_LOG_11_2011 2 4" xfId="21989"/>
    <cellStyle name="s_Trans Sum_CONTROL_LOG_11_2011 3" xfId="12278"/>
    <cellStyle name="s_Trans Sum_CONTROL_LOG_11_2011 3 2" xfId="15824"/>
    <cellStyle name="s_Trans Sum_CONTROL_LOG_11_2011 3 3" xfId="22880"/>
    <cellStyle name="s_Trans Sum_CONTROL_LOG_11_2011 4" xfId="14062"/>
    <cellStyle name="s_Trans Sum_CONTROL_LOG_11_2011 4 2" xfId="31275"/>
    <cellStyle name="s_Trans Sum_CONTROL_LOG_11_2011 4 3" xfId="33246"/>
    <cellStyle name="s_Trans Sum_CONTROL_LOG_11_2011 5" xfId="20077"/>
    <cellStyle name="s_Trans Sum_CONTROL_LOG_11_2011 6" xfId="36515"/>
    <cellStyle name="s_Trans Sum_CONTROL_LOG_11_2011 7" xfId="37405"/>
    <cellStyle name="s_Trans Sum_CONTROL_LOG_11_2011 8" xfId="38293"/>
    <cellStyle name="s_Trans Sum_CONTROL_LOG_12_2011" xfId="7806"/>
    <cellStyle name="s_Trans Sum_CONTROL_LOG_12_2011 2" xfId="11371"/>
    <cellStyle name="s_Trans Sum_CONTROL_LOG_12_2011 2 2" xfId="13164"/>
    <cellStyle name="s_Trans Sum_CONTROL_LOG_12_2011 2 2 2" xfId="16702"/>
    <cellStyle name="s_Trans Sum_CONTROL_LOG_12_2011 2 2 3" xfId="23759"/>
    <cellStyle name="s_Trans Sum_CONTROL_LOG_12_2011 2 3" xfId="14945"/>
    <cellStyle name="s_Trans Sum_CONTROL_LOG_12_2011 2 4" xfId="21990"/>
    <cellStyle name="s_Trans Sum_CONTROL_LOG_12_2011 3" xfId="12279"/>
    <cellStyle name="s_Trans Sum_CONTROL_LOG_12_2011 3 2" xfId="15825"/>
    <cellStyle name="s_Trans Sum_CONTROL_LOG_12_2011 3 3" xfId="22881"/>
    <cellStyle name="s_Trans Sum_CONTROL_LOG_12_2011 4" xfId="14063"/>
    <cellStyle name="s_Trans Sum_CONTROL_LOG_12_2011 4 2" xfId="31276"/>
    <cellStyle name="s_Trans Sum_CONTROL_LOG_12_2011 4 3" xfId="34233"/>
    <cellStyle name="s_Trans Sum_CONTROL_LOG_12_2011 5" xfId="20078"/>
    <cellStyle name="s_Trans Sum_CONTROL_LOG_12_2011 6" xfId="36516"/>
    <cellStyle name="s_Trans Sum_CONTROL_LOG_12_2011 7" xfId="37406"/>
    <cellStyle name="s_Trans Sum_CONTROL_LOG_12_2011 8" xfId="38294"/>
    <cellStyle name="s_Trans Sum_Exhibit JNC-1 Property Tax Refunds" xfId="7807"/>
    <cellStyle name="s_Trans Sum_Exhibit JNC-1 Property Tax Refunds 2" xfId="31277"/>
    <cellStyle name="s_Trans Sum_Exhibit JNC-1 Property Tax Refunds 2 2" xfId="19157"/>
    <cellStyle name="s_Trans Sum_Exhibit JNC-1 Property Tax Refunds_256328 Accr Revenue Other_LI_11.11" xfId="7808"/>
    <cellStyle name="s_Trans Sum_Exhibit JNC-1 Property Tax Refunds_256328 Accr Revenue Other_LI_11.11 2" xfId="31278"/>
    <cellStyle name="s_Trans Sum_Exhibit JNC-1 Property Tax Refunds_256328 Accr Revenue Other_LI_11.11 2 2" xfId="34896"/>
    <cellStyle name="s_Trans Sum_Exhibit JNC-1 Property Tax Refunds_Attachment A_Village Refunds # 2 as of 09 12 2011 updated" xfId="10703"/>
    <cellStyle name="s_Trans Sum_Exhibit JNC-1 Property Tax Refunds_Attachment A_Village Refunds # 2 as of 09 12 2011 updated 2" xfId="31279"/>
    <cellStyle name="s_Trans Sum_Exhibit JNC-1 Property Tax Refunds_Attachment A_Village Refunds # 2 as of 09 12 2011 updated 2 2" xfId="34677"/>
    <cellStyle name="s_Trans Sum_Exhibit JNC-1 Property Tax Refunds_JE 154 Interest on Village Refunds_02.12" xfId="7809"/>
    <cellStyle name="s_Trans Sum_Exhibit JNC-1 Property Tax Refunds_JE 154 Interest on Village Refunds_02.12 2" xfId="31280"/>
    <cellStyle name="s_Trans Sum_Exhibit JNC-1 Property Tax Refunds_JE 154 Interest on Village Refunds_02.12 2 2" xfId="32399"/>
    <cellStyle name="s_Trans Sum_Exhibit JNC-1 Property Tax Refunds_JE 154 Interest on Village Refunds_08.11" xfId="7810"/>
    <cellStyle name="s_Trans Sum_Exhibit JNC-1 Property Tax Refunds_JE 154 Interest on Village Refunds_08.11 2" xfId="31281"/>
    <cellStyle name="s_Trans Sum_Exhibit JNC-1 Property Tax Refunds_JE 154 Interest on Village Refunds_08.11 2 2" xfId="34038"/>
    <cellStyle name="s_Trans Sum_Exhibit JNC-1 Property Tax Refunds_JE 154 Interest on Village Refunds_11.11" xfId="7811"/>
    <cellStyle name="s_Trans Sum_Exhibit JNC-1 Property Tax Refunds_JE 154 Interest on Village Refunds_11.11 2" xfId="31282"/>
    <cellStyle name="s_Trans Sum_Exhibit JNC-1 Property Tax Refunds_JE 154 Interest on Village Refunds_11.11 2 2" xfId="35140"/>
    <cellStyle name="s_Trans Sum_Finance_JKC5_August 2011" xfId="7812"/>
    <cellStyle name="s_Trans Sum_Finance_JKC5_August 2011 2" xfId="11372"/>
    <cellStyle name="s_Trans Sum_Finance_JKC5_August 2011 2 2" xfId="13165"/>
    <cellStyle name="s_Trans Sum_Finance_JKC5_August 2011 2 2 2" xfId="16703"/>
    <cellStyle name="s_Trans Sum_Finance_JKC5_August 2011 2 2 3" xfId="23760"/>
    <cellStyle name="s_Trans Sum_Finance_JKC5_August 2011 2 3" xfId="14946"/>
    <cellStyle name="s_Trans Sum_Finance_JKC5_August 2011 2 4" xfId="21991"/>
    <cellStyle name="s_Trans Sum_Finance_JKC5_August 2011 3" xfId="12280"/>
    <cellStyle name="s_Trans Sum_Finance_JKC5_August 2011 3 2" xfId="15826"/>
    <cellStyle name="s_Trans Sum_Finance_JKC5_August 2011 3 3" xfId="22882"/>
    <cellStyle name="s_Trans Sum_Finance_JKC5_August 2011 4" xfId="14064"/>
    <cellStyle name="s_Trans Sum_Finance_JKC5_August 2011 4 2" xfId="31283"/>
    <cellStyle name="s_Trans Sum_Finance_JKC5_August 2011 4 3" xfId="17741"/>
    <cellStyle name="s_Trans Sum_Finance_JKC5_August 2011 5" xfId="20080"/>
    <cellStyle name="s_Trans Sum_Finance_JKC5_August 2011 6" xfId="36517"/>
    <cellStyle name="s_Trans Sum_Finance_JKC5_August 2011 7" xfId="37407"/>
    <cellStyle name="s_Trans Sum_Finance_JKC5_August 2011 8" xfId="38295"/>
    <cellStyle name="s_Trans Sum_Finance_JKC5_January 2012" xfId="7813"/>
    <cellStyle name="s_Trans Sum_Finance_JKC5_January 2012 2" xfId="11373"/>
    <cellStyle name="s_Trans Sum_Finance_JKC5_January 2012 2 2" xfId="13166"/>
    <cellStyle name="s_Trans Sum_Finance_JKC5_January 2012 2 2 2" xfId="16704"/>
    <cellStyle name="s_Trans Sum_Finance_JKC5_January 2012 2 2 3" xfId="23761"/>
    <cellStyle name="s_Trans Sum_Finance_JKC5_January 2012 2 3" xfId="14947"/>
    <cellStyle name="s_Trans Sum_Finance_JKC5_January 2012 2 4" xfId="21992"/>
    <cellStyle name="s_Trans Sum_Finance_JKC5_January 2012 3" xfId="12281"/>
    <cellStyle name="s_Trans Sum_Finance_JKC5_January 2012 3 2" xfId="15827"/>
    <cellStyle name="s_Trans Sum_Finance_JKC5_January 2012 3 3" xfId="22883"/>
    <cellStyle name="s_Trans Sum_Finance_JKC5_January 2012 4" xfId="14065"/>
    <cellStyle name="s_Trans Sum_Finance_JKC5_January 2012 4 2" xfId="31284"/>
    <cellStyle name="s_Trans Sum_Finance_JKC5_January 2012 4 3" xfId="33152"/>
    <cellStyle name="s_Trans Sum_Finance_JKC5_January 2012 5" xfId="20081"/>
    <cellStyle name="s_Trans Sum_Finance_JKC5_January 2012 6" xfId="36518"/>
    <cellStyle name="s_Trans Sum_Finance_JKC5_January 2012 7" xfId="37408"/>
    <cellStyle name="s_Trans Sum_Finance_JKC5_January 2012 8" xfId="38296"/>
    <cellStyle name="s_Trans Sum_FSTR JDE Reports 12.2011" xfId="9238"/>
    <cellStyle name="s_Trans Sum_FSTR JDE Reports 12.2011 2" xfId="10704"/>
    <cellStyle name="s_Trans Sum_FSTR JDE Reports 12.2011 2 2" xfId="31286"/>
    <cellStyle name="s_Trans Sum_FSTR JDE Reports 12.2011 2 2 2" xfId="19426"/>
    <cellStyle name="s_Trans Sum_FSTR JDE Reports 12.2011 3" xfId="31285"/>
    <cellStyle name="s_Trans Sum_FSTR JDE Reports 12.2011 3 2" xfId="32889"/>
    <cellStyle name="s_Trans Sum_JE 100_AR_Uncoll_NY_12.12" xfId="9492"/>
    <cellStyle name="s_Trans Sum_JE 100_AR_Uncoll_NY_12.12 2" xfId="31287"/>
    <cellStyle name="s_Trans Sum_JE 100_AR_Uncoll_NY_12.12 2 2" xfId="34251"/>
    <cellStyle name="s_Trans Sum_JE 100_Uncoll_LI_06.12" xfId="7814"/>
    <cellStyle name="s_Trans Sum_JE 100_Uncoll_LI_06.12 2" xfId="31288"/>
    <cellStyle name="s_Trans Sum_JE 100_Uncoll_LI_06.12 2 2" xfId="20667"/>
    <cellStyle name="s_Trans Sum_JE 108 SERP 07.12" xfId="7815"/>
    <cellStyle name="s_Trans Sum_JE 108 SERP 07.12 10" xfId="36519"/>
    <cellStyle name="s_Trans Sum_JE 108 SERP 07.12 11" xfId="37409"/>
    <cellStyle name="s_Trans Sum_JE 108 SERP 07.12 12" xfId="38297"/>
    <cellStyle name="s_Trans Sum_JE 108 SERP 07.12 2" xfId="7816"/>
    <cellStyle name="s_Trans Sum_JE 108 SERP 07.12 2 2" xfId="31290"/>
    <cellStyle name="s_Trans Sum_JE 108 SERP 07.12 2 2 2" xfId="17929"/>
    <cellStyle name="s_Trans Sum_JE 108 SERP 07.12 3" xfId="7817"/>
    <cellStyle name="s_Trans Sum_JE 108 SERP 07.12 3 2" xfId="31291"/>
    <cellStyle name="s_Trans Sum_JE 108 SERP 07.12 3 2 2" xfId="17757"/>
    <cellStyle name="s_Trans Sum_JE 108 SERP 07.12 4" xfId="7818"/>
    <cellStyle name="s_Trans Sum_JE 108 SERP 07.12 4 2" xfId="31292"/>
    <cellStyle name="s_Trans Sum_JE 108 SERP 07.12 4 2 2" xfId="33913"/>
    <cellStyle name="s_Trans Sum_JE 108 SERP 07.12 5" xfId="7819"/>
    <cellStyle name="s_Trans Sum_JE 108 SERP 07.12 5 2" xfId="31293"/>
    <cellStyle name="s_Trans Sum_JE 108 SERP 07.12 5 2 2" xfId="34095"/>
    <cellStyle name="s_Trans Sum_JE 108 SERP 07.12 6" xfId="11374"/>
    <cellStyle name="s_Trans Sum_JE 108 SERP 07.12 6 2" xfId="13167"/>
    <cellStyle name="s_Trans Sum_JE 108 SERP 07.12 6 2 2" xfId="16705"/>
    <cellStyle name="s_Trans Sum_JE 108 SERP 07.12 6 2 3" xfId="23762"/>
    <cellStyle name="s_Trans Sum_JE 108 SERP 07.12 6 3" xfId="14948"/>
    <cellStyle name="s_Trans Sum_JE 108 SERP 07.12 6 4" xfId="21993"/>
    <cellStyle name="s_Trans Sum_JE 108 SERP 07.12 7" xfId="12282"/>
    <cellStyle name="s_Trans Sum_JE 108 SERP 07.12 7 2" xfId="15828"/>
    <cellStyle name="s_Trans Sum_JE 108 SERP 07.12 7 3" xfId="22884"/>
    <cellStyle name="s_Trans Sum_JE 108 SERP 07.12 8" xfId="14066"/>
    <cellStyle name="s_Trans Sum_JE 108 SERP 07.12 8 2" xfId="31289"/>
    <cellStyle name="s_Trans Sum_JE 108 SERP 07.12 8 3" xfId="17418"/>
    <cellStyle name="s_Trans Sum_JE 108 SERP 07.12 9" xfId="20083"/>
    <cellStyle name="s_Trans Sum_JE 109 Rate Differential 08.12" xfId="7820"/>
    <cellStyle name="s_Trans Sum_JE 109 Rate Differential 08.12 10" xfId="36520"/>
    <cellStyle name="s_Trans Sum_JE 109 Rate Differential 08.12 11" xfId="37410"/>
    <cellStyle name="s_Trans Sum_JE 109 Rate Differential 08.12 12" xfId="38298"/>
    <cellStyle name="s_Trans Sum_JE 109 Rate Differential 08.12 2" xfId="7821"/>
    <cellStyle name="s_Trans Sum_JE 109 Rate Differential 08.12 2 2" xfId="31295"/>
    <cellStyle name="s_Trans Sum_JE 109 Rate Differential 08.12 2 2 2" xfId="35630"/>
    <cellStyle name="s_Trans Sum_JE 109 Rate Differential 08.12 3" xfId="7822"/>
    <cellStyle name="s_Trans Sum_JE 109 Rate Differential 08.12 3 2" xfId="31296"/>
    <cellStyle name="s_Trans Sum_JE 109 Rate Differential 08.12 3 2 2" xfId="33381"/>
    <cellStyle name="s_Trans Sum_JE 109 Rate Differential 08.12 4" xfId="7823"/>
    <cellStyle name="s_Trans Sum_JE 109 Rate Differential 08.12 4 2" xfId="31297"/>
    <cellStyle name="s_Trans Sum_JE 109 Rate Differential 08.12 4 2 2" xfId="18820"/>
    <cellStyle name="s_Trans Sum_JE 109 Rate Differential 08.12 5" xfId="7824"/>
    <cellStyle name="s_Trans Sum_JE 109 Rate Differential 08.12 5 2" xfId="31298"/>
    <cellStyle name="s_Trans Sum_JE 109 Rate Differential 08.12 5 2 2" xfId="17833"/>
    <cellStyle name="s_Trans Sum_JE 109 Rate Differential 08.12 6" xfId="11375"/>
    <cellStyle name="s_Trans Sum_JE 109 Rate Differential 08.12 6 2" xfId="13168"/>
    <cellStyle name="s_Trans Sum_JE 109 Rate Differential 08.12 6 2 2" xfId="16706"/>
    <cellStyle name="s_Trans Sum_JE 109 Rate Differential 08.12 6 2 3" xfId="23763"/>
    <cellStyle name="s_Trans Sum_JE 109 Rate Differential 08.12 6 3" xfId="14949"/>
    <cellStyle name="s_Trans Sum_JE 109 Rate Differential 08.12 6 4" xfId="21994"/>
    <cellStyle name="s_Trans Sum_JE 109 Rate Differential 08.12 7" xfId="12283"/>
    <cellStyle name="s_Trans Sum_JE 109 Rate Differential 08.12 7 2" xfId="15829"/>
    <cellStyle name="s_Trans Sum_JE 109 Rate Differential 08.12 7 3" xfId="22885"/>
    <cellStyle name="s_Trans Sum_JE 109 Rate Differential 08.12 8" xfId="14067"/>
    <cellStyle name="s_Trans Sum_JE 109 Rate Differential 08.12 8 2" xfId="31294"/>
    <cellStyle name="s_Trans Sum_JE 109 Rate Differential 08.12 8 3" xfId="32858"/>
    <cellStyle name="s_Trans Sum_JE 109 Rate Differential 08.12 9" xfId="20088"/>
    <cellStyle name="s_Trans Sum_JE 111 PNC ANALYSIS FEE ACCRUAL 07.12" xfId="7825"/>
    <cellStyle name="s_Trans Sum_JE 111 PNC ANALYSIS FEE ACCRUAL 07.12 10" xfId="36521"/>
    <cellStyle name="s_Trans Sum_JE 111 PNC ANALYSIS FEE ACCRUAL 07.12 11" xfId="37411"/>
    <cellStyle name="s_Trans Sum_JE 111 PNC ANALYSIS FEE ACCRUAL 07.12 12" xfId="38299"/>
    <cellStyle name="s_Trans Sum_JE 111 PNC ANALYSIS FEE ACCRUAL 07.12 2" xfId="7826"/>
    <cellStyle name="s_Trans Sum_JE 111 PNC ANALYSIS FEE ACCRUAL 07.12 2 2" xfId="31300"/>
    <cellStyle name="s_Trans Sum_JE 111 PNC ANALYSIS FEE ACCRUAL 07.12 2 2 2" xfId="32711"/>
    <cellStyle name="s_Trans Sum_JE 111 PNC ANALYSIS FEE ACCRUAL 07.12 3" xfId="7827"/>
    <cellStyle name="s_Trans Sum_JE 111 PNC ANALYSIS FEE ACCRUAL 07.12 3 2" xfId="31301"/>
    <cellStyle name="s_Trans Sum_JE 111 PNC ANALYSIS FEE ACCRUAL 07.12 3 2 2" xfId="21275"/>
    <cellStyle name="s_Trans Sum_JE 111 PNC ANALYSIS FEE ACCRUAL 07.12 4" xfId="7828"/>
    <cellStyle name="s_Trans Sum_JE 111 PNC ANALYSIS FEE ACCRUAL 07.12 4 2" xfId="31302"/>
    <cellStyle name="s_Trans Sum_JE 111 PNC ANALYSIS FEE ACCRUAL 07.12 4 2 2" xfId="35514"/>
    <cellStyle name="s_Trans Sum_JE 111 PNC ANALYSIS FEE ACCRUAL 07.12 5" xfId="7829"/>
    <cellStyle name="s_Trans Sum_JE 111 PNC ANALYSIS FEE ACCRUAL 07.12 5 2" xfId="31303"/>
    <cellStyle name="s_Trans Sum_JE 111 PNC ANALYSIS FEE ACCRUAL 07.12 5 2 2" xfId="18458"/>
    <cellStyle name="s_Trans Sum_JE 111 PNC ANALYSIS FEE ACCRUAL 07.12 6" xfId="11376"/>
    <cellStyle name="s_Trans Sum_JE 111 PNC ANALYSIS FEE ACCRUAL 07.12 6 2" xfId="13169"/>
    <cellStyle name="s_Trans Sum_JE 111 PNC ANALYSIS FEE ACCRUAL 07.12 6 2 2" xfId="16707"/>
    <cellStyle name="s_Trans Sum_JE 111 PNC ANALYSIS FEE ACCRUAL 07.12 6 2 3" xfId="23764"/>
    <cellStyle name="s_Trans Sum_JE 111 PNC ANALYSIS FEE ACCRUAL 07.12 6 3" xfId="14950"/>
    <cellStyle name="s_Trans Sum_JE 111 PNC ANALYSIS FEE ACCRUAL 07.12 6 4" xfId="21995"/>
    <cellStyle name="s_Trans Sum_JE 111 PNC ANALYSIS FEE ACCRUAL 07.12 7" xfId="12284"/>
    <cellStyle name="s_Trans Sum_JE 111 PNC ANALYSIS FEE ACCRUAL 07.12 7 2" xfId="15830"/>
    <cellStyle name="s_Trans Sum_JE 111 PNC ANALYSIS FEE ACCRUAL 07.12 7 3" xfId="22886"/>
    <cellStyle name="s_Trans Sum_JE 111 PNC ANALYSIS FEE ACCRUAL 07.12 8" xfId="14068"/>
    <cellStyle name="s_Trans Sum_JE 111 PNC ANALYSIS FEE ACCRUAL 07.12 8 2" xfId="31299"/>
    <cellStyle name="s_Trans Sum_JE 111 PNC ANALYSIS FEE ACCRUAL 07.12 8 3" xfId="18769"/>
    <cellStyle name="s_Trans Sum_JE 111 PNC ANALYSIS FEE ACCRUAL 07.12 9" xfId="20093"/>
    <cellStyle name="s_Trans Sum_JE 125_AWCC Activity_NY_08.12" xfId="7830"/>
    <cellStyle name="s_Trans Sum_JE 125_AWCC Activity_NY_08.12 2" xfId="11377"/>
    <cellStyle name="s_Trans Sum_JE 125_AWCC Activity_NY_08.12 2 2" xfId="13170"/>
    <cellStyle name="s_Trans Sum_JE 125_AWCC Activity_NY_08.12 2 2 2" xfId="16708"/>
    <cellStyle name="s_Trans Sum_JE 125_AWCC Activity_NY_08.12 2 2 3" xfId="23765"/>
    <cellStyle name="s_Trans Sum_JE 125_AWCC Activity_NY_08.12 2 3" xfId="14951"/>
    <cellStyle name="s_Trans Sum_JE 125_AWCC Activity_NY_08.12 2 4" xfId="21996"/>
    <cellStyle name="s_Trans Sum_JE 125_AWCC Activity_NY_08.12 3" xfId="12285"/>
    <cellStyle name="s_Trans Sum_JE 125_AWCC Activity_NY_08.12 3 2" xfId="15831"/>
    <cellStyle name="s_Trans Sum_JE 125_AWCC Activity_NY_08.12 3 3" xfId="22887"/>
    <cellStyle name="s_Trans Sum_JE 125_AWCC Activity_NY_08.12 4" xfId="14069"/>
    <cellStyle name="s_Trans Sum_JE 125_AWCC Activity_NY_08.12 4 2" xfId="31304"/>
    <cellStyle name="s_Trans Sum_JE 125_AWCC Activity_NY_08.12 4 3" xfId="17382"/>
    <cellStyle name="s_Trans Sum_JE 125_AWCC Activity_NY_08.12 5" xfId="20098"/>
    <cellStyle name="s_Trans Sum_JE 125_AWCC Activity_NY_08.12 6" xfId="36522"/>
    <cellStyle name="s_Trans Sum_JE 125_AWCC Activity_NY_08.12 7" xfId="37412"/>
    <cellStyle name="s_Trans Sum_JE 125_AWCC Activity_NY_08.12 8" xfId="38300"/>
    <cellStyle name="s_Trans Sum_JE 152_TSA accrue interest_LI_07.12" xfId="7831"/>
    <cellStyle name="s_Trans Sum_JE 152_TSA accrue interest_LI_07.12 2" xfId="31305"/>
    <cellStyle name="s_Trans Sum_JE 152_TSA accrue interest_LI_07.12 2 2" xfId="34164"/>
    <cellStyle name="s_Trans Sum_JE 154 Interest on Village Refunds_02.12" xfId="7832"/>
    <cellStyle name="s_Trans Sum_JE 154 Interest on Village Refunds_02.12 2" xfId="31306"/>
    <cellStyle name="s_Trans Sum_JE 154 Interest on Village Refunds_02.12 2 2" xfId="17453"/>
    <cellStyle name="s_Trans Sum_JE 154 Interest on Village Refunds_03.11" xfId="7833"/>
    <cellStyle name="s_Trans Sum_JE 154 Interest on Village Refunds_03.11 2" xfId="31307"/>
    <cellStyle name="s_Trans Sum_JE 154 Interest on Village Refunds_03.11 2 2" xfId="18874"/>
    <cellStyle name="s_Trans Sum_JE 154 Interest on Village Refunds_03.11_256328 Accr Revenue Other_LI_11.11" xfId="7834"/>
    <cellStyle name="s_Trans Sum_JE 154 Interest on Village Refunds_03.11_256328 Accr Revenue Other_LI_11.11 2" xfId="31308"/>
    <cellStyle name="s_Trans Sum_JE 154 Interest on Village Refunds_03.11_256328 Accr Revenue Other_LI_11.11 2 2" xfId="20914"/>
    <cellStyle name="s_Trans Sum_JE 154 Interest on Village Refunds_03.11_Attachment A updated with Co. Share 14% 07 25 2011" xfId="7835"/>
    <cellStyle name="s_Trans Sum_JE 154 Interest on Village Refunds_03.11_Attachment A updated with Co. Share 14% 07 25 2011 2" xfId="31309"/>
    <cellStyle name="s_Trans Sum_JE 154 Interest on Village Refunds_03.11_Attachment A updated with Co. Share 14% 07 25 2011 2 2" xfId="32268"/>
    <cellStyle name="s_Trans Sum_JE 154 Interest on Village Refunds_03.11_Attachment A updated with Co. Share 14% 07 25 2011_Attachment A_Village Refunds # 2 as of 09 12 2011 updated" xfId="10705"/>
    <cellStyle name="s_Trans Sum_JE 154 Interest on Village Refunds_03.11_Attachment A updated with Co. Share 14% 07 25 2011_Attachment A_Village Refunds # 2 as of 09 12 2011 updated 2" xfId="31310"/>
    <cellStyle name="s_Trans Sum_JE 154 Interest on Village Refunds_03.11_Attachment A updated with Co. Share 14% 07 25 2011_Attachment A_Village Refunds # 2 as of 09 12 2011 updated 2 2" xfId="20736"/>
    <cellStyle name="s_Trans Sum_JE 154 Interest on Village Refunds_03.11_Attachment A_Village Refunds # 2 as of 09 12 2011 updated" xfId="10706"/>
    <cellStyle name="s_Trans Sum_JE 154 Interest on Village Refunds_03.11_Attachment A_Village Refunds # 2 as of 09 12 2011 updated 2" xfId="31311"/>
    <cellStyle name="s_Trans Sum_JE 154 Interest on Village Refunds_03.11_Attachment A_Village Refunds # 2 as of 09 12 2011 updated 2 2" xfId="20710"/>
    <cellStyle name="s_Trans Sum_JE 154 Interest on Village Refunds_03.11_JE 154 Interest on Village Refunds_02.12" xfId="7836"/>
    <cellStyle name="s_Trans Sum_JE 154 Interest on Village Refunds_03.11_JE 154 Interest on Village Refunds_02.12 2" xfId="31312"/>
    <cellStyle name="s_Trans Sum_JE 154 Interest on Village Refunds_03.11_JE 154 Interest on Village Refunds_02.12 2 2" xfId="17546"/>
    <cellStyle name="s_Trans Sum_JE 154 Interest on Village Refunds_03.11_JE 154 Interest on Village Refunds_08.11" xfId="7837"/>
    <cellStyle name="s_Trans Sum_JE 154 Interest on Village Refunds_03.11_JE 154 Interest on Village Refunds_08.11 2" xfId="31313"/>
    <cellStyle name="s_Trans Sum_JE 154 Interest on Village Refunds_03.11_JE 154 Interest on Village Refunds_08.11 2 2" xfId="18068"/>
    <cellStyle name="s_Trans Sum_JE 154 Interest on Village Refunds_03.11_JE 154 Interest on Village Refunds_11.11" xfId="7838"/>
    <cellStyle name="s_Trans Sum_JE 154 Interest on Village Refunds_03.11_JE 154 Interest on Village Refunds_11.11 2" xfId="31314"/>
    <cellStyle name="s_Trans Sum_JE 154 Interest on Village Refunds_03.11_JE 154 Interest on Village Refunds_11.11 2 2" xfId="34448"/>
    <cellStyle name="s_Trans Sum_JE 154 Interest on Village Refunds_08.11" xfId="7839"/>
    <cellStyle name="s_Trans Sum_JE 154 Interest on Village Refunds_08.11 2" xfId="31315"/>
    <cellStyle name="s_Trans Sum_JE 154 Interest on Village Refunds_08.11 2 2" xfId="19081"/>
    <cellStyle name="s_Trans Sum_JE 154 Interest on Village Refunds_09.11" xfId="10707"/>
    <cellStyle name="s_Trans Sum_JE 154 Interest on Village Refunds_09.11 2" xfId="31316"/>
    <cellStyle name="s_Trans Sum_JE 154 Interest on Village Refunds_09.11 2 2" xfId="18969"/>
    <cellStyle name="s_Trans Sum_JE 154 Interest on Village Refunds_11.11" xfId="7840"/>
    <cellStyle name="s_Trans Sum_JE 154 Interest on Village Refunds_11.11 2" xfId="31317"/>
    <cellStyle name="s_Trans Sum_JE 154 Interest on Village Refunds_11.11 2 2" xfId="20213"/>
    <cellStyle name="s_Trans Sum_JE 160 Workbasket accrual LI 09.11" xfId="7841"/>
    <cellStyle name="s_Trans Sum_JE 160 Workbasket accrual LI 09.11 2" xfId="11378"/>
    <cellStyle name="s_Trans Sum_JE 160 Workbasket accrual LI 09.11 2 2" xfId="13171"/>
    <cellStyle name="s_Trans Sum_JE 160 Workbasket accrual LI 09.11 2 2 2" xfId="16709"/>
    <cellStyle name="s_Trans Sum_JE 160 Workbasket accrual LI 09.11 2 2 3" xfId="23766"/>
    <cellStyle name="s_Trans Sum_JE 160 Workbasket accrual LI 09.11 2 3" xfId="14952"/>
    <cellStyle name="s_Trans Sum_JE 160 Workbasket accrual LI 09.11 2 4" xfId="21997"/>
    <cellStyle name="s_Trans Sum_JE 160 Workbasket accrual LI 09.11 3" xfId="12286"/>
    <cellStyle name="s_Trans Sum_JE 160 Workbasket accrual LI 09.11 3 2" xfId="15832"/>
    <cellStyle name="s_Trans Sum_JE 160 Workbasket accrual LI 09.11 3 3" xfId="22888"/>
    <cellStyle name="s_Trans Sum_JE 160 Workbasket accrual LI 09.11 4" xfId="14070"/>
    <cellStyle name="s_Trans Sum_JE 160 Workbasket accrual LI 09.11 4 2" xfId="31318"/>
    <cellStyle name="s_Trans Sum_JE 160 Workbasket accrual LI 09.11 4 3" xfId="33030"/>
    <cellStyle name="s_Trans Sum_JE 160 Workbasket accrual LI 09.11 5" xfId="20109"/>
    <cellStyle name="s_Trans Sum_JE 160 Workbasket accrual LI 09.11 6" xfId="36523"/>
    <cellStyle name="s_Trans Sum_JE 160 Workbasket accrual LI 09.11 7" xfId="37413"/>
    <cellStyle name="s_Trans Sum_JE 160 Workbasket accrual LI 09.11 8" xfId="38301"/>
    <cellStyle name="s_Trans Sum_JE 160 Workbasket accrual LI 10.11 - in progress" xfId="7842"/>
    <cellStyle name="s_Trans Sum_JE 160 Workbasket accrual LI 10.11 - in progress 2" xfId="11379"/>
    <cellStyle name="s_Trans Sum_JE 160 Workbasket accrual LI 10.11 - in progress 2 2" xfId="13172"/>
    <cellStyle name="s_Trans Sum_JE 160 Workbasket accrual LI 10.11 - in progress 2 2 2" xfId="16710"/>
    <cellStyle name="s_Trans Sum_JE 160 Workbasket accrual LI 10.11 - in progress 2 2 3" xfId="23767"/>
    <cellStyle name="s_Trans Sum_JE 160 Workbasket accrual LI 10.11 - in progress 2 3" xfId="14953"/>
    <cellStyle name="s_Trans Sum_JE 160 Workbasket accrual LI 10.11 - in progress 2 4" xfId="21998"/>
    <cellStyle name="s_Trans Sum_JE 160 Workbasket accrual LI 10.11 - in progress 3" xfId="12287"/>
    <cellStyle name="s_Trans Sum_JE 160 Workbasket accrual LI 10.11 - in progress 3 2" xfId="15833"/>
    <cellStyle name="s_Trans Sum_JE 160 Workbasket accrual LI 10.11 - in progress 3 3" xfId="22889"/>
    <cellStyle name="s_Trans Sum_JE 160 Workbasket accrual LI 10.11 - in progress 4" xfId="14071"/>
    <cellStyle name="s_Trans Sum_JE 160 Workbasket accrual LI 10.11 - in progress 4 2" xfId="31319"/>
    <cellStyle name="s_Trans Sum_JE 160 Workbasket accrual LI 10.11 - in progress 4 3" xfId="34462"/>
    <cellStyle name="s_Trans Sum_JE 160 Workbasket accrual LI 10.11 - in progress 5" xfId="20110"/>
    <cellStyle name="s_Trans Sum_JE 160 Workbasket accrual LI 10.11 - in progress 6" xfId="36524"/>
    <cellStyle name="s_Trans Sum_JE 160 Workbasket accrual LI 10.11 - in progress 7" xfId="37414"/>
    <cellStyle name="s_Trans Sum_JE 160 Workbasket accrual LI 10.11 - in progress 8" xfId="38302"/>
    <cellStyle name="s_Trans Sum_JE 160 Workbasket Accrual_updated-_CA_01.10" xfId="7843"/>
    <cellStyle name="s_Trans Sum_JE 160 Workbasket Accrual_updated-_CA_01.10 10" xfId="36525"/>
    <cellStyle name="s_Trans Sum_JE 160 Workbasket Accrual_updated-_CA_01.10 11" xfId="37415"/>
    <cellStyle name="s_Trans Sum_JE 160 Workbasket Accrual_updated-_CA_01.10 12" xfId="38303"/>
    <cellStyle name="s_Trans Sum_JE 160 Workbasket Accrual_updated-_CA_01.10 2" xfId="7844"/>
    <cellStyle name="s_Trans Sum_JE 160 Workbasket Accrual_updated-_CA_01.10 2 2" xfId="11381"/>
    <cellStyle name="s_Trans Sum_JE 160 Workbasket Accrual_updated-_CA_01.10 2 2 2" xfId="13174"/>
    <cellStyle name="s_Trans Sum_JE 160 Workbasket Accrual_updated-_CA_01.10 2 2 2 2" xfId="16712"/>
    <cellStyle name="s_Trans Sum_JE 160 Workbasket Accrual_updated-_CA_01.10 2 2 2 3" xfId="23769"/>
    <cellStyle name="s_Trans Sum_JE 160 Workbasket Accrual_updated-_CA_01.10 2 2 3" xfId="14955"/>
    <cellStyle name="s_Trans Sum_JE 160 Workbasket Accrual_updated-_CA_01.10 2 2 4" xfId="22000"/>
    <cellStyle name="s_Trans Sum_JE 160 Workbasket Accrual_updated-_CA_01.10 2 3" xfId="12289"/>
    <cellStyle name="s_Trans Sum_JE 160 Workbasket Accrual_updated-_CA_01.10 2 3 2" xfId="15835"/>
    <cellStyle name="s_Trans Sum_JE 160 Workbasket Accrual_updated-_CA_01.10 2 3 3" xfId="22891"/>
    <cellStyle name="s_Trans Sum_JE 160 Workbasket Accrual_updated-_CA_01.10 2 4" xfId="14073"/>
    <cellStyle name="s_Trans Sum_JE 160 Workbasket Accrual_updated-_CA_01.10 2 4 2" xfId="31321"/>
    <cellStyle name="s_Trans Sum_JE 160 Workbasket Accrual_updated-_CA_01.10 2 4 3" xfId="32799"/>
    <cellStyle name="s_Trans Sum_JE 160 Workbasket Accrual_updated-_CA_01.10 2 5" xfId="20112"/>
    <cellStyle name="s_Trans Sum_JE 160 Workbasket Accrual_updated-_CA_01.10 2 6" xfId="36526"/>
    <cellStyle name="s_Trans Sum_JE 160 Workbasket Accrual_updated-_CA_01.10 2 7" xfId="37416"/>
    <cellStyle name="s_Trans Sum_JE 160 Workbasket Accrual_updated-_CA_01.10 2 8" xfId="38304"/>
    <cellStyle name="s_Trans Sum_JE 160 Workbasket Accrual_updated-_CA_01.10 3" xfId="7845"/>
    <cellStyle name="s_Trans Sum_JE 160 Workbasket Accrual_updated-_CA_01.10 3 2" xfId="31322"/>
    <cellStyle name="s_Trans Sum_JE 160 Workbasket Accrual_updated-_CA_01.10 3 2 2" xfId="19409"/>
    <cellStyle name="s_Trans Sum_JE 160 Workbasket Accrual_updated-_CA_01.10 4" xfId="7846"/>
    <cellStyle name="s_Trans Sum_JE 160 Workbasket Accrual_updated-_CA_01.10 4 2" xfId="31323"/>
    <cellStyle name="s_Trans Sum_JE 160 Workbasket Accrual_updated-_CA_01.10 4 2 2" xfId="17709"/>
    <cellStyle name="s_Trans Sum_JE 160 Workbasket Accrual_updated-_CA_01.10 5" xfId="7847"/>
    <cellStyle name="s_Trans Sum_JE 160 Workbasket Accrual_updated-_CA_01.10 5 2" xfId="31324"/>
    <cellStyle name="s_Trans Sum_JE 160 Workbasket Accrual_updated-_CA_01.10 5 2 2" xfId="17475"/>
    <cellStyle name="s_Trans Sum_JE 160 Workbasket Accrual_updated-_CA_01.10 6" xfId="11380"/>
    <cellStyle name="s_Trans Sum_JE 160 Workbasket Accrual_updated-_CA_01.10 6 2" xfId="13173"/>
    <cellStyle name="s_Trans Sum_JE 160 Workbasket Accrual_updated-_CA_01.10 6 2 2" xfId="16711"/>
    <cellStyle name="s_Trans Sum_JE 160 Workbasket Accrual_updated-_CA_01.10 6 2 3" xfId="23768"/>
    <cellStyle name="s_Trans Sum_JE 160 Workbasket Accrual_updated-_CA_01.10 6 3" xfId="14954"/>
    <cellStyle name="s_Trans Sum_JE 160 Workbasket Accrual_updated-_CA_01.10 6 4" xfId="21999"/>
    <cellStyle name="s_Trans Sum_JE 160 Workbasket Accrual_updated-_CA_01.10 7" xfId="12288"/>
    <cellStyle name="s_Trans Sum_JE 160 Workbasket Accrual_updated-_CA_01.10 7 2" xfId="15834"/>
    <cellStyle name="s_Trans Sum_JE 160 Workbasket Accrual_updated-_CA_01.10 7 3" xfId="22890"/>
    <cellStyle name="s_Trans Sum_JE 160 Workbasket Accrual_updated-_CA_01.10 8" xfId="14072"/>
    <cellStyle name="s_Trans Sum_JE 160 Workbasket Accrual_updated-_CA_01.10 8 2" xfId="31320"/>
    <cellStyle name="s_Trans Sum_JE 160 Workbasket Accrual_updated-_CA_01.10 8 3" xfId="35490"/>
    <cellStyle name="s_Trans Sum_JE 160 Workbasket Accrual_updated-_CA_01.10 9" xfId="20111"/>
    <cellStyle name="s_Trans Sum_JE 160 Workbasket Accrual_updated-_CA_01.10_~3251160" xfId="7848"/>
    <cellStyle name="s_Trans Sum_JE 160 Workbasket Accrual_updated-_CA_01.10_~3251160 2" xfId="11382"/>
    <cellStyle name="s_Trans Sum_JE 160 Workbasket Accrual_updated-_CA_01.10_~3251160 2 2" xfId="13175"/>
    <cellStyle name="s_Trans Sum_JE 160 Workbasket Accrual_updated-_CA_01.10_~3251160 2 2 2" xfId="16713"/>
    <cellStyle name="s_Trans Sum_JE 160 Workbasket Accrual_updated-_CA_01.10_~3251160 2 2 3" xfId="23770"/>
    <cellStyle name="s_Trans Sum_JE 160 Workbasket Accrual_updated-_CA_01.10_~3251160 2 3" xfId="14956"/>
    <cellStyle name="s_Trans Sum_JE 160 Workbasket Accrual_updated-_CA_01.10_~3251160 2 4" xfId="22001"/>
    <cellStyle name="s_Trans Sum_JE 160 Workbasket Accrual_updated-_CA_01.10_~3251160 3" xfId="12290"/>
    <cellStyle name="s_Trans Sum_JE 160 Workbasket Accrual_updated-_CA_01.10_~3251160 3 2" xfId="15836"/>
    <cellStyle name="s_Trans Sum_JE 160 Workbasket Accrual_updated-_CA_01.10_~3251160 3 3" xfId="22892"/>
    <cellStyle name="s_Trans Sum_JE 160 Workbasket Accrual_updated-_CA_01.10_~3251160 4" xfId="14074"/>
    <cellStyle name="s_Trans Sum_JE 160 Workbasket Accrual_updated-_CA_01.10_~3251160 4 2" xfId="31325"/>
    <cellStyle name="s_Trans Sum_JE 160 Workbasket Accrual_updated-_CA_01.10_~3251160 4 3" xfId="19079"/>
    <cellStyle name="s_Trans Sum_JE 160 Workbasket Accrual_updated-_CA_01.10_~3251160 5" xfId="20116"/>
    <cellStyle name="s_Trans Sum_JE 160 Workbasket Accrual_updated-_CA_01.10_~3251160 6" xfId="36527"/>
    <cellStyle name="s_Trans Sum_JE 160 Workbasket Accrual_updated-_CA_01.10_~3251160 7" xfId="37417"/>
    <cellStyle name="s_Trans Sum_JE 160 Workbasket Accrual_updated-_CA_01.10_~3251160 8" xfId="38305"/>
    <cellStyle name="s_Trans Sum_JE 160 Workbasket Accrual_updated-_CA_01.10_JE 160 Workbasket accrual LI 09.11" xfId="7849"/>
    <cellStyle name="s_Trans Sum_JE 160 Workbasket Accrual_updated-_CA_01.10_JE 160 Workbasket accrual LI 09.11 2" xfId="11383"/>
    <cellStyle name="s_Trans Sum_JE 160 Workbasket Accrual_updated-_CA_01.10_JE 160 Workbasket accrual LI 09.11 2 2" xfId="13176"/>
    <cellStyle name="s_Trans Sum_JE 160 Workbasket Accrual_updated-_CA_01.10_JE 160 Workbasket accrual LI 09.11 2 2 2" xfId="16714"/>
    <cellStyle name="s_Trans Sum_JE 160 Workbasket Accrual_updated-_CA_01.10_JE 160 Workbasket accrual LI 09.11 2 2 3" xfId="23771"/>
    <cellStyle name="s_Trans Sum_JE 160 Workbasket Accrual_updated-_CA_01.10_JE 160 Workbasket accrual LI 09.11 2 3" xfId="14957"/>
    <cellStyle name="s_Trans Sum_JE 160 Workbasket Accrual_updated-_CA_01.10_JE 160 Workbasket accrual LI 09.11 2 4" xfId="22002"/>
    <cellStyle name="s_Trans Sum_JE 160 Workbasket Accrual_updated-_CA_01.10_JE 160 Workbasket accrual LI 09.11 3" xfId="12291"/>
    <cellStyle name="s_Trans Sum_JE 160 Workbasket Accrual_updated-_CA_01.10_JE 160 Workbasket accrual LI 09.11 3 2" xfId="15837"/>
    <cellStyle name="s_Trans Sum_JE 160 Workbasket Accrual_updated-_CA_01.10_JE 160 Workbasket accrual LI 09.11 3 3" xfId="22893"/>
    <cellStyle name="s_Trans Sum_JE 160 Workbasket Accrual_updated-_CA_01.10_JE 160 Workbasket accrual LI 09.11 4" xfId="14075"/>
    <cellStyle name="s_Trans Sum_JE 160 Workbasket Accrual_updated-_CA_01.10_JE 160 Workbasket accrual LI 09.11 4 2" xfId="31326"/>
    <cellStyle name="s_Trans Sum_JE 160 Workbasket Accrual_updated-_CA_01.10_JE 160 Workbasket accrual LI 09.11 4 3" xfId="35218"/>
    <cellStyle name="s_Trans Sum_JE 160 Workbasket Accrual_updated-_CA_01.10_JE 160 Workbasket accrual LI 09.11 5" xfId="20117"/>
    <cellStyle name="s_Trans Sum_JE 160 Workbasket Accrual_updated-_CA_01.10_JE 160 Workbasket accrual LI 09.11 6" xfId="36528"/>
    <cellStyle name="s_Trans Sum_JE 160 Workbasket Accrual_updated-_CA_01.10_JE 160 Workbasket accrual LI 09.11 7" xfId="37418"/>
    <cellStyle name="s_Trans Sum_JE 160 Workbasket Accrual_updated-_CA_01.10_JE 160 Workbasket accrual LI 09.11 8" xfId="38306"/>
    <cellStyle name="s_Trans Sum_JE 160 Workbasket Accrual_updated-_CA_01.10_JE 160 Workbasket accrual LI 10.11 - in progress" xfId="7850"/>
    <cellStyle name="s_Trans Sum_JE 160 Workbasket Accrual_updated-_CA_01.10_JE 160 Workbasket accrual LI 10.11 - in progress 2" xfId="11384"/>
    <cellStyle name="s_Trans Sum_JE 160 Workbasket Accrual_updated-_CA_01.10_JE 160 Workbasket accrual LI 10.11 - in progress 2 2" xfId="13177"/>
    <cellStyle name="s_Trans Sum_JE 160 Workbasket Accrual_updated-_CA_01.10_JE 160 Workbasket accrual LI 10.11 - in progress 2 2 2" xfId="16715"/>
    <cellStyle name="s_Trans Sum_JE 160 Workbasket Accrual_updated-_CA_01.10_JE 160 Workbasket accrual LI 10.11 - in progress 2 2 3" xfId="23772"/>
    <cellStyle name="s_Trans Sum_JE 160 Workbasket Accrual_updated-_CA_01.10_JE 160 Workbasket accrual LI 10.11 - in progress 2 3" xfId="14958"/>
    <cellStyle name="s_Trans Sum_JE 160 Workbasket Accrual_updated-_CA_01.10_JE 160 Workbasket accrual LI 10.11 - in progress 2 4" xfId="22003"/>
    <cellStyle name="s_Trans Sum_JE 160 Workbasket Accrual_updated-_CA_01.10_JE 160 Workbasket accrual LI 10.11 - in progress 3" xfId="12292"/>
    <cellStyle name="s_Trans Sum_JE 160 Workbasket Accrual_updated-_CA_01.10_JE 160 Workbasket accrual LI 10.11 - in progress 3 2" xfId="15838"/>
    <cellStyle name="s_Trans Sum_JE 160 Workbasket Accrual_updated-_CA_01.10_JE 160 Workbasket accrual LI 10.11 - in progress 3 3" xfId="22894"/>
    <cellStyle name="s_Trans Sum_JE 160 Workbasket Accrual_updated-_CA_01.10_JE 160 Workbasket accrual LI 10.11 - in progress 4" xfId="14076"/>
    <cellStyle name="s_Trans Sum_JE 160 Workbasket Accrual_updated-_CA_01.10_JE 160 Workbasket accrual LI 10.11 - in progress 4 2" xfId="31327"/>
    <cellStyle name="s_Trans Sum_JE 160 Workbasket Accrual_updated-_CA_01.10_JE 160 Workbasket accrual LI 10.11 - in progress 4 3" xfId="18300"/>
    <cellStyle name="s_Trans Sum_JE 160 Workbasket Accrual_updated-_CA_01.10_JE 160 Workbasket accrual LI 10.11 - in progress 5" xfId="20118"/>
    <cellStyle name="s_Trans Sum_JE 160 Workbasket Accrual_updated-_CA_01.10_JE 160 Workbasket accrual LI 10.11 - in progress 6" xfId="36529"/>
    <cellStyle name="s_Trans Sum_JE 160 Workbasket Accrual_updated-_CA_01.10_JE 160 Workbasket accrual LI 10.11 - in progress 7" xfId="37419"/>
    <cellStyle name="s_Trans Sum_JE 160 Workbasket Accrual_updated-_CA_01.10_JE 160 Workbasket accrual LI 10.11 - in progress 8" xfId="38307"/>
    <cellStyle name="s_Trans Sum_JE 160 Workbasket Accrual_updated-_CA_01.10_JE 160 Workbasket Template_LI_04.12" xfId="7851"/>
    <cellStyle name="s_Trans Sum_JE 160 Workbasket Accrual_updated-_CA_01.10_JE 160 Workbasket Template_LI_04.12 2" xfId="11385"/>
    <cellStyle name="s_Trans Sum_JE 160 Workbasket Accrual_updated-_CA_01.10_JE 160 Workbasket Template_LI_04.12 2 2" xfId="13178"/>
    <cellStyle name="s_Trans Sum_JE 160 Workbasket Accrual_updated-_CA_01.10_JE 160 Workbasket Template_LI_04.12 2 2 2" xfId="16716"/>
    <cellStyle name="s_Trans Sum_JE 160 Workbasket Accrual_updated-_CA_01.10_JE 160 Workbasket Template_LI_04.12 2 2 3" xfId="23773"/>
    <cellStyle name="s_Trans Sum_JE 160 Workbasket Accrual_updated-_CA_01.10_JE 160 Workbasket Template_LI_04.12 2 3" xfId="14959"/>
    <cellStyle name="s_Trans Sum_JE 160 Workbasket Accrual_updated-_CA_01.10_JE 160 Workbasket Template_LI_04.12 2 4" xfId="22004"/>
    <cellStyle name="s_Trans Sum_JE 160 Workbasket Accrual_updated-_CA_01.10_JE 160 Workbasket Template_LI_04.12 3" xfId="12293"/>
    <cellStyle name="s_Trans Sum_JE 160 Workbasket Accrual_updated-_CA_01.10_JE 160 Workbasket Template_LI_04.12 3 2" xfId="15839"/>
    <cellStyle name="s_Trans Sum_JE 160 Workbasket Accrual_updated-_CA_01.10_JE 160 Workbasket Template_LI_04.12 3 3" xfId="22895"/>
    <cellStyle name="s_Trans Sum_JE 160 Workbasket Accrual_updated-_CA_01.10_JE 160 Workbasket Template_LI_04.12 4" xfId="14077"/>
    <cellStyle name="s_Trans Sum_JE 160 Workbasket Accrual_updated-_CA_01.10_JE 160 Workbasket Template_LI_04.12 4 2" xfId="31328"/>
    <cellStyle name="s_Trans Sum_JE 160 Workbasket Accrual_updated-_CA_01.10_JE 160 Workbasket Template_LI_04.12 4 3" xfId="33981"/>
    <cellStyle name="s_Trans Sum_JE 160 Workbasket Accrual_updated-_CA_01.10_JE 160 Workbasket Template_LI_04.12 5" xfId="20119"/>
    <cellStyle name="s_Trans Sum_JE 160 Workbasket Accrual_updated-_CA_01.10_JE 160 Workbasket Template_LI_04.12 6" xfId="36530"/>
    <cellStyle name="s_Trans Sum_JE 160 Workbasket Accrual_updated-_CA_01.10_JE 160 Workbasket Template_LI_04.12 7" xfId="37420"/>
    <cellStyle name="s_Trans Sum_JE 160 Workbasket Accrual_updated-_CA_01.10_JE 160 Workbasket Template_LI_04.12 8" xfId="38308"/>
    <cellStyle name="s_Trans Sum_JE 160 Workbasket Accrual_updated-_CA_01.10_JE 160 Workbasket Template_LI_07.12" xfId="7852"/>
    <cellStyle name="s_Trans Sum_JE 160 Workbasket Accrual_updated-_CA_01.10_JE 160 Workbasket Template_LI_07.12 2" xfId="31329"/>
    <cellStyle name="s_Trans Sum_JE 160 Workbasket Accrual_updated-_CA_01.10_JE 160 Workbasket Template_LI_07.12 2 2" xfId="19421"/>
    <cellStyle name="s_Trans Sum_JE 160 Workbasket Accrual_updated-_CA_01.10_JE 175 Legal Accrual_LI 05.12" xfId="7853"/>
    <cellStyle name="s_Trans Sum_JE 160 Workbasket Accrual_updated-_CA_01.10_JE 175 Legal Accrual_LI 05.12 2" xfId="31330"/>
    <cellStyle name="s_Trans Sum_JE 160 Workbasket Accrual_updated-_CA_01.10_JE 175 Legal Accrual_LI 05.12 2 2" xfId="35350"/>
    <cellStyle name="s_Trans Sum_JE 160 Workbasket Accrual_updated-_CA_01.10_JE 175 Legal Accrual_LI 08.2011" xfId="7854"/>
    <cellStyle name="s_Trans Sum_JE 160 Workbasket Accrual_updated-_CA_01.10_JE 175 Legal Accrual_LI 08.2011 2" xfId="11386"/>
    <cellStyle name="s_Trans Sum_JE 160 Workbasket Accrual_updated-_CA_01.10_JE 175 Legal Accrual_LI 08.2011 2 2" xfId="13179"/>
    <cellStyle name="s_Trans Sum_JE 160 Workbasket Accrual_updated-_CA_01.10_JE 175 Legal Accrual_LI 08.2011 2 2 2" xfId="16717"/>
    <cellStyle name="s_Trans Sum_JE 160 Workbasket Accrual_updated-_CA_01.10_JE 175 Legal Accrual_LI 08.2011 2 2 3" xfId="23774"/>
    <cellStyle name="s_Trans Sum_JE 160 Workbasket Accrual_updated-_CA_01.10_JE 175 Legal Accrual_LI 08.2011 2 3" xfId="14960"/>
    <cellStyle name="s_Trans Sum_JE 160 Workbasket Accrual_updated-_CA_01.10_JE 175 Legal Accrual_LI 08.2011 2 4" xfId="22005"/>
    <cellStyle name="s_Trans Sum_JE 160 Workbasket Accrual_updated-_CA_01.10_JE 175 Legal Accrual_LI 08.2011 3" xfId="12294"/>
    <cellStyle name="s_Trans Sum_JE 160 Workbasket Accrual_updated-_CA_01.10_JE 175 Legal Accrual_LI 08.2011 3 2" xfId="15840"/>
    <cellStyle name="s_Trans Sum_JE 160 Workbasket Accrual_updated-_CA_01.10_JE 175 Legal Accrual_LI 08.2011 3 3" xfId="22896"/>
    <cellStyle name="s_Trans Sum_JE 160 Workbasket Accrual_updated-_CA_01.10_JE 175 Legal Accrual_LI 08.2011 4" xfId="14078"/>
    <cellStyle name="s_Trans Sum_JE 160 Workbasket Accrual_updated-_CA_01.10_JE 175 Legal Accrual_LI 08.2011 4 2" xfId="31331"/>
    <cellStyle name="s_Trans Sum_JE 160 Workbasket Accrual_updated-_CA_01.10_JE 175 Legal Accrual_LI 08.2011 4 3" xfId="33280"/>
    <cellStyle name="s_Trans Sum_JE 160 Workbasket Accrual_updated-_CA_01.10_JE 175 Legal Accrual_LI 08.2011 5" xfId="20122"/>
    <cellStyle name="s_Trans Sum_JE 160 Workbasket Accrual_updated-_CA_01.10_JE 175 Legal Accrual_LI 08.2011 6" xfId="36531"/>
    <cellStyle name="s_Trans Sum_JE 160 Workbasket Accrual_updated-_CA_01.10_JE 175 Legal Accrual_LI 08.2011 7" xfId="37421"/>
    <cellStyle name="s_Trans Sum_JE 160 Workbasket Accrual_updated-_CA_01.10_JE 175 Legal Accrual_LI 08.2011 8" xfId="38309"/>
    <cellStyle name="s_Trans Sum_JE 160 Workbasket Accrual_updated-_CA_01.10_JE 175 Legal Accrual_LI -10.2011" xfId="7855"/>
    <cellStyle name="s_Trans Sum_JE 160 Workbasket Accrual_updated-_CA_01.10_JE 175 Legal Accrual_LI -10.2011 2" xfId="11387"/>
    <cellStyle name="s_Trans Sum_JE 160 Workbasket Accrual_updated-_CA_01.10_JE 175 Legal Accrual_LI -10.2011 2 2" xfId="13180"/>
    <cellStyle name="s_Trans Sum_JE 160 Workbasket Accrual_updated-_CA_01.10_JE 175 Legal Accrual_LI -10.2011 2 2 2" xfId="16718"/>
    <cellStyle name="s_Trans Sum_JE 160 Workbasket Accrual_updated-_CA_01.10_JE 175 Legal Accrual_LI -10.2011 2 2 3" xfId="23775"/>
    <cellStyle name="s_Trans Sum_JE 160 Workbasket Accrual_updated-_CA_01.10_JE 175 Legal Accrual_LI -10.2011 2 3" xfId="14961"/>
    <cellStyle name="s_Trans Sum_JE 160 Workbasket Accrual_updated-_CA_01.10_JE 175 Legal Accrual_LI -10.2011 2 4" xfId="22006"/>
    <cellStyle name="s_Trans Sum_JE 160 Workbasket Accrual_updated-_CA_01.10_JE 175 Legal Accrual_LI -10.2011 3" xfId="12295"/>
    <cellStyle name="s_Trans Sum_JE 160 Workbasket Accrual_updated-_CA_01.10_JE 175 Legal Accrual_LI -10.2011 3 2" xfId="15841"/>
    <cellStyle name="s_Trans Sum_JE 160 Workbasket Accrual_updated-_CA_01.10_JE 175 Legal Accrual_LI -10.2011 3 3" xfId="22897"/>
    <cellStyle name="s_Trans Sum_JE 160 Workbasket Accrual_updated-_CA_01.10_JE 175 Legal Accrual_LI -10.2011 4" xfId="14079"/>
    <cellStyle name="s_Trans Sum_JE 160 Workbasket Accrual_updated-_CA_01.10_JE 175 Legal Accrual_LI -10.2011 4 2" xfId="31332"/>
    <cellStyle name="s_Trans Sum_JE 160 Workbasket Accrual_updated-_CA_01.10_JE 175 Legal Accrual_LI -10.2011 4 3" xfId="18017"/>
    <cellStyle name="s_Trans Sum_JE 160 Workbasket Accrual_updated-_CA_01.10_JE 175 Legal Accrual_LI -10.2011 5" xfId="20123"/>
    <cellStyle name="s_Trans Sum_JE 160 Workbasket Accrual_updated-_CA_01.10_JE 175 Legal Accrual_LI -10.2011 6" xfId="36532"/>
    <cellStyle name="s_Trans Sum_JE 160 Workbasket Accrual_updated-_CA_01.10_JE 175 Legal Accrual_LI -10.2011 7" xfId="37422"/>
    <cellStyle name="s_Trans Sum_JE 160 Workbasket Accrual_updated-_CA_01.10_JE 175 Legal Accrual_LI -10.2011 8" xfId="38310"/>
    <cellStyle name="s_Trans Sum_JE 160 Workbasket Accrual_updated-_CA_01.10_JE 175 Legal Accrual_LI -11.2011" xfId="7856"/>
    <cellStyle name="s_Trans Sum_JE 160 Workbasket Accrual_updated-_CA_01.10_JE 175 Legal Accrual_LI -11.2011 2" xfId="11388"/>
    <cellStyle name="s_Trans Sum_JE 160 Workbasket Accrual_updated-_CA_01.10_JE 175 Legal Accrual_LI -11.2011 2 2" xfId="13181"/>
    <cellStyle name="s_Trans Sum_JE 160 Workbasket Accrual_updated-_CA_01.10_JE 175 Legal Accrual_LI -11.2011 2 2 2" xfId="16719"/>
    <cellStyle name="s_Trans Sum_JE 160 Workbasket Accrual_updated-_CA_01.10_JE 175 Legal Accrual_LI -11.2011 2 2 3" xfId="23776"/>
    <cellStyle name="s_Trans Sum_JE 160 Workbasket Accrual_updated-_CA_01.10_JE 175 Legal Accrual_LI -11.2011 2 3" xfId="14962"/>
    <cellStyle name="s_Trans Sum_JE 160 Workbasket Accrual_updated-_CA_01.10_JE 175 Legal Accrual_LI -11.2011 2 4" xfId="22007"/>
    <cellStyle name="s_Trans Sum_JE 160 Workbasket Accrual_updated-_CA_01.10_JE 175 Legal Accrual_LI -11.2011 3" xfId="12296"/>
    <cellStyle name="s_Trans Sum_JE 160 Workbasket Accrual_updated-_CA_01.10_JE 175 Legal Accrual_LI -11.2011 3 2" xfId="15842"/>
    <cellStyle name="s_Trans Sum_JE 160 Workbasket Accrual_updated-_CA_01.10_JE 175 Legal Accrual_LI -11.2011 3 3" xfId="22898"/>
    <cellStyle name="s_Trans Sum_JE 160 Workbasket Accrual_updated-_CA_01.10_JE 175 Legal Accrual_LI -11.2011 4" xfId="14080"/>
    <cellStyle name="s_Trans Sum_JE 160 Workbasket Accrual_updated-_CA_01.10_JE 175 Legal Accrual_LI -11.2011 4 2" xfId="31333"/>
    <cellStyle name="s_Trans Sum_JE 160 Workbasket Accrual_updated-_CA_01.10_JE 175 Legal Accrual_LI -11.2011 4 3" xfId="18827"/>
    <cellStyle name="s_Trans Sum_JE 160 Workbasket Accrual_updated-_CA_01.10_JE 175 Legal Accrual_LI -11.2011 5" xfId="20124"/>
    <cellStyle name="s_Trans Sum_JE 160 Workbasket Accrual_updated-_CA_01.10_JE 175 Legal Accrual_LI -11.2011 6" xfId="36533"/>
    <cellStyle name="s_Trans Sum_JE 160 Workbasket Accrual_updated-_CA_01.10_JE 175 Legal Accrual_LI -11.2011 7" xfId="37423"/>
    <cellStyle name="s_Trans Sum_JE 160 Workbasket Accrual_updated-_CA_01.10_JE 175 Legal Accrual_LI -11.2011 8" xfId="38311"/>
    <cellStyle name="s_Trans Sum_JE 160 Workbasket Accrual_updated-_CA_01.10_JE 175 Legal Accrual_LI -12.2011" xfId="7857"/>
    <cellStyle name="s_Trans Sum_JE 160 Workbasket Accrual_updated-_CA_01.10_JE 175 Legal Accrual_LI -12.2011 2" xfId="11389"/>
    <cellStyle name="s_Trans Sum_JE 160 Workbasket Accrual_updated-_CA_01.10_JE 175 Legal Accrual_LI -12.2011 2 2" xfId="13182"/>
    <cellStyle name="s_Trans Sum_JE 160 Workbasket Accrual_updated-_CA_01.10_JE 175 Legal Accrual_LI -12.2011 2 2 2" xfId="16720"/>
    <cellStyle name="s_Trans Sum_JE 160 Workbasket Accrual_updated-_CA_01.10_JE 175 Legal Accrual_LI -12.2011 2 2 3" xfId="23777"/>
    <cellStyle name="s_Trans Sum_JE 160 Workbasket Accrual_updated-_CA_01.10_JE 175 Legal Accrual_LI -12.2011 2 3" xfId="14963"/>
    <cellStyle name="s_Trans Sum_JE 160 Workbasket Accrual_updated-_CA_01.10_JE 175 Legal Accrual_LI -12.2011 2 4" xfId="22008"/>
    <cellStyle name="s_Trans Sum_JE 160 Workbasket Accrual_updated-_CA_01.10_JE 175 Legal Accrual_LI -12.2011 3" xfId="12297"/>
    <cellStyle name="s_Trans Sum_JE 160 Workbasket Accrual_updated-_CA_01.10_JE 175 Legal Accrual_LI -12.2011 3 2" xfId="15843"/>
    <cellStyle name="s_Trans Sum_JE 160 Workbasket Accrual_updated-_CA_01.10_JE 175 Legal Accrual_LI -12.2011 3 3" xfId="22899"/>
    <cellStyle name="s_Trans Sum_JE 160 Workbasket Accrual_updated-_CA_01.10_JE 175 Legal Accrual_LI -12.2011 4" xfId="14081"/>
    <cellStyle name="s_Trans Sum_JE 160 Workbasket Accrual_updated-_CA_01.10_JE 175 Legal Accrual_LI -12.2011 4 2" xfId="31334"/>
    <cellStyle name="s_Trans Sum_JE 160 Workbasket Accrual_updated-_CA_01.10_JE 175 Legal Accrual_LI -12.2011 4 3" xfId="17454"/>
    <cellStyle name="s_Trans Sum_JE 160 Workbasket Accrual_updated-_CA_01.10_JE 175 Legal Accrual_LI -12.2011 5" xfId="20125"/>
    <cellStyle name="s_Trans Sum_JE 160 Workbasket Accrual_updated-_CA_01.10_JE 175 Legal Accrual_LI -12.2011 6" xfId="36534"/>
    <cellStyle name="s_Trans Sum_JE 160 Workbasket Accrual_updated-_CA_01.10_JE 175 Legal Accrual_LI -12.2011 7" xfId="37424"/>
    <cellStyle name="s_Trans Sum_JE 160 Workbasket Accrual_updated-_CA_01.10_JE 175 Legal Accrual_LI -12.2011 8" xfId="38312"/>
    <cellStyle name="s_Trans Sum_JE 160 Workbasket Accrual_updated-_CA_01.10_JE 175_Legal Accrual_TN_08.11" xfId="7858"/>
    <cellStyle name="s_Trans Sum_JE 160 Workbasket Accrual_updated-_CA_01.10_JE 175_Legal Accrual_TN_08.11 2" xfId="11390"/>
    <cellStyle name="s_Trans Sum_JE 160 Workbasket Accrual_updated-_CA_01.10_JE 175_Legal Accrual_TN_08.11 2 2" xfId="13183"/>
    <cellStyle name="s_Trans Sum_JE 160 Workbasket Accrual_updated-_CA_01.10_JE 175_Legal Accrual_TN_08.11 2 2 2" xfId="16721"/>
    <cellStyle name="s_Trans Sum_JE 160 Workbasket Accrual_updated-_CA_01.10_JE 175_Legal Accrual_TN_08.11 2 2 3" xfId="23778"/>
    <cellStyle name="s_Trans Sum_JE 160 Workbasket Accrual_updated-_CA_01.10_JE 175_Legal Accrual_TN_08.11 2 3" xfId="14964"/>
    <cellStyle name="s_Trans Sum_JE 160 Workbasket Accrual_updated-_CA_01.10_JE 175_Legal Accrual_TN_08.11 2 4" xfId="22009"/>
    <cellStyle name="s_Trans Sum_JE 160 Workbasket Accrual_updated-_CA_01.10_JE 175_Legal Accrual_TN_08.11 3" xfId="12298"/>
    <cellStyle name="s_Trans Sum_JE 160 Workbasket Accrual_updated-_CA_01.10_JE 175_Legal Accrual_TN_08.11 3 2" xfId="15844"/>
    <cellStyle name="s_Trans Sum_JE 160 Workbasket Accrual_updated-_CA_01.10_JE 175_Legal Accrual_TN_08.11 3 3" xfId="22900"/>
    <cellStyle name="s_Trans Sum_JE 160 Workbasket Accrual_updated-_CA_01.10_JE 175_Legal Accrual_TN_08.11 4" xfId="14082"/>
    <cellStyle name="s_Trans Sum_JE 160 Workbasket Accrual_updated-_CA_01.10_JE 175_Legal Accrual_TN_08.11 4 2" xfId="31335"/>
    <cellStyle name="s_Trans Sum_JE 160 Workbasket Accrual_updated-_CA_01.10_JE 175_Legal Accrual_TN_08.11 4 3" xfId="33162"/>
    <cellStyle name="s_Trans Sum_JE 160 Workbasket Accrual_updated-_CA_01.10_JE 175_Legal Accrual_TN_08.11 5" xfId="20126"/>
    <cellStyle name="s_Trans Sum_JE 160 Workbasket Accrual_updated-_CA_01.10_JE 175_Legal Accrual_TN_08.11 6" xfId="36535"/>
    <cellStyle name="s_Trans Sum_JE 160 Workbasket Accrual_updated-_CA_01.10_JE 175_Legal Accrual_TN_08.11 7" xfId="37425"/>
    <cellStyle name="s_Trans Sum_JE 160 Workbasket Accrual_updated-_CA_01.10_JE 175_Legal Accrual_TN_08.11 8" xfId="38313"/>
    <cellStyle name="s_Trans Sum_JE 160 Workbasket Accrual_updated-_CA_01.10_JE 175_Legal Accrual_TN_09.11" xfId="7859"/>
    <cellStyle name="s_Trans Sum_JE 160 Workbasket Accrual_updated-_CA_01.10_JE 175_Legal Accrual_TN_09.11 2" xfId="11391"/>
    <cellStyle name="s_Trans Sum_JE 160 Workbasket Accrual_updated-_CA_01.10_JE 175_Legal Accrual_TN_09.11 2 2" xfId="13184"/>
    <cellStyle name="s_Trans Sum_JE 160 Workbasket Accrual_updated-_CA_01.10_JE 175_Legal Accrual_TN_09.11 2 2 2" xfId="16722"/>
    <cellStyle name="s_Trans Sum_JE 160 Workbasket Accrual_updated-_CA_01.10_JE 175_Legal Accrual_TN_09.11 2 2 3" xfId="23779"/>
    <cellStyle name="s_Trans Sum_JE 160 Workbasket Accrual_updated-_CA_01.10_JE 175_Legal Accrual_TN_09.11 2 3" xfId="14965"/>
    <cellStyle name="s_Trans Sum_JE 160 Workbasket Accrual_updated-_CA_01.10_JE 175_Legal Accrual_TN_09.11 2 4" xfId="22010"/>
    <cellStyle name="s_Trans Sum_JE 160 Workbasket Accrual_updated-_CA_01.10_JE 175_Legal Accrual_TN_09.11 3" xfId="12299"/>
    <cellStyle name="s_Trans Sum_JE 160 Workbasket Accrual_updated-_CA_01.10_JE 175_Legal Accrual_TN_09.11 3 2" xfId="15845"/>
    <cellStyle name="s_Trans Sum_JE 160 Workbasket Accrual_updated-_CA_01.10_JE 175_Legal Accrual_TN_09.11 3 3" xfId="22901"/>
    <cellStyle name="s_Trans Sum_JE 160 Workbasket Accrual_updated-_CA_01.10_JE 175_Legal Accrual_TN_09.11 4" xfId="14083"/>
    <cellStyle name="s_Trans Sum_JE 160 Workbasket Accrual_updated-_CA_01.10_JE 175_Legal Accrual_TN_09.11 4 2" xfId="31336"/>
    <cellStyle name="s_Trans Sum_JE 160 Workbasket Accrual_updated-_CA_01.10_JE 175_Legal Accrual_TN_09.11 4 3" xfId="19285"/>
    <cellStyle name="s_Trans Sum_JE 160 Workbasket Accrual_updated-_CA_01.10_JE 175_Legal Accrual_TN_09.11 5" xfId="20127"/>
    <cellStyle name="s_Trans Sum_JE 160 Workbasket Accrual_updated-_CA_01.10_JE 175_Legal Accrual_TN_09.11 6" xfId="36536"/>
    <cellStyle name="s_Trans Sum_JE 160 Workbasket Accrual_updated-_CA_01.10_JE 175_Legal Accrual_TN_09.11 7" xfId="37426"/>
    <cellStyle name="s_Trans Sum_JE 160 Workbasket Accrual_updated-_CA_01.10_JE 175_Legal Accrual_TN_09.11 8" xfId="38314"/>
    <cellStyle name="s_Trans Sum_JE 160 Workbasket Accrual_updated-_CA_01.10_LI-Legal Fees_Accrual Worksheet_2011-02Nov" xfId="7860"/>
    <cellStyle name="s_Trans Sum_JE 160 Workbasket Accrual_updated-_CA_01.10_LI-Legal Fees_Accrual Worksheet_2011-02Nov 2" xfId="11392"/>
    <cellStyle name="s_Trans Sum_JE 160 Workbasket Accrual_updated-_CA_01.10_LI-Legal Fees_Accrual Worksheet_2011-02Nov 2 2" xfId="13185"/>
    <cellStyle name="s_Trans Sum_JE 160 Workbasket Accrual_updated-_CA_01.10_LI-Legal Fees_Accrual Worksheet_2011-02Nov 2 2 2" xfId="16723"/>
    <cellStyle name="s_Trans Sum_JE 160 Workbasket Accrual_updated-_CA_01.10_LI-Legal Fees_Accrual Worksheet_2011-02Nov 2 2 3" xfId="23780"/>
    <cellStyle name="s_Trans Sum_JE 160 Workbasket Accrual_updated-_CA_01.10_LI-Legal Fees_Accrual Worksheet_2011-02Nov 2 3" xfId="14966"/>
    <cellStyle name="s_Trans Sum_JE 160 Workbasket Accrual_updated-_CA_01.10_LI-Legal Fees_Accrual Worksheet_2011-02Nov 2 4" xfId="22011"/>
    <cellStyle name="s_Trans Sum_JE 160 Workbasket Accrual_updated-_CA_01.10_LI-Legal Fees_Accrual Worksheet_2011-02Nov 3" xfId="12300"/>
    <cellStyle name="s_Trans Sum_JE 160 Workbasket Accrual_updated-_CA_01.10_LI-Legal Fees_Accrual Worksheet_2011-02Nov 3 2" xfId="15846"/>
    <cellStyle name="s_Trans Sum_JE 160 Workbasket Accrual_updated-_CA_01.10_LI-Legal Fees_Accrual Worksheet_2011-02Nov 3 3" xfId="22902"/>
    <cellStyle name="s_Trans Sum_JE 160 Workbasket Accrual_updated-_CA_01.10_LI-Legal Fees_Accrual Worksheet_2011-02Nov 4" xfId="14084"/>
    <cellStyle name="s_Trans Sum_JE 160 Workbasket Accrual_updated-_CA_01.10_LI-Legal Fees_Accrual Worksheet_2011-02Nov 4 2" xfId="31337"/>
    <cellStyle name="s_Trans Sum_JE 160 Workbasket Accrual_updated-_CA_01.10_LI-Legal Fees_Accrual Worksheet_2011-02Nov 4 3" xfId="20672"/>
    <cellStyle name="s_Trans Sum_JE 160 Workbasket Accrual_updated-_CA_01.10_LI-Legal Fees_Accrual Worksheet_2011-02Nov 5" xfId="20128"/>
    <cellStyle name="s_Trans Sum_JE 160 Workbasket Accrual_updated-_CA_01.10_LI-Legal Fees_Accrual Worksheet_2011-02Nov 6" xfId="36537"/>
    <cellStyle name="s_Trans Sum_JE 160 Workbasket Accrual_updated-_CA_01.10_LI-Legal Fees_Accrual Worksheet_2011-02Nov 7" xfId="37427"/>
    <cellStyle name="s_Trans Sum_JE 160 Workbasket Accrual_updated-_CA_01.10_LI-Legal Fees_Accrual Worksheet_2011-02Nov 8" xfId="38315"/>
    <cellStyle name="s_Trans Sum_JE 160 Workbasket Accrual_updated-_CA_01.10_SAP JE Accrual" xfId="7861"/>
    <cellStyle name="s_Trans Sum_JE 160 Workbasket Accrual_updated-_CA_01.10_SAP JE Accrual 2" xfId="11393"/>
    <cellStyle name="s_Trans Sum_JE 160 Workbasket Accrual_updated-_CA_01.10_SAP JE Accrual 2 2" xfId="13186"/>
    <cellStyle name="s_Trans Sum_JE 160 Workbasket Accrual_updated-_CA_01.10_SAP JE Accrual 2 2 2" xfId="16724"/>
    <cellStyle name="s_Trans Sum_JE 160 Workbasket Accrual_updated-_CA_01.10_SAP JE Accrual 2 2 3" xfId="23781"/>
    <cellStyle name="s_Trans Sum_JE 160 Workbasket Accrual_updated-_CA_01.10_SAP JE Accrual 2 3" xfId="14967"/>
    <cellStyle name="s_Trans Sum_JE 160 Workbasket Accrual_updated-_CA_01.10_SAP JE Accrual 2 4" xfId="22012"/>
    <cellStyle name="s_Trans Sum_JE 160 Workbasket Accrual_updated-_CA_01.10_SAP JE Accrual 3" xfId="12301"/>
    <cellStyle name="s_Trans Sum_JE 160 Workbasket Accrual_updated-_CA_01.10_SAP JE Accrual 3 2" xfId="15847"/>
    <cellStyle name="s_Trans Sum_JE 160 Workbasket Accrual_updated-_CA_01.10_SAP JE Accrual 3 3" xfId="22903"/>
    <cellStyle name="s_Trans Sum_JE 160 Workbasket Accrual_updated-_CA_01.10_SAP JE Accrual 4" xfId="14085"/>
    <cellStyle name="s_Trans Sum_JE 160 Workbasket Accrual_updated-_CA_01.10_SAP JE Accrual 4 2" xfId="31338"/>
    <cellStyle name="s_Trans Sum_JE 160 Workbasket Accrual_updated-_CA_01.10_SAP JE Accrual 4 3" xfId="33804"/>
    <cellStyle name="s_Trans Sum_JE 160 Workbasket Accrual_updated-_CA_01.10_SAP JE Accrual 5" xfId="20129"/>
    <cellStyle name="s_Trans Sum_JE 160 Workbasket Accrual_updated-_CA_01.10_SAP JE Accrual 6" xfId="36538"/>
    <cellStyle name="s_Trans Sum_JE 160 Workbasket Accrual_updated-_CA_01.10_SAP JE Accrual 7" xfId="37428"/>
    <cellStyle name="s_Trans Sum_JE 160 Workbasket Accrual_updated-_CA_01.10_SAP JE Accrual 8" xfId="38316"/>
    <cellStyle name="s_Trans Sum_JE 160 Workbasket Accrual_updated-_CA_01.10_SAP JE Template 10.06.12" xfId="7862"/>
    <cellStyle name="s_Trans Sum_JE 160 Workbasket Accrual_updated-_CA_01.10_SAP JE Template 10.06.12 2" xfId="11394"/>
    <cellStyle name="s_Trans Sum_JE 160 Workbasket Accrual_updated-_CA_01.10_SAP JE Template 10.06.12 2 2" xfId="13187"/>
    <cellStyle name="s_Trans Sum_JE 160 Workbasket Accrual_updated-_CA_01.10_SAP JE Template 10.06.12 2 2 2" xfId="16725"/>
    <cellStyle name="s_Trans Sum_JE 160 Workbasket Accrual_updated-_CA_01.10_SAP JE Template 10.06.12 2 2 3" xfId="23782"/>
    <cellStyle name="s_Trans Sum_JE 160 Workbasket Accrual_updated-_CA_01.10_SAP JE Template 10.06.12 2 3" xfId="14968"/>
    <cellStyle name="s_Trans Sum_JE 160 Workbasket Accrual_updated-_CA_01.10_SAP JE Template 10.06.12 2 4" xfId="22013"/>
    <cellStyle name="s_Trans Sum_JE 160 Workbasket Accrual_updated-_CA_01.10_SAP JE Template 10.06.12 3" xfId="12302"/>
    <cellStyle name="s_Trans Sum_JE 160 Workbasket Accrual_updated-_CA_01.10_SAP JE Template 10.06.12 3 2" xfId="15848"/>
    <cellStyle name="s_Trans Sum_JE 160 Workbasket Accrual_updated-_CA_01.10_SAP JE Template 10.06.12 3 3" xfId="22904"/>
    <cellStyle name="s_Trans Sum_JE 160 Workbasket Accrual_updated-_CA_01.10_SAP JE Template 10.06.12 4" xfId="14086"/>
    <cellStyle name="s_Trans Sum_JE 160 Workbasket Accrual_updated-_CA_01.10_SAP JE Template 10.06.12 4 2" xfId="31339"/>
    <cellStyle name="s_Trans Sum_JE 160 Workbasket Accrual_updated-_CA_01.10_SAP JE Template 10.06.12 4 3" xfId="19808"/>
    <cellStyle name="s_Trans Sum_JE 160 Workbasket Accrual_updated-_CA_01.10_SAP JE Template 10.06.12 5" xfId="20130"/>
    <cellStyle name="s_Trans Sum_JE 160 Workbasket Accrual_updated-_CA_01.10_SAP JE Template 10.06.12 6" xfId="36539"/>
    <cellStyle name="s_Trans Sum_JE 160 Workbasket Accrual_updated-_CA_01.10_SAP JE Template 10.06.12 7" xfId="37429"/>
    <cellStyle name="s_Trans Sum_JE 160 Workbasket Accrual_updated-_CA_01.10_SAP JE Template 10.06.12 8" xfId="38317"/>
    <cellStyle name="s_Trans Sum_JE 175 Legal accrual_12.11" xfId="7863"/>
    <cellStyle name="s_Trans Sum_JE 175 Legal accrual_12.11 2" xfId="11395"/>
    <cellStyle name="s_Trans Sum_JE 175 Legal accrual_12.11 2 2" xfId="13188"/>
    <cellStyle name="s_Trans Sum_JE 175 Legal accrual_12.11 2 2 2" xfId="16726"/>
    <cellStyle name="s_Trans Sum_JE 175 Legal accrual_12.11 2 2 3" xfId="23783"/>
    <cellStyle name="s_Trans Sum_JE 175 Legal accrual_12.11 2 3" xfId="14969"/>
    <cellStyle name="s_Trans Sum_JE 175 Legal accrual_12.11 2 4" xfId="22014"/>
    <cellStyle name="s_Trans Sum_JE 175 Legal accrual_12.11 3" xfId="12303"/>
    <cellStyle name="s_Trans Sum_JE 175 Legal accrual_12.11 3 2" xfId="15849"/>
    <cellStyle name="s_Trans Sum_JE 175 Legal accrual_12.11 3 3" xfId="22905"/>
    <cellStyle name="s_Trans Sum_JE 175 Legal accrual_12.11 4" xfId="14087"/>
    <cellStyle name="s_Trans Sum_JE 175 Legal accrual_12.11 4 2" xfId="31340"/>
    <cellStyle name="s_Trans Sum_JE 175 Legal accrual_12.11 4 3" xfId="35489"/>
    <cellStyle name="s_Trans Sum_JE 175 Legal accrual_12.11 5" xfId="20131"/>
    <cellStyle name="s_Trans Sum_JE 175 Legal accrual_12.11 6" xfId="36540"/>
    <cellStyle name="s_Trans Sum_JE 175 Legal accrual_12.11 7" xfId="37430"/>
    <cellStyle name="s_Trans Sum_JE 175 Legal accrual_12.11 8" xfId="38318"/>
    <cellStyle name="s_Trans Sum_JE 175 Legal Accrual_LI_07.12" xfId="10943"/>
    <cellStyle name="s_Trans Sum_JE 175 Legal Accrual_LI_07.12 2" xfId="31341"/>
    <cellStyle name="s_Trans Sum_JE 175 Legal Accrual_LI_07.12 2 2" xfId="32269"/>
    <cellStyle name="s_Trans Sum_JE 180_MI reserve over 180 days_LI 07.12" xfId="10944"/>
    <cellStyle name="s_Trans Sum_JE 180_MI reserve over 180 days_LI 07.12 2" xfId="31342"/>
    <cellStyle name="s_Trans Sum_JE 180_MI reserve over 180 days_LI 07.12 2 2" xfId="32274"/>
    <cellStyle name="s_Trans Sum_JE 200 AWCC true up_PA_06.12" xfId="7864"/>
    <cellStyle name="s_Trans Sum_JE 200 AWCC true up_PA_06.12 2" xfId="11396"/>
    <cellStyle name="s_Trans Sum_JE 200 AWCC true up_PA_06.12 2 2" xfId="13189"/>
    <cellStyle name="s_Trans Sum_JE 200 AWCC true up_PA_06.12 2 2 2" xfId="16727"/>
    <cellStyle name="s_Trans Sum_JE 200 AWCC true up_PA_06.12 2 2 3" xfId="23784"/>
    <cellStyle name="s_Trans Sum_JE 200 AWCC true up_PA_06.12 2 3" xfId="14970"/>
    <cellStyle name="s_Trans Sum_JE 200 AWCC true up_PA_06.12 2 4" xfId="22015"/>
    <cellStyle name="s_Trans Sum_JE 200 AWCC true up_PA_06.12 3" xfId="12304"/>
    <cellStyle name="s_Trans Sum_JE 200 AWCC true up_PA_06.12 3 2" xfId="15850"/>
    <cellStyle name="s_Trans Sum_JE 200 AWCC true up_PA_06.12 3 3" xfId="22906"/>
    <cellStyle name="s_Trans Sum_JE 200 AWCC true up_PA_06.12 4" xfId="14088"/>
    <cellStyle name="s_Trans Sum_JE 200 AWCC true up_PA_06.12 4 2" xfId="31343"/>
    <cellStyle name="s_Trans Sum_JE 200 AWCC true up_PA_06.12 4 3" xfId="18892"/>
    <cellStyle name="s_Trans Sum_JE 200 AWCC true up_PA_06.12 5" xfId="20132"/>
    <cellStyle name="s_Trans Sum_JE 200 AWCC true up_PA_06.12 6" xfId="36541"/>
    <cellStyle name="s_Trans Sum_JE 200 AWCC true up_PA_06.12 7" xfId="37431"/>
    <cellStyle name="s_Trans Sum_JE 200 AWCC true up_PA_06.12 8" xfId="38319"/>
    <cellStyle name="s_Trans Sum_JE 38110902 True up interest for RAC adjustment" xfId="7865"/>
    <cellStyle name="s_Trans Sum_JE 38110902 True up interest for RAC adjustment 2" xfId="31344"/>
    <cellStyle name="s_Trans Sum_JE 38110902 True up interest for RAC adjustment 2 2" xfId="36075"/>
    <cellStyle name="s_Trans Sum_JE 39081218 Antenna Rent Revenue_NY_07.12" xfId="9493"/>
    <cellStyle name="s_Trans Sum_JE 39081218 Antenna Rent Revenue_NY_07.12 2" xfId="31345"/>
    <cellStyle name="s_Trans Sum_JE 39081218 Antenna Rent Revenue_NY_07.12 2 2" xfId="35230"/>
    <cellStyle name="s_Trans Sum_JE 500 INTERNAL RESERVE INTEREST Dec. 2011" xfId="7866"/>
    <cellStyle name="s_Trans Sum_JE 500 INTERNAL RESERVE INTEREST Dec. 2011 2" xfId="9613"/>
    <cellStyle name="s_Trans Sum_JE 500 INTERNAL RESERVE INTEREST Dec. 2011 2 2" xfId="31347"/>
    <cellStyle name="s_Trans Sum_JE 500 INTERNAL RESERVE INTEREST Dec. 2011 2 2 2" xfId="32731"/>
    <cellStyle name="s_Trans Sum_JE 500 INTERNAL RESERVE INTEREST Dec. 2011 3" xfId="31346"/>
    <cellStyle name="s_Trans Sum_JE 500 INTERNAL RESERVE INTEREST Dec. 2011 3 2" xfId="32951"/>
    <cellStyle name="s_Trans Sum_JE 500 INTERNAL RESERVE INTEREST Nov. 2011" xfId="9614"/>
    <cellStyle name="s_Trans Sum_JE 500 INTERNAL RESERVE INTEREST Nov. 2011 2" xfId="31348"/>
    <cellStyle name="s_Trans Sum_JE 500 INTERNAL RESERVE INTEREST Nov. 2011 2 2" xfId="32379"/>
    <cellStyle name="s_Trans Sum_JE 725 - To record the PPV uplift - NY - 08.12" xfId="9239"/>
    <cellStyle name="s_Trans Sum_JE 725 - To record the PPV uplift - NY - 08.12 2" xfId="31349"/>
    <cellStyle name="s_Trans Sum_JE 725 - To record the PPV uplift - NY - 08.12 2 2" xfId="35141"/>
    <cellStyle name="s_Trans Sum_JE 77 Rev Stabilization 02.12" xfId="7867"/>
    <cellStyle name="s_Trans Sum_JE 77 Rev Stabilization 02.12 2" xfId="31350"/>
    <cellStyle name="s_Trans Sum_JE 77 Rev Stabilization 02.12 2 2" xfId="34438"/>
    <cellStyle name="s_Trans Sum_JE 77 Rev Stabilization 03.12" xfId="10708"/>
    <cellStyle name="s_Trans Sum_JE 77 Rev Stabilization 03.12 2" xfId="31351"/>
    <cellStyle name="s_Trans Sum_JE 77 Rev Stabilization 03.12 2 2" xfId="34516"/>
    <cellStyle name="s_Trans Sum_JE 77 Rev Stabilization 08.11" xfId="7868"/>
    <cellStyle name="s_Trans Sum_JE 77 Rev Stabilization 08.11 2" xfId="10709"/>
    <cellStyle name="s_Trans Sum_JE 77 Rev Stabilization 08.11 2 2" xfId="31353"/>
    <cellStyle name="s_Trans Sum_JE 77 Rev Stabilization 08.11 2 2 2" xfId="35046"/>
    <cellStyle name="s_Trans Sum_JE 77 Rev Stabilization 08.11 3" xfId="31352"/>
    <cellStyle name="s_Trans Sum_JE 77 Rev Stabilization 08.11 3 2" xfId="32590"/>
    <cellStyle name="s_Trans Sum_JE 77 Rev Stabilization 11.11" xfId="10710"/>
    <cellStyle name="s_Trans Sum_JE 77 Rev Stabilization 11.11 2" xfId="31354"/>
    <cellStyle name="s_Trans Sum_JE 77 Rev Stabilization 11.11 2 2" xfId="18029"/>
    <cellStyle name="s_Trans Sum_JE 77 Rev Stabilization 12.11" xfId="10711"/>
    <cellStyle name="s_Trans Sum_JE 77 Rev Stabilization 12.11 2" xfId="31355"/>
    <cellStyle name="s_Trans Sum_JE 77 Rev Stabilization 12.11 2 2" xfId="17694"/>
    <cellStyle name="s_Trans Sum_JE 77 Rev Stabilization_NY_08.12" xfId="9240"/>
    <cellStyle name="s_Trans Sum_JE 77 Rev Stabilization_NY_08.12 2" xfId="31356"/>
    <cellStyle name="s_Trans Sum_JE 77 Rev Stabilization_NY_08.12 2 2" xfId="17363"/>
    <cellStyle name="s_Trans Sum_JE 78 Property Tax Stabilization 02.12" xfId="9241"/>
    <cellStyle name="s_Trans Sum_JE 78 Property Tax Stabilization 02.12 2" xfId="31357"/>
    <cellStyle name="s_Trans Sum_JE 78 Property Tax Stabilization 02.12 2 2" xfId="34897"/>
    <cellStyle name="s_Trans Sum_JE 78 Property Tax Stabilization 08.11" xfId="9242"/>
    <cellStyle name="s_Trans Sum_JE 78 Property Tax Stabilization 08.11 2" xfId="31358"/>
    <cellStyle name="s_Trans Sum_JE 78 Property Tax Stabilization 08.11 2 2" xfId="32824"/>
    <cellStyle name="s_Trans Sum_JE 78 Property Tax Stabilization 11.11" xfId="9243"/>
    <cellStyle name="s_Trans Sum_JE 78 Property Tax Stabilization 11.11 2" xfId="31359"/>
    <cellStyle name="s_Trans Sum_JE 78 Property Tax Stabilization 11.11 2 2" xfId="18457"/>
    <cellStyle name="s_Trans Sum_JE Template" xfId="7869"/>
    <cellStyle name="s_Trans Sum_JE Template 10" xfId="36542"/>
    <cellStyle name="s_Trans Sum_JE Template 11" xfId="37432"/>
    <cellStyle name="s_Trans Sum_JE Template 12" xfId="38320"/>
    <cellStyle name="s_Trans Sum_JE Template 2" xfId="7870"/>
    <cellStyle name="s_Trans Sum_JE Template 2 2" xfId="11398"/>
    <cellStyle name="s_Trans Sum_JE Template 2 2 2" xfId="13191"/>
    <cellStyle name="s_Trans Sum_JE Template 2 2 2 2" xfId="16729"/>
    <cellStyle name="s_Trans Sum_JE Template 2 2 2 3" xfId="23786"/>
    <cellStyle name="s_Trans Sum_JE Template 2 2 3" xfId="14972"/>
    <cellStyle name="s_Trans Sum_JE Template 2 2 4" xfId="22017"/>
    <cellStyle name="s_Trans Sum_JE Template 2 3" xfId="12306"/>
    <cellStyle name="s_Trans Sum_JE Template 2 3 2" xfId="15852"/>
    <cellStyle name="s_Trans Sum_JE Template 2 3 3" xfId="22908"/>
    <cellStyle name="s_Trans Sum_JE Template 2 4" xfId="14090"/>
    <cellStyle name="s_Trans Sum_JE Template 2 4 2" xfId="31361"/>
    <cellStyle name="s_Trans Sum_JE Template 2 4 3" xfId="35522"/>
    <cellStyle name="s_Trans Sum_JE Template 2 5" xfId="20138"/>
    <cellStyle name="s_Trans Sum_JE Template 2 6" xfId="36543"/>
    <cellStyle name="s_Trans Sum_JE Template 2 7" xfId="37433"/>
    <cellStyle name="s_Trans Sum_JE Template 2 8" xfId="38321"/>
    <cellStyle name="s_Trans Sum_JE Template 3" xfId="7871"/>
    <cellStyle name="s_Trans Sum_JE Template 3 2" xfId="31362"/>
    <cellStyle name="s_Trans Sum_JE Template 3 2 2" xfId="21407"/>
    <cellStyle name="s_Trans Sum_JE Template 4" xfId="7872"/>
    <cellStyle name="s_Trans Sum_JE Template 4 2" xfId="31363"/>
    <cellStyle name="s_Trans Sum_JE Template 4 2 2" xfId="33086"/>
    <cellStyle name="s_Trans Sum_JE Template 5" xfId="7873"/>
    <cellStyle name="s_Trans Sum_JE Template 5 2" xfId="31364"/>
    <cellStyle name="s_Trans Sum_JE Template 5 2 2" xfId="19379"/>
    <cellStyle name="s_Trans Sum_JE Template 6" xfId="11397"/>
    <cellStyle name="s_Trans Sum_JE Template 6 2" xfId="13190"/>
    <cellStyle name="s_Trans Sum_JE Template 6 2 2" xfId="16728"/>
    <cellStyle name="s_Trans Sum_JE Template 6 2 3" xfId="23785"/>
    <cellStyle name="s_Trans Sum_JE Template 6 3" xfId="14971"/>
    <cellStyle name="s_Trans Sum_JE Template 6 4" xfId="22016"/>
    <cellStyle name="s_Trans Sum_JE Template 7" xfId="12305"/>
    <cellStyle name="s_Trans Sum_JE Template 7 2" xfId="15851"/>
    <cellStyle name="s_Trans Sum_JE Template 7 3" xfId="22907"/>
    <cellStyle name="s_Trans Sum_JE Template 8" xfId="14089"/>
    <cellStyle name="s_Trans Sum_JE Template 8 2" xfId="31360"/>
    <cellStyle name="s_Trans Sum_JE Template 8 3" xfId="21437"/>
    <cellStyle name="s_Trans Sum_JE Template 9" xfId="20137"/>
    <cellStyle name="s_Trans Sum_JE Template_~3251160" xfId="7874"/>
    <cellStyle name="s_Trans Sum_JE Template_~3251160 2" xfId="11399"/>
    <cellStyle name="s_Trans Sum_JE Template_~3251160 2 2" xfId="13192"/>
    <cellStyle name="s_Trans Sum_JE Template_~3251160 2 2 2" xfId="16730"/>
    <cellStyle name="s_Trans Sum_JE Template_~3251160 2 2 3" xfId="23787"/>
    <cellStyle name="s_Trans Sum_JE Template_~3251160 2 3" xfId="14973"/>
    <cellStyle name="s_Trans Sum_JE Template_~3251160 2 4" xfId="22018"/>
    <cellStyle name="s_Trans Sum_JE Template_~3251160 3" xfId="12307"/>
    <cellStyle name="s_Trans Sum_JE Template_~3251160 3 2" xfId="15853"/>
    <cellStyle name="s_Trans Sum_JE Template_~3251160 3 3" xfId="22909"/>
    <cellStyle name="s_Trans Sum_JE Template_~3251160 4" xfId="14091"/>
    <cellStyle name="s_Trans Sum_JE Template_~3251160 4 2" xfId="31365"/>
    <cellStyle name="s_Trans Sum_JE Template_~3251160 4 3" xfId="35084"/>
    <cellStyle name="s_Trans Sum_JE Template_~3251160 5" xfId="20142"/>
    <cellStyle name="s_Trans Sum_JE Template_~3251160 6" xfId="36544"/>
    <cellStyle name="s_Trans Sum_JE Template_~3251160 7" xfId="37434"/>
    <cellStyle name="s_Trans Sum_JE Template_~3251160 8" xfId="38322"/>
    <cellStyle name="s_Trans Sum_JE Template_JE 160 Workbasket accrual LI 09.11" xfId="7875"/>
    <cellStyle name="s_Trans Sum_JE Template_JE 160 Workbasket accrual LI 09.11 2" xfId="11400"/>
    <cellStyle name="s_Trans Sum_JE Template_JE 160 Workbasket accrual LI 09.11 2 2" xfId="13193"/>
    <cellStyle name="s_Trans Sum_JE Template_JE 160 Workbasket accrual LI 09.11 2 2 2" xfId="16731"/>
    <cellStyle name="s_Trans Sum_JE Template_JE 160 Workbasket accrual LI 09.11 2 2 3" xfId="23788"/>
    <cellStyle name="s_Trans Sum_JE Template_JE 160 Workbasket accrual LI 09.11 2 3" xfId="14974"/>
    <cellStyle name="s_Trans Sum_JE Template_JE 160 Workbasket accrual LI 09.11 2 4" xfId="22019"/>
    <cellStyle name="s_Trans Sum_JE Template_JE 160 Workbasket accrual LI 09.11 3" xfId="12308"/>
    <cellStyle name="s_Trans Sum_JE Template_JE 160 Workbasket accrual LI 09.11 3 2" xfId="15854"/>
    <cellStyle name="s_Trans Sum_JE Template_JE 160 Workbasket accrual LI 09.11 3 3" xfId="22910"/>
    <cellStyle name="s_Trans Sum_JE Template_JE 160 Workbasket accrual LI 09.11 4" xfId="14092"/>
    <cellStyle name="s_Trans Sum_JE Template_JE 160 Workbasket accrual LI 09.11 4 2" xfId="31366"/>
    <cellStyle name="s_Trans Sum_JE Template_JE 160 Workbasket accrual LI 09.11 4 3" xfId="19522"/>
    <cellStyle name="s_Trans Sum_JE Template_JE 160 Workbasket accrual LI 09.11 5" xfId="20143"/>
    <cellStyle name="s_Trans Sum_JE Template_JE 160 Workbasket accrual LI 09.11 6" xfId="36545"/>
    <cellStyle name="s_Trans Sum_JE Template_JE 160 Workbasket accrual LI 09.11 7" xfId="37435"/>
    <cellStyle name="s_Trans Sum_JE Template_JE 160 Workbasket accrual LI 09.11 8" xfId="38323"/>
    <cellStyle name="s_Trans Sum_JE Template_JE 160 Workbasket accrual LI 10.11 - in progress" xfId="7876"/>
    <cellStyle name="s_Trans Sum_JE Template_JE 160 Workbasket accrual LI 10.11 - in progress 2" xfId="11401"/>
    <cellStyle name="s_Trans Sum_JE Template_JE 160 Workbasket accrual LI 10.11 - in progress 2 2" xfId="13194"/>
    <cellStyle name="s_Trans Sum_JE Template_JE 160 Workbasket accrual LI 10.11 - in progress 2 2 2" xfId="16732"/>
    <cellStyle name="s_Trans Sum_JE Template_JE 160 Workbasket accrual LI 10.11 - in progress 2 2 3" xfId="23789"/>
    <cellStyle name="s_Trans Sum_JE Template_JE 160 Workbasket accrual LI 10.11 - in progress 2 3" xfId="14975"/>
    <cellStyle name="s_Trans Sum_JE Template_JE 160 Workbasket accrual LI 10.11 - in progress 2 4" xfId="22020"/>
    <cellStyle name="s_Trans Sum_JE Template_JE 160 Workbasket accrual LI 10.11 - in progress 3" xfId="12309"/>
    <cellStyle name="s_Trans Sum_JE Template_JE 160 Workbasket accrual LI 10.11 - in progress 3 2" xfId="15855"/>
    <cellStyle name="s_Trans Sum_JE Template_JE 160 Workbasket accrual LI 10.11 - in progress 3 3" xfId="22911"/>
    <cellStyle name="s_Trans Sum_JE Template_JE 160 Workbasket accrual LI 10.11 - in progress 4" xfId="14093"/>
    <cellStyle name="s_Trans Sum_JE Template_JE 160 Workbasket accrual LI 10.11 - in progress 4 2" xfId="31367"/>
    <cellStyle name="s_Trans Sum_JE Template_JE 160 Workbasket accrual LI 10.11 - in progress 4 3" xfId="18852"/>
    <cellStyle name="s_Trans Sum_JE Template_JE 160 Workbasket accrual LI 10.11 - in progress 5" xfId="20144"/>
    <cellStyle name="s_Trans Sum_JE Template_JE 160 Workbasket accrual LI 10.11 - in progress 6" xfId="36546"/>
    <cellStyle name="s_Trans Sum_JE Template_JE 160 Workbasket accrual LI 10.11 - in progress 7" xfId="37436"/>
    <cellStyle name="s_Trans Sum_JE Template_JE 160 Workbasket accrual LI 10.11 - in progress 8" xfId="38324"/>
    <cellStyle name="s_Trans Sum_JE Template_JE 160 Workbasket Template_LI_04.12" xfId="7877"/>
    <cellStyle name="s_Trans Sum_JE Template_JE 160 Workbasket Template_LI_04.12 2" xfId="11402"/>
    <cellStyle name="s_Trans Sum_JE Template_JE 160 Workbasket Template_LI_04.12 2 2" xfId="13195"/>
    <cellStyle name="s_Trans Sum_JE Template_JE 160 Workbasket Template_LI_04.12 2 2 2" xfId="16733"/>
    <cellStyle name="s_Trans Sum_JE Template_JE 160 Workbasket Template_LI_04.12 2 2 3" xfId="23790"/>
    <cellStyle name="s_Trans Sum_JE Template_JE 160 Workbasket Template_LI_04.12 2 3" xfId="14976"/>
    <cellStyle name="s_Trans Sum_JE Template_JE 160 Workbasket Template_LI_04.12 2 4" xfId="22021"/>
    <cellStyle name="s_Trans Sum_JE Template_JE 160 Workbasket Template_LI_04.12 3" xfId="12310"/>
    <cellStyle name="s_Trans Sum_JE Template_JE 160 Workbasket Template_LI_04.12 3 2" xfId="15856"/>
    <cellStyle name="s_Trans Sum_JE Template_JE 160 Workbasket Template_LI_04.12 3 3" xfId="22912"/>
    <cellStyle name="s_Trans Sum_JE Template_JE 160 Workbasket Template_LI_04.12 4" xfId="14094"/>
    <cellStyle name="s_Trans Sum_JE Template_JE 160 Workbasket Template_LI_04.12 4 2" xfId="31368"/>
    <cellStyle name="s_Trans Sum_JE Template_JE 160 Workbasket Template_LI_04.12 4 3" xfId="32532"/>
    <cellStyle name="s_Trans Sum_JE Template_JE 160 Workbasket Template_LI_04.12 5" xfId="20145"/>
    <cellStyle name="s_Trans Sum_JE Template_JE 160 Workbasket Template_LI_04.12 6" xfId="36547"/>
    <cellStyle name="s_Trans Sum_JE Template_JE 160 Workbasket Template_LI_04.12 7" xfId="37437"/>
    <cellStyle name="s_Trans Sum_JE Template_JE 160 Workbasket Template_LI_04.12 8" xfId="38325"/>
    <cellStyle name="s_Trans Sum_JE Template_JE 160 Workbasket Template_LI_07.12" xfId="7878"/>
    <cellStyle name="s_Trans Sum_JE Template_JE 160 Workbasket Template_LI_07.12 2" xfId="31369"/>
    <cellStyle name="s_Trans Sum_JE Template_JE 160 Workbasket Template_LI_07.12 2 2" xfId="20901"/>
    <cellStyle name="s_Trans Sum_JE Template_JE 175 Legal Accrual_LI 05.12" xfId="7879"/>
    <cellStyle name="s_Trans Sum_JE Template_JE 175 Legal Accrual_LI 05.12 2" xfId="31370"/>
    <cellStyle name="s_Trans Sum_JE Template_JE 175 Legal Accrual_LI 05.12 2 2" xfId="18026"/>
    <cellStyle name="s_Trans Sum_JE Template_JE 175 Legal Accrual_LI 08.2011" xfId="7880"/>
    <cellStyle name="s_Trans Sum_JE Template_JE 175 Legal Accrual_LI 08.2011 2" xfId="11403"/>
    <cellStyle name="s_Trans Sum_JE Template_JE 175 Legal Accrual_LI 08.2011 2 2" xfId="13196"/>
    <cellStyle name="s_Trans Sum_JE Template_JE 175 Legal Accrual_LI 08.2011 2 2 2" xfId="16734"/>
    <cellStyle name="s_Trans Sum_JE Template_JE 175 Legal Accrual_LI 08.2011 2 2 3" xfId="23791"/>
    <cellStyle name="s_Trans Sum_JE Template_JE 175 Legal Accrual_LI 08.2011 2 3" xfId="14977"/>
    <cellStyle name="s_Trans Sum_JE Template_JE 175 Legal Accrual_LI 08.2011 2 4" xfId="22022"/>
    <cellStyle name="s_Trans Sum_JE Template_JE 175 Legal Accrual_LI 08.2011 3" xfId="12311"/>
    <cellStyle name="s_Trans Sum_JE Template_JE 175 Legal Accrual_LI 08.2011 3 2" xfId="15857"/>
    <cellStyle name="s_Trans Sum_JE Template_JE 175 Legal Accrual_LI 08.2011 3 3" xfId="22913"/>
    <cellStyle name="s_Trans Sum_JE Template_JE 175 Legal Accrual_LI 08.2011 4" xfId="14095"/>
    <cellStyle name="s_Trans Sum_JE Template_JE 175 Legal Accrual_LI 08.2011 4 2" xfId="31371"/>
    <cellStyle name="s_Trans Sum_JE Template_JE 175 Legal Accrual_LI 08.2011 4 3" xfId="20674"/>
    <cellStyle name="s_Trans Sum_JE Template_JE 175 Legal Accrual_LI 08.2011 5" xfId="20148"/>
    <cellStyle name="s_Trans Sum_JE Template_JE 175 Legal Accrual_LI 08.2011 6" xfId="36548"/>
    <cellStyle name="s_Trans Sum_JE Template_JE 175 Legal Accrual_LI 08.2011 7" xfId="37438"/>
    <cellStyle name="s_Trans Sum_JE Template_JE 175 Legal Accrual_LI 08.2011 8" xfId="38326"/>
    <cellStyle name="s_Trans Sum_JE Template_JE 175 Legal Accrual_LI -10.2011" xfId="7881"/>
    <cellStyle name="s_Trans Sum_JE Template_JE 175 Legal Accrual_LI -10.2011 2" xfId="11404"/>
    <cellStyle name="s_Trans Sum_JE Template_JE 175 Legal Accrual_LI -10.2011 2 2" xfId="13197"/>
    <cellStyle name="s_Trans Sum_JE Template_JE 175 Legal Accrual_LI -10.2011 2 2 2" xfId="16735"/>
    <cellStyle name="s_Trans Sum_JE Template_JE 175 Legal Accrual_LI -10.2011 2 2 3" xfId="23792"/>
    <cellStyle name="s_Trans Sum_JE Template_JE 175 Legal Accrual_LI -10.2011 2 3" xfId="14978"/>
    <cellStyle name="s_Trans Sum_JE Template_JE 175 Legal Accrual_LI -10.2011 2 4" xfId="22023"/>
    <cellStyle name="s_Trans Sum_JE Template_JE 175 Legal Accrual_LI -10.2011 3" xfId="12312"/>
    <cellStyle name="s_Trans Sum_JE Template_JE 175 Legal Accrual_LI -10.2011 3 2" xfId="15858"/>
    <cellStyle name="s_Trans Sum_JE Template_JE 175 Legal Accrual_LI -10.2011 3 3" xfId="22914"/>
    <cellStyle name="s_Trans Sum_JE Template_JE 175 Legal Accrual_LI -10.2011 4" xfId="14096"/>
    <cellStyle name="s_Trans Sum_JE Template_JE 175 Legal Accrual_LI -10.2011 4 2" xfId="31372"/>
    <cellStyle name="s_Trans Sum_JE Template_JE 175 Legal Accrual_LI -10.2011 4 3" xfId="20215"/>
    <cellStyle name="s_Trans Sum_JE Template_JE 175 Legal Accrual_LI -10.2011 5" xfId="20149"/>
    <cellStyle name="s_Trans Sum_JE Template_JE 175 Legal Accrual_LI -10.2011 6" xfId="36549"/>
    <cellStyle name="s_Trans Sum_JE Template_JE 175 Legal Accrual_LI -10.2011 7" xfId="37439"/>
    <cellStyle name="s_Trans Sum_JE Template_JE 175 Legal Accrual_LI -10.2011 8" xfId="38327"/>
    <cellStyle name="s_Trans Sum_JE Template_JE 175 Legal Accrual_LI -11.2011" xfId="7882"/>
    <cellStyle name="s_Trans Sum_JE Template_JE 175 Legal Accrual_LI -11.2011 2" xfId="11405"/>
    <cellStyle name="s_Trans Sum_JE Template_JE 175 Legal Accrual_LI -11.2011 2 2" xfId="13198"/>
    <cellStyle name="s_Trans Sum_JE Template_JE 175 Legal Accrual_LI -11.2011 2 2 2" xfId="16736"/>
    <cellStyle name="s_Trans Sum_JE Template_JE 175 Legal Accrual_LI -11.2011 2 2 3" xfId="23793"/>
    <cellStyle name="s_Trans Sum_JE Template_JE 175 Legal Accrual_LI -11.2011 2 3" xfId="14979"/>
    <cellStyle name="s_Trans Sum_JE Template_JE 175 Legal Accrual_LI -11.2011 2 4" xfId="22024"/>
    <cellStyle name="s_Trans Sum_JE Template_JE 175 Legal Accrual_LI -11.2011 3" xfId="12313"/>
    <cellStyle name="s_Trans Sum_JE Template_JE 175 Legal Accrual_LI -11.2011 3 2" xfId="15859"/>
    <cellStyle name="s_Trans Sum_JE Template_JE 175 Legal Accrual_LI -11.2011 3 3" xfId="22915"/>
    <cellStyle name="s_Trans Sum_JE Template_JE 175 Legal Accrual_LI -11.2011 4" xfId="14097"/>
    <cellStyle name="s_Trans Sum_JE Template_JE 175 Legal Accrual_LI -11.2011 4 2" xfId="31373"/>
    <cellStyle name="s_Trans Sum_JE Template_JE 175 Legal Accrual_LI -11.2011 4 3" xfId="33322"/>
    <cellStyle name="s_Trans Sum_JE Template_JE 175 Legal Accrual_LI -11.2011 5" xfId="20150"/>
    <cellStyle name="s_Trans Sum_JE Template_JE 175 Legal Accrual_LI -11.2011 6" xfId="36550"/>
    <cellStyle name="s_Trans Sum_JE Template_JE 175 Legal Accrual_LI -11.2011 7" xfId="37440"/>
    <cellStyle name="s_Trans Sum_JE Template_JE 175 Legal Accrual_LI -11.2011 8" xfId="38328"/>
    <cellStyle name="s_Trans Sum_JE Template_JE 175 Legal Accrual_LI -12.2011" xfId="7883"/>
    <cellStyle name="s_Trans Sum_JE Template_JE 175 Legal Accrual_LI -12.2011 2" xfId="11406"/>
    <cellStyle name="s_Trans Sum_JE Template_JE 175 Legal Accrual_LI -12.2011 2 2" xfId="13199"/>
    <cellStyle name="s_Trans Sum_JE Template_JE 175 Legal Accrual_LI -12.2011 2 2 2" xfId="16737"/>
    <cellStyle name="s_Trans Sum_JE Template_JE 175 Legal Accrual_LI -12.2011 2 2 3" xfId="23794"/>
    <cellStyle name="s_Trans Sum_JE Template_JE 175 Legal Accrual_LI -12.2011 2 3" xfId="14980"/>
    <cellStyle name="s_Trans Sum_JE Template_JE 175 Legal Accrual_LI -12.2011 2 4" xfId="22025"/>
    <cellStyle name="s_Trans Sum_JE Template_JE 175 Legal Accrual_LI -12.2011 3" xfId="12314"/>
    <cellStyle name="s_Trans Sum_JE Template_JE 175 Legal Accrual_LI -12.2011 3 2" xfId="15860"/>
    <cellStyle name="s_Trans Sum_JE Template_JE 175 Legal Accrual_LI -12.2011 3 3" xfId="22916"/>
    <cellStyle name="s_Trans Sum_JE Template_JE 175 Legal Accrual_LI -12.2011 4" xfId="14098"/>
    <cellStyle name="s_Trans Sum_JE Template_JE 175 Legal Accrual_LI -12.2011 4 2" xfId="31374"/>
    <cellStyle name="s_Trans Sum_JE Template_JE 175 Legal Accrual_LI -12.2011 4 3" xfId="33518"/>
    <cellStyle name="s_Trans Sum_JE Template_JE 175 Legal Accrual_LI -12.2011 5" xfId="20151"/>
    <cellStyle name="s_Trans Sum_JE Template_JE 175 Legal Accrual_LI -12.2011 6" xfId="36551"/>
    <cellStyle name="s_Trans Sum_JE Template_JE 175 Legal Accrual_LI -12.2011 7" xfId="37441"/>
    <cellStyle name="s_Trans Sum_JE Template_JE 175 Legal Accrual_LI -12.2011 8" xfId="38329"/>
    <cellStyle name="s_Trans Sum_JE Template_JE 175_Legal Accrual_TN_08.11" xfId="7884"/>
    <cellStyle name="s_Trans Sum_JE Template_JE 175_Legal Accrual_TN_08.11 2" xfId="11407"/>
    <cellStyle name="s_Trans Sum_JE Template_JE 175_Legal Accrual_TN_08.11 2 2" xfId="13200"/>
    <cellStyle name="s_Trans Sum_JE Template_JE 175_Legal Accrual_TN_08.11 2 2 2" xfId="16738"/>
    <cellStyle name="s_Trans Sum_JE Template_JE 175_Legal Accrual_TN_08.11 2 2 3" xfId="23795"/>
    <cellStyle name="s_Trans Sum_JE Template_JE 175_Legal Accrual_TN_08.11 2 3" xfId="14981"/>
    <cellStyle name="s_Trans Sum_JE Template_JE 175_Legal Accrual_TN_08.11 2 4" xfId="22026"/>
    <cellStyle name="s_Trans Sum_JE Template_JE 175_Legal Accrual_TN_08.11 3" xfId="12315"/>
    <cellStyle name="s_Trans Sum_JE Template_JE 175_Legal Accrual_TN_08.11 3 2" xfId="15861"/>
    <cellStyle name="s_Trans Sum_JE Template_JE 175_Legal Accrual_TN_08.11 3 3" xfId="22917"/>
    <cellStyle name="s_Trans Sum_JE Template_JE 175_Legal Accrual_TN_08.11 4" xfId="14099"/>
    <cellStyle name="s_Trans Sum_JE Template_JE 175_Legal Accrual_TN_08.11 4 2" xfId="31375"/>
    <cellStyle name="s_Trans Sum_JE Template_JE 175_Legal Accrual_TN_08.11 4 3" xfId="35829"/>
    <cellStyle name="s_Trans Sum_JE Template_JE 175_Legal Accrual_TN_08.11 5" xfId="20152"/>
    <cellStyle name="s_Trans Sum_JE Template_JE 175_Legal Accrual_TN_08.11 6" xfId="36552"/>
    <cellStyle name="s_Trans Sum_JE Template_JE 175_Legal Accrual_TN_08.11 7" xfId="37442"/>
    <cellStyle name="s_Trans Sum_JE Template_JE 175_Legal Accrual_TN_08.11 8" xfId="38330"/>
    <cellStyle name="s_Trans Sum_JE Template_JE 175_Legal Accrual_TN_09.11" xfId="7885"/>
    <cellStyle name="s_Trans Sum_JE Template_JE 175_Legal Accrual_TN_09.11 2" xfId="11408"/>
    <cellStyle name="s_Trans Sum_JE Template_JE 175_Legal Accrual_TN_09.11 2 2" xfId="13201"/>
    <cellStyle name="s_Trans Sum_JE Template_JE 175_Legal Accrual_TN_09.11 2 2 2" xfId="16739"/>
    <cellStyle name="s_Trans Sum_JE Template_JE 175_Legal Accrual_TN_09.11 2 2 3" xfId="23796"/>
    <cellStyle name="s_Trans Sum_JE Template_JE 175_Legal Accrual_TN_09.11 2 3" xfId="14982"/>
    <cellStyle name="s_Trans Sum_JE Template_JE 175_Legal Accrual_TN_09.11 2 4" xfId="22027"/>
    <cellStyle name="s_Trans Sum_JE Template_JE 175_Legal Accrual_TN_09.11 3" xfId="12316"/>
    <cellStyle name="s_Trans Sum_JE Template_JE 175_Legal Accrual_TN_09.11 3 2" xfId="15862"/>
    <cellStyle name="s_Trans Sum_JE Template_JE 175_Legal Accrual_TN_09.11 3 3" xfId="22918"/>
    <cellStyle name="s_Trans Sum_JE Template_JE 175_Legal Accrual_TN_09.11 4" xfId="14100"/>
    <cellStyle name="s_Trans Sum_JE Template_JE 175_Legal Accrual_TN_09.11 4 2" xfId="31376"/>
    <cellStyle name="s_Trans Sum_JE Template_JE 175_Legal Accrual_TN_09.11 4 3" xfId="35681"/>
    <cellStyle name="s_Trans Sum_JE Template_JE 175_Legal Accrual_TN_09.11 5" xfId="20153"/>
    <cellStyle name="s_Trans Sum_JE Template_JE 175_Legal Accrual_TN_09.11 6" xfId="36553"/>
    <cellStyle name="s_Trans Sum_JE Template_JE 175_Legal Accrual_TN_09.11 7" xfId="37443"/>
    <cellStyle name="s_Trans Sum_JE Template_JE 175_Legal Accrual_TN_09.11 8" xfId="38331"/>
    <cellStyle name="s_Trans Sum_JE Template_LI-Legal Fees_Accrual Worksheet_2011-02Nov" xfId="7886"/>
    <cellStyle name="s_Trans Sum_JE Template_LI-Legal Fees_Accrual Worksheet_2011-02Nov 2" xfId="11409"/>
    <cellStyle name="s_Trans Sum_JE Template_LI-Legal Fees_Accrual Worksheet_2011-02Nov 2 2" xfId="13202"/>
    <cellStyle name="s_Trans Sum_JE Template_LI-Legal Fees_Accrual Worksheet_2011-02Nov 2 2 2" xfId="16740"/>
    <cellStyle name="s_Trans Sum_JE Template_LI-Legal Fees_Accrual Worksheet_2011-02Nov 2 2 3" xfId="23797"/>
    <cellStyle name="s_Trans Sum_JE Template_LI-Legal Fees_Accrual Worksheet_2011-02Nov 2 3" xfId="14983"/>
    <cellStyle name="s_Trans Sum_JE Template_LI-Legal Fees_Accrual Worksheet_2011-02Nov 2 4" xfId="22028"/>
    <cellStyle name="s_Trans Sum_JE Template_LI-Legal Fees_Accrual Worksheet_2011-02Nov 3" xfId="12317"/>
    <cellStyle name="s_Trans Sum_JE Template_LI-Legal Fees_Accrual Worksheet_2011-02Nov 3 2" xfId="15863"/>
    <cellStyle name="s_Trans Sum_JE Template_LI-Legal Fees_Accrual Worksheet_2011-02Nov 3 3" xfId="22919"/>
    <cellStyle name="s_Trans Sum_JE Template_LI-Legal Fees_Accrual Worksheet_2011-02Nov 4" xfId="14101"/>
    <cellStyle name="s_Trans Sum_JE Template_LI-Legal Fees_Accrual Worksheet_2011-02Nov 4 2" xfId="31377"/>
    <cellStyle name="s_Trans Sum_JE Template_LI-Legal Fees_Accrual Worksheet_2011-02Nov 4 3" xfId="19082"/>
    <cellStyle name="s_Trans Sum_JE Template_LI-Legal Fees_Accrual Worksheet_2011-02Nov 5" xfId="20154"/>
    <cellStyle name="s_Trans Sum_JE Template_LI-Legal Fees_Accrual Worksheet_2011-02Nov 6" xfId="36554"/>
    <cellStyle name="s_Trans Sum_JE Template_LI-Legal Fees_Accrual Worksheet_2011-02Nov 7" xfId="37444"/>
    <cellStyle name="s_Trans Sum_JE Template_LI-Legal Fees_Accrual Worksheet_2011-02Nov 8" xfId="38332"/>
    <cellStyle name="s_Trans Sum_JE Template_SAP JE Accrual" xfId="7887"/>
    <cellStyle name="s_Trans Sum_JE Template_SAP JE Accrual 2" xfId="11410"/>
    <cellStyle name="s_Trans Sum_JE Template_SAP JE Accrual 2 2" xfId="13203"/>
    <cellStyle name="s_Trans Sum_JE Template_SAP JE Accrual 2 2 2" xfId="16741"/>
    <cellStyle name="s_Trans Sum_JE Template_SAP JE Accrual 2 2 3" xfId="23798"/>
    <cellStyle name="s_Trans Sum_JE Template_SAP JE Accrual 2 3" xfId="14984"/>
    <cellStyle name="s_Trans Sum_JE Template_SAP JE Accrual 2 4" xfId="22029"/>
    <cellStyle name="s_Trans Sum_JE Template_SAP JE Accrual 3" xfId="12318"/>
    <cellStyle name="s_Trans Sum_JE Template_SAP JE Accrual 3 2" xfId="15864"/>
    <cellStyle name="s_Trans Sum_JE Template_SAP JE Accrual 3 3" xfId="22920"/>
    <cellStyle name="s_Trans Sum_JE Template_SAP JE Accrual 4" xfId="14102"/>
    <cellStyle name="s_Trans Sum_JE Template_SAP JE Accrual 4 2" xfId="31378"/>
    <cellStyle name="s_Trans Sum_JE Template_SAP JE Accrual 4 3" xfId="32615"/>
    <cellStyle name="s_Trans Sum_JE Template_SAP JE Accrual 5" xfId="20155"/>
    <cellStyle name="s_Trans Sum_JE Template_SAP JE Accrual 6" xfId="36555"/>
    <cellStyle name="s_Trans Sum_JE Template_SAP JE Accrual 7" xfId="37445"/>
    <cellStyle name="s_Trans Sum_JE Template_SAP JE Accrual 8" xfId="38333"/>
    <cellStyle name="s_Trans Sum_JE Template_SAP JE Template 10.06.12" xfId="7888"/>
    <cellStyle name="s_Trans Sum_JE Template_SAP JE Template 10.06.12 2" xfId="11411"/>
    <cellStyle name="s_Trans Sum_JE Template_SAP JE Template 10.06.12 2 2" xfId="13204"/>
    <cellStyle name="s_Trans Sum_JE Template_SAP JE Template 10.06.12 2 2 2" xfId="16742"/>
    <cellStyle name="s_Trans Sum_JE Template_SAP JE Template 10.06.12 2 2 3" xfId="23799"/>
    <cellStyle name="s_Trans Sum_JE Template_SAP JE Template 10.06.12 2 3" xfId="14985"/>
    <cellStyle name="s_Trans Sum_JE Template_SAP JE Template 10.06.12 2 4" xfId="22030"/>
    <cellStyle name="s_Trans Sum_JE Template_SAP JE Template 10.06.12 3" xfId="12319"/>
    <cellStyle name="s_Trans Sum_JE Template_SAP JE Template 10.06.12 3 2" xfId="15865"/>
    <cellStyle name="s_Trans Sum_JE Template_SAP JE Template 10.06.12 3 3" xfId="22921"/>
    <cellStyle name="s_Trans Sum_JE Template_SAP JE Template 10.06.12 4" xfId="14103"/>
    <cellStyle name="s_Trans Sum_JE Template_SAP JE Template 10.06.12 4 2" xfId="31379"/>
    <cellStyle name="s_Trans Sum_JE Template_SAP JE Template 10.06.12 4 3" xfId="35784"/>
    <cellStyle name="s_Trans Sum_JE Template_SAP JE Template 10.06.12 5" xfId="20156"/>
    <cellStyle name="s_Trans Sum_JE Template_SAP JE Template 10.06.12 6" xfId="36556"/>
    <cellStyle name="s_Trans Sum_JE Template_SAP JE Template 10.06.12 7" xfId="37446"/>
    <cellStyle name="s_Trans Sum_JE Template_SAP JE Template 10.06.12 8" xfId="38334"/>
    <cellStyle name="s_Trans Sum_JE-December 2012" xfId="7889"/>
    <cellStyle name="s_Trans Sum_JE-December 2012 10" xfId="36557"/>
    <cellStyle name="s_Trans Sum_JE-December 2012 11" xfId="37447"/>
    <cellStyle name="s_Trans Sum_JE-December 2012 12" xfId="38335"/>
    <cellStyle name="s_Trans Sum_JE-December 2012 2" xfId="7890"/>
    <cellStyle name="s_Trans Sum_JE-December 2012 2 2" xfId="31381"/>
    <cellStyle name="s_Trans Sum_JE-December 2012 2 2 2" xfId="34288"/>
    <cellStyle name="s_Trans Sum_JE-December 2012 3" xfId="7891"/>
    <cellStyle name="s_Trans Sum_JE-December 2012 3 2" xfId="31382"/>
    <cellStyle name="s_Trans Sum_JE-December 2012 3 2 2" xfId="21022"/>
    <cellStyle name="s_Trans Sum_JE-December 2012 4" xfId="7892"/>
    <cellStyle name="s_Trans Sum_JE-December 2012 4 2" xfId="31383"/>
    <cellStyle name="s_Trans Sum_JE-December 2012 4 2 2" xfId="32332"/>
    <cellStyle name="s_Trans Sum_JE-December 2012 5" xfId="7893"/>
    <cellStyle name="s_Trans Sum_JE-December 2012 5 2" xfId="31384"/>
    <cellStyle name="s_Trans Sum_JE-December 2012 5 2 2" xfId="18770"/>
    <cellStyle name="s_Trans Sum_JE-December 2012 6" xfId="11412"/>
    <cellStyle name="s_Trans Sum_JE-December 2012 6 2" xfId="13205"/>
    <cellStyle name="s_Trans Sum_JE-December 2012 6 2 2" xfId="16743"/>
    <cellStyle name="s_Trans Sum_JE-December 2012 6 2 3" xfId="23800"/>
    <cellStyle name="s_Trans Sum_JE-December 2012 6 3" xfId="14986"/>
    <cellStyle name="s_Trans Sum_JE-December 2012 6 4" xfId="22031"/>
    <cellStyle name="s_Trans Sum_JE-December 2012 7" xfId="12320"/>
    <cellStyle name="s_Trans Sum_JE-December 2012 7 2" xfId="15866"/>
    <cellStyle name="s_Trans Sum_JE-December 2012 7 3" xfId="22922"/>
    <cellStyle name="s_Trans Sum_JE-December 2012 8" xfId="14104"/>
    <cellStyle name="s_Trans Sum_JE-December 2012 8 2" xfId="31380"/>
    <cellStyle name="s_Trans Sum_JE-December 2012 8 3" xfId="33185"/>
    <cellStyle name="s_Trans Sum_JE-December 2012 9" xfId="20157"/>
    <cellStyle name="s_Trans Sum_JE-November 2012" xfId="7894"/>
    <cellStyle name="s_Trans Sum_JE-November 2012 10" xfId="36558"/>
    <cellStyle name="s_Trans Sum_JE-November 2012 11" xfId="37448"/>
    <cellStyle name="s_Trans Sum_JE-November 2012 12" xfId="38336"/>
    <cellStyle name="s_Trans Sum_JE-November 2012 2" xfId="7895"/>
    <cellStyle name="s_Trans Sum_JE-November 2012 2 2" xfId="31386"/>
    <cellStyle name="s_Trans Sum_JE-November 2012 2 2 2" xfId="35051"/>
    <cellStyle name="s_Trans Sum_JE-November 2012 3" xfId="7896"/>
    <cellStyle name="s_Trans Sum_JE-November 2012 3 2" xfId="31387"/>
    <cellStyle name="s_Trans Sum_JE-November 2012 3 2 2" xfId="19094"/>
    <cellStyle name="s_Trans Sum_JE-November 2012 4" xfId="7897"/>
    <cellStyle name="s_Trans Sum_JE-November 2012 4 2" xfId="31388"/>
    <cellStyle name="s_Trans Sum_JE-November 2012 4 2 2" xfId="17385"/>
    <cellStyle name="s_Trans Sum_JE-November 2012 5" xfId="7898"/>
    <cellStyle name="s_Trans Sum_JE-November 2012 5 2" xfId="31389"/>
    <cellStyle name="s_Trans Sum_JE-November 2012 5 2 2" xfId="17763"/>
    <cellStyle name="s_Trans Sum_JE-November 2012 6" xfId="11413"/>
    <cellStyle name="s_Trans Sum_JE-November 2012 6 2" xfId="13206"/>
    <cellStyle name="s_Trans Sum_JE-November 2012 6 2 2" xfId="16744"/>
    <cellStyle name="s_Trans Sum_JE-November 2012 6 2 3" xfId="23801"/>
    <cellStyle name="s_Trans Sum_JE-November 2012 6 3" xfId="14987"/>
    <cellStyle name="s_Trans Sum_JE-November 2012 6 4" xfId="22032"/>
    <cellStyle name="s_Trans Sum_JE-November 2012 7" xfId="12321"/>
    <cellStyle name="s_Trans Sum_JE-November 2012 7 2" xfId="15867"/>
    <cellStyle name="s_Trans Sum_JE-November 2012 7 3" xfId="22923"/>
    <cellStyle name="s_Trans Sum_JE-November 2012 8" xfId="14105"/>
    <cellStyle name="s_Trans Sum_JE-November 2012 8 2" xfId="31385"/>
    <cellStyle name="s_Trans Sum_JE-November 2012 8 3" xfId="21186"/>
    <cellStyle name="s_Trans Sum_JE-November 2012 9" xfId="20162"/>
    <cellStyle name="s_Trans Sum_Journal Entry (2)" xfId="7899"/>
    <cellStyle name="s_Trans Sum_Journal Entry (2) 2" xfId="11414"/>
    <cellStyle name="s_Trans Sum_Journal Entry (2) 2 2" xfId="13207"/>
    <cellStyle name="s_Trans Sum_Journal Entry (2) 2 2 2" xfId="16745"/>
    <cellStyle name="s_Trans Sum_Journal Entry (2) 2 2 3" xfId="23802"/>
    <cellStyle name="s_Trans Sum_Journal Entry (2) 2 3" xfId="14988"/>
    <cellStyle name="s_Trans Sum_Journal Entry (2) 2 4" xfId="22033"/>
    <cellStyle name="s_Trans Sum_Journal Entry (2) 3" xfId="12322"/>
    <cellStyle name="s_Trans Sum_Journal Entry (2) 3 2" xfId="15868"/>
    <cellStyle name="s_Trans Sum_Journal Entry (2) 3 3" xfId="22924"/>
    <cellStyle name="s_Trans Sum_Journal Entry (2) 4" xfId="14106"/>
    <cellStyle name="s_Trans Sum_Journal Entry (2) 4 2" xfId="31390"/>
    <cellStyle name="s_Trans Sum_Journal Entry (2) 4 3" xfId="21408"/>
    <cellStyle name="s_Trans Sum_Journal Entry (2) 5" xfId="20167"/>
    <cellStyle name="s_Trans Sum_Journal Entry (2) 6" xfId="36559"/>
    <cellStyle name="s_Trans Sum_Journal Entry (2) 7" xfId="37449"/>
    <cellStyle name="s_Trans Sum_Journal Entry (2) 8" xfId="38337"/>
    <cellStyle name="s_Trans Sum_JR 2001 OPEB 2012" xfId="10712"/>
    <cellStyle name="s_Trans Sum_JR 2001 OPEB 2012 2" xfId="31391"/>
    <cellStyle name="s_Trans Sum_JR 2001 OPEB 2012 2 2" xfId="18132"/>
    <cellStyle name="s_Trans Sum_JR 2002 Pension Costs 2012" xfId="10713"/>
    <cellStyle name="s_Trans Sum_JR 2002 Pension Costs 2012 2" xfId="31392"/>
    <cellStyle name="s_Trans Sum_JR 2002 Pension Costs 2012 2 2" xfId="34687"/>
    <cellStyle name="s_Trans Sum_LI#38 165100 Mar 2011" xfId="7900"/>
    <cellStyle name="s_Trans Sum_LI#38 165100 Mar 2011 2" xfId="10714"/>
    <cellStyle name="s_Trans Sum_LI#38 165100 Mar 2011 2 2" xfId="31394"/>
    <cellStyle name="s_Trans Sum_LI#38 165100 Mar 2011 2 2 2" xfId="33220"/>
    <cellStyle name="s_Trans Sum_LI#38 165100 Mar 2011 3" xfId="11415"/>
    <cellStyle name="s_Trans Sum_LI#38 165100 Mar 2011 3 2" xfId="13208"/>
    <cellStyle name="s_Trans Sum_LI#38 165100 Mar 2011 3 2 2" xfId="16746"/>
    <cellStyle name="s_Trans Sum_LI#38 165100 Mar 2011 3 2 3" xfId="23803"/>
    <cellStyle name="s_Trans Sum_LI#38 165100 Mar 2011 3 3" xfId="14989"/>
    <cellStyle name="s_Trans Sum_LI#38 165100 Mar 2011 3 4" xfId="22034"/>
    <cellStyle name="s_Trans Sum_LI#38 165100 Mar 2011 4" xfId="12323"/>
    <cellStyle name="s_Trans Sum_LI#38 165100 Mar 2011 4 2" xfId="15869"/>
    <cellStyle name="s_Trans Sum_LI#38 165100 Mar 2011 4 3" xfId="22925"/>
    <cellStyle name="s_Trans Sum_LI#38 165100 Mar 2011 5" xfId="14107"/>
    <cellStyle name="s_Trans Sum_LI#38 165100 Mar 2011 5 2" xfId="31393"/>
    <cellStyle name="s_Trans Sum_LI#38 165100 Mar 2011 5 3" xfId="18039"/>
    <cellStyle name="s_Trans Sum_LI#38 165100 Mar 2011 6" xfId="20168"/>
    <cellStyle name="s_Trans Sum_LI#38 165100 Mar 2011 7" xfId="36560"/>
    <cellStyle name="s_Trans Sum_LI#38 165100 Mar 2011 8" xfId="37450"/>
    <cellStyle name="s_Trans Sum_LI#38 165100 Mar 2011 9" xfId="38338"/>
    <cellStyle name="s_Trans Sum_LI#38 165100 Mar 2011_39 - JE 77 Rev Stabilization_NY_05.12" xfId="9244"/>
    <cellStyle name="s_Trans Sum_LI#38 165100 Mar 2011_39 - JE 77 Rev Stabilization_NY_05.12 2" xfId="10715"/>
    <cellStyle name="s_Trans Sum_LI#38 165100 Mar 2011_39 - JE 77 Rev Stabilization_NY_05.12 2 2" xfId="31396"/>
    <cellStyle name="s_Trans Sum_LI#38 165100 Mar 2011_39 - JE 77 Rev Stabilization_NY_05.12 2 2 2" xfId="35934"/>
    <cellStyle name="s_Trans Sum_LI#38 165100 Mar 2011_39 - JE 77 Rev Stabilization_NY_05.12 3" xfId="31395"/>
    <cellStyle name="s_Trans Sum_LI#38 165100 Mar 2011_39 - JE 77 Rev Stabilization_NY_05.12 3 2" xfId="33164"/>
    <cellStyle name="s_Trans Sum_LI#38 165100 Mar 2011_39 - JE 79 Rev Stabilization adj_NY_05.12" xfId="9245"/>
    <cellStyle name="s_Trans Sum_LI#38 165100 Mar 2011_39 - JE 79 Rev Stabilization adj_NY_05.12 2" xfId="10716"/>
    <cellStyle name="s_Trans Sum_LI#38 165100 Mar 2011_39 - JE 79 Rev Stabilization adj_NY_05.12 2 2" xfId="31398"/>
    <cellStyle name="s_Trans Sum_LI#38 165100 Mar 2011_39 - JE 79 Rev Stabilization adj_NY_05.12 2 2 2" xfId="32926"/>
    <cellStyle name="s_Trans Sum_LI#38 165100 Mar 2011_39 - JE 79 Rev Stabilization adj_NY_05.12 3" xfId="31397"/>
    <cellStyle name="s_Trans Sum_LI#38 165100 Mar 2011_39 - JE 79 Rev Stabilization adj_NY_05.12 3 2" xfId="34686"/>
    <cellStyle name="s_Trans Sum_LI#38 165100 Mar 2011_JE 38110902 True up interest for RAC adjustment" xfId="7901"/>
    <cellStyle name="s_Trans Sum_LI#38 165100 Mar 2011_JE 38110902 True up interest for RAC adjustment 2" xfId="10717"/>
    <cellStyle name="s_Trans Sum_LI#38 165100 Mar 2011_JE 38110902 True up interest for RAC adjustment 2 2" xfId="31400"/>
    <cellStyle name="s_Trans Sum_LI#38 165100 Mar 2011_JE 38110902 True up interest for RAC adjustment 2 2 2" xfId="33787"/>
    <cellStyle name="s_Trans Sum_LI#38 165100 Mar 2011_JE 38110902 True up interest for RAC adjustment 3" xfId="11416"/>
    <cellStyle name="s_Trans Sum_LI#38 165100 Mar 2011_JE 38110902 True up interest for RAC adjustment 3 2" xfId="13209"/>
    <cellStyle name="s_Trans Sum_LI#38 165100 Mar 2011_JE 38110902 True up interest for RAC adjustment 3 2 2" xfId="16747"/>
    <cellStyle name="s_Trans Sum_LI#38 165100 Mar 2011_JE 38110902 True up interest for RAC adjustment 3 2 3" xfId="23804"/>
    <cellStyle name="s_Trans Sum_LI#38 165100 Mar 2011_JE 38110902 True up interest for RAC adjustment 3 3" xfId="14990"/>
    <cellStyle name="s_Trans Sum_LI#38 165100 Mar 2011_JE 38110902 True up interest for RAC adjustment 3 4" xfId="22035"/>
    <cellStyle name="s_Trans Sum_LI#38 165100 Mar 2011_JE 38110902 True up interest for RAC adjustment 4" xfId="12324"/>
    <cellStyle name="s_Trans Sum_LI#38 165100 Mar 2011_JE 38110902 True up interest for RAC adjustment 4 2" xfId="15870"/>
    <cellStyle name="s_Trans Sum_LI#38 165100 Mar 2011_JE 38110902 True up interest for RAC adjustment 4 3" xfId="22926"/>
    <cellStyle name="s_Trans Sum_LI#38 165100 Mar 2011_JE 38110902 True up interest for RAC adjustment 5" xfId="14108"/>
    <cellStyle name="s_Trans Sum_LI#38 165100 Mar 2011_JE 38110902 True up interest for RAC adjustment 5 2" xfId="31399"/>
    <cellStyle name="s_Trans Sum_LI#38 165100 Mar 2011_JE 38110902 True up interest for RAC adjustment 5 3" xfId="17425"/>
    <cellStyle name="s_Trans Sum_LI#38 165100 Mar 2011_JE 38110902 True up interest for RAC adjustment 6" xfId="20169"/>
    <cellStyle name="s_Trans Sum_LI#38 165100 Mar 2011_JE 38110902 True up interest for RAC adjustment 7" xfId="36561"/>
    <cellStyle name="s_Trans Sum_LI#38 165100 Mar 2011_JE 38110902 True up interest for RAC adjustment 8" xfId="37451"/>
    <cellStyle name="s_Trans Sum_LI#38 165100 Mar 2011_JE 38110902 True up interest for RAC adjustment 9" xfId="38339"/>
    <cellStyle name="s_Trans Sum_LI#38 165100 Mar 2011_JE 77 Rev Stabilization 01.12" xfId="7902"/>
    <cellStyle name="s_Trans Sum_LI#38 165100 Mar 2011_JE 77 Rev Stabilization 01.12 2" xfId="10718"/>
    <cellStyle name="s_Trans Sum_LI#38 165100 Mar 2011_JE 77 Rev Stabilization 01.12 2 2" xfId="31402"/>
    <cellStyle name="s_Trans Sum_LI#38 165100 Mar 2011_JE 77 Rev Stabilization 01.12 2 2 2" xfId="17724"/>
    <cellStyle name="s_Trans Sum_LI#38 165100 Mar 2011_JE 77 Rev Stabilization 01.12 3" xfId="11417"/>
    <cellStyle name="s_Trans Sum_LI#38 165100 Mar 2011_JE 77 Rev Stabilization 01.12 3 2" xfId="13210"/>
    <cellStyle name="s_Trans Sum_LI#38 165100 Mar 2011_JE 77 Rev Stabilization 01.12 3 2 2" xfId="16748"/>
    <cellStyle name="s_Trans Sum_LI#38 165100 Mar 2011_JE 77 Rev Stabilization 01.12 3 2 3" xfId="23805"/>
    <cellStyle name="s_Trans Sum_LI#38 165100 Mar 2011_JE 77 Rev Stabilization 01.12 3 3" xfId="14991"/>
    <cellStyle name="s_Trans Sum_LI#38 165100 Mar 2011_JE 77 Rev Stabilization 01.12 3 4" xfId="22036"/>
    <cellStyle name="s_Trans Sum_LI#38 165100 Mar 2011_JE 77 Rev Stabilization 01.12 4" xfId="12325"/>
    <cellStyle name="s_Trans Sum_LI#38 165100 Mar 2011_JE 77 Rev Stabilization 01.12 4 2" xfId="15871"/>
    <cellStyle name="s_Trans Sum_LI#38 165100 Mar 2011_JE 77 Rev Stabilization 01.12 4 3" xfId="22927"/>
    <cellStyle name="s_Trans Sum_LI#38 165100 Mar 2011_JE 77 Rev Stabilization 01.12 5" xfId="14109"/>
    <cellStyle name="s_Trans Sum_LI#38 165100 Mar 2011_JE 77 Rev Stabilization 01.12 5 2" xfId="31401"/>
    <cellStyle name="s_Trans Sum_LI#38 165100 Mar 2011_JE 77 Rev Stabilization 01.12 5 3" xfId="18309"/>
    <cellStyle name="s_Trans Sum_LI#38 165100 Mar 2011_JE 77 Rev Stabilization 01.12 6" xfId="20170"/>
    <cellStyle name="s_Trans Sum_LI#38 165100 Mar 2011_JE 77 Rev Stabilization 01.12 7" xfId="36562"/>
    <cellStyle name="s_Trans Sum_LI#38 165100 Mar 2011_JE 77 Rev Stabilization 01.12 8" xfId="37452"/>
    <cellStyle name="s_Trans Sum_LI#38 165100 Mar 2011_JE 77 Rev Stabilization 01.12 9" xfId="38340"/>
    <cellStyle name="s_Trans Sum_LI#38 165100 Mar 2011_JE 77 Rev Stabilization 04.12" xfId="9246"/>
    <cellStyle name="s_Trans Sum_LI#38 165100 Mar 2011_JE 77 Rev Stabilization 04.12 2" xfId="10719"/>
    <cellStyle name="s_Trans Sum_LI#38 165100 Mar 2011_JE 77 Rev Stabilization 04.12 2 2" xfId="31404"/>
    <cellStyle name="s_Trans Sum_LI#38 165100 Mar 2011_JE 77 Rev Stabilization 04.12 2 2 2" xfId="19814"/>
    <cellStyle name="s_Trans Sum_LI#38 165100 Mar 2011_JE 77 Rev Stabilization 04.12 3" xfId="31403"/>
    <cellStyle name="s_Trans Sum_LI#38 165100 Mar 2011_JE 77 Rev Stabilization 04.12 3 2" xfId="35142"/>
    <cellStyle name="s_Trans Sum_LI#38 165100 Mar 2011_JE 77 Rev Stabilization_LI_07.12" xfId="9247"/>
    <cellStyle name="s_Trans Sum_LI#38 165100 Mar 2011_JE 77 Rev Stabilization_LI_07.12 2" xfId="31405"/>
    <cellStyle name="s_Trans Sum_LI#38 165100 Mar 2011_JE 77 Rev Stabilization_LI_07.12 2 2" xfId="20838"/>
    <cellStyle name="s_Trans Sum_LI#38 165100 Mar 2011_JE 78 Property Tax Stabilization 01.12" xfId="7903"/>
    <cellStyle name="s_Trans Sum_LI#38 165100 Mar 2011_JE 78 Property Tax Stabilization 01.12 2" xfId="10720"/>
    <cellStyle name="s_Trans Sum_LI#38 165100 Mar 2011_JE 78 Property Tax Stabilization 01.12 2 2" xfId="31407"/>
    <cellStyle name="s_Trans Sum_LI#38 165100 Mar 2011_JE 78 Property Tax Stabilization 01.12 2 2 2" xfId="21323"/>
    <cellStyle name="s_Trans Sum_LI#38 165100 Mar 2011_JE 78 Property Tax Stabilization 01.12 3" xfId="11418"/>
    <cellStyle name="s_Trans Sum_LI#38 165100 Mar 2011_JE 78 Property Tax Stabilization 01.12 3 2" xfId="13211"/>
    <cellStyle name="s_Trans Sum_LI#38 165100 Mar 2011_JE 78 Property Tax Stabilization 01.12 3 2 2" xfId="16749"/>
    <cellStyle name="s_Trans Sum_LI#38 165100 Mar 2011_JE 78 Property Tax Stabilization 01.12 3 2 3" xfId="23806"/>
    <cellStyle name="s_Trans Sum_LI#38 165100 Mar 2011_JE 78 Property Tax Stabilization 01.12 3 3" xfId="14992"/>
    <cellStyle name="s_Trans Sum_LI#38 165100 Mar 2011_JE 78 Property Tax Stabilization 01.12 3 4" xfId="22037"/>
    <cellStyle name="s_Trans Sum_LI#38 165100 Mar 2011_JE 78 Property Tax Stabilization 01.12 4" xfId="12326"/>
    <cellStyle name="s_Trans Sum_LI#38 165100 Mar 2011_JE 78 Property Tax Stabilization 01.12 4 2" xfId="15872"/>
    <cellStyle name="s_Trans Sum_LI#38 165100 Mar 2011_JE 78 Property Tax Stabilization 01.12 4 3" xfId="22928"/>
    <cellStyle name="s_Trans Sum_LI#38 165100 Mar 2011_JE 78 Property Tax Stabilization 01.12 5" xfId="14110"/>
    <cellStyle name="s_Trans Sum_LI#38 165100 Mar 2011_JE 78 Property Tax Stabilization 01.12 5 2" xfId="31406"/>
    <cellStyle name="s_Trans Sum_LI#38 165100 Mar 2011_JE 78 Property Tax Stabilization 01.12 5 3" xfId="19158"/>
    <cellStyle name="s_Trans Sum_LI#38 165100 Mar 2011_JE 78 Property Tax Stabilization 01.12 6" xfId="20171"/>
    <cellStyle name="s_Trans Sum_LI#38 165100 Mar 2011_JE 78 Property Tax Stabilization 01.12 7" xfId="36563"/>
    <cellStyle name="s_Trans Sum_LI#38 165100 Mar 2011_JE 78 Property Tax Stabilization 01.12 8" xfId="37453"/>
    <cellStyle name="s_Trans Sum_LI#38 165100 Mar 2011_JE 78 Property Tax Stabilization 01.12 9" xfId="38341"/>
    <cellStyle name="s_Trans Sum_LI#38 165100 Mar 2011_JE 78 Property Tax Stabilization 03.12" xfId="9248"/>
    <cellStyle name="s_Trans Sum_LI#38 165100 Mar 2011_JE 78 Property Tax Stabilization 03.12 2" xfId="31408"/>
    <cellStyle name="s_Trans Sum_LI#38 165100 Mar 2011_JE 78 Property Tax Stabilization 03.12 2 2" xfId="35741"/>
    <cellStyle name="s_Trans Sum_LI#38 165100 Mar 2011_JE 78 Property Tax Stabilization 04.12" xfId="9249"/>
    <cellStyle name="s_Trans Sum_LI#38 165100 Mar 2011_JE 78 Property Tax Stabilization 04.12 2" xfId="31409"/>
    <cellStyle name="s_Trans Sum_LI#38 165100 Mar 2011_JE 78 Property Tax Stabilization 04.12 2 2" xfId="17934"/>
    <cellStyle name="s_Trans Sum_LI#38 165100 Mar 2011_JE 78 Property Tax Stabilization 11.11" xfId="7904"/>
    <cellStyle name="s_Trans Sum_LI#38 165100 Mar 2011_JE 78 Property Tax Stabilization 11.11 2" xfId="10721"/>
    <cellStyle name="s_Trans Sum_LI#38 165100 Mar 2011_JE 78 Property Tax Stabilization 11.11 2 2" xfId="31411"/>
    <cellStyle name="s_Trans Sum_LI#38 165100 Mar 2011_JE 78 Property Tax Stabilization 11.11 2 2 2" xfId="32870"/>
    <cellStyle name="s_Trans Sum_LI#38 165100 Mar 2011_JE 78 Property Tax Stabilization 11.11 3" xfId="11419"/>
    <cellStyle name="s_Trans Sum_LI#38 165100 Mar 2011_JE 78 Property Tax Stabilization 11.11 3 2" xfId="13212"/>
    <cellStyle name="s_Trans Sum_LI#38 165100 Mar 2011_JE 78 Property Tax Stabilization 11.11 3 2 2" xfId="16750"/>
    <cellStyle name="s_Trans Sum_LI#38 165100 Mar 2011_JE 78 Property Tax Stabilization 11.11 3 2 3" xfId="23807"/>
    <cellStyle name="s_Trans Sum_LI#38 165100 Mar 2011_JE 78 Property Tax Stabilization 11.11 3 3" xfId="14993"/>
    <cellStyle name="s_Trans Sum_LI#38 165100 Mar 2011_JE 78 Property Tax Stabilization 11.11 3 4" xfId="22038"/>
    <cellStyle name="s_Trans Sum_LI#38 165100 Mar 2011_JE 78 Property Tax Stabilization 11.11 4" xfId="12327"/>
    <cellStyle name="s_Trans Sum_LI#38 165100 Mar 2011_JE 78 Property Tax Stabilization 11.11 4 2" xfId="15873"/>
    <cellStyle name="s_Trans Sum_LI#38 165100 Mar 2011_JE 78 Property Tax Stabilization 11.11 4 3" xfId="22929"/>
    <cellStyle name="s_Trans Sum_LI#38 165100 Mar 2011_JE 78 Property Tax Stabilization 11.11 5" xfId="14111"/>
    <cellStyle name="s_Trans Sum_LI#38 165100 Mar 2011_JE 78 Property Tax Stabilization 11.11 5 2" xfId="31410"/>
    <cellStyle name="s_Trans Sum_LI#38 165100 Mar 2011_JE 78 Property Tax Stabilization 11.11 5 3" xfId="19815"/>
    <cellStyle name="s_Trans Sum_LI#38 165100 Mar 2011_JE 78 Property Tax Stabilization 11.11 6" xfId="20172"/>
    <cellStyle name="s_Trans Sum_LI#38 165100 Mar 2011_JE 78 Property Tax Stabilization 11.11 7" xfId="36564"/>
    <cellStyle name="s_Trans Sum_LI#38 165100 Mar 2011_JE 78 Property Tax Stabilization 11.11 8" xfId="37454"/>
    <cellStyle name="s_Trans Sum_LI#38 165100 Mar 2011_JE 78 Property Tax Stabilization 11.11 9" xfId="38342"/>
    <cellStyle name="s_Trans Sum_Sheet1" xfId="7905"/>
    <cellStyle name="s_Trans Sum_Sheet1 2" xfId="11420"/>
    <cellStyle name="s_Trans Sum_Sheet1 2 2" xfId="13213"/>
    <cellStyle name="s_Trans Sum_Sheet1 2 2 2" xfId="16751"/>
    <cellStyle name="s_Trans Sum_Sheet1 2 2 3" xfId="23808"/>
    <cellStyle name="s_Trans Sum_Sheet1 2 3" xfId="14994"/>
    <cellStyle name="s_Trans Sum_Sheet1 2 4" xfId="22039"/>
    <cellStyle name="s_Trans Sum_Sheet1 3" xfId="12328"/>
    <cellStyle name="s_Trans Sum_Sheet1 3 2" xfId="15874"/>
    <cellStyle name="s_Trans Sum_Sheet1 3 3" xfId="22930"/>
    <cellStyle name="s_Trans Sum_Sheet1 4" xfId="14112"/>
    <cellStyle name="s_Trans Sum_Sheet1 4 2" xfId="31412"/>
    <cellStyle name="s_Trans Sum_Sheet1 4 3" xfId="19159"/>
    <cellStyle name="s_Trans Sum_Sheet1 5" xfId="20173"/>
    <cellStyle name="s_Trans Sum_Sheet1 6" xfId="36565"/>
    <cellStyle name="s_Trans Sum_Sheet1 7" xfId="37455"/>
    <cellStyle name="s_Trans Sum_Sheet1 8" xfId="38343"/>
    <cellStyle name="s_Trans Sum_UPLOAD-Template_2012-06-22" xfId="7906"/>
    <cellStyle name="s_Trans Sum_UPLOAD-Template_2012-06-22 10" xfId="36566"/>
    <cellStyle name="s_Trans Sum_UPLOAD-Template_2012-06-22 11" xfId="37456"/>
    <cellStyle name="s_Trans Sum_UPLOAD-Template_2012-06-22 12" xfId="38344"/>
    <cellStyle name="s_Trans Sum_UPLOAD-Template_2012-06-22 2" xfId="7907"/>
    <cellStyle name="s_Trans Sum_UPLOAD-Template_2012-06-22 2 2" xfId="11422"/>
    <cellStyle name="s_Trans Sum_UPLOAD-Template_2012-06-22 2 2 2" xfId="13215"/>
    <cellStyle name="s_Trans Sum_UPLOAD-Template_2012-06-22 2 2 2 2" xfId="16753"/>
    <cellStyle name="s_Trans Sum_UPLOAD-Template_2012-06-22 2 2 2 3" xfId="23810"/>
    <cellStyle name="s_Trans Sum_UPLOAD-Template_2012-06-22 2 2 3" xfId="14996"/>
    <cellStyle name="s_Trans Sum_UPLOAD-Template_2012-06-22 2 2 4" xfId="22041"/>
    <cellStyle name="s_Trans Sum_UPLOAD-Template_2012-06-22 2 3" xfId="12330"/>
    <cellStyle name="s_Trans Sum_UPLOAD-Template_2012-06-22 2 3 2" xfId="15876"/>
    <cellStyle name="s_Trans Sum_UPLOAD-Template_2012-06-22 2 3 3" xfId="22932"/>
    <cellStyle name="s_Trans Sum_UPLOAD-Template_2012-06-22 2 4" xfId="14114"/>
    <cellStyle name="s_Trans Sum_UPLOAD-Template_2012-06-22 2 4 2" xfId="31414"/>
    <cellStyle name="s_Trans Sum_UPLOAD-Template_2012-06-22 2 4 3" xfId="21123"/>
    <cellStyle name="s_Trans Sum_UPLOAD-Template_2012-06-22 2 5" xfId="20175"/>
    <cellStyle name="s_Trans Sum_UPLOAD-Template_2012-06-22 2 6" xfId="36567"/>
    <cellStyle name="s_Trans Sum_UPLOAD-Template_2012-06-22 2 7" xfId="37457"/>
    <cellStyle name="s_Trans Sum_UPLOAD-Template_2012-06-22 2 8" xfId="38345"/>
    <cellStyle name="s_Trans Sum_UPLOAD-Template_2012-06-22 3" xfId="7908"/>
    <cellStyle name="s_Trans Sum_UPLOAD-Template_2012-06-22 3 2" xfId="31415"/>
    <cellStyle name="s_Trans Sum_UPLOAD-Template_2012-06-22 3 2 2" xfId="33387"/>
    <cellStyle name="s_Trans Sum_UPLOAD-Template_2012-06-22 4" xfId="7909"/>
    <cellStyle name="s_Trans Sum_UPLOAD-Template_2012-06-22 4 2" xfId="31416"/>
    <cellStyle name="s_Trans Sum_UPLOAD-Template_2012-06-22 4 2 2" xfId="18014"/>
    <cellStyle name="s_Trans Sum_UPLOAD-Template_2012-06-22 5" xfId="7910"/>
    <cellStyle name="s_Trans Sum_UPLOAD-Template_2012-06-22 5 2" xfId="31417"/>
    <cellStyle name="s_Trans Sum_UPLOAD-Template_2012-06-22 5 2 2" xfId="34689"/>
    <cellStyle name="s_Trans Sum_UPLOAD-Template_2012-06-22 6" xfId="11421"/>
    <cellStyle name="s_Trans Sum_UPLOAD-Template_2012-06-22 6 2" xfId="13214"/>
    <cellStyle name="s_Trans Sum_UPLOAD-Template_2012-06-22 6 2 2" xfId="16752"/>
    <cellStyle name="s_Trans Sum_UPLOAD-Template_2012-06-22 6 2 3" xfId="23809"/>
    <cellStyle name="s_Trans Sum_UPLOAD-Template_2012-06-22 6 3" xfId="14995"/>
    <cellStyle name="s_Trans Sum_UPLOAD-Template_2012-06-22 6 4" xfId="22040"/>
    <cellStyle name="s_Trans Sum_UPLOAD-Template_2012-06-22 7" xfId="12329"/>
    <cellStyle name="s_Trans Sum_UPLOAD-Template_2012-06-22 7 2" xfId="15875"/>
    <cellStyle name="s_Trans Sum_UPLOAD-Template_2012-06-22 7 3" xfId="22931"/>
    <cellStyle name="s_Trans Sum_UPLOAD-Template_2012-06-22 8" xfId="14113"/>
    <cellStyle name="s_Trans Sum_UPLOAD-Template_2012-06-22 8 2" xfId="31413"/>
    <cellStyle name="s_Trans Sum_UPLOAD-Template_2012-06-22 8 3" xfId="34678"/>
    <cellStyle name="s_Trans Sum_UPLOAD-Template_2012-06-22 9" xfId="20174"/>
    <cellStyle name="s_Trans Sum_UPLOAD-Template_2012-06-22_SAP JE Accrual" xfId="7911"/>
    <cellStyle name="s_Trans Sum_UPLOAD-Template_2012-06-22_SAP JE Accrual 2" xfId="11423"/>
    <cellStyle name="s_Trans Sum_UPLOAD-Template_2012-06-22_SAP JE Accrual 2 2" xfId="13216"/>
    <cellStyle name="s_Trans Sum_UPLOAD-Template_2012-06-22_SAP JE Accrual 2 2 2" xfId="16754"/>
    <cellStyle name="s_Trans Sum_UPLOAD-Template_2012-06-22_SAP JE Accrual 2 2 3" xfId="23811"/>
    <cellStyle name="s_Trans Sum_UPLOAD-Template_2012-06-22_SAP JE Accrual 2 3" xfId="14997"/>
    <cellStyle name="s_Trans Sum_UPLOAD-Template_2012-06-22_SAP JE Accrual 2 4" xfId="22042"/>
    <cellStyle name="s_Trans Sum_UPLOAD-Template_2012-06-22_SAP JE Accrual 3" xfId="12331"/>
    <cellStyle name="s_Trans Sum_UPLOAD-Template_2012-06-22_SAP JE Accrual 3 2" xfId="15877"/>
    <cellStyle name="s_Trans Sum_UPLOAD-Template_2012-06-22_SAP JE Accrual 3 3" xfId="22933"/>
    <cellStyle name="s_Trans Sum_UPLOAD-Template_2012-06-22_SAP JE Accrual 4" xfId="14115"/>
    <cellStyle name="s_Trans Sum_UPLOAD-Template_2012-06-22_SAP JE Accrual 4 2" xfId="31418"/>
    <cellStyle name="s_Trans Sum_UPLOAD-Template_2012-06-22_SAP JE Accrual 4 3" xfId="35226"/>
    <cellStyle name="s_Trans Sum_UPLOAD-Template_2012-06-22_SAP JE Accrual 5" xfId="20179"/>
    <cellStyle name="s_Trans Sum_UPLOAD-Template_2012-06-22_SAP JE Accrual 6" xfId="36568"/>
    <cellStyle name="s_Trans Sum_UPLOAD-Template_2012-06-22_SAP JE Accrual 7" xfId="37458"/>
    <cellStyle name="s_Trans Sum_UPLOAD-Template_2012-06-22_SAP JE Accrual 8" xfId="38346"/>
    <cellStyle name="s_Trans Sum_UPLOAD-Template_2012-06-22_SAP JE Template 10.06.12" xfId="7912"/>
    <cellStyle name="s_Trans Sum_UPLOAD-Template_2012-06-22_SAP JE Template 10.06.12 2" xfId="11424"/>
    <cellStyle name="s_Trans Sum_UPLOAD-Template_2012-06-22_SAP JE Template 10.06.12 2 2" xfId="13217"/>
    <cellStyle name="s_Trans Sum_UPLOAD-Template_2012-06-22_SAP JE Template 10.06.12 2 2 2" xfId="16755"/>
    <cellStyle name="s_Trans Sum_UPLOAD-Template_2012-06-22_SAP JE Template 10.06.12 2 2 3" xfId="23812"/>
    <cellStyle name="s_Trans Sum_UPLOAD-Template_2012-06-22_SAP JE Template 10.06.12 2 3" xfId="14998"/>
    <cellStyle name="s_Trans Sum_UPLOAD-Template_2012-06-22_SAP JE Template 10.06.12 2 4" xfId="22043"/>
    <cellStyle name="s_Trans Sum_UPLOAD-Template_2012-06-22_SAP JE Template 10.06.12 3" xfId="12332"/>
    <cellStyle name="s_Trans Sum_UPLOAD-Template_2012-06-22_SAP JE Template 10.06.12 3 2" xfId="15878"/>
    <cellStyle name="s_Trans Sum_UPLOAD-Template_2012-06-22_SAP JE Template 10.06.12 3 3" xfId="22934"/>
    <cellStyle name="s_Trans Sum_UPLOAD-Template_2012-06-22_SAP JE Template 10.06.12 4" xfId="14116"/>
    <cellStyle name="s_Trans Sum_UPLOAD-Template_2012-06-22_SAP JE Template 10.06.12 4 2" xfId="31419"/>
    <cellStyle name="s_Trans Sum_UPLOAD-Template_2012-06-22_SAP JE Template 10.06.12 4 3" xfId="33587"/>
    <cellStyle name="s_Trans Sum_UPLOAD-Template_2012-06-22_SAP JE Template 10.06.12 5" xfId="20180"/>
    <cellStyle name="s_Trans Sum_UPLOAD-Template_2012-06-22_SAP JE Template 10.06.12 6" xfId="36569"/>
    <cellStyle name="s_Trans Sum_UPLOAD-Template_2012-06-22_SAP JE Template 10.06.12 7" xfId="37459"/>
    <cellStyle name="s_Trans Sum_UPLOAD-Template_2012-06-22_SAP JE Template 10.06.12 8" xfId="38347"/>
    <cellStyle name="s_Unit Price Sen. (2)" xfId="181"/>
    <cellStyle name="s_Unit Price Sen. (2) 2" xfId="7913"/>
    <cellStyle name="s_Unit Price Sen. (2) 2 2" xfId="11425"/>
    <cellStyle name="s_Unit Price Sen. (2) 2 2 2" xfId="13218"/>
    <cellStyle name="s_Unit Price Sen. (2) 2 2 2 2" xfId="16756"/>
    <cellStyle name="s_Unit Price Sen. (2) 2 2 2 3" xfId="23813"/>
    <cellStyle name="s_Unit Price Sen. (2) 2 2 3" xfId="14999"/>
    <cellStyle name="s_Unit Price Sen. (2) 2 2 4" xfId="22044"/>
    <cellStyle name="s_Unit Price Sen. (2) 2 3" xfId="12333"/>
    <cellStyle name="s_Unit Price Sen. (2) 2 3 2" xfId="15879"/>
    <cellStyle name="s_Unit Price Sen. (2) 2 3 3" xfId="22935"/>
    <cellStyle name="s_Unit Price Sen. (2) 2 4" xfId="14117"/>
    <cellStyle name="s_Unit Price Sen. (2) 2 4 2" xfId="31421"/>
    <cellStyle name="s_Unit Price Sen. (2) 2 4 3" xfId="33624"/>
    <cellStyle name="s_Unit Price Sen. (2) 2 5" xfId="20181"/>
    <cellStyle name="s_Unit Price Sen. (2) 2 6" xfId="36570"/>
    <cellStyle name="s_Unit Price Sen. (2) 2 7" xfId="37460"/>
    <cellStyle name="s_Unit Price Sen. (2) 2 8" xfId="38348"/>
    <cellStyle name="s_Unit Price Sen. (2) 3" xfId="31420"/>
    <cellStyle name="s_Unit Price Sen. (2) 3 2" xfId="18127"/>
    <cellStyle name="s_Unit Price Sen. (2)_1" xfId="182"/>
    <cellStyle name="s_Unit Price Sen. (2)_1 2" xfId="7914"/>
    <cellStyle name="s_Unit Price Sen. (2)_1 2 2" xfId="11426"/>
    <cellStyle name="s_Unit Price Sen. (2)_1 2 2 2" xfId="13219"/>
    <cellStyle name="s_Unit Price Sen. (2)_1 2 2 2 2" xfId="16757"/>
    <cellStyle name="s_Unit Price Sen. (2)_1 2 2 2 3" xfId="23814"/>
    <cellStyle name="s_Unit Price Sen. (2)_1 2 2 3" xfId="15000"/>
    <cellStyle name="s_Unit Price Sen. (2)_1 2 2 4" xfId="22045"/>
    <cellStyle name="s_Unit Price Sen. (2)_1 2 3" xfId="12334"/>
    <cellStyle name="s_Unit Price Sen. (2)_1 2 3 2" xfId="15880"/>
    <cellStyle name="s_Unit Price Sen. (2)_1 2 3 3" xfId="22936"/>
    <cellStyle name="s_Unit Price Sen. (2)_1 2 4" xfId="14118"/>
    <cellStyle name="s_Unit Price Sen. (2)_1 2 4 2" xfId="31423"/>
    <cellStyle name="s_Unit Price Sen. (2)_1 2 4 3" xfId="35659"/>
    <cellStyle name="s_Unit Price Sen. (2)_1 2 5" xfId="20182"/>
    <cellStyle name="s_Unit Price Sen. (2)_1 2 6" xfId="36571"/>
    <cellStyle name="s_Unit Price Sen. (2)_1 2 7" xfId="37461"/>
    <cellStyle name="s_Unit Price Sen. (2)_1 2 8" xfId="38349"/>
    <cellStyle name="s_Unit Price Sen. (2)_1 3" xfId="31422"/>
    <cellStyle name="s_Unit Price Sen. (2)_1 3 2" xfId="19160"/>
    <cellStyle name="s_Unit Price Sen. (2)_1_100000439" xfId="9250"/>
    <cellStyle name="s_Unit Price Sen. (2)_1_100000439 2" xfId="31424"/>
    <cellStyle name="s_Unit Price Sen. (2)_1_100000439 2 2" xfId="18299"/>
    <cellStyle name="s_Unit Price Sen. (2)_1_100000477 JE 77 Rev Stabilization_LI_08.12" xfId="10722"/>
    <cellStyle name="s_Unit Price Sen. (2)_1_100000477 JE 77 Rev Stabilization_LI_08.12 2" xfId="31425"/>
    <cellStyle name="s_Unit Price Sen. (2)_1_100000477 JE 77 Rev Stabilization_LI_08.12 2 2" xfId="21273"/>
    <cellStyle name="s_Unit Price Sen. (2)_1_165500 Prepaid Other_NY_05.12" xfId="9251"/>
    <cellStyle name="s_Unit Price Sen. (2)_1_165500 Prepaid Other_NY_05.12 2" xfId="31426"/>
    <cellStyle name="s_Unit Price Sen. (2)_1_165500 Prepaid Other_NY_05.12 2 2" xfId="17958"/>
    <cellStyle name="s_Unit Price Sen. (2)_1_241208 Accrued Rents_NY_05.12" xfId="9494"/>
    <cellStyle name="s_Unit Price Sen. (2)_1_241208 Accrued Rents_NY_05.12 2" xfId="31427"/>
    <cellStyle name="s_Unit Price Sen. (2)_1_241208 Accrued Rents_NY_05.12 2 2" xfId="19411"/>
    <cellStyle name="s_Unit Price Sen. (2)_1_256328 Accr Revenue Other_LI_11.11" xfId="7915"/>
    <cellStyle name="s_Unit Price Sen. (2)_1_256328 Accr Revenue Other_LI_11.11 2" xfId="11427"/>
    <cellStyle name="s_Unit Price Sen. (2)_1_256328 Accr Revenue Other_LI_11.11 2 2" xfId="13220"/>
    <cellStyle name="s_Unit Price Sen. (2)_1_256328 Accr Revenue Other_LI_11.11 2 2 2" xfId="16758"/>
    <cellStyle name="s_Unit Price Sen. (2)_1_256328 Accr Revenue Other_LI_11.11 2 2 3" xfId="23815"/>
    <cellStyle name="s_Unit Price Sen. (2)_1_256328 Accr Revenue Other_LI_11.11 2 3" xfId="15001"/>
    <cellStyle name="s_Unit Price Sen. (2)_1_256328 Accr Revenue Other_LI_11.11 2 4" xfId="22046"/>
    <cellStyle name="s_Unit Price Sen. (2)_1_256328 Accr Revenue Other_LI_11.11 3" xfId="12335"/>
    <cellStyle name="s_Unit Price Sen. (2)_1_256328 Accr Revenue Other_LI_11.11 3 2" xfId="15881"/>
    <cellStyle name="s_Unit Price Sen. (2)_1_256328 Accr Revenue Other_LI_11.11 3 3" xfId="22937"/>
    <cellStyle name="s_Unit Price Sen. (2)_1_256328 Accr Revenue Other_LI_11.11 4" xfId="14119"/>
    <cellStyle name="s_Unit Price Sen. (2)_1_256328 Accr Revenue Other_LI_11.11 4 2" xfId="31428"/>
    <cellStyle name="s_Unit Price Sen. (2)_1_256328 Accr Revenue Other_LI_11.11 4 3" xfId="19401"/>
    <cellStyle name="s_Unit Price Sen. (2)_1_256328 Accr Revenue Other_LI_11.11 5" xfId="20183"/>
    <cellStyle name="s_Unit Price Sen. (2)_1_256328 Accr Revenue Other_LI_11.11 6" xfId="36572"/>
    <cellStyle name="s_Unit Price Sen. (2)_1_256328 Accr Revenue Other_LI_11.11 7" xfId="37462"/>
    <cellStyle name="s_Unit Price Sen. (2)_1_256328 Accr Revenue Other_LI_11.11 8" xfId="38350"/>
    <cellStyle name="s_Unit Price Sen. (2)_1_256345 MTBE_NY_05.12" xfId="9495"/>
    <cellStyle name="s_Unit Price Sen. (2)_1_256345 MTBE_NY_05.12 2" xfId="31429"/>
    <cellStyle name="s_Unit Price Sen. (2)_1_256345 MTBE_NY_05.12 2 2" xfId="35583"/>
    <cellStyle name="s_Unit Price Sen. (2)_1_39 - JE 79 Rev Stabilization adj_NY_05.12" xfId="9252"/>
    <cellStyle name="s_Unit Price Sen. (2)_1_39 - JE 79 Rev Stabilization adj_NY_05.12 2" xfId="31430"/>
    <cellStyle name="s_Unit Price Sen. (2)_1_39 - JE 79 Rev Stabilization adj_NY_05.12 2 2" xfId="32531"/>
    <cellStyle name="s_Unit Price Sen. (2)_1_Attachment A updated 07 11 with Co. Share 14% &amp; East Rockaway" xfId="7916"/>
    <cellStyle name="s_Unit Price Sen. (2)_1_Attachment A updated 07 11 with Co. Share 14% &amp; East Rockaway 2" xfId="11428"/>
    <cellStyle name="s_Unit Price Sen. (2)_1_Attachment A updated 07 11 with Co. Share 14% &amp; East Rockaway 2 2" xfId="13221"/>
    <cellStyle name="s_Unit Price Sen. (2)_1_Attachment A updated 07 11 with Co. Share 14% &amp; East Rockaway 2 2 2" xfId="16759"/>
    <cellStyle name="s_Unit Price Sen. (2)_1_Attachment A updated 07 11 with Co. Share 14% &amp; East Rockaway 2 2 3" xfId="23816"/>
    <cellStyle name="s_Unit Price Sen. (2)_1_Attachment A updated 07 11 with Co. Share 14% &amp; East Rockaway 2 3" xfId="15002"/>
    <cellStyle name="s_Unit Price Sen. (2)_1_Attachment A updated 07 11 with Co. Share 14% &amp; East Rockaway 2 4" xfId="22047"/>
    <cellStyle name="s_Unit Price Sen. (2)_1_Attachment A updated 07 11 with Co. Share 14% &amp; East Rockaway 3" xfId="12336"/>
    <cellStyle name="s_Unit Price Sen. (2)_1_Attachment A updated 07 11 with Co. Share 14% &amp; East Rockaway 3 2" xfId="15882"/>
    <cellStyle name="s_Unit Price Sen. (2)_1_Attachment A updated 07 11 with Co. Share 14% &amp; East Rockaway 3 3" xfId="22938"/>
    <cellStyle name="s_Unit Price Sen. (2)_1_Attachment A updated 07 11 with Co. Share 14% &amp; East Rockaway 4" xfId="14120"/>
    <cellStyle name="s_Unit Price Sen. (2)_1_Attachment A updated 07 11 with Co. Share 14% &amp; East Rockaway 4 2" xfId="31431"/>
    <cellStyle name="s_Unit Price Sen. (2)_1_Attachment A updated 07 11 with Co. Share 14% &amp; East Rockaway 4 3" xfId="33015"/>
    <cellStyle name="s_Unit Price Sen. (2)_1_Attachment A updated 07 11 with Co. Share 14% &amp; East Rockaway 5" xfId="20184"/>
    <cellStyle name="s_Unit Price Sen. (2)_1_Attachment A updated 07 11 with Co. Share 14% &amp; East Rockaway 6" xfId="36573"/>
    <cellStyle name="s_Unit Price Sen. (2)_1_Attachment A updated 07 11 with Co. Share 14% &amp; East Rockaway 7" xfId="37463"/>
    <cellStyle name="s_Unit Price Sen. (2)_1_Attachment A updated 07 11 with Co. Share 14% &amp; East Rockaway 8" xfId="38351"/>
    <cellStyle name="s_Unit Price Sen. (2)_1_Attachment A updated 07 11 with Co. Share 14% &amp; East Rockaway_Attachment A_Village Refunds # 2 as of 09 12 2011 updated" xfId="10723"/>
    <cellStyle name="s_Unit Price Sen. (2)_1_Attachment A updated 07 11 with Co. Share 14% &amp; East Rockaway_Attachment A_Village Refunds # 2 as of 09 12 2011 updated 2" xfId="31432"/>
    <cellStyle name="s_Unit Price Sen. (2)_1_Attachment A updated 07 11 with Co. Share 14% &amp; East Rockaway_Attachment A_Village Refunds # 2 as of 09 12 2011 updated 2 2" xfId="35231"/>
    <cellStyle name="s_Unit Price Sen. (2)_1_Attachment A updated with Co. Share 14% 07 25 2011" xfId="7917"/>
    <cellStyle name="s_Unit Price Sen. (2)_1_Attachment A updated with Co. Share 14% 07 25 2011 2" xfId="11429"/>
    <cellStyle name="s_Unit Price Sen. (2)_1_Attachment A updated with Co. Share 14% 07 25 2011 2 2" xfId="13222"/>
    <cellStyle name="s_Unit Price Sen. (2)_1_Attachment A updated with Co. Share 14% 07 25 2011 2 2 2" xfId="16760"/>
    <cellStyle name="s_Unit Price Sen. (2)_1_Attachment A updated with Co. Share 14% 07 25 2011 2 2 3" xfId="23817"/>
    <cellStyle name="s_Unit Price Sen. (2)_1_Attachment A updated with Co. Share 14% 07 25 2011 2 3" xfId="15003"/>
    <cellStyle name="s_Unit Price Sen. (2)_1_Attachment A updated with Co. Share 14% 07 25 2011 2 4" xfId="22048"/>
    <cellStyle name="s_Unit Price Sen. (2)_1_Attachment A updated with Co. Share 14% 07 25 2011 3" xfId="12337"/>
    <cellStyle name="s_Unit Price Sen. (2)_1_Attachment A updated with Co. Share 14% 07 25 2011 3 2" xfId="15883"/>
    <cellStyle name="s_Unit Price Sen. (2)_1_Attachment A updated with Co. Share 14% 07 25 2011 3 3" xfId="22939"/>
    <cellStyle name="s_Unit Price Sen. (2)_1_Attachment A updated with Co. Share 14% 07 25 2011 4" xfId="14121"/>
    <cellStyle name="s_Unit Price Sen. (2)_1_Attachment A updated with Co. Share 14% 07 25 2011 4 2" xfId="31433"/>
    <cellStyle name="s_Unit Price Sen. (2)_1_Attachment A updated with Co. Share 14% 07 25 2011 4 3" xfId="18203"/>
    <cellStyle name="s_Unit Price Sen. (2)_1_Attachment A updated with Co. Share 14% 07 25 2011 5" xfId="20185"/>
    <cellStyle name="s_Unit Price Sen. (2)_1_Attachment A updated with Co. Share 14% 07 25 2011 6" xfId="36574"/>
    <cellStyle name="s_Unit Price Sen. (2)_1_Attachment A updated with Co. Share 14% 07 25 2011 7" xfId="37464"/>
    <cellStyle name="s_Unit Price Sen. (2)_1_Attachment A updated with Co. Share 14% 07 25 2011 8" xfId="38352"/>
    <cellStyle name="s_Unit Price Sen. (2)_1_Attachment A updated with Co. Share 14% 07 25 2011_Attachment A_Village Refunds # 2 as of 09 12 2011 updated" xfId="10724"/>
    <cellStyle name="s_Unit Price Sen. (2)_1_Attachment A updated with Co. Share 14% 07 25 2011_Attachment A_Village Refunds # 2 as of 09 12 2011 updated 2" xfId="31434"/>
    <cellStyle name="s_Unit Price Sen. (2)_1_Attachment A updated with Co. Share 14% 07 25 2011_Attachment A_Village Refunds # 2 as of 09 12 2011 updated 2 2" xfId="19816"/>
    <cellStyle name="s_Unit Price Sen. (2)_1_Attachment A_Village Refunds # 2 as of 09 12 2011 updated" xfId="10725"/>
    <cellStyle name="s_Unit Price Sen. (2)_1_Attachment A_Village Refunds # 2 as of 09 12 2011 updated 2" xfId="31435"/>
    <cellStyle name="s_Unit Price Sen. (2)_1_Attachment A_Village Refunds # 2 as of 09 12 2011 updated 2 2" xfId="33626"/>
    <cellStyle name="s_Unit Price Sen. (2)_1_CONTROL_LOG_01_2012" xfId="7918"/>
    <cellStyle name="s_Unit Price Sen. (2)_1_CONTROL_LOG_01_2012 2" xfId="11430"/>
    <cellStyle name="s_Unit Price Sen. (2)_1_CONTROL_LOG_01_2012 2 2" xfId="13223"/>
    <cellStyle name="s_Unit Price Sen. (2)_1_CONTROL_LOG_01_2012 2 2 2" xfId="16761"/>
    <cellStyle name="s_Unit Price Sen. (2)_1_CONTROL_LOG_01_2012 2 2 3" xfId="23818"/>
    <cellStyle name="s_Unit Price Sen. (2)_1_CONTROL_LOG_01_2012 2 3" xfId="15004"/>
    <cellStyle name="s_Unit Price Sen. (2)_1_CONTROL_LOG_01_2012 2 4" xfId="22049"/>
    <cellStyle name="s_Unit Price Sen. (2)_1_CONTROL_LOG_01_2012 3" xfId="12338"/>
    <cellStyle name="s_Unit Price Sen. (2)_1_CONTROL_LOG_01_2012 3 2" xfId="15884"/>
    <cellStyle name="s_Unit Price Sen. (2)_1_CONTROL_LOG_01_2012 3 3" xfId="22940"/>
    <cellStyle name="s_Unit Price Sen. (2)_1_CONTROL_LOG_01_2012 4" xfId="14122"/>
    <cellStyle name="s_Unit Price Sen. (2)_1_CONTROL_LOG_01_2012 4 2" xfId="31436"/>
    <cellStyle name="s_Unit Price Sen. (2)_1_CONTROL_LOG_01_2012 4 3" xfId="33785"/>
    <cellStyle name="s_Unit Price Sen. (2)_1_CONTROL_LOG_01_2012 5" xfId="20186"/>
    <cellStyle name="s_Unit Price Sen. (2)_1_CONTROL_LOG_01_2012 6" xfId="36575"/>
    <cellStyle name="s_Unit Price Sen. (2)_1_CONTROL_LOG_01_2012 7" xfId="37465"/>
    <cellStyle name="s_Unit Price Sen. (2)_1_CONTROL_LOG_01_2012 8" xfId="38353"/>
    <cellStyle name="s_Unit Price Sen. (2)_1_CONTROL_LOG_02_2012" xfId="7919"/>
    <cellStyle name="s_Unit Price Sen. (2)_1_CONTROL_LOG_02_2012 2" xfId="11431"/>
    <cellStyle name="s_Unit Price Sen. (2)_1_CONTROL_LOG_02_2012 2 2" xfId="13224"/>
    <cellStyle name="s_Unit Price Sen. (2)_1_CONTROL_LOG_02_2012 2 2 2" xfId="16762"/>
    <cellStyle name="s_Unit Price Sen. (2)_1_CONTROL_LOG_02_2012 2 2 3" xfId="23819"/>
    <cellStyle name="s_Unit Price Sen. (2)_1_CONTROL_LOG_02_2012 2 3" xfId="15005"/>
    <cellStyle name="s_Unit Price Sen. (2)_1_CONTROL_LOG_02_2012 2 4" xfId="22050"/>
    <cellStyle name="s_Unit Price Sen. (2)_1_CONTROL_LOG_02_2012 3" xfId="12339"/>
    <cellStyle name="s_Unit Price Sen. (2)_1_CONTROL_LOG_02_2012 3 2" xfId="15885"/>
    <cellStyle name="s_Unit Price Sen. (2)_1_CONTROL_LOG_02_2012 3 3" xfId="22941"/>
    <cellStyle name="s_Unit Price Sen. (2)_1_CONTROL_LOG_02_2012 4" xfId="14123"/>
    <cellStyle name="s_Unit Price Sen. (2)_1_CONTROL_LOG_02_2012 4 2" xfId="31437"/>
    <cellStyle name="s_Unit Price Sen. (2)_1_CONTROL_LOG_02_2012 4 3" xfId="17796"/>
    <cellStyle name="s_Unit Price Sen. (2)_1_CONTROL_LOG_02_2012 5" xfId="20187"/>
    <cellStyle name="s_Unit Price Sen. (2)_1_CONTROL_LOG_02_2012 6" xfId="36576"/>
    <cellStyle name="s_Unit Price Sen. (2)_1_CONTROL_LOG_02_2012 7" xfId="37466"/>
    <cellStyle name="s_Unit Price Sen. (2)_1_CONTROL_LOG_02_2012 8" xfId="38354"/>
    <cellStyle name="s_Unit Price Sen. (2)_1_CONTROL_LOG_03_2012" xfId="7920"/>
    <cellStyle name="s_Unit Price Sen. (2)_1_CONTROL_LOG_03_2012 2" xfId="11432"/>
    <cellStyle name="s_Unit Price Sen. (2)_1_CONTROL_LOG_03_2012 2 2" xfId="13225"/>
    <cellStyle name="s_Unit Price Sen. (2)_1_CONTROL_LOG_03_2012 2 2 2" xfId="16763"/>
    <cellStyle name="s_Unit Price Sen. (2)_1_CONTROL_LOG_03_2012 2 2 3" xfId="23820"/>
    <cellStyle name="s_Unit Price Sen. (2)_1_CONTROL_LOG_03_2012 2 3" xfId="15006"/>
    <cellStyle name="s_Unit Price Sen. (2)_1_CONTROL_LOG_03_2012 2 4" xfId="22051"/>
    <cellStyle name="s_Unit Price Sen. (2)_1_CONTROL_LOG_03_2012 3" xfId="12340"/>
    <cellStyle name="s_Unit Price Sen. (2)_1_CONTROL_LOG_03_2012 3 2" xfId="15886"/>
    <cellStyle name="s_Unit Price Sen. (2)_1_CONTROL_LOG_03_2012 3 3" xfId="22942"/>
    <cellStyle name="s_Unit Price Sen. (2)_1_CONTROL_LOG_03_2012 4" xfId="14124"/>
    <cellStyle name="s_Unit Price Sen. (2)_1_CONTROL_LOG_03_2012 4 2" xfId="31438"/>
    <cellStyle name="s_Unit Price Sen. (2)_1_CONTROL_LOG_03_2012 4 3" xfId="20690"/>
    <cellStyle name="s_Unit Price Sen. (2)_1_CONTROL_LOG_03_2012 5" xfId="20188"/>
    <cellStyle name="s_Unit Price Sen. (2)_1_CONTROL_LOG_03_2012 6" xfId="36577"/>
    <cellStyle name="s_Unit Price Sen. (2)_1_CONTROL_LOG_03_2012 7" xfId="37467"/>
    <cellStyle name="s_Unit Price Sen. (2)_1_CONTROL_LOG_03_2012 8" xfId="38355"/>
    <cellStyle name="s_Unit Price Sen. (2)_1_CONTROL_LOG_04_2011" xfId="7921"/>
    <cellStyle name="s_Unit Price Sen. (2)_1_CONTROL_LOG_04_2011 2" xfId="11433"/>
    <cellStyle name="s_Unit Price Sen. (2)_1_CONTROL_LOG_04_2011 2 2" xfId="13226"/>
    <cellStyle name="s_Unit Price Sen. (2)_1_CONTROL_LOG_04_2011 2 2 2" xfId="16764"/>
    <cellStyle name="s_Unit Price Sen. (2)_1_CONTROL_LOG_04_2011 2 2 3" xfId="23821"/>
    <cellStyle name="s_Unit Price Sen. (2)_1_CONTROL_LOG_04_2011 2 3" xfId="15007"/>
    <cellStyle name="s_Unit Price Sen. (2)_1_CONTROL_LOG_04_2011 2 4" xfId="22052"/>
    <cellStyle name="s_Unit Price Sen. (2)_1_CONTROL_LOG_04_2011 3" xfId="12341"/>
    <cellStyle name="s_Unit Price Sen. (2)_1_CONTROL_LOG_04_2011 3 2" xfId="15887"/>
    <cellStyle name="s_Unit Price Sen. (2)_1_CONTROL_LOG_04_2011 3 3" xfId="22943"/>
    <cellStyle name="s_Unit Price Sen. (2)_1_CONTROL_LOG_04_2011 4" xfId="14125"/>
    <cellStyle name="s_Unit Price Sen. (2)_1_CONTROL_LOG_04_2011 4 2" xfId="31439"/>
    <cellStyle name="s_Unit Price Sen. (2)_1_CONTROL_LOG_04_2011 4 3" xfId="34937"/>
    <cellStyle name="s_Unit Price Sen. (2)_1_CONTROL_LOG_04_2011 5" xfId="20189"/>
    <cellStyle name="s_Unit Price Sen. (2)_1_CONTROL_LOG_04_2011 6" xfId="36578"/>
    <cellStyle name="s_Unit Price Sen. (2)_1_CONTROL_LOG_04_2011 7" xfId="37468"/>
    <cellStyle name="s_Unit Price Sen. (2)_1_CONTROL_LOG_04_2011 8" xfId="38356"/>
    <cellStyle name="s_Unit Price Sen. (2)_1_CONTROL_LOG_04_2012" xfId="7922"/>
    <cellStyle name="s_Unit Price Sen. (2)_1_CONTROL_LOG_04_2012 2" xfId="11434"/>
    <cellStyle name="s_Unit Price Sen. (2)_1_CONTROL_LOG_04_2012 2 2" xfId="13227"/>
    <cellStyle name="s_Unit Price Sen. (2)_1_CONTROL_LOG_04_2012 2 2 2" xfId="16765"/>
    <cellStyle name="s_Unit Price Sen. (2)_1_CONTROL_LOG_04_2012 2 2 3" xfId="23822"/>
    <cellStyle name="s_Unit Price Sen. (2)_1_CONTROL_LOG_04_2012 2 3" xfId="15008"/>
    <cellStyle name="s_Unit Price Sen. (2)_1_CONTROL_LOG_04_2012 2 4" xfId="22053"/>
    <cellStyle name="s_Unit Price Sen. (2)_1_CONTROL_LOG_04_2012 3" xfId="12342"/>
    <cellStyle name="s_Unit Price Sen. (2)_1_CONTROL_LOG_04_2012 3 2" xfId="15888"/>
    <cellStyle name="s_Unit Price Sen. (2)_1_CONTROL_LOG_04_2012 3 3" xfId="22944"/>
    <cellStyle name="s_Unit Price Sen. (2)_1_CONTROL_LOG_04_2012 4" xfId="14126"/>
    <cellStyle name="s_Unit Price Sen. (2)_1_CONTROL_LOG_04_2012 4 2" xfId="31440"/>
    <cellStyle name="s_Unit Price Sen. (2)_1_CONTROL_LOG_04_2012 4 3" xfId="34976"/>
    <cellStyle name="s_Unit Price Sen. (2)_1_CONTROL_LOG_04_2012 5" xfId="20190"/>
    <cellStyle name="s_Unit Price Sen. (2)_1_CONTROL_LOG_04_2012 6" xfId="36579"/>
    <cellStyle name="s_Unit Price Sen. (2)_1_CONTROL_LOG_04_2012 7" xfId="37469"/>
    <cellStyle name="s_Unit Price Sen. (2)_1_CONTROL_LOG_04_2012 8" xfId="38357"/>
    <cellStyle name="s_Unit Price Sen. (2)_1_CONTROL_LOG_05_2011" xfId="7923"/>
    <cellStyle name="s_Unit Price Sen. (2)_1_CONTROL_LOG_05_2011 2" xfId="11435"/>
    <cellStyle name="s_Unit Price Sen. (2)_1_CONTROL_LOG_05_2011 2 2" xfId="13228"/>
    <cellStyle name="s_Unit Price Sen. (2)_1_CONTROL_LOG_05_2011 2 2 2" xfId="16766"/>
    <cellStyle name="s_Unit Price Sen. (2)_1_CONTROL_LOG_05_2011 2 2 3" xfId="23823"/>
    <cellStyle name="s_Unit Price Sen. (2)_1_CONTROL_LOG_05_2011 2 3" xfId="15009"/>
    <cellStyle name="s_Unit Price Sen. (2)_1_CONTROL_LOG_05_2011 2 4" xfId="22054"/>
    <cellStyle name="s_Unit Price Sen. (2)_1_CONTROL_LOG_05_2011 3" xfId="12343"/>
    <cellStyle name="s_Unit Price Sen. (2)_1_CONTROL_LOG_05_2011 3 2" xfId="15889"/>
    <cellStyle name="s_Unit Price Sen. (2)_1_CONTROL_LOG_05_2011 3 3" xfId="22945"/>
    <cellStyle name="s_Unit Price Sen. (2)_1_CONTROL_LOG_05_2011 4" xfId="14127"/>
    <cellStyle name="s_Unit Price Sen. (2)_1_CONTROL_LOG_05_2011 4 2" xfId="31441"/>
    <cellStyle name="s_Unit Price Sen. (2)_1_CONTROL_LOG_05_2011 4 3" xfId="32343"/>
    <cellStyle name="s_Unit Price Sen. (2)_1_CONTROL_LOG_05_2011 5" xfId="20191"/>
    <cellStyle name="s_Unit Price Sen. (2)_1_CONTROL_LOG_05_2011 6" xfId="36580"/>
    <cellStyle name="s_Unit Price Sen. (2)_1_CONTROL_LOG_05_2011 7" xfId="37470"/>
    <cellStyle name="s_Unit Price Sen. (2)_1_CONTROL_LOG_05_2011 8" xfId="38358"/>
    <cellStyle name="s_Unit Price Sen. (2)_1_CONTROL_LOG_05_2012" xfId="7924"/>
    <cellStyle name="s_Unit Price Sen. (2)_1_CONTROL_LOG_05_2012 2" xfId="11436"/>
    <cellStyle name="s_Unit Price Sen. (2)_1_CONTROL_LOG_05_2012 2 2" xfId="13229"/>
    <cellStyle name="s_Unit Price Sen. (2)_1_CONTROL_LOG_05_2012 2 2 2" xfId="16767"/>
    <cellStyle name="s_Unit Price Sen. (2)_1_CONTROL_LOG_05_2012 2 2 3" xfId="23824"/>
    <cellStyle name="s_Unit Price Sen. (2)_1_CONTROL_LOG_05_2012 2 3" xfId="15010"/>
    <cellStyle name="s_Unit Price Sen. (2)_1_CONTROL_LOG_05_2012 2 4" xfId="22055"/>
    <cellStyle name="s_Unit Price Sen. (2)_1_CONTROL_LOG_05_2012 3" xfId="12344"/>
    <cellStyle name="s_Unit Price Sen. (2)_1_CONTROL_LOG_05_2012 3 2" xfId="15890"/>
    <cellStyle name="s_Unit Price Sen. (2)_1_CONTROL_LOG_05_2012 3 3" xfId="22946"/>
    <cellStyle name="s_Unit Price Sen. (2)_1_CONTROL_LOG_05_2012 4" xfId="14128"/>
    <cellStyle name="s_Unit Price Sen. (2)_1_CONTROL_LOG_05_2012 4 2" xfId="31442"/>
    <cellStyle name="s_Unit Price Sen. (2)_1_CONTROL_LOG_05_2012 4 3" xfId="32627"/>
    <cellStyle name="s_Unit Price Sen. (2)_1_CONTROL_LOG_05_2012 5" xfId="20192"/>
    <cellStyle name="s_Unit Price Sen. (2)_1_CONTROL_LOG_05_2012 6" xfId="36581"/>
    <cellStyle name="s_Unit Price Sen. (2)_1_CONTROL_LOG_05_2012 7" xfId="37471"/>
    <cellStyle name="s_Unit Price Sen. (2)_1_CONTROL_LOG_05_2012 8" xfId="38359"/>
    <cellStyle name="s_Unit Price Sen. (2)_1_CONTROL_LOG_06_2011" xfId="7925"/>
    <cellStyle name="s_Unit Price Sen. (2)_1_CONTROL_LOG_06_2011 2" xfId="11437"/>
    <cellStyle name="s_Unit Price Sen. (2)_1_CONTROL_LOG_06_2011 2 2" xfId="13230"/>
    <cellStyle name="s_Unit Price Sen. (2)_1_CONTROL_LOG_06_2011 2 2 2" xfId="16768"/>
    <cellStyle name="s_Unit Price Sen. (2)_1_CONTROL_LOG_06_2011 2 2 3" xfId="23825"/>
    <cellStyle name="s_Unit Price Sen. (2)_1_CONTROL_LOG_06_2011 2 3" xfId="15011"/>
    <cellStyle name="s_Unit Price Sen. (2)_1_CONTROL_LOG_06_2011 2 4" xfId="22056"/>
    <cellStyle name="s_Unit Price Sen. (2)_1_CONTROL_LOG_06_2011 3" xfId="12345"/>
    <cellStyle name="s_Unit Price Sen. (2)_1_CONTROL_LOG_06_2011 3 2" xfId="15891"/>
    <cellStyle name="s_Unit Price Sen. (2)_1_CONTROL_LOG_06_2011 3 3" xfId="22947"/>
    <cellStyle name="s_Unit Price Sen. (2)_1_CONTROL_LOG_06_2011 4" xfId="14129"/>
    <cellStyle name="s_Unit Price Sen. (2)_1_CONTROL_LOG_06_2011 4 2" xfId="31443"/>
    <cellStyle name="s_Unit Price Sen. (2)_1_CONTROL_LOG_06_2011 4 3" xfId="34940"/>
    <cellStyle name="s_Unit Price Sen. (2)_1_CONTROL_LOG_06_2011 5" xfId="20193"/>
    <cellStyle name="s_Unit Price Sen. (2)_1_CONTROL_LOG_06_2011 6" xfId="36582"/>
    <cellStyle name="s_Unit Price Sen. (2)_1_CONTROL_LOG_06_2011 7" xfId="37472"/>
    <cellStyle name="s_Unit Price Sen. (2)_1_CONTROL_LOG_06_2011 8" xfId="38360"/>
    <cellStyle name="s_Unit Price Sen. (2)_1_CONTROL_LOG_06_2012" xfId="7926"/>
    <cellStyle name="s_Unit Price Sen. (2)_1_CONTROL_LOG_06_2012 2" xfId="11438"/>
    <cellStyle name="s_Unit Price Sen. (2)_1_CONTROL_LOG_06_2012 2 2" xfId="13231"/>
    <cellStyle name="s_Unit Price Sen. (2)_1_CONTROL_LOG_06_2012 2 2 2" xfId="16769"/>
    <cellStyle name="s_Unit Price Sen. (2)_1_CONTROL_LOG_06_2012 2 2 3" xfId="23826"/>
    <cellStyle name="s_Unit Price Sen. (2)_1_CONTROL_LOG_06_2012 2 3" xfId="15012"/>
    <cellStyle name="s_Unit Price Sen. (2)_1_CONTROL_LOG_06_2012 2 4" xfId="22057"/>
    <cellStyle name="s_Unit Price Sen. (2)_1_CONTROL_LOG_06_2012 3" xfId="12346"/>
    <cellStyle name="s_Unit Price Sen. (2)_1_CONTROL_LOG_06_2012 3 2" xfId="15892"/>
    <cellStyle name="s_Unit Price Sen. (2)_1_CONTROL_LOG_06_2012 3 3" xfId="22948"/>
    <cellStyle name="s_Unit Price Sen. (2)_1_CONTROL_LOG_06_2012 4" xfId="14130"/>
    <cellStyle name="s_Unit Price Sen. (2)_1_CONTROL_LOG_06_2012 4 2" xfId="31444"/>
    <cellStyle name="s_Unit Price Sen. (2)_1_CONTROL_LOG_06_2012 4 3" xfId="19817"/>
    <cellStyle name="s_Unit Price Sen. (2)_1_CONTROL_LOG_06_2012 5" xfId="20194"/>
    <cellStyle name="s_Unit Price Sen. (2)_1_CONTROL_LOG_06_2012 6" xfId="36583"/>
    <cellStyle name="s_Unit Price Sen. (2)_1_CONTROL_LOG_06_2012 7" xfId="37473"/>
    <cellStyle name="s_Unit Price Sen. (2)_1_CONTROL_LOG_06_2012 8" xfId="38361"/>
    <cellStyle name="s_Unit Price Sen. (2)_1_CONTROL_LOG_07_2011" xfId="7927"/>
    <cellStyle name="s_Unit Price Sen. (2)_1_CONTROL_LOG_07_2011 2" xfId="11439"/>
    <cellStyle name="s_Unit Price Sen. (2)_1_CONTROL_LOG_07_2011 2 2" xfId="13232"/>
    <cellStyle name="s_Unit Price Sen. (2)_1_CONTROL_LOG_07_2011 2 2 2" xfId="16770"/>
    <cellStyle name="s_Unit Price Sen. (2)_1_CONTROL_LOG_07_2011 2 2 3" xfId="23827"/>
    <cellStyle name="s_Unit Price Sen. (2)_1_CONTROL_LOG_07_2011 2 3" xfId="15013"/>
    <cellStyle name="s_Unit Price Sen. (2)_1_CONTROL_LOG_07_2011 2 4" xfId="22058"/>
    <cellStyle name="s_Unit Price Sen. (2)_1_CONTROL_LOG_07_2011 3" xfId="12347"/>
    <cellStyle name="s_Unit Price Sen. (2)_1_CONTROL_LOG_07_2011 3 2" xfId="15893"/>
    <cellStyle name="s_Unit Price Sen. (2)_1_CONTROL_LOG_07_2011 3 3" xfId="22949"/>
    <cellStyle name="s_Unit Price Sen. (2)_1_CONTROL_LOG_07_2011 4" xfId="14131"/>
    <cellStyle name="s_Unit Price Sen. (2)_1_CONTROL_LOG_07_2011 4 2" xfId="31445"/>
    <cellStyle name="s_Unit Price Sen. (2)_1_CONTROL_LOG_07_2011 4 3" xfId="19286"/>
    <cellStyle name="s_Unit Price Sen. (2)_1_CONTROL_LOG_07_2011 5" xfId="20195"/>
    <cellStyle name="s_Unit Price Sen. (2)_1_CONTROL_LOG_07_2011 6" xfId="36584"/>
    <cellStyle name="s_Unit Price Sen. (2)_1_CONTROL_LOG_07_2011 7" xfId="37474"/>
    <cellStyle name="s_Unit Price Sen. (2)_1_CONTROL_LOG_07_2011 8" xfId="38362"/>
    <cellStyle name="s_Unit Price Sen. (2)_1_CONTROL_LOG_08_2011" xfId="7928"/>
    <cellStyle name="s_Unit Price Sen. (2)_1_CONTROL_LOG_08_2011 2" xfId="11440"/>
    <cellStyle name="s_Unit Price Sen. (2)_1_CONTROL_LOG_08_2011 2 2" xfId="13233"/>
    <cellStyle name="s_Unit Price Sen. (2)_1_CONTROL_LOG_08_2011 2 2 2" xfId="16771"/>
    <cellStyle name="s_Unit Price Sen. (2)_1_CONTROL_LOG_08_2011 2 2 3" xfId="23828"/>
    <cellStyle name="s_Unit Price Sen. (2)_1_CONTROL_LOG_08_2011 2 3" xfId="15014"/>
    <cellStyle name="s_Unit Price Sen. (2)_1_CONTROL_LOG_08_2011 2 4" xfId="22059"/>
    <cellStyle name="s_Unit Price Sen. (2)_1_CONTROL_LOG_08_2011 3" xfId="12348"/>
    <cellStyle name="s_Unit Price Sen. (2)_1_CONTROL_LOG_08_2011 3 2" xfId="15894"/>
    <cellStyle name="s_Unit Price Sen. (2)_1_CONTROL_LOG_08_2011 3 3" xfId="22950"/>
    <cellStyle name="s_Unit Price Sen. (2)_1_CONTROL_LOG_08_2011 4" xfId="14132"/>
    <cellStyle name="s_Unit Price Sen. (2)_1_CONTROL_LOG_08_2011 4 2" xfId="31446"/>
    <cellStyle name="s_Unit Price Sen. (2)_1_CONTROL_LOG_08_2011 4 3" xfId="19161"/>
    <cellStyle name="s_Unit Price Sen. (2)_1_CONTROL_LOG_08_2011 5" xfId="20196"/>
    <cellStyle name="s_Unit Price Sen. (2)_1_CONTROL_LOG_08_2011 6" xfId="36585"/>
    <cellStyle name="s_Unit Price Sen. (2)_1_CONTROL_LOG_08_2011 7" xfId="37475"/>
    <cellStyle name="s_Unit Price Sen. (2)_1_CONTROL_LOG_08_2011 8" xfId="38363"/>
    <cellStyle name="s_Unit Price Sen. (2)_1_CONTROL_LOG_09_2011" xfId="7929"/>
    <cellStyle name="s_Unit Price Sen. (2)_1_CONTROL_LOG_09_2011 2" xfId="11441"/>
    <cellStyle name="s_Unit Price Sen. (2)_1_CONTROL_LOG_09_2011 2 2" xfId="13234"/>
    <cellStyle name="s_Unit Price Sen. (2)_1_CONTROL_LOG_09_2011 2 2 2" xfId="16772"/>
    <cellStyle name="s_Unit Price Sen. (2)_1_CONTROL_LOG_09_2011 2 2 3" xfId="23829"/>
    <cellStyle name="s_Unit Price Sen. (2)_1_CONTROL_LOG_09_2011 2 3" xfId="15015"/>
    <cellStyle name="s_Unit Price Sen. (2)_1_CONTROL_LOG_09_2011 2 4" xfId="22060"/>
    <cellStyle name="s_Unit Price Sen. (2)_1_CONTROL_LOG_09_2011 3" xfId="12349"/>
    <cellStyle name="s_Unit Price Sen. (2)_1_CONTROL_LOG_09_2011 3 2" xfId="15895"/>
    <cellStyle name="s_Unit Price Sen. (2)_1_CONTROL_LOG_09_2011 3 3" xfId="22951"/>
    <cellStyle name="s_Unit Price Sen. (2)_1_CONTROL_LOG_09_2011 4" xfId="14133"/>
    <cellStyle name="s_Unit Price Sen. (2)_1_CONTROL_LOG_09_2011 4 2" xfId="31447"/>
    <cellStyle name="s_Unit Price Sen. (2)_1_CONTROL_LOG_09_2011 4 3" xfId="17426"/>
    <cellStyle name="s_Unit Price Sen. (2)_1_CONTROL_LOG_09_2011 5" xfId="20197"/>
    <cellStyle name="s_Unit Price Sen. (2)_1_CONTROL_LOG_09_2011 6" xfId="36586"/>
    <cellStyle name="s_Unit Price Sen. (2)_1_CONTROL_LOG_09_2011 7" xfId="37476"/>
    <cellStyle name="s_Unit Price Sen. (2)_1_CONTROL_LOG_09_2011 8" xfId="38364"/>
    <cellStyle name="s_Unit Price Sen. (2)_1_CONTROL_LOG_10_2011" xfId="7930"/>
    <cellStyle name="s_Unit Price Sen. (2)_1_CONTROL_LOG_10_2011 2" xfId="11442"/>
    <cellStyle name="s_Unit Price Sen. (2)_1_CONTROL_LOG_10_2011 2 2" xfId="13235"/>
    <cellStyle name="s_Unit Price Sen. (2)_1_CONTROL_LOG_10_2011 2 2 2" xfId="16773"/>
    <cellStyle name="s_Unit Price Sen. (2)_1_CONTROL_LOG_10_2011 2 2 3" xfId="23830"/>
    <cellStyle name="s_Unit Price Sen. (2)_1_CONTROL_LOG_10_2011 2 3" xfId="15016"/>
    <cellStyle name="s_Unit Price Sen. (2)_1_CONTROL_LOG_10_2011 2 4" xfId="22061"/>
    <cellStyle name="s_Unit Price Sen. (2)_1_CONTROL_LOG_10_2011 3" xfId="12350"/>
    <cellStyle name="s_Unit Price Sen. (2)_1_CONTROL_LOG_10_2011 3 2" xfId="15896"/>
    <cellStyle name="s_Unit Price Sen. (2)_1_CONTROL_LOG_10_2011 3 3" xfId="22952"/>
    <cellStyle name="s_Unit Price Sen. (2)_1_CONTROL_LOG_10_2011 4" xfId="14134"/>
    <cellStyle name="s_Unit Price Sen. (2)_1_CONTROL_LOG_10_2011 4 2" xfId="31448"/>
    <cellStyle name="s_Unit Price Sen. (2)_1_CONTROL_LOG_10_2011 4 3" xfId="34688"/>
    <cellStyle name="s_Unit Price Sen. (2)_1_CONTROL_LOG_10_2011 5" xfId="20198"/>
    <cellStyle name="s_Unit Price Sen. (2)_1_CONTROL_LOG_10_2011 6" xfId="36587"/>
    <cellStyle name="s_Unit Price Sen. (2)_1_CONTROL_LOG_10_2011 7" xfId="37477"/>
    <cellStyle name="s_Unit Price Sen. (2)_1_CONTROL_LOG_10_2011 8" xfId="38365"/>
    <cellStyle name="s_Unit Price Sen. (2)_1_CONTROL_LOG_11_2011" xfId="7931"/>
    <cellStyle name="s_Unit Price Sen. (2)_1_CONTROL_LOG_11_2011 2" xfId="11443"/>
    <cellStyle name="s_Unit Price Sen. (2)_1_CONTROL_LOG_11_2011 2 2" xfId="13236"/>
    <cellStyle name="s_Unit Price Sen. (2)_1_CONTROL_LOG_11_2011 2 2 2" xfId="16774"/>
    <cellStyle name="s_Unit Price Sen. (2)_1_CONTROL_LOG_11_2011 2 2 3" xfId="23831"/>
    <cellStyle name="s_Unit Price Sen. (2)_1_CONTROL_LOG_11_2011 2 3" xfId="15017"/>
    <cellStyle name="s_Unit Price Sen. (2)_1_CONTROL_LOG_11_2011 2 4" xfId="22062"/>
    <cellStyle name="s_Unit Price Sen. (2)_1_CONTROL_LOG_11_2011 3" xfId="12351"/>
    <cellStyle name="s_Unit Price Sen. (2)_1_CONTROL_LOG_11_2011 3 2" xfId="15897"/>
    <cellStyle name="s_Unit Price Sen. (2)_1_CONTROL_LOG_11_2011 3 3" xfId="22953"/>
    <cellStyle name="s_Unit Price Sen. (2)_1_CONTROL_LOG_11_2011 4" xfId="14135"/>
    <cellStyle name="s_Unit Price Sen. (2)_1_CONTROL_LOG_11_2011 4 2" xfId="31449"/>
    <cellStyle name="s_Unit Price Sen. (2)_1_CONTROL_LOG_11_2011 4 3" xfId="34406"/>
    <cellStyle name="s_Unit Price Sen. (2)_1_CONTROL_LOG_11_2011 5" xfId="20199"/>
    <cellStyle name="s_Unit Price Sen. (2)_1_CONTROL_LOG_11_2011 6" xfId="36588"/>
    <cellStyle name="s_Unit Price Sen. (2)_1_CONTROL_LOG_11_2011 7" xfId="37478"/>
    <cellStyle name="s_Unit Price Sen. (2)_1_CONTROL_LOG_11_2011 8" xfId="38366"/>
    <cellStyle name="s_Unit Price Sen. (2)_1_CONTROL_LOG_12_2011" xfId="7932"/>
    <cellStyle name="s_Unit Price Sen. (2)_1_CONTROL_LOG_12_2011 2" xfId="11444"/>
    <cellStyle name="s_Unit Price Sen. (2)_1_CONTROL_LOG_12_2011 2 2" xfId="13237"/>
    <cellStyle name="s_Unit Price Sen. (2)_1_CONTROL_LOG_12_2011 2 2 2" xfId="16775"/>
    <cellStyle name="s_Unit Price Sen. (2)_1_CONTROL_LOG_12_2011 2 2 3" xfId="23832"/>
    <cellStyle name="s_Unit Price Sen. (2)_1_CONTROL_LOG_12_2011 2 3" xfId="15018"/>
    <cellStyle name="s_Unit Price Sen. (2)_1_CONTROL_LOG_12_2011 2 4" xfId="22063"/>
    <cellStyle name="s_Unit Price Sen. (2)_1_CONTROL_LOG_12_2011 3" xfId="12352"/>
    <cellStyle name="s_Unit Price Sen. (2)_1_CONTROL_LOG_12_2011 3 2" xfId="15898"/>
    <cellStyle name="s_Unit Price Sen. (2)_1_CONTROL_LOG_12_2011 3 3" xfId="22954"/>
    <cellStyle name="s_Unit Price Sen. (2)_1_CONTROL_LOG_12_2011 4" xfId="14136"/>
    <cellStyle name="s_Unit Price Sen. (2)_1_CONTROL_LOG_12_2011 4 2" xfId="31450"/>
    <cellStyle name="s_Unit Price Sen. (2)_1_CONTROL_LOG_12_2011 4 3" xfId="35232"/>
    <cellStyle name="s_Unit Price Sen. (2)_1_CONTROL_LOG_12_2011 5" xfId="20200"/>
    <cellStyle name="s_Unit Price Sen. (2)_1_CONTROL_LOG_12_2011 6" xfId="36589"/>
    <cellStyle name="s_Unit Price Sen. (2)_1_CONTROL_LOG_12_2011 7" xfId="37479"/>
    <cellStyle name="s_Unit Price Sen. (2)_1_CONTROL_LOG_12_2011 8" xfId="38367"/>
    <cellStyle name="s_Unit Price Sen. (2)_1_Exhibit JNC-1 Property Tax Refunds" xfId="7933"/>
    <cellStyle name="s_Unit Price Sen. (2)_1_Exhibit JNC-1 Property Tax Refunds 2" xfId="11445"/>
    <cellStyle name="s_Unit Price Sen. (2)_1_Exhibit JNC-1 Property Tax Refunds 2 2" xfId="13238"/>
    <cellStyle name="s_Unit Price Sen. (2)_1_Exhibit JNC-1 Property Tax Refunds 2 2 2" xfId="16776"/>
    <cellStyle name="s_Unit Price Sen. (2)_1_Exhibit JNC-1 Property Tax Refunds 2 2 3" xfId="23833"/>
    <cellStyle name="s_Unit Price Sen. (2)_1_Exhibit JNC-1 Property Tax Refunds 2 3" xfId="15019"/>
    <cellStyle name="s_Unit Price Sen. (2)_1_Exhibit JNC-1 Property Tax Refunds 2 4" xfId="22064"/>
    <cellStyle name="s_Unit Price Sen. (2)_1_Exhibit JNC-1 Property Tax Refunds 3" xfId="12353"/>
    <cellStyle name="s_Unit Price Sen. (2)_1_Exhibit JNC-1 Property Tax Refunds 3 2" xfId="15899"/>
    <cellStyle name="s_Unit Price Sen. (2)_1_Exhibit JNC-1 Property Tax Refunds 3 3" xfId="22955"/>
    <cellStyle name="s_Unit Price Sen. (2)_1_Exhibit JNC-1 Property Tax Refunds 4" xfId="14137"/>
    <cellStyle name="s_Unit Price Sen. (2)_1_Exhibit JNC-1 Property Tax Refunds 4 2" xfId="31451"/>
    <cellStyle name="s_Unit Price Sen. (2)_1_Exhibit JNC-1 Property Tax Refunds 4 3" xfId="34337"/>
    <cellStyle name="s_Unit Price Sen. (2)_1_Exhibit JNC-1 Property Tax Refunds 5" xfId="20201"/>
    <cellStyle name="s_Unit Price Sen. (2)_1_Exhibit JNC-1 Property Tax Refunds 6" xfId="36590"/>
    <cellStyle name="s_Unit Price Sen. (2)_1_Exhibit JNC-1 Property Tax Refunds 7" xfId="37480"/>
    <cellStyle name="s_Unit Price Sen. (2)_1_Exhibit JNC-1 Property Tax Refunds 8" xfId="38368"/>
    <cellStyle name="s_Unit Price Sen. (2)_1_Exhibit JNC-1 Property Tax Refunds_256328 Accr Revenue Other_LI_11.11" xfId="7934"/>
    <cellStyle name="s_Unit Price Sen. (2)_1_Exhibit JNC-1 Property Tax Refunds_256328 Accr Revenue Other_LI_11.11 2" xfId="11446"/>
    <cellStyle name="s_Unit Price Sen. (2)_1_Exhibit JNC-1 Property Tax Refunds_256328 Accr Revenue Other_LI_11.11 2 2" xfId="13239"/>
    <cellStyle name="s_Unit Price Sen. (2)_1_Exhibit JNC-1 Property Tax Refunds_256328 Accr Revenue Other_LI_11.11 2 2 2" xfId="16777"/>
    <cellStyle name="s_Unit Price Sen. (2)_1_Exhibit JNC-1 Property Tax Refunds_256328 Accr Revenue Other_LI_11.11 2 2 3" xfId="23834"/>
    <cellStyle name="s_Unit Price Sen. (2)_1_Exhibit JNC-1 Property Tax Refunds_256328 Accr Revenue Other_LI_11.11 2 3" xfId="15020"/>
    <cellStyle name="s_Unit Price Sen. (2)_1_Exhibit JNC-1 Property Tax Refunds_256328 Accr Revenue Other_LI_11.11 2 4" xfId="22065"/>
    <cellStyle name="s_Unit Price Sen. (2)_1_Exhibit JNC-1 Property Tax Refunds_256328 Accr Revenue Other_LI_11.11 3" xfId="12354"/>
    <cellStyle name="s_Unit Price Sen. (2)_1_Exhibit JNC-1 Property Tax Refunds_256328 Accr Revenue Other_LI_11.11 3 2" xfId="15900"/>
    <cellStyle name="s_Unit Price Sen. (2)_1_Exhibit JNC-1 Property Tax Refunds_256328 Accr Revenue Other_LI_11.11 3 3" xfId="22956"/>
    <cellStyle name="s_Unit Price Sen. (2)_1_Exhibit JNC-1 Property Tax Refunds_256328 Accr Revenue Other_LI_11.11 4" xfId="14138"/>
    <cellStyle name="s_Unit Price Sen. (2)_1_Exhibit JNC-1 Property Tax Refunds_256328 Accr Revenue Other_LI_11.11 4 2" xfId="31452"/>
    <cellStyle name="s_Unit Price Sen. (2)_1_Exhibit JNC-1 Property Tax Refunds_256328 Accr Revenue Other_LI_11.11 4 3" xfId="17658"/>
    <cellStyle name="s_Unit Price Sen. (2)_1_Exhibit JNC-1 Property Tax Refunds_256328 Accr Revenue Other_LI_11.11 5" xfId="20202"/>
    <cellStyle name="s_Unit Price Sen. (2)_1_Exhibit JNC-1 Property Tax Refunds_256328 Accr Revenue Other_LI_11.11 6" xfId="36591"/>
    <cellStyle name="s_Unit Price Sen. (2)_1_Exhibit JNC-1 Property Tax Refunds_256328 Accr Revenue Other_LI_11.11 7" xfId="37481"/>
    <cellStyle name="s_Unit Price Sen. (2)_1_Exhibit JNC-1 Property Tax Refunds_256328 Accr Revenue Other_LI_11.11 8" xfId="38369"/>
    <cellStyle name="s_Unit Price Sen. (2)_1_Exhibit JNC-1 Property Tax Refunds_Attachment A_Village Refunds # 2 as of 09 12 2011 updated" xfId="10726"/>
    <cellStyle name="s_Unit Price Sen. (2)_1_Exhibit JNC-1 Property Tax Refunds_Attachment A_Village Refunds # 2 as of 09 12 2011 updated 2" xfId="31453"/>
    <cellStyle name="s_Unit Price Sen. (2)_1_Exhibit JNC-1 Property Tax Refunds_Attachment A_Village Refunds # 2 as of 09 12 2011 updated 2 2" xfId="34228"/>
    <cellStyle name="s_Unit Price Sen. (2)_1_Exhibit JNC-1 Property Tax Refunds_JE 154 Interest on Village Refunds_02.12" xfId="7935"/>
    <cellStyle name="s_Unit Price Sen. (2)_1_Exhibit JNC-1 Property Tax Refunds_JE 154 Interest on Village Refunds_02.12 2" xfId="11447"/>
    <cellStyle name="s_Unit Price Sen. (2)_1_Exhibit JNC-1 Property Tax Refunds_JE 154 Interest on Village Refunds_02.12 2 2" xfId="13240"/>
    <cellStyle name="s_Unit Price Sen. (2)_1_Exhibit JNC-1 Property Tax Refunds_JE 154 Interest on Village Refunds_02.12 2 2 2" xfId="16778"/>
    <cellStyle name="s_Unit Price Sen. (2)_1_Exhibit JNC-1 Property Tax Refunds_JE 154 Interest on Village Refunds_02.12 2 2 3" xfId="23835"/>
    <cellStyle name="s_Unit Price Sen. (2)_1_Exhibit JNC-1 Property Tax Refunds_JE 154 Interest on Village Refunds_02.12 2 3" xfId="15021"/>
    <cellStyle name="s_Unit Price Sen. (2)_1_Exhibit JNC-1 Property Tax Refunds_JE 154 Interest on Village Refunds_02.12 2 4" xfId="22066"/>
    <cellStyle name="s_Unit Price Sen. (2)_1_Exhibit JNC-1 Property Tax Refunds_JE 154 Interest on Village Refunds_02.12 3" xfId="12355"/>
    <cellStyle name="s_Unit Price Sen. (2)_1_Exhibit JNC-1 Property Tax Refunds_JE 154 Interest on Village Refunds_02.12 3 2" xfId="15901"/>
    <cellStyle name="s_Unit Price Sen. (2)_1_Exhibit JNC-1 Property Tax Refunds_JE 154 Interest on Village Refunds_02.12 3 3" xfId="22957"/>
    <cellStyle name="s_Unit Price Sen. (2)_1_Exhibit JNC-1 Property Tax Refunds_JE 154 Interest on Village Refunds_02.12 4" xfId="14139"/>
    <cellStyle name="s_Unit Price Sen. (2)_1_Exhibit JNC-1 Property Tax Refunds_JE 154 Interest on Village Refunds_02.12 4 2" xfId="31454"/>
    <cellStyle name="s_Unit Price Sen. (2)_1_Exhibit JNC-1 Property Tax Refunds_JE 154 Interest on Village Refunds_02.12 4 3" xfId="17723"/>
    <cellStyle name="s_Unit Price Sen. (2)_1_Exhibit JNC-1 Property Tax Refunds_JE 154 Interest on Village Refunds_02.12 5" xfId="20203"/>
    <cellStyle name="s_Unit Price Sen. (2)_1_Exhibit JNC-1 Property Tax Refunds_JE 154 Interest on Village Refunds_02.12 6" xfId="36592"/>
    <cellStyle name="s_Unit Price Sen. (2)_1_Exhibit JNC-1 Property Tax Refunds_JE 154 Interest on Village Refunds_02.12 7" xfId="37482"/>
    <cellStyle name="s_Unit Price Sen. (2)_1_Exhibit JNC-1 Property Tax Refunds_JE 154 Interest on Village Refunds_02.12 8" xfId="38370"/>
    <cellStyle name="s_Unit Price Sen. (2)_1_Exhibit JNC-1 Property Tax Refunds_JE 154 Interest on Village Refunds_08.11" xfId="7936"/>
    <cellStyle name="s_Unit Price Sen. (2)_1_Exhibit JNC-1 Property Tax Refunds_JE 154 Interest on Village Refunds_08.11 2" xfId="11448"/>
    <cellStyle name="s_Unit Price Sen. (2)_1_Exhibit JNC-1 Property Tax Refunds_JE 154 Interest on Village Refunds_08.11 2 2" xfId="13241"/>
    <cellStyle name="s_Unit Price Sen. (2)_1_Exhibit JNC-1 Property Tax Refunds_JE 154 Interest on Village Refunds_08.11 2 2 2" xfId="16779"/>
    <cellStyle name="s_Unit Price Sen. (2)_1_Exhibit JNC-1 Property Tax Refunds_JE 154 Interest on Village Refunds_08.11 2 2 3" xfId="23836"/>
    <cellStyle name="s_Unit Price Sen. (2)_1_Exhibit JNC-1 Property Tax Refunds_JE 154 Interest on Village Refunds_08.11 2 3" xfId="15022"/>
    <cellStyle name="s_Unit Price Sen. (2)_1_Exhibit JNC-1 Property Tax Refunds_JE 154 Interest on Village Refunds_08.11 2 4" xfId="22067"/>
    <cellStyle name="s_Unit Price Sen. (2)_1_Exhibit JNC-1 Property Tax Refunds_JE 154 Interest on Village Refunds_08.11 3" xfId="12356"/>
    <cellStyle name="s_Unit Price Sen. (2)_1_Exhibit JNC-1 Property Tax Refunds_JE 154 Interest on Village Refunds_08.11 3 2" xfId="15902"/>
    <cellStyle name="s_Unit Price Sen. (2)_1_Exhibit JNC-1 Property Tax Refunds_JE 154 Interest on Village Refunds_08.11 3 3" xfId="22958"/>
    <cellStyle name="s_Unit Price Sen. (2)_1_Exhibit JNC-1 Property Tax Refunds_JE 154 Interest on Village Refunds_08.11 4" xfId="14140"/>
    <cellStyle name="s_Unit Price Sen. (2)_1_Exhibit JNC-1 Property Tax Refunds_JE 154 Interest on Village Refunds_08.11 4 2" xfId="31455"/>
    <cellStyle name="s_Unit Price Sen. (2)_1_Exhibit JNC-1 Property Tax Refunds_JE 154 Interest on Village Refunds_08.11 4 3" xfId="33784"/>
    <cellStyle name="s_Unit Price Sen. (2)_1_Exhibit JNC-1 Property Tax Refunds_JE 154 Interest on Village Refunds_08.11 5" xfId="20204"/>
    <cellStyle name="s_Unit Price Sen. (2)_1_Exhibit JNC-1 Property Tax Refunds_JE 154 Interest on Village Refunds_08.11 6" xfId="36593"/>
    <cellStyle name="s_Unit Price Sen. (2)_1_Exhibit JNC-1 Property Tax Refunds_JE 154 Interest on Village Refunds_08.11 7" xfId="37483"/>
    <cellStyle name="s_Unit Price Sen. (2)_1_Exhibit JNC-1 Property Tax Refunds_JE 154 Interest on Village Refunds_08.11 8" xfId="38371"/>
    <cellStyle name="s_Unit Price Sen. (2)_1_Exhibit JNC-1 Property Tax Refunds_JE 154 Interest on Village Refunds_11.11" xfId="7937"/>
    <cellStyle name="s_Unit Price Sen. (2)_1_Exhibit JNC-1 Property Tax Refunds_JE 154 Interest on Village Refunds_11.11 2" xfId="11449"/>
    <cellStyle name="s_Unit Price Sen. (2)_1_Exhibit JNC-1 Property Tax Refunds_JE 154 Interest on Village Refunds_11.11 2 2" xfId="13242"/>
    <cellStyle name="s_Unit Price Sen. (2)_1_Exhibit JNC-1 Property Tax Refunds_JE 154 Interest on Village Refunds_11.11 2 2 2" xfId="16780"/>
    <cellStyle name="s_Unit Price Sen. (2)_1_Exhibit JNC-1 Property Tax Refunds_JE 154 Interest on Village Refunds_11.11 2 2 3" xfId="23837"/>
    <cellStyle name="s_Unit Price Sen. (2)_1_Exhibit JNC-1 Property Tax Refunds_JE 154 Interest on Village Refunds_11.11 2 3" xfId="15023"/>
    <cellStyle name="s_Unit Price Sen. (2)_1_Exhibit JNC-1 Property Tax Refunds_JE 154 Interest on Village Refunds_11.11 2 4" xfId="22068"/>
    <cellStyle name="s_Unit Price Sen. (2)_1_Exhibit JNC-1 Property Tax Refunds_JE 154 Interest on Village Refunds_11.11 3" xfId="12357"/>
    <cellStyle name="s_Unit Price Sen. (2)_1_Exhibit JNC-1 Property Tax Refunds_JE 154 Interest on Village Refunds_11.11 3 2" xfId="15903"/>
    <cellStyle name="s_Unit Price Sen. (2)_1_Exhibit JNC-1 Property Tax Refunds_JE 154 Interest on Village Refunds_11.11 3 3" xfId="22959"/>
    <cellStyle name="s_Unit Price Sen. (2)_1_Exhibit JNC-1 Property Tax Refunds_JE 154 Interest on Village Refunds_11.11 4" xfId="14141"/>
    <cellStyle name="s_Unit Price Sen. (2)_1_Exhibit JNC-1 Property Tax Refunds_JE 154 Interest on Village Refunds_11.11 4 2" xfId="31456"/>
    <cellStyle name="s_Unit Price Sen. (2)_1_Exhibit JNC-1 Property Tax Refunds_JE 154 Interest on Village Refunds_11.11 4 3" xfId="19301"/>
    <cellStyle name="s_Unit Price Sen. (2)_1_Exhibit JNC-1 Property Tax Refunds_JE 154 Interest on Village Refunds_11.11 5" xfId="20205"/>
    <cellStyle name="s_Unit Price Sen. (2)_1_Exhibit JNC-1 Property Tax Refunds_JE 154 Interest on Village Refunds_11.11 6" xfId="36594"/>
    <cellStyle name="s_Unit Price Sen. (2)_1_Exhibit JNC-1 Property Tax Refunds_JE 154 Interest on Village Refunds_11.11 7" xfId="37484"/>
    <cellStyle name="s_Unit Price Sen. (2)_1_Exhibit JNC-1 Property Tax Refunds_JE 154 Interest on Village Refunds_11.11 8" xfId="38372"/>
    <cellStyle name="s_Unit Price Sen. (2)_1_Finance_JKC5_August 2011" xfId="7938"/>
    <cellStyle name="s_Unit Price Sen. (2)_1_Finance_JKC5_August 2011 2" xfId="11450"/>
    <cellStyle name="s_Unit Price Sen. (2)_1_Finance_JKC5_August 2011 2 2" xfId="13243"/>
    <cellStyle name="s_Unit Price Sen. (2)_1_Finance_JKC5_August 2011 2 2 2" xfId="16781"/>
    <cellStyle name="s_Unit Price Sen. (2)_1_Finance_JKC5_August 2011 2 2 3" xfId="23838"/>
    <cellStyle name="s_Unit Price Sen. (2)_1_Finance_JKC5_August 2011 2 3" xfId="15024"/>
    <cellStyle name="s_Unit Price Sen. (2)_1_Finance_JKC5_August 2011 2 4" xfId="22069"/>
    <cellStyle name="s_Unit Price Sen. (2)_1_Finance_JKC5_August 2011 3" xfId="12358"/>
    <cellStyle name="s_Unit Price Sen. (2)_1_Finance_JKC5_August 2011 3 2" xfId="15904"/>
    <cellStyle name="s_Unit Price Sen. (2)_1_Finance_JKC5_August 2011 3 3" xfId="22960"/>
    <cellStyle name="s_Unit Price Sen. (2)_1_Finance_JKC5_August 2011 4" xfId="14142"/>
    <cellStyle name="s_Unit Price Sen. (2)_1_Finance_JKC5_August 2011 4 2" xfId="31457"/>
    <cellStyle name="s_Unit Price Sen. (2)_1_Finance_JKC5_August 2011 4 3" xfId="18141"/>
    <cellStyle name="s_Unit Price Sen. (2)_1_Finance_JKC5_August 2011 5" xfId="20206"/>
    <cellStyle name="s_Unit Price Sen. (2)_1_Finance_JKC5_August 2011 6" xfId="36595"/>
    <cellStyle name="s_Unit Price Sen. (2)_1_Finance_JKC5_August 2011 7" xfId="37485"/>
    <cellStyle name="s_Unit Price Sen. (2)_1_Finance_JKC5_August 2011 8" xfId="38373"/>
    <cellStyle name="s_Unit Price Sen. (2)_1_Finance_JKC5_January 2012" xfId="7939"/>
    <cellStyle name="s_Unit Price Sen. (2)_1_Finance_JKC5_January 2012 2" xfId="11451"/>
    <cellStyle name="s_Unit Price Sen. (2)_1_Finance_JKC5_January 2012 2 2" xfId="13244"/>
    <cellStyle name="s_Unit Price Sen. (2)_1_Finance_JKC5_January 2012 2 2 2" xfId="16782"/>
    <cellStyle name="s_Unit Price Sen. (2)_1_Finance_JKC5_January 2012 2 2 3" xfId="23839"/>
    <cellStyle name="s_Unit Price Sen. (2)_1_Finance_JKC5_January 2012 2 3" xfId="15025"/>
    <cellStyle name="s_Unit Price Sen. (2)_1_Finance_JKC5_January 2012 2 4" xfId="22070"/>
    <cellStyle name="s_Unit Price Sen. (2)_1_Finance_JKC5_January 2012 3" xfId="12359"/>
    <cellStyle name="s_Unit Price Sen. (2)_1_Finance_JKC5_January 2012 3 2" xfId="15905"/>
    <cellStyle name="s_Unit Price Sen. (2)_1_Finance_JKC5_January 2012 3 3" xfId="22961"/>
    <cellStyle name="s_Unit Price Sen. (2)_1_Finance_JKC5_January 2012 4" xfId="14143"/>
    <cellStyle name="s_Unit Price Sen. (2)_1_Finance_JKC5_January 2012 4 2" xfId="31458"/>
    <cellStyle name="s_Unit Price Sen. (2)_1_Finance_JKC5_January 2012 4 3" xfId="21516"/>
    <cellStyle name="s_Unit Price Sen. (2)_1_Finance_JKC5_January 2012 5" xfId="20207"/>
    <cellStyle name="s_Unit Price Sen. (2)_1_Finance_JKC5_January 2012 6" xfId="36596"/>
    <cellStyle name="s_Unit Price Sen. (2)_1_Finance_JKC5_January 2012 7" xfId="37486"/>
    <cellStyle name="s_Unit Price Sen. (2)_1_Finance_JKC5_January 2012 8" xfId="38374"/>
    <cellStyle name="s_Unit Price Sen. (2)_1_FSTR JDE Reports 12.2011" xfId="9253"/>
    <cellStyle name="s_Unit Price Sen. (2)_1_FSTR JDE Reports 12.2011 2" xfId="10727"/>
    <cellStyle name="s_Unit Price Sen. (2)_1_FSTR JDE Reports 12.2011 2 2" xfId="31460"/>
    <cellStyle name="s_Unit Price Sen. (2)_1_FSTR JDE Reports 12.2011 2 2 2" xfId="20680"/>
    <cellStyle name="s_Unit Price Sen. (2)_1_FSTR JDE Reports 12.2011 3" xfId="31459"/>
    <cellStyle name="s_Unit Price Sen. (2)_1_FSTR JDE Reports 12.2011 3 2" xfId="34690"/>
    <cellStyle name="s_Unit Price Sen. (2)_1_JE 100_AR_Uncoll_NY_12.12" xfId="9496"/>
    <cellStyle name="s_Unit Price Sen. (2)_1_JE 100_AR_Uncoll_NY_12.12 2" xfId="31461"/>
    <cellStyle name="s_Unit Price Sen. (2)_1_JE 100_AR_Uncoll_NY_12.12 2 2" xfId="18673"/>
    <cellStyle name="s_Unit Price Sen. (2)_1_JE 100_Uncoll_LI_06.12" xfId="7940"/>
    <cellStyle name="s_Unit Price Sen. (2)_1_JE 100_Uncoll_LI_06.12 2" xfId="11452"/>
    <cellStyle name="s_Unit Price Sen. (2)_1_JE 100_Uncoll_LI_06.12 2 2" xfId="13245"/>
    <cellStyle name="s_Unit Price Sen. (2)_1_JE 100_Uncoll_LI_06.12 2 2 2" xfId="16783"/>
    <cellStyle name="s_Unit Price Sen. (2)_1_JE 100_Uncoll_LI_06.12 2 2 3" xfId="23840"/>
    <cellStyle name="s_Unit Price Sen. (2)_1_JE 100_Uncoll_LI_06.12 2 3" xfId="15026"/>
    <cellStyle name="s_Unit Price Sen. (2)_1_JE 100_Uncoll_LI_06.12 2 4" xfId="22071"/>
    <cellStyle name="s_Unit Price Sen. (2)_1_JE 100_Uncoll_LI_06.12 3" xfId="12360"/>
    <cellStyle name="s_Unit Price Sen. (2)_1_JE 100_Uncoll_LI_06.12 3 2" xfId="15906"/>
    <cellStyle name="s_Unit Price Sen. (2)_1_JE 100_Uncoll_LI_06.12 3 3" xfId="22962"/>
    <cellStyle name="s_Unit Price Sen. (2)_1_JE 100_Uncoll_LI_06.12 4" xfId="14144"/>
    <cellStyle name="s_Unit Price Sen. (2)_1_JE 100_Uncoll_LI_06.12 4 2" xfId="31462"/>
    <cellStyle name="s_Unit Price Sen. (2)_1_JE 100_Uncoll_LI_06.12 4 3" xfId="34402"/>
    <cellStyle name="s_Unit Price Sen. (2)_1_JE 100_Uncoll_LI_06.12 5" xfId="20208"/>
    <cellStyle name="s_Unit Price Sen. (2)_1_JE 100_Uncoll_LI_06.12 6" xfId="36597"/>
    <cellStyle name="s_Unit Price Sen. (2)_1_JE 100_Uncoll_LI_06.12 7" xfId="37487"/>
    <cellStyle name="s_Unit Price Sen. (2)_1_JE 100_Uncoll_LI_06.12 8" xfId="38375"/>
    <cellStyle name="s_Unit Price Sen. (2)_1_JE 108 SERP 07.12" xfId="7941"/>
    <cellStyle name="s_Unit Price Sen. (2)_1_JE 108 SERP 07.12 10" xfId="36598"/>
    <cellStyle name="s_Unit Price Sen. (2)_1_JE 108 SERP 07.12 11" xfId="37488"/>
    <cellStyle name="s_Unit Price Sen. (2)_1_JE 108 SERP 07.12 12" xfId="38376"/>
    <cellStyle name="s_Unit Price Sen. (2)_1_JE 108 SERP 07.12 2" xfId="7942"/>
    <cellStyle name="s_Unit Price Sen. (2)_1_JE 108 SERP 07.12 2 2" xfId="31464"/>
    <cellStyle name="s_Unit Price Sen. (2)_1_JE 108 SERP 07.12 2 2 2" xfId="18670"/>
    <cellStyle name="s_Unit Price Sen. (2)_1_JE 108 SERP 07.12 3" xfId="7943"/>
    <cellStyle name="s_Unit Price Sen. (2)_1_JE 108 SERP 07.12 3 2" xfId="31465"/>
    <cellStyle name="s_Unit Price Sen. (2)_1_JE 108 SERP 07.12 3 2 2" xfId="32344"/>
    <cellStyle name="s_Unit Price Sen. (2)_1_JE 108 SERP 07.12 4" xfId="7944"/>
    <cellStyle name="s_Unit Price Sen. (2)_1_JE 108 SERP 07.12 4 2" xfId="31466"/>
    <cellStyle name="s_Unit Price Sen. (2)_1_JE 108 SERP 07.12 4 2 2" xfId="20216"/>
    <cellStyle name="s_Unit Price Sen. (2)_1_JE 108 SERP 07.12 5" xfId="7945"/>
    <cellStyle name="s_Unit Price Sen. (2)_1_JE 108 SERP 07.12 5 2" xfId="31467"/>
    <cellStyle name="s_Unit Price Sen. (2)_1_JE 108 SERP 07.12 5 2 2" xfId="35821"/>
    <cellStyle name="s_Unit Price Sen. (2)_1_JE 108 SERP 07.12 6" xfId="11453"/>
    <cellStyle name="s_Unit Price Sen. (2)_1_JE 108 SERP 07.12 6 2" xfId="13246"/>
    <cellStyle name="s_Unit Price Sen. (2)_1_JE 108 SERP 07.12 6 2 2" xfId="16784"/>
    <cellStyle name="s_Unit Price Sen. (2)_1_JE 108 SERP 07.12 6 2 3" xfId="23841"/>
    <cellStyle name="s_Unit Price Sen. (2)_1_JE 108 SERP 07.12 6 3" xfId="15027"/>
    <cellStyle name="s_Unit Price Sen. (2)_1_JE 108 SERP 07.12 6 4" xfId="22072"/>
    <cellStyle name="s_Unit Price Sen. (2)_1_JE 108 SERP 07.12 7" xfId="12361"/>
    <cellStyle name="s_Unit Price Sen. (2)_1_JE 108 SERP 07.12 7 2" xfId="15907"/>
    <cellStyle name="s_Unit Price Sen. (2)_1_JE 108 SERP 07.12 7 3" xfId="22963"/>
    <cellStyle name="s_Unit Price Sen. (2)_1_JE 108 SERP 07.12 8" xfId="14145"/>
    <cellStyle name="s_Unit Price Sen. (2)_1_JE 108 SERP 07.12 8 2" xfId="31463"/>
    <cellStyle name="s_Unit Price Sen. (2)_1_JE 108 SERP 07.12 8 3" xfId="35860"/>
    <cellStyle name="s_Unit Price Sen. (2)_1_JE 108 SERP 07.12 9" xfId="20209"/>
    <cellStyle name="s_Unit Price Sen. (2)_1_JE 109 Rate Differential 08.12" xfId="7946"/>
    <cellStyle name="s_Unit Price Sen. (2)_1_JE 109 Rate Differential 08.12 10" xfId="36599"/>
    <cellStyle name="s_Unit Price Sen. (2)_1_JE 109 Rate Differential 08.12 11" xfId="37489"/>
    <cellStyle name="s_Unit Price Sen. (2)_1_JE 109 Rate Differential 08.12 12" xfId="38377"/>
    <cellStyle name="s_Unit Price Sen. (2)_1_JE 109 Rate Differential 08.12 2" xfId="7947"/>
    <cellStyle name="s_Unit Price Sen. (2)_1_JE 109 Rate Differential 08.12 2 2" xfId="31469"/>
    <cellStyle name="s_Unit Price Sen. (2)_1_JE 109 Rate Differential 08.12 2 2 2" xfId="21514"/>
    <cellStyle name="s_Unit Price Sen. (2)_1_JE 109 Rate Differential 08.12 3" xfId="7948"/>
    <cellStyle name="s_Unit Price Sen. (2)_1_JE 109 Rate Differential 08.12 3 2" xfId="31470"/>
    <cellStyle name="s_Unit Price Sen. (2)_1_JE 109 Rate Differential 08.12 3 2 2" xfId="33979"/>
    <cellStyle name="s_Unit Price Sen. (2)_1_JE 109 Rate Differential 08.12 4" xfId="7949"/>
    <cellStyle name="s_Unit Price Sen. (2)_1_JE 109 Rate Differential 08.12 4 2" xfId="31471"/>
    <cellStyle name="s_Unit Price Sen. (2)_1_JE 109 Rate Differential 08.12 4 2 2" xfId="32511"/>
    <cellStyle name="s_Unit Price Sen. (2)_1_JE 109 Rate Differential 08.12 5" xfId="7950"/>
    <cellStyle name="s_Unit Price Sen. (2)_1_JE 109 Rate Differential 08.12 5 2" xfId="31472"/>
    <cellStyle name="s_Unit Price Sen. (2)_1_JE 109 Rate Differential 08.12 5 2 2" xfId="32391"/>
    <cellStyle name="s_Unit Price Sen. (2)_1_JE 109 Rate Differential 08.12 6" xfId="11454"/>
    <cellStyle name="s_Unit Price Sen. (2)_1_JE 109 Rate Differential 08.12 6 2" xfId="13247"/>
    <cellStyle name="s_Unit Price Sen. (2)_1_JE 109 Rate Differential 08.12 6 2 2" xfId="16785"/>
    <cellStyle name="s_Unit Price Sen. (2)_1_JE 109 Rate Differential 08.12 6 2 3" xfId="23842"/>
    <cellStyle name="s_Unit Price Sen. (2)_1_JE 109 Rate Differential 08.12 6 3" xfId="15028"/>
    <cellStyle name="s_Unit Price Sen. (2)_1_JE 109 Rate Differential 08.12 6 4" xfId="22073"/>
    <cellStyle name="s_Unit Price Sen. (2)_1_JE 109 Rate Differential 08.12 7" xfId="12362"/>
    <cellStyle name="s_Unit Price Sen. (2)_1_JE 109 Rate Differential 08.12 7 2" xfId="15908"/>
    <cellStyle name="s_Unit Price Sen. (2)_1_JE 109 Rate Differential 08.12 7 3" xfId="22964"/>
    <cellStyle name="s_Unit Price Sen. (2)_1_JE 109 Rate Differential 08.12 8" xfId="14146"/>
    <cellStyle name="s_Unit Price Sen. (2)_1_JE 109 Rate Differential 08.12 8 2" xfId="31468"/>
    <cellStyle name="s_Unit Price Sen. (2)_1_JE 109 Rate Differential 08.12 8 3" xfId="18797"/>
    <cellStyle name="s_Unit Price Sen. (2)_1_JE 109 Rate Differential 08.12 9" xfId="20214"/>
    <cellStyle name="s_Unit Price Sen. (2)_1_JE 111 PNC ANALYSIS FEE ACCRUAL 07.12" xfId="7951"/>
    <cellStyle name="s_Unit Price Sen. (2)_1_JE 111 PNC ANALYSIS FEE ACCRUAL 07.12 10" xfId="36600"/>
    <cellStyle name="s_Unit Price Sen. (2)_1_JE 111 PNC ANALYSIS FEE ACCRUAL 07.12 11" xfId="37490"/>
    <cellStyle name="s_Unit Price Sen. (2)_1_JE 111 PNC ANALYSIS FEE ACCRUAL 07.12 12" xfId="38378"/>
    <cellStyle name="s_Unit Price Sen. (2)_1_JE 111 PNC ANALYSIS FEE ACCRUAL 07.12 2" xfId="7952"/>
    <cellStyle name="s_Unit Price Sen. (2)_1_JE 111 PNC ANALYSIS FEE ACCRUAL 07.12 2 2" xfId="31474"/>
    <cellStyle name="s_Unit Price Sen. (2)_1_JE 111 PNC ANALYSIS FEE ACCRUAL 07.12 2 2 2" xfId="35903"/>
    <cellStyle name="s_Unit Price Sen. (2)_1_JE 111 PNC ANALYSIS FEE ACCRUAL 07.12 3" xfId="7953"/>
    <cellStyle name="s_Unit Price Sen. (2)_1_JE 111 PNC ANALYSIS FEE ACCRUAL 07.12 3 2" xfId="31475"/>
    <cellStyle name="s_Unit Price Sen. (2)_1_JE 111 PNC ANALYSIS FEE ACCRUAL 07.12 3 2 2" xfId="35233"/>
    <cellStyle name="s_Unit Price Sen. (2)_1_JE 111 PNC ANALYSIS FEE ACCRUAL 07.12 4" xfId="7954"/>
    <cellStyle name="s_Unit Price Sen. (2)_1_JE 111 PNC ANALYSIS FEE ACCRUAL 07.12 4 2" xfId="31476"/>
    <cellStyle name="s_Unit Price Sen. (2)_1_JE 111 PNC ANALYSIS FEE ACCRUAL 07.12 4 2 2" xfId="33786"/>
    <cellStyle name="s_Unit Price Sen. (2)_1_JE 111 PNC ANALYSIS FEE ACCRUAL 07.12 5" xfId="7955"/>
    <cellStyle name="s_Unit Price Sen. (2)_1_JE 111 PNC ANALYSIS FEE ACCRUAL 07.12 5 2" xfId="31477"/>
    <cellStyle name="s_Unit Price Sen. (2)_1_JE 111 PNC ANALYSIS FEE ACCRUAL 07.12 5 2 2" xfId="20651"/>
    <cellStyle name="s_Unit Price Sen. (2)_1_JE 111 PNC ANALYSIS FEE ACCRUAL 07.12 6" xfId="11455"/>
    <cellStyle name="s_Unit Price Sen. (2)_1_JE 111 PNC ANALYSIS FEE ACCRUAL 07.12 6 2" xfId="13248"/>
    <cellStyle name="s_Unit Price Sen. (2)_1_JE 111 PNC ANALYSIS FEE ACCRUAL 07.12 6 2 2" xfId="16786"/>
    <cellStyle name="s_Unit Price Sen. (2)_1_JE 111 PNC ANALYSIS FEE ACCRUAL 07.12 6 2 3" xfId="23843"/>
    <cellStyle name="s_Unit Price Sen. (2)_1_JE 111 PNC ANALYSIS FEE ACCRUAL 07.12 6 3" xfId="15029"/>
    <cellStyle name="s_Unit Price Sen. (2)_1_JE 111 PNC ANALYSIS FEE ACCRUAL 07.12 6 4" xfId="22074"/>
    <cellStyle name="s_Unit Price Sen. (2)_1_JE 111 PNC ANALYSIS FEE ACCRUAL 07.12 7" xfId="12363"/>
    <cellStyle name="s_Unit Price Sen. (2)_1_JE 111 PNC ANALYSIS FEE ACCRUAL 07.12 7 2" xfId="15909"/>
    <cellStyle name="s_Unit Price Sen. (2)_1_JE 111 PNC ANALYSIS FEE ACCRUAL 07.12 7 3" xfId="22965"/>
    <cellStyle name="s_Unit Price Sen. (2)_1_JE 111 PNC ANALYSIS FEE ACCRUAL 07.12 8" xfId="14147"/>
    <cellStyle name="s_Unit Price Sen. (2)_1_JE 111 PNC ANALYSIS FEE ACCRUAL 07.12 8 2" xfId="31473"/>
    <cellStyle name="s_Unit Price Sen. (2)_1_JE 111 PNC ANALYSIS FEE ACCRUAL 07.12 8 3" xfId="19813"/>
    <cellStyle name="s_Unit Price Sen. (2)_1_JE 111 PNC ANALYSIS FEE ACCRUAL 07.12 9" xfId="20219"/>
    <cellStyle name="s_Unit Price Sen. (2)_1_JE 125_AWCC Activity_NY_08.12" xfId="7956"/>
    <cellStyle name="s_Unit Price Sen. (2)_1_JE 125_AWCC Activity_NY_08.12 2" xfId="11456"/>
    <cellStyle name="s_Unit Price Sen. (2)_1_JE 125_AWCC Activity_NY_08.12 2 2" xfId="13249"/>
    <cellStyle name="s_Unit Price Sen. (2)_1_JE 125_AWCC Activity_NY_08.12 2 2 2" xfId="16787"/>
    <cellStyle name="s_Unit Price Sen. (2)_1_JE 125_AWCC Activity_NY_08.12 2 2 3" xfId="23844"/>
    <cellStyle name="s_Unit Price Sen. (2)_1_JE 125_AWCC Activity_NY_08.12 2 3" xfId="15030"/>
    <cellStyle name="s_Unit Price Sen. (2)_1_JE 125_AWCC Activity_NY_08.12 2 4" xfId="22075"/>
    <cellStyle name="s_Unit Price Sen. (2)_1_JE 125_AWCC Activity_NY_08.12 3" xfId="12364"/>
    <cellStyle name="s_Unit Price Sen. (2)_1_JE 125_AWCC Activity_NY_08.12 3 2" xfId="15910"/>
    <cellStyle name="s_Unit Price Sen. (2)_1_JE 125_AWCC Activity_NY_08.12 3 3" xfId="22966"/>
    <cellStyle name="s_Unit Price Sen. (2)_1_JE 125_AWCC Activity_NY_08.12 4" xfId="14148"/>
    <cellStyle name="s_Unit Price Sen. (2)_1_JE 125_AWCC Activity_NY_08.12 4 2" xfId="31478"/>
    <cellStyle name="s_Unit Price Sen. (2)_1_JE 125_AWCC Activity_NY_08.12 4 3" xfId="32276"/>
    <cellStyle name="s_Unit Price Sen. (2)_1_JE 125_AWCC Activity_NY_08.12 5" xfId="20224"/>
    <cellStyle name="s_Unit Price Sen. (2)_1_JE 125_AWCC Activity_NY_08.12 6" xfId="36601"/>
    <cellStyle name="s_Unit Price Sen. (2)_1_JE 125_AWCC Activity_NY_08.12 7" xfId="37491"/>
    <cellStyle name="s_Unit Price Sen. (2)_1_JE 125_AWCC Activity_NY_08.12 8" xfId="38379"/>
    <cellStyle name="s_Unit Price Sen. (2)_1_JE 152_TSA accrue interest_LI_07.12" xfId="7957"/>
    <cellStyle name="s_Unit Price Sen. (2)_1_JE 152_TSA accrue interest_LI_07.12 2" xfId="11457"/>
    <cellStyle name="s_Unit Price Sen. (2)_1_JE 152_TSA accrue interest_LI_07.12 2 2" xfId="13250"/>
    <cellStyle name="s_Unit Price Sen. (2)_1_JE 152_TSA accrue interest_LI_07.12 2 2 2" xfId="16788"/>
    <cellStyle name="s_Unit Price Sen. (2)_1_JE 152_TSA accrue interest_LI_07.12 2 2 3" xfId="23845"/>
    <cellStyle name="s_Unit Price Sen. (2)_1_JE 152_TSA accrue interest_LI_07.12 2 3" xfId="15031"/>
    <cellStyle name="s_Unit Price Sen. (2)_1_JE 152_TSA accrue interest_LI_07.12 2 4" xfId="22076"/>
    <cellStyle name="s_Unit Price Sen. (2)_1_JE 152_TSA accrue interest_LI_07.12 3" xfId="12365"/>
    <cellStyle name="s_Unit Price Sen. (2)_1_JE 152_TSA accrue interest_LI_07.12 3 2" xfId="15911"/>
    <cellStyle name="s_Unit Price Sen. (2)_1_JE 152_TSA accrue interest_LI_07.12 3 3" xfId="22967"/>
    <cellStyle name="s_Unit Price Sen. (2)_1_JE 152_TSA accrue interest_LI_07.12 4" xfId="14149"/>
    <cellStyle name="s_Unit Price Sen. (2)_1_JE 152_TSA accrue interest_LI_07.12 4 2" xfId="31479"/>
    <cellStyle name="s_Unit Price Sen. (2)_1_JE 152_TSA accrue interest_LI_07.12 4 3" xfId="21007"/>
    <cellStyle name="s_Unit Price Sen. (2)_1_JE 152_TSA accrue interest_LI_07.12 5" xfId="20225"/>
    <cellStyle name="s_Unit Price Sen. (2)_1_JE 152_TSA accrue interest_LI_07.12 6" xfId="36602"/>
    <cellStyle name="s_Unit Price Sen. (2)_1_JE 152_TSA accrue interest_LI_07.12 7" xfId="37492"/>
    <cellStyle name="s_Unit Price Sen. (2)_1_JE 152_TSA accrue interest_LI_07.12 8" xfId="38380"/>
    <cellStyle name="s_Unit Price Sen. (2)_1_JE 154 Interest on Village Refunds_02.12" xfId="7958"/>
    <cellStyle name="s_Unit Price Sen. (2)_1_JE 154 Interest on Village Refunds_02.12 2" xfId="11458"/>
    <cellStyle name="s_Unit Price Sen. (2)_1_JE 154 Interest on Village Refunds_02.12 2 2" xfId="13251"/>
    <cellStyle name="s_Unit Price Sen. (2)_1_JE 154 Interest on Village Refunds_02.12 2 2 2" xfId="16789"/>
    <cellStyle name="s_Unit Price Sen. (2)_1_JE 154 Interest on Village Refunds_02.12 2 2 3" xfId="23846"/>
    <cellStyle name="s_Unit Price Sen. (2)_1_JE 154 Interest on Village Refunds_02.12 2 3" xfId="15032"/>
    <cellStyle name="s_Unit Price Sen. (2)_1_JE 154 Interest on Village Refunds_02.12 2 4" xfId="22077"/>
    <cellStyle name="s_Unit Price Sen. (2)_1_JE 154 Interest on Village Refunds_02.12 3" xfId="12366"/>
    <cellStyle name="s_Unit Price Sen. (2)_1_JE 154 Interest on Village Refunds_02.12 3 2" xfId="15912"/>
    <cellStyle name="s_Unit Price Sen. (2)_1_JE 154 Interest on Village Refunds_02.12 3 3" xfId="22968"/>
    <cellStyle name="s_Unit Price Sen. (2)_1_JE 154 Interest on Village Refunds_02.12 4" xfId="14150"/>
    <cellStyle name="s_Unit Price Sen. (2)_1_JE 154 Interest on Village Refunds_02.12 4 2" xfId="31480"/>
    <cellStyle name="s_Unit Price Sen. (2)_1_JE 154 Interest on Village Refunds_02.12 4 3" xfId="20681"/>
    <cellStyle name="s_Unit Price Sen. (2)_1_JE 154 Interest on Village Refunds_02.12 5" xfId="20226"/>
    <cellStyle name="s_Unit Price Sen. (2)_1_JE 154 Interest on Village Refunds_02.12 6" xfId="36603"/>
    <cellStyle name="s_Unit Price Sen. (2)_1_JE 154 Interest on Village Refunds_02.12 7" xfId="37493"/>
    <cellStyle name="s_Unit Price Sen. (2)_1_JE 154 Interest on Village Refunds_02.12 8" xfId="38381"/>
    <cellStyle name="s_Unit Price Sen. (2)_1_JE 154 Interest on Village Refunds_03.11" xfId="7959"/>
    <cellStyle name="s_Unit Price Sen. (2)_1_JE 154 Interest on Village Refunds_03.11 2" xfId="11459"/>
    <cellStyle name="s_Unit Price Sen. (2)_1_JE 154 Interest on Village Refunds_03.11 2 2" xfId="13252"/>
    <cellStyle name="s_Unit Price Sen. (2)_1_JE 154 Interest on Village Refunds_03.11 2 2 2" xfId="16790"/>
    <cellStyle name="s_Unit Price Sen. (2)_1_JE 154 Interest on Village Refunds_03.11 2 2 3" xfId="23847"/>
    <cellStyle name="s_Unit Price Sen. (2)_1_JE 154 Interest on Village Refunds_03.11 2 3" xfId="15033"/>
    <cellStyle name="s_Unit Price Sen. (2)_1_JE 154 Interest on Village Refunds_03.11 2 4" xfId="22078"/>
    <cellStyle name="s_Unit Price Sen. (2)_1_JE 154 Interest on Village Refunds_03.11 3" xfId="12367"/>
    <cellStyle name="s_Unit Price Sen. (2)_1_JE 154 Interest on Village Refunds_03.11 3 2" xfId="15913"/>
    <cellStyle name="s_Unit Price Sen. (2)_1_JE 154 Interest on Village Refunds_03.11 3 3" xfId="22969"/>
    <cellStyle name="s_Unit Price Sen. (2)_1_JE 154 Interest on Village Refunds_03.11 4" xfId="14151"/>
    <cellStyle name="s_Unit Price Sen. (2)_1_JE 154 Interest on Village Refunds_03.11 4 2" xfId="31481"/>
    <cellStyle name="s_Unit Price Sen. (2)_1_JE 154 Interest on Village Refunds_03.11 4 3" xfId="19187"/>
    <cellStyle name="s_Unit Price Sen. (2)_1_JE 154 Interest on Village Refunds_03.11 5" xfId="20227"/>
    <cellStyle name="s_Unit Price Sen. (2)_1_JE 154 Interest on Village Refunds_03.11 6" xfId="36604"/>
    <cellStyle name="s_Unit Price Sen. (2)_1_JE 154 Interest on Village Refunds_03.11 7" xfId="37494"/>
    <cellStyle name="s_Unit Price Sen. (2)_1_JE 154 Interest on Village Refunds_03.11 8" xfId="38382"/>
    <cellStyle name="s_Unit Price Sen. (2)_1_JE 154 Interest on Village Refunds_03.11_256328 Accr Revenue Other_LI_11.11" xfId="7960"/>
    <cellStyle name="s_Unit Price Sen. (2)_1_JE 154 Interest on Village Refunds_03.11_256328 Accr Revenue Other_LI_11.11 2" xfId="11460"/>
    <cellStyle name="s_Unit Price Sen. (2)_1_JE 154 Interest on Village Refunds_03.11_256328 Accr Revenue Other_LI_11.11 2 2" xfId="13253"/>
    <cellStyle name="s_Unit Price Sen. (2)_1_JE 154 Interest on Village Refunds_03.11_256328 Accr Revenue Other_LI_11.11 2 2 2" xfId="16791"/>
    <cellStyle name="s_Unit Price Sen. (2)_1_JE 154 Interest on Village Refunds_03.11_256328 Accr Revenue Other_LI_11.11 2 2 3" xfId="23848"/>
    <cellStyle name="s_Unit Price Sen. (2)_1_JE 154 Interest on Village Refunds_03.11_256328 Accr Revenue Other_LI_11.11 2 3" xfId="15034"/>
    <cellStyle name="s_Unit Price Sen. (2)_1_JE 154 Interest on Village Refunds_03.11_256328 Accr Revenue Other_LI_11.11 2 4" xfId="22079"/>
    <cellStyle name="s_Unit Price Sen. (2)_1_JE 154 Interest on Village Refunds_03.11_256328 Accr Revenue Other_LI_11.11 3" xfId="12368"/>
    <cellStyle name="s_Unit Price Sen. (2)_1_JE 154 Interest on Village Refunds_03.11_256328 Accr Revenue Other_LI_11.11 3 2" xfId="15914"/>
    <cellStyle name="s_Unit Price Sen. (2)_1_JE 154 Interest on Village Refunds_03.11_256328 Accr Revenue Other_LI_11.11 3 3" xfId="22970"/>
    <cellStyle name="s_Unit Price Sen. (2)_1_JE 154 Interest on Village Refunds_03.11_256328 Accr Revenue Other_LI_11.11 4" xfId="14152"/>
    <cellStyle name="s_Unit Price Sen. (2)_1_JE 154 Interest on Village Refunds_03.11_256328 Accr Revenue Other_LI_11.11 4 2" xfId="31482"/>
    <cellStyle name="s_Unit Price Sen. (2)_1_JE 154 Interest on Village Refunds_03.11_256328 Accr Revenue Other_LI_11.11 4 3" xfId="34722"/>
    <cellStyle name="s_Unit Price Sen. (2)_1_JE 154 Interest on Village Refunds_03.11_256328 Accr Revenue Other_LI_11.11 5" xfId="20228"/>
    <cellStyle name="s_Unit Price Sen. (2)_1_JE 154 Interest on Village Refunds_03.11_256328 Accr Revenue Other_LI_11.11 6" xfId="36605"/>
    <cellStyle name="s_Unit Price Sen. (2)_1_JE 154 Interest on Village Refunds_03.11_256328 Accr Revenue Other_LI_11.11 7" xfId="37495"/>
    <cellStyle name="s_Unit Price Sen. (2)_1_JE 154 Interest on Village Refunds_03.11_256328 Accr Revenue Other_LI_11.11 8" xfId="38383"/>
    <cellStyle name="s_Unit Price Sen. (2)_1_JE 154 Interest on Village Refunds_03.11_Attachment A updated with Co. Share 14% 07 25 2011" xfId="7961"/>
    <cellStyle name="s_Unit Price Sen. (2)_1_JE 154 Interest on Village Refunds_03.11_Attachment A updated with Co. Share 14% 07 25 2011 2" xfId="11461"/>
    <cellStyle name="s_Unit Price Sen. (2)_1_JE 154 Interest on Village Refunds_03.11_Attachment A updated with Co. Share 14% 07 25 2011 2 2" xfId="13254"/>
    <cellStyle name="s_Unit Price Sen. (2)_1_JE 154 Interest on Village Refunds_03.11_Attachment A updated with Co. Share 14% 07 25 2011 2 2 2" xfId="16792"/>
    <cellStyle name="s_Unit Price Sen. (2)_1_JE 154 Interest on Village Refunds_03.11_Attachment A updated with Co. Share 14% 07 25 2011 2 2 3" xfId="23849"/>
    <cellStyle name="s_Unit Price Sen. (2)_1_JE 154 Interest on Village Refunds_03.11_Attachment A updated with Co. Share 14% 07 25 2011 2 3" xfId="15035"/>
    <cellStyle name="s_Unit Price Sen. (2)_1_JE 154 Interest on Village Refunds_03.11_Attachment A updated with Co. Share 14% 07 25 2011 2 4" xfId="22080"/>
    <cellStyle name="s_Unit Price Sen. (2)_1_JE 154 Interest on Village Refunds_03.11_Attachment A updated with Co. Share 14% 07 25 2011 3" xfId="12369"/>
    <cellStyle name="s_Unit Price Sen. (2)_1_JE 154 Interest on Village Refunds_03.11_Attachment A updated with Co. Share 14% 07 25 2011 3 2" xfId="15915"/>
    <cellStyle name="s_Unit Price Sen. (2)_1_JE 154 Interest on Village Refunds_03.11_Attachment A updated with Co. Share 14% 07 25 2011 3 3" xfId="22971"/>
    <cellStyle name="s_Unit Price Sen. (2)_1_JE 154 Interest on Village Refunds_03.11_Attachment A updated with Co. Share 14% 07 25 2011 4" xfId="14153"/>
    <cellStyle name="s_Unit Price Sen. (2)_1_JE 154 Interest on Village Refunds_03.11_Attachment A updated with Co. Share 14% 07 25 2011 4 2" xfId="31483"/>
    <cellStyle name="s_Unit Price Sen. (2)_1_JE 154 Interest on Village Refunds_03.11_Attachment A updated with Co. Share 14% 07 25 2011 4 3" xfId="35219"/>
    <cellStyle name="s_Unit Price Sen. (2)_1_JE 154 Interest on Village Refunds_03.11_Attachment A updated with Co. Share 14% 07 25 2011 5" xfId="20229"/>
    <cellStyle name="s_Unit Price Sen. (2)_1_JE 154 Interest on Village Refunds_03.11_Attachment A updated with Co. Share 14% 07 25 2011 6" xfId="36606"/>
    <cellStyle name="s_Unit Price Sen. (2)_1_JE 154 Interest on Village Refunds_03.11_Attachment A updated with Co. Share 14% 07 25 2011 7" xfId="37496"/>
    <cellStyle name="s_Unit Price Sen. (2)_1_JE 154 Interest on Village Refunds_03.11_Attachment A updated with Co. Share 14% 07 25 2011 8" xfId="38384"/>
    <cellStyle name="s_Unit Price Sen. (2)_1_JE 154 Interest on Village Refunds_03.11_Attachment A updated with Co. Share 14% 07 25 2011_Attachment A_Village Refunds # 2 as of 09 12 2011 updated" xfId="10728"/>
    <cellStyle name="s_Unit Price Sen. (2)_1_JE 154 Interest on Village Refunds_03.11_Attachment A updated with Co. Share 14% 07 25 2011_Attachment A_Village Refunds # 2 as of 09 12 2011 updated 2" xfId="31484"/>
    <cellStyle name="s_Unit Price Sen. (2)_1_JE 154 Interest on Village Refunds_03.11_Attachment A updated with Co. Share 14% 07 25 2011_Attachment A_Village Refunds # 2 as of 09 12 2011 updated 2 2" xfId="33783"/>
    <cellStyle name="s_Unit Price Sen. (2)_1_JE 154 Interest on Village Refunds_03.11_Attachment A_Village Refunds # 2 as of 09 12 2011 updated" xfId="10729"/>
    <cellStyle name="s_Unit Price Sen. (2)_1_JE 154 Interest on Village Refunds_03.11_Attachment A_Village Refunds # 2 as of 09 12 2011 updated 2" xfId="31485"/>
    <cellStyle name="s_Unit Price Sen. (2)_1_JE 154 Interest on Village Refunds_03.11_Attachment A_Village Refunds # 2 as of 09 12 2011 updated 2 2" xfId="35921"/>
    <cellStyle name="s_Unit Price Sen. (2)_1_JE 154 Interest on Village Refunds_03.11_JE 154 Interest on Village Refunds_02.12" xfId="7962"/>
    <cellStyle name="s_Unit Price Sen. (2)_1_JE 154 Interest on Village Refunds_03.11_JE 154 Interest on Village Refunds_02.12 2" xfId="11462"/>
    <cellStyle name="s_Unit Price Sen. (2)_1_JE 154 Interest on Village Refunds_03.11_JE 154 Interest on Village Refunds_02.12 2 2" xfId="13255"/>
    <cellStyle name="s_Unit Price Sen. (2)_1_JE 154 Interest on Village Refunds_03.11_JE 154 Interest on Village Refunds_02.12 2 2 2" xfId="16793"/>
    <cellStyle name="s_Unit Price Sen. (2)_1_JE 154 Interest on Village Refunds_03.11_JE 154 Interest on Village Refunds_02.12 2 2 3" xfId="23850"/>
    <cellStyle name="s_Unit Price Sen. (2)_1_JE 154 Interest on Village Refunds_03.11_JE 154 Interest on Village Refunds_02.12 2 3" xfId="15036"/>
    <cellStyle name="s_Unit Price Sen. (2)_1_JE 154 Interest on Village Refunds_03.11_JE 154 Interest on Village Refunds_02.12 2 4" xfId="22081"/>
    <cellStyle name="s_Unit Price Sen. (2)_1_JE 154 Interest on Village Refunds_03.11_JE 154 Interest on Village Refunds_02.12 3" xfId="12370"/>
    <cellStyle name="s_Unit Price Sen. (2)_1_JE 154 Interest on Village Refunds_03.11_JE 154 Interest on Village Refunds_02.12 3 2" xfId="15916"/>
    <cellStyle name="s_Unit Price Sen. (2)_1_JE 154 Interest on Village Refunds_03.11_JE 154 Interest on Village Refunds_02.12 3 3" xfId="22972"/>
    <cellStyle name="s_Unit Price Sen. (2)_1_JE 154 Interest on Village Refunds_03.11_JE 154 Interest on Village Refunds_02.12 4" xfId="14154"/>
    <cellStyle name="s_Unit Price Sen. (2)_1_JE 154 Interest on Village Refunds_03.11_JE 154 Interest on Village Refunds_02.12 4 2" xfId="31486"/>
    <cellStyle name="s_Unit Price Sen. (2)_1_JE 154 Interest on Village Refunds_03.11_JE 154 Interest on Village Refunds_02.12 4 3" xfId="21129"/>
    <cellStyle name="s_Unit Price Sen. (2)_1_JE 154 Interest on Village Refunds_03.11_JE 154 Interest on Village Refunds_02.12 5" xfId="20230"/>
    <cellStyle name="s_Unit Price Sen. (2)_1_JE 154 Interest on Village Refunds_03.11_JE 154 Interest on Village Refunds_02.12 6" xfId="36607"/>
    <cellStyle name="s_Unit Price Sen. (2)_1_JE 154 Interest on Village Refunds_03.11_JE 154 Interest on Village Refunds_02.12 7" xfId="37497"/>
    <cellStyle name="s_Unit Price Sen. (2)_1_JE 154 Interest on Village Refunds_03.11_JE 154 Interest on Village Refunds_02.12 8" xfId="38385"/>
    <cellStyle name="s_Unit Price Sen. (2)_1_JE 154 Interest on Village Refunds_03.11_JE 154 Interest on Village Refunds_08.11" xfId="7963"/>
    <cellStyle name="s_Unit Price Sen. (2)_1_JE 154 Interest on Village Refunds_03.11_JE 154 Interest on Village Refunds_08.11 2" xfId="11463"/>
    <cellStyle name="s_Unit Price Sen. (2)_1_JE 154 Interest on Village Refunds_03.11_JE 154 Interest on Village Refunds_08.11 2 2" xfId="13256"/>
    <cellStyle name="s_Unit Price Sen. (2)_1_JE 154 Interest on Village Refunds_03.11_JE 154 Interest on Village Refunds_08.11 2 2 2" xfId="16794"/>
    <cellStyle name="s_Unit Price Sen. (2)_1_JE 154 Interest on Village Refunds_03.11_JE 154 Interest on Village Refunds_08.11 2 2 3" xfId="23851"/>
    <cellStyle name="s_Unit Price Sen. (2)_1_JE 154 Interest on Village Refunds_03.11_JE 154 Interest on Village Refunds_08.11 2 3" xfId="15037"/>
    <cellStyle name="s_Unit Price Sen. (2)_1_JE 154 Interest on Village Refunds_03.11_JE 154 Interest on Village Refunds_08.11 2 4" xfId="22082"/>
    <cellStyle name="s_Unit Price Sen. (2)_1_JE 154 Interest on Village Refunds_03.11_JE 154 Interest on Village Refunds_08.11 3" xfId="12371"/>
    <cellStyle name="s_Unit Price Sen. (2)_1_JE 154 Interest on Village Refunds_03.11_JE 154 Interest on Village Refunds_08.11 3 2" xfId="15917"/>
    <cellStyle name="s_Unit Price Sen. (2)_1_JE 154 Interest on Village Refunds_03.11_JE 154 Interest on Village Refunds_08.11 3 3" xfId="22973"/>
    <cellStyle name="s_Unit Price Sen. (2)_1_JE 154 Interest on Village Refunds_03.11_JE 154 Interest on Village Refunds_08.11 4" xfId="14155"/>
    <cellStyle name="s_Unit Price Sen. (2)_1_JE 154 Interest on Village Refunds_03.11_JE 154 Interest on Village Refunds_08.11 4 2" xfId="31487"/>
    <cellStyle name="s_Unit Price Sen. (2)_1_JE 154 Interest on Village Refunds_03.11_JE 154 Interest on Village Refunds_08.11 4 3" xfId="35585"/>
    <cellStyle name="s_Unit Price Sen. (2)_1_JE 154 Interest on Village Refunds_03.11_JE 154 Interest on Village Refunds_08.11 5" xfId="20231"/>
    <cellStyle name="s_Unit Price Sen. (2)_1_JE 154 Interest on Village Refunds_03.11_JE 154 Interest on Village Refunds_08.11 6" xfId="36608"/>
    <cellStyle name="s_Unit Price Sen. (2)_1_JE 154 Interest on Village Refunds_03.11_JE 154 Interest on Village Refunds_08.11 7" xfId="37498"/>
    <cellStyle name="s_Unit Price Sen. (2)_1_JE 154 Interest on Village Refunds_03.11_JE 154 Interest on Village Refunds_08.11 8" xfId="38386"/>
    <cellStyle name="s_Unit Price Sen. (2)_1_JE 154 Interest on Village Refunds_03.11_JE 154 Interest on Village Refunds_11.11" xfId="7964"/>
    <cellStyle name="s_Unit Price Sen. (2)_1_JE 154 Interest on Village Refunds_03.11_JE 154 Interest on Village Refunds_11.11 2" xfId="11464"/>
    <cellStyle name="s_Unit Price Sen. (2)_1_JE 154 Interest on Village Refunds_03.11_JE 154 Interest on Village Refunds_11.11 2 2" xfId="13257"/>
    <cellStyle name="s_Unit Price Sen. (2)_1_JE 154 Interest on Village Refunds_03.11_JE 154 Interest on Village Refunds_11.11 2 2 2" xfId="16795"/>
    <cellStyle name="s_Unit Price Sen. (2)_1_JE 154 Interest on Village Refunds_03.11_JE 154 Interest on Village Refunds_11.11 2 2 3" xfId="23852"/>
    <cellStyle name="s_Unit Price Sen. (2)_1_JE 154 Interest on Village Refunds_03.11_JE 154 Interest on Village Refunds_11.11 2 3" xfId="15038"/>
    <cellStyle name="s_Unit Price Sen. (2)_1_JE 154 Interest on Village Refunds_03.11_JE 154 Interest on Village Refunds_11.11 2 4" xfId="22083"/>
    <cellStyle name="s_Unit Price Sen. (2)_1_JE 154 Interest on Village Refunds_03.11_JE 154 Interest on Village Refunds_11.11 3" xfId="12372"/>
    <cellStyle name="s_Unit Price Sen. (2)_1_JE 154 Interest on Village Refunds_03.11_JE 154 Interest on Village Refunds_11.11 3 2" xfId="15918"/>
    <cellStyle name="s_Unit Price Sen. (2)_1_JE 154 Interest on Village Refunds_03.11_JE 154 Interest on Village Refunds_11.11 3 3" xfId="22974"/>
    <cellStyle name="s_Unit Price Sen. (2)_1_JE 154 Interest on Village Refunds_03.11_JE 154 Interest on Village Refunds_11.11 4" xfId="14156"/>
    <cellStyle name="s_Unit Price Sen. (2)_1_JE 154 Interest on Village Refunds_03.11_JE 154 Interest on Village Refunds_11.11 4 2" xfId="31488"/>
    <cellStyle name="s_Unit Price Sen. (2)_1_JE 154 Interest on Village Refunds_03.11_JE 154 Interest on Village Refunds_11.11 4 3" xfId="19818"/>
    <cellStyle name="s_Unit Price Sen. (2)_1_JE 154 Interest on Village Refunds_03.11_JE 154 Interest on Village Refunds_11.11 5" xfId="20232"/>
    <cellStyle name="s_Unit Price Sen. (2)_1_JE 154 Interest on Village Refunds_03.11_JE 154 Interest on Village Refunds_11.11 6" xfId="36609"/>
    <cellStyle name="s_Unit Price Sen. (2)_1_JE 154 Interest on Village Refunds_03.11_JE 154 Interest on Village Refunds_11.11 7" xfId="37499"/>
    <cellStyle name="s_Unit Price Sen. (2)_1_JE 154 Interest on Village Refunds_03.11_JE 154 Interest on Village Refunds_11.11 8" xfId="38387"/>
    <cellStyle name="s_Unit Price Sen. (2)_1_JE 154 Interest on Village Refunds_08.11" xfId="7965"/>
    <cellStyle name="s_Unit Price Sen. (2)_1_JE 154 Interest on Village Refunds_08.11 2" xfId="11465"/>
    <cellStyle name="s_Unit Price Sen. (2)_1_JE 154 Interest on Village Refunds_08.11 2 2" xfId="13258"/>
    <cellStyle name="s_Unit Price Sen. (2)_1_JE 154 Interest on Village Refunds_08.11 2 2 2" xfId="16796"/>
    <cellStyle name="s_Unit Price Sen. (2)_1_JE 154 Interest on Village Refunds_08.11 2 2 3" xfId="23853"/>
    <cellStyle name="s_Unit Price Sen. (2)_1_JE 154 Interest on Village Refunds_08.11 2 3" xfId="15039"/>
    <cellStyle name="s_Unit Price Sen. (2)_1_JE 154 Interest on Village Refunds_08.11 2 4" xfId="22084"/>
    <cellStyle name="s_Unit Price Sen. (2)_1_JE 154 Interest on Village Refunds_08.11 3" xfId="12373"/>
    <cellStyle name="s_Unit Price Sen. (2)_1_JE 154 Interest on Village Refunds_08.11 3 2" xfId="15919"/>
    <cellStyle name="s_Unit Price Sen. (2)_1_JE 154 Interest on Village Refunds_08.11 3 3" xfId="22975"/>
    <cellStyle name="s_Unit Price Sen. (2)_1_JE 154 Interest on Village Refunds_08.11 4" xfId="14157"/>
    <cellStyle name="s_Unit Price Sen. (2)_1_JE 154 Interest on Village Refunds_08.11 4 2" xfId="31489"/>
    <cellStyle name="s_Unit Price Sen. (2)_1_JE 154 Interest on Village Refunds_08.11 4 3" xfId="34692"/>
    <cellStyle name="s_Unit Price Sen. (2)_1_JE 154 Interest on Village Refunds_08.11 5" xfId="20233"/>
    <cellStyle name="s_Unit Price Sen. (2)_1_JE 154 Interest on Village Refunds_08.11 6" xfId="36610"/>
    <cellStyle name="s_Unit Price Sen. (2)_1_JE 154 Interest on Village Refunds_08.11 7" xfId="37500"/>
    <cellStyle name="s_Unit Price Sen. (2)_1_JE 154 Interest on Village Refunds_08.11 8" xfId="38388"/>
    <cellStyle name="s_Unit Price Sen. (2)_1_JE 154 Interest on Village Refunds_09.11" xfId="10730"/>
    <cellStyle name="s_Unit Price Sen. (2)_1_JE 154 Interest on Village Refunds_09.11 2" xfId="31490"/>
    <cellStyle name="s_Unit Price Sen. (2)_1_JE 154 Interest on Village Refunds_09.11 2 2" xfId="18298"/>
    <cellStyle name="s_Unit Price Sen. (2)_1_JE 154 Interest on Village Refunds_11.11" xfId="7966"/>
    <cellStyle name="s_Unit Price Sen. (2)_1_JE 154 Interest on Village Refunds_11.11 2" xfId="11466"/>
    <cellStyle name="s_Unit Price Sen. (2)_1_JE 154 Interest on Village Refunds_11.11 2 2" xfId="13259"/>
    <cellStyle name="s_Unit Price Sen. (2)_1_JE 154 Interest on Village Refunds_11.11 2 2 2" xfId="16797"/>
    <cellStyle name="s_Unit Price Sen. (2)_1_JE 154 Interest on Village Refunds_11.11 2 2 3" xfId="23854"/>
    <cellStyle name="s_Unit Price Sen. (2)_1_JE 154 Interest on Village Refunds_11.11 2 3" xfId="15040"/>
    <cellStyle name="s_Unit Price Sen. (2)_1_JE 154 Interest on Village Refunds_11.11 2 4" xfId="22085"/>
    <cellStyle name="s_Unit Price Sen. (2)_1_JE 154 Interest on Village Refunds_11.11 3" xfId="12374"/>
    <cellStyle name="s_Unit Price Sen. (2)_1_JE 154 Interest on Village Refunds_11.11 3 2" xfId="15920"/>
    <cellStyle name="s_Unit Price Sen. (2)_1_JE 154 Interest on Village Refunds_11.11 3 3" xfId="22976"/>
    <cellStyle name="s_Unit Price Sen. (2)_1_JE 154 Interest on Village Refunds_11.11 4" xfId="14158"/>
    <cellStyle name="s_Unit Price Sen. (2)_1_JE 154 Interest on Village Refunds_11.11 4 2" xfId="31491"/>
    <cellStyle name="s_Unit Price Sen. (2)_1_JE 154 Interest on Village Refunds_11.11 4 3" xfId="32979"/>
    <cellStyle name="s_Unit Price Sen. (2)_1_JE 154 Interest on Village Refunds_11.11 5" xfId="20234"/>
    <cellStyle name="s_Unit Price Sen. (2)_1_JE 154 Interest on Village Refunds_11.11 6" xfId="36611"/>
    <cellStyle name="s_Unit Price Sen. (2)_1_JE 154 Interest on Village Refunds_11.11 7" xfId="37501"/>
    <cellStyle name="s_Unit Price Sen. (2)_1_JE 154 Interest on Village Refunds_11.11 8" xfId="38389"/>
    <cellStyle name="s_Unit Price Sen. (2)_1_JE 160 Workbasket accrual LI 09.11" xfId="7967"/>
    <cellStyle name="s_Unit Price Sen. (2)_1_JE 160 Workbasket accrual LI 09.11 2" xfId="11467"/>
    <cellStyle name="s_Unit Price Sen. (2)_1_JE 160 Workbasket accrual LI 09.11 2 2" xfId="13260"/>
    <cellStyle name="s_Unit Price Sen. (2)_1_JE 160 Workbasket accrual LI 09.11 2 2 2" xfId="16798"/>
    <cellStyle name="s_Unit Price Sen. (2)_1_JE 160 Workbasket accrual LI 09.11 2 2 3" xfId="23855"/>
    <cellStyle name="s_Unit Price Sen. (2)_1_JE 160 Workbasket accrual LI 09.11 2 3" xfId="15041"/>
    <cellStyle name="s_Unit Price Sen. (2)_1_JE 160 Workbasket accrual LI 09.11 2 4" xfId="22086"/>
    <cellStyle name="s_Unit Price Sen. (2)_1_JE 160 Workbasket accrual LI 09.11 3" xfId="12375"/>
    <cellStyle name="s_Unit Price Sen. (2)_1_JE 160 Workbasket accrual LI 09.11 3 2" xfId="15921"/>
    <cellStyle name="s_Unit Price Sen. (2)_1_JE 160 Workbasket accrual LI 09.11 3 3" xfId="22977"/>
    <cellStyle name="s_Unit Price Sen. (2)_1_JE 160 Workbasket accrual LI 09.11 4" xfId="14159"/>
    <cellStyle name="s_Unit Price Sen. (2)_1_JE 160 Workbasket accrual LI 09.11 4 2" xfId="31492"/>
    <cellStyle name="s_Unit Price Sen. (2)_1_JE 160 Workbasket accrual LI 09.11 4 3" xfId="35991"/>
    <cellStyle name="s_Unit Price Sen. (2)_1_JE 160 Workbasket accrual LI 09.11 5" xfId="20235"/>
    <cellStyle name="s_Unit Price Sen. (2)_1_JE 160 Workbasket accrual LI 09.11 6" xfId="36612"/>
    <cellStyle name="s_Unit Price Sen. (2)_1_JE 160 Workbasket accrual LI 09.11 7" xfId="37502"/>
    <cellStyle name="s_Unit Price Sen. (2)_1_JE 160 Workbasket accrual LI 09.11 8" xfId="38390"/>
    <cellStyle name="s_Unit Price Sen. (2)_1_JE 160 Workbasket accrual LI 10.11 - in progress" xfId="7968"/>
    <cellStyle name="s_Unit Price Sen. (2)_1_JE 160 Workbasket accrual LI 10.11 - in progress 2" xfId="11468"/>
    <cellStyle name="s_Unit Price Sen. (2)_1_JE 160 Workbasket accrual LI 10.11 - in progress 2 2" xfId="13261"/>
    <cellStyle name="s_Unit Price Sen. (2)_1_JE 160 Workbasket accrual LI 10.11 - in progress 2 2 2" xfId="16799"/>
    <cellStyle name="s_Unit Price Sen. (2)_1_JE 160 Workbasket accrual LI 10.11 - in progress 2 2 3" xfId="23856"/>
    <cellStyle name="s_Unit Price Sen. (2)_1_JE 160 Workbasket accrual LI 10.11 - in progress 2 3" xfId="15042"/>
    <cellStyle name="s_Unit Price Sen. (2)_1_JE 160 Workbasket accrual LI 10.11 - in progress 2 4" xfId="22087"/>
    <cellStyle name="s_Unit Price Sen. (2)_1_JE 160 Workbasket accrual LI 10.11 - in progress 3" xfId="12376"/>
    <cellStyle name="s_Unit Price Sen. (2)_1_JE 160 Workbasket accrual LI 10.11 - in progress 3 2" xfId="15922"/>
    <cellStyle name="s_Unit Price Sen. (2)_1_JE 160 Workbasket accrual LI 10.11 - in progress 3 3" xfId="22978"/>
    <cellStyle name="s_Unit Price Sen. (2)_1_JE 160 Workbasket accrual LI 10.11 - in progress 4" xfId="14160"/>
    <cellStyle name="s_Unit Price Sen. (2)_1_JE 160 Workbasket accrual LI 10.11 - in progress 4 2" xfId="31493"/>
    <cellStyle name="s_Unit Price Sen. (2)_1_JE 160 Workbasket accrual LI 10.11 - in progress 4 3" xfId="33221"/>
    <cellStyle name="s_Unit Price Sen. (2)_1_JE 160 Workbasket accrual LI 10.11 - in progress 5" xfId="20236"/>
    <cellStyle name="s_Unit Price Sen. (2)_1_JE 160 Workbasket accrual LI 10.11 - in progress 6" xfId="36613"/>
    <cellStyle name="s_Unit Price Sen. (2)_1_JE 160 Workbasket accrual LI 10.11 - in progress 7" xfId="37503"/>
    <cellStyle name="s_Unit Price Sen. (2)_1_JE 160 Workbasket accrual LI 10.11 - in progress 8" xfId="38391"/>
    <cellStyle name="s_Unit Price Sen. (2)_1_JE 160 Workbasket Accrual_updated-_CA_01.10" xfId="7969"/>
    <cellStyle name="s_Unit Price Sen. (2)_1_JE 160 Workbasket Accrual_updated-_CA_01.10 10" xfId="36614"/>
    <cellStyle name="s_Unit Price Sen. (2)_1_JE 160 Workbasket Accrual_updated-_CA_01.10 11" xfId="37504"/>
    <cellStyle name="s_Unit Price Sen. (2)_1_JE 160 Workbasket Accrual_updated-_CA_01.10 12" xfId="38392"/>
    <cellStyle name="s_Unit Price Sen. (2)_1_JE 160 Workbasket Accrual_updated-_CA_01.10 2" xfId="7970"/>
    <cellStyle name="s_Unit Price Sen. (2)_1_JE 160 Workbasket Accrual_updated-_CA_01.10 2 2" xfId="11470"/>
    <cellStyle name="s_Unit Price Sen. (2)_1_JE 160 Workbasket Accrual_updated-_CA_01.10 2 2 2" xfId="13263"/>
    <cellStyle name="s_Unit Price Sen. (2)_1_JE 160 Workbasket Accrual_updated-_CA_01.10 2 2 2 2" xfId="16801"/>
    <cellStyle name="s_Unit Price Sen. (2)_1_JE 160 Workbasket Accrual_updated-_CA_01.10 2 2 2 3" xfId="23858"/>
    <cellStyle name="s_Unit Price Sen. (2)_1_JE 160 Workbasket Accrual_updated-_CA_01.10 2 2 3" xfId="15044"/>
    <cellStyle name="s_Unit Price Sen. (2)_1_JE 160 Workbasket Accrual_updated-_CA_01.10 2 2 4" xfId="22089"/>
    <cellStyle name="s_Unit Price Sen. (2)_1_JE 160 Workbasket Accrual_updated-_CA_01.10 2 3" xfId="12378"/>
    <cellStyle name="s_Unit Price Sen. (2)_1_JE 160 Workbasket Accrual_updated-_CA_01.10 2 3 2" xfId="15924"/>
    <cellStyle name="s_Unit Price Sen. (2)_1_JE 160 Workbasket Accrual_updated-_CA_01.10 2 3 3" xfId="22980"/>
    <cellStyle name="s_Unit Price Sen. (2)_1_JE 160 Workbasket Accrual_updated-_CA_01.10 2 4" xfId="14162"/>
    <cellStyle name="s_Unit Price Sen. (2)_1_JE 160 Workbasket Accrual_updated-_CA_01.10 2 4 2" xfId="31495"/>
    <cellStyle name="s_Unit Price Sen. (2)_1_JE 160 Workbasket Accrual_updated-_CA_01.10 2 4 3" xfId="19163"/>
    <cellStyle name="s_Unit Price Sen. (2)_1_JE 160 Workbasket Accrual_updated-_CA_01.10 2 5" xfId="20238"/>
    <cellStyle name="s_Unit Price Sen. (2)_1_JE 160 Workbasket Accrual_updated-_CA_01.10 2 6" xfId="36615"/>
    <cellStyle name="s_Unit Price Sen. (2)_1_JE 160 Workbasket Accrual_updated-_CA_01.10 2 7" xfId="37505"/>
    <cellStyle name="s_Unit Price Sen. (2)_1_JE 160 Workbasket Accrual_updated-_CA_01.10 2 8" xfId="38393"/>
    <cellStyle name="s_Unit Price Sen. (2)_1_JE 160 Workbasket Accrual_updated-_CA_01.10 3" xfId="7971"/>
    <cellStyle name="s_Unit Price Sen. (2)_1_JE 160 Workbasket Accrual_updated-_CA_01.10 3 2" xfId="31496"/>
    <cellStyle name="s_Unit Price Sen. (2)_1_JE 160 Workbasket Accrual_updated-_CA_01.10 3 2 2" xfId="19274"/>
    <cellStyle name="s_Unit Price Sen. (2)_1_JE 160 Workbasket Accrual_updated-_CA_01.10 4" xfId="7972"/>
    <cellStyle name="s_Unit Price Sen. (2)_1_JE 160 Workbasket Accrual_updated-_CA_01.10 4 2" xfId="31497"/>
    <cellStyle name="s_Unit Price Sen. (2)_1_JE 160 Workbasket Accrual_updated-_CA_01.10 4 2 2" xfId="33776"/>
    <cellStyle name="s_Unit Price Sen. (2)_1_JE 160 Workbasket Accrual_updated-_CA_01.10 5" xfId="7973"/>
    <cellStyle name="s_Unit Price Sen. (2)_1_JE 160 Workbasket Accrual_updated-_CA_01.10 5 2" xfId="31498"/>
    <cellStyle name="s_Unit Price Sen. (2)_1_JE 160 Workbasket Accrual_updated-_CA_01.10 5 2 2" xfId="35354"/>
    <cellStyle name="s_Unit Price Sen. (2)_1_JE 160 Workbasket Accrual_updated-_CA_01.10 6" xfId="11469"/>
    <cellStyle name="s_Unit Price Sen. (2)_1_JE 160 Workbasket Accrual_updated-_CA_01.10 6 2" xfId="13262"/>
    <cellStyle name="s_Unit Price Sen. (2)_1_JE 160 Workbasket Accrual_updated-_CA_01.10 6 2 2" xfId="16800"/>
    <cellStyle name="s_Unit Price Sen. (2)_1_JE 160 Workbasket Accrual_updated-_CA_01.10 6 2 3" xfId="23857"/>
    <cellStyle name="s_Unit Price Sen. (2)_1_JE 160 Workbasket Accrual_updated-_CA_01.10 6 3" xfId="15043"/>
    <cellStyle name="s_Unit Price Sen. (2)_1_JE 160 Workbasket Accrual_updated-_CA_01.10 6 4" xfId="22088"/>
    <cellStyle name="s_Unit Price Sen. (2)_1_JE 160 Workbasket Accrual_updated-_CA_01.10 7" xfId="12377"/>
    <cellStyle name="s_Unit Price Sen. (2)_1_JE 160 Workbasket Accrual_updated-_CA_01.10 7 2" xfId="15923"/>
    <cellStyle name="s_Unit Price Sen. (2)_1_JE 160 Workbasket Accrual_updated-_CA_01.10 7 3" xfId="22979"/>
    <cellStyle name="s_Unit Price Sen. (2)_1_JE 160 Workbasket Accrual_updated-_CA_01.10 8" xfId="14161"/>
    <cellStyle name="s_Unit Price Sen. (2)_1_JE 160 Workbasket Accrual_updated-_CA_01.10 8 2" xfId="31494"/>
    <cellStyle name="s_Unit Price Sen. (2)_1_JE 160 Workbasket Accrual_updated-_CA_01.10 8 3" xfId="34691"/>
    <cellStyle name="s_Unit Price Sen. (2)_1_JE 160 Workbasket Accrual_updated-_CA_01.10 9" xfId="20237"/>
    <cellStyle name="s_Unit Price Sen. (2)_1_JE 160 Workbasket Accrual_updated-_CA_01.10_~3251160" xfId="7974"/>
    <cellStyle name="s_Unit Price Sen. (2)_1_JE 160 Workbasket Accrual_updated-_CA_01.10_~3251160 2" xfId="11471"/>
    <cellStyle name="s_Unit Price Sen. (2)_1_JE 160 Workbasket Accrual_updated-_CA_01.10_~3251160 2 2" xfId="13264"/>
    <cellStyle name="s_Unit Price Sen. (2)_1_JE 160 Workbasket Accrual_updated-_CA_01.10_~3251160 2 2 2" xfId="16802"/>
    <cellStyle name="s_Unit Price Sen. (2)_1_JE 160 Workbasket Accrual_updated-_CA_01.10_~3251160 2 2 3" xfId="23859"/>
    <cellStyle name="s_Unit Price Sen. (2)_1_JE 160 Workbasket Accrual_updated-_CA_01.10_~3251160 2 3" xfId="15045"/>
    <cellStyle name="s_Unit Price Sen. (2)_1_JE 160 Workbasket Accrual_updated-_CA_01.10_~3251160 2 4" xfId="22090"/>
    <cellStyle name="s_Unit Price Sen. (2)_1_JE 160 Workbasket Accrual_updated-_CA_01.10_~3251160 3" xfId="12379"/>
    <cellStyle name="s_Unit Price Sen. (2)_1_JE 160 Workbasket Accrual_updated-_CA_01.10_~3251160 3 2" xfId="15925"/>
    <cellStyle name="s_Unit Price Sen. (2)_1_JE 160 Workbasket Accrual_updated-_CA_01.10_~3251160 3 3" xfId="22981"/>
    <cellStyle name="s_Unit Price Sen. (2)_1_JE 160 Workbasket Accrual_updated-_CA_01.10_~3251160 4" xfId="14163"/>
    <cellStyle name="s_Unit Price Sen. (2)_1_JE 160 Workbasket Accrual_updated-_CA_01.10_~3251160 4 2" xfId="31499"/>
    <cellStyle name="s_Unit Price Sen. (2)_1_JE 160 Workbasket Accrual_updated-_CA_01.10_~3251160 4 3" xfId="20800"/>
    <cellStyle name="s_Unit Price Sen. (2)_1_JE 160 Workbasket Accrual_updated-_CA_01.10_~3251160 5" xfId="20242"/>
    <cellStyle name="s_Unit Price Sen. (2)_1_JE 160 Workbasket Accrual_updated-_CA_01.10_~3251160 6" xfId="36616"/>
    <cellStyle name="s_Unit Price Sen. (2)_1_JE 160 Workbasket Accrual_updated-_CA_01.10_~3251160 7" xfId="37506"/>
    <cellStyle name="s_Unit Price Sen. (2)_1_JE 160 Workbasket Accrual_updated-_CA_01.10_~3251160 8" xfId="38394"/>
    <cellStyle name="s_Unit Price Sen. (2)_1_JE 160 Workbasket Accrual_updated-_CA_01.10_JE 160 Workbasket accrual LI 09.11" xfId="7975"/>
    <cellStyle name="s_Unit Price Sen. (2)_1_JE 160 Workbasket Accrual_updated-_CA_01.10_JE 160 Workbasket accrual LI 09.11 2" xfId="11472"/>
    <cellStyle name="s_Unit Price Sen. (2)_1_JE 160 Workbasket Accrual_updated-_CA_01.10_JE 160 Workbasket accrual LI 09.11 2 2" xfId="13265"/>
    <cellStyle name="s_Unit Price Sen. (2)_1_JE 160 Workbasket Accrual_updated-_CA_01.10_JE 160 Workbasket accrual LI 09.11 2 2 2" xfId="16803"/>
    <cellStyle name="s_Unit Price Sen. (2)_1_JE 160 Workbasket Accrual_updated-_CA_01.10_JE 160 Workbasket accrual LI 09.11 2 2 3" xfId="23860"/>
    <cellStyle name="s_Unit Price Sen. (2)_1_JE 160 Workbasket Accrual_updated-_CA_01.10_JE 160 Workbasket accrual LI 09.11 2 3" xfId="15046"/>
    <cellStyle name="s_Unit Price Sen. (2)_1_JE 160 Workbasket Accrual_updated-_CA_01.10_JE 160 Workbasket accrual LI 09.11 2 4" xfId="22091"/>
    <cellStyle name="s_Unit Price Sen. (2)_1_JE 160 Workbasket Accrual_updated-_CA_01.10_JE 160 Workbasket accrual LI 09.11 3" xfId="12380"/>
    <cellStyle name="s_Unit Price Sen. (2)_1_JE 160 Workbasket Accrual_updated-_CA_01.10_JE 160 Workbasket accrual LI 09.11 3 2" xfId="15926"/>
    <cellStyle name="s_Unit Price Sen. (2)_1_JE 160 Workbasket Accrual_updated-_CA_01.10_JE 160 Workbasket accrual LI 09.11 3 3" xfId="22982"/>
    <cellStyle name="s_Unit Price Sen. (2)_1_JE 160 Workbasket Accrual_updated-_CA_01.10_JE 160 Workbasket accrual LI 09.11 4" xfId="14164"/>
    <cellStyle name="s_Unit Price Sen. (2)_1_JE 160 Workbasket Accrual_updated-_CA_01.10_JE 160 Workbasket accrual LI 09.11 4 2" xfId="31500"/>
    <cellStyle name="s_Unit Price Sen. (2)_1_JE 160 Workbasket Accrual_updated-_CA_01.10_JE 160 Workbasket accrual LI 09.11 4 3" xfId="35381"/>
    <cellStyle name="s_Unit Price Sen. (2)_1_JE 160 Workbasket Accrual_updated-_CA_01.10_JE 160 Workbasket accrual LI 09.11 5" xfId="20243"/>
    <cellStyle name="s_Unit Price Sen. (2)_1_JE 160 Workbasket Accrual_updated-_CA_01.10_JE 160 Workbasket accrual LI 09.11 6" xfId="36617"/>
    <cellStyle name="s_Unit Price Sen. (2)_1_JE 160 Workbasket Accrual_updated-_CA_01.10_JE 160 Workbasket accrual LI 09.11 7" xfId="37507"/>
    <cellStyle name="s_Unit Price Sen. (2)_1_JE 160 Workbasket Accrual_updated-_CA_01.10_JE 160 Workbasket accrual LI 09.11 8" xfId="38395"/>
    <cellStyle name="s_Unit Price Sen. (2)_1_JE 160 Workbasket Accrual_updated-_CA_01.10_JE 160 Workbasket accrual LI 10.11 - in progress" xfId="7976"/>
    <cellStyle name="s_Unit Price Sen. (2)_1_JE 160 Workbasket Accrual_updated-_CA_01.10_JE 160 Workbasket accrual LI 10.11 - in progress 2" xfId="11473"/>
    <cellStyle name="s_Unit Price Sen. (2)_1_JE 160 Workbasket Accrual_updated-_CA_01.10_JE 160 Workbasket accrual LI 10.11 - in progress 2 2" xfId="13266"/>
    <cellStyle name="s_Unit Price Sen. (2)_1_JE 160 Workbasket Accrual_updated-_CA_01.10_JE 160 Workbasket accrual LI 10.11 - in progress 2 2 2" xfId="16804"/>
    <cellStyle name="s_Unit Price Sen. (2)_1_JE 160 Workbasket Accrual_updated-_CA_01.10_JE 160 Workbasket accrual LI 10.11 - in progress 2 2 3" xfId="23861"/>
    <cellStyle name="s_Unit Price Sen. (2)_1_JE 160 Workbasket Accrual_updated-_CA_01.10_JE 160 Workbasket accrual LI 10.11 - in progress 2 3" xfId="15047"/>
    <cellStyle name="s_Unit Price Sen. (2)_1_JE 160 Workbasket Accrual_updated-_CA_01.10_JE 160 Workbasket accrual LI 10.11 - in progress 2 4" xfId="22092"/>
    <cellStyle name="s_Unit Price Sen. (2)_1_JE 160 Workbasket Accrual_updated-_CA_01.10_JE 160 Workbasket accrual LI 10.11 - in progress 3" xfId="12381"/>
    <cellStyle name="s_Unit Price Sen. (2)_1_JE 160 Workbasket Accrual_updated-_CA_01.10_JE 160 Workbasket accrual LI 10.11 - in progress 3 2" xfId="15927"/>
    <cellStyle name="s_Unit Price Sen. (2)_1_JE 160 Workbasket Accrual_updated-_CA_01.10_JE 160 Workbasket accrual LI 10.11 - in progress 3 3" xfId="22983"/>
    <cellStyle name="s_Unit Price Sen. (2)_1_JE 160 Workbasket Accrual_updated-_CA_01.10_JE 160 Workbasket accrual LI 10.11 - in progress 4" xfId="14165"/>
    <cellStyle name="s_Unit Price Sen. (2)_1_JE 160 Workbasket Accrual_updated-_CA_01.10_JE 160 Workbasket accrual LI 10.11 - in progress 4 2" xfId="31501"/>
    <cellStyle name="s_Unit Price Sen. (2)_1_JE 160 Workbasket Accrual_updated-_CA_01.10_JE 160 Workbasket accrual LI 10.11 - in progress 4 3" xfId="17896"/>
    <cellStyle name="s_Unit Price Sen. (2)_1_JE 160 Workbasket Accrual_updated-_CA_01.10_JE 160 Workbasket accrual LI 10.11 - in progress 5" xfId="20244"/>
    <cellStyle name="s_Unit Price Sen. (2)_1_JE 160 Workbasket Accrual_updated-_CA_01.10_JE 160 Workbasket accrual LI 10.11 - in progress 6" xfId="36618"/>
    <cellStyle name="s_Unit Price Sen. (2)_1_JE 160 Workbasket Accrual_updated-_CA_01.10_JE 160 Workbasket accrual LI 10.11 - in progress 7" xfId="37508"/>
    <cellStyle name="s_Unit Price Sen. (2)_1_JE 160 Workbasket Accrual_updated-_CA_01.10_JE 160 Workbasket accrual LI 10.11 - in progress 8" xfId="38396"/>
    <cellStyle name="s_Unit Price Sen. (2)_1_JE 160 Workbasket Accrual_updated-_CA_01.10_JE 160 Workbasket Template_LI_04.12" xfId="7977"/>
    <cellStyle name="s_Unit Price Sen. (2)_1_JE 160 Workbasket Accrual_updated-_CA_01.10_JE 160 Workbasket Template_LI_04.12 2" xfId="11474"/>
    <cellStyle name="s_Unit Price Sen. (2)_1_JE 160 Workbasket Accrual_updated-_CA_01.10_JE 160 Workbasket Template_LI_04.12 2 2" xfId="13267"/>
    <cellStyle name="s_Unit Price Sen. (2)_1_JE 160 Workbasket Accrual_updated-_CA_01.10_JE 160 Workbasket Template_LI_04.12 2 2 2" xfId="16805"/>
    <cellStyle name="s_Unit Price Sen. (2)_1_JE 160 Workbasket Accrual_updated-_CA_01.10_JE 160 Workbasket Template_LI_04.12 2 2 3" xfId="23862"/>
    <cellStyle name="s_Unit Price Sen. (2)_1_JE 160 Workbasket Accrual_updated-_CA_01.10_JE 160 Workbasket Template_LI_04.12 2 3" xfId="15048"/>
    <cellStyle name="s_Unit Price Sen. (2)_1_JE 160 Workbasket Accrual_updated-_CA_01.10_JE 160 Workbasket Template_LI_04.12 2 4" xfId="22093"/>
    <cellStyle name="s_Unit Price Sen. (2)_1_JE 160 Workbasket Accrual_updated-_CA_01.10_JE 160 Workbasket Template_LI_04.12 3" xfId="12382"/>
    <cellStyle name="s_Unit Price Sen. (2)_1_JE 160 Workbasket Accrual_updated-_CA_01.10_JE 160 Workbasket Template_LI_04.12 3 2" xfId="15928"/>
    <cellStyle name="s_Unit Price Sen. (2)_1_JE 160 Workbasket Accrual_updated-_CA_01.10_JE 160 Workbasket Template_LI_04.12 3 3" xfId="22984"/>
    <cellStyle name="s_Unit Price Sen. (2)_1_JE 160 Workbasket Accrual_updated-_CA_01.10_JE 160 Workbasket Template_LI_04.12 4" xfId="14166"/>
    <cellStyle name="s_Unit Price Sen. (2)_1_JE 160 Workbasket Accrual_updated-_CA_01.10_JE 160 Workbasket Template_LI_04.12 4 2" xfId="31502"/>
    <cellStyle name="s_Unit Price Sen. (2)_1_JE 160 Workbasket Accrual_updated-_CA_01.10_JE 160 Workbasket Template_LI_04.12 4 3" xfId="33907"/>
    <cellStyle name="s_Unit Price Sen. (2)_1_JE 160 Workbasket Accrual_updated-_CA_01.10_JE 160 Workbasket Template_LI_04.12 5" xfId="20245"/>
    <cellStyle name="s_Unit Price Sen. (2)_1_JE 160 Workbasket Accrual_updated-_CA_01.10_JE 160 Workbasket Template_LI_04.12 6" xfId="36619"/>
    <cellStyle name="s_Unit Price Sen. (2)_1_JE 160 Workbasket Accrual_updated-_CA_01.10_JE 160 Workbasket Template_LI_04.12 7" xfId="37509"/>
    <cellStyle name="s_Unit Price Sen. (2)_1_JE 160 Workbasket Accrual_updated-_CA_01.10_JE 160 Workbasket Template_LI_04.12 8" xfId="38397"/>
    <cellStyle name="s_Unit Price Sen. (2)_1_JE 160 Workbasket Accrual_updated-_CA_01.10_JE 160 Workbasket Template_LI_07.12" xfId="7978"/>
    <cellStyle name="s_Unit Price Sen. (2)_1_JE 160 Workbasket Accrual_updated-_CA_01.10_JE 160 Workbasket Template_LI_07.12 2" xfId="11475"/>
    <cellStyle name="s_Unit Price Sen. (2)_1_JE 160 Workbasket Accrual_updated-_CA_01.10_JE 160 Workbasket Template_LI_07.12 2 2" xfId="13268"/>
    <cellStyle name="s_Unit Price Sen. (2)_1_JE 160 Workbasket Accrual_updated-_CA_01.10_JE 160 Workbasket Template_LI_07.12 2 2 2" xfId="16806"/>
    <cellStyle name="s_Unit Price Sen. (2)_1_JE 160 Workbasket Accrual_updated-_CA_01.10_JE 160 Workbasket Template_LI_07.12 2 2 3" xfId="23863"/>
    <cellStyle name="s_Unit Price Sen. (2)_1_JE 160 Workbasket Accrual_updated-_CA_01.10_JE 160 Workbasket Template_LI_07.12 2 3" xfId="15049"/>
    <cellStyle name="s_Unit Price Sen. (2)_1_JE 160 Workbasket Accrual_updated-_CA_01.10_JE 160 Workbasket Template_LI_07.12 2 4" xfId="22094"/>
    <cellStyle name="s_Unit Price Sen. (2)_1_JE 160 Workbasket Accrual_updated-_CA_01.10_JE 160 Workbasket Template_LI_07.12 3" xfId="12383"/>
    <cellStyle name="s_Unit Price Sen. (2)_1_JE 160 Workbasket Accrual_updated-_CA_01.10_JE 160 Workbasket Template_LI_07.12 3 2" xfId="15929"/>
    <cellStyle name="s_Unit Price Sen. (2)_1_JE 160 Workbasket Accrual_updated-_CA_01.10_JE 160 Workbasket Template_LI_07.12 3 3" xfId="22985"/>
    <cellStyle name="s_Unit Price Sen. (2)_1_JE 160 Workbasket Accrual_updated-_CA_01.10_JE 160 Workbasket Template_LI_07.12 4" xfId="14167"/>
    <cellStyle name="s_Unit Price Sen. (2)_1_JE 160 Workbasket Accrual_updated-_CA_01.10_JE 160 Workbasket Template_LI_07.12 4 2" xfId="31503"/>
    <cellStyle name="s_Unit Price Sen. (2)_1_JE 160 Workbasket Accrual_updated-_CA_01.10_JE 160 Workbasket Template_LI_07.12 4 3" xfId="34262"/>
    <cellStyle name="s_Unit Price Sen. (2)_1_JE 160 Workbasket Accrual_updated-_CA_01.10_JE 160 Workbasket Template_LI_07.12 5" xfId="20246"/>
    <cellStyle name="s_Unit Price Sen. (2)_1_JE 160 Workbasket Accrual_updated-_CA_01.10_JE 160 Workbasket Template_LI_07.12 6" xfId="36620"/>
    <cellStyle name="s_Unit Price Sen. (2)_1_JE 160 Workbasket Accrual_updated-_CA_01.10_JE 160 Workbasket Template_LI_07.12 7" xfId="37510"/>
    <cellStyle name="s_Unit Price Sen. (2)_1_JE 160 Workbasket Accrual_updated-_CA_01.10_JE 160 Workbasket Template_LI_07.12 8" xfId="38398"/>
    <cellStyle name="s_Unit Price Sen. (2)_1_JE 160 Workbasket Accrual_updated-_CA_01.10_JE 175 Legal Accrual_LI 05.12" xfId="7979"/>
    <cellStyle name="s_Unit Price Sen. (2)_1_JE 160 Workbasket Accrual_updated-_CA_01.10_JE 175 Legal Accrual_LI 05.12 2" xfId="11476"/>
    <cellStyle name="s_Unit Price Sen. (2)_1_JE 160 Workbasket Accrual_updated-_CA_01.10_JE 175 Legal Accrual_LI 05.12 2 2" xfId="13269"/>
    <cellStyle name="s_Unit Price Sen. (2)_1_JE 160 Workbasket Accrual_updated-_CA_01.10_JE 175 Legal Accrual_LI 05.12 2 2 2" xfId="16807"/>
    <cellStyle name="s_Unit Price Sen. (2)_1_JE 160 Workbasket Accrual_updated-_CA_01.10_JE 175 Legal Accrual_LI 05.12 2 2 3" xfId="23864"/>
    <cellStyle name="s_Unit Price Sen. (2)_1_JE 160 Workbasket Accrual_updated-_CA_01.10_JE 175 Legal Accrual_LI 05.12 2 3" xfId="15050"/>
    <cellStyle name="s_Unit Price Sen. (2)_1_JE 160 Workbasket Accrual_updated-_CA_01.10_JE 175 Legal Accrual_LI 05.12 2 4" xfId="22095"/>
    <cellStyle name="s_Unit Price Sen. (2)_1_JE 160 Workbasket Accrual_updated-_CA_01.10_JE 175 Legal Accrual_LI 05.12 3" xfId="12384"/>
    <cellStyle name="s_Unit Price Sen. (2)_1_JE 160 Workbasket Accrual_updated-_CA_01.10_JE 175 Legal Accrual_LI 05.12 3 2" xfId="15930"/>
    <cellStyle name="s_Unit Price Sen. (2)_1_JE 160 Workbasket Accrual_updated-_CA_01.10_JE 175 Legal Accrual_LI 05.12 3 3" xfId="22986"/>
    <cellStyle name="s_Unit Price Sen. (2)_1_JE 160 Workbasket Accrual_updated-_CA_01.10_JE 175 Legal Accrual_LI 05.12 4" xfId="14168"/>
    <cellStyle name="s_Unit Price Sen. (2)_1_JE 160 Workbasket Accrual_updated-_CA_01.10_JE 175 Legal Accrual_LI 05.12 4 2" xfId="31504"/>
    <cellStyle name="s_Unit Price Sen. (2)_1_JE 160 Workbasket Accrual_updated-_CA_01.10_JE 175 Legal Accrual_LI 05.12 4 3" xfId="19819"/>
    <cellStyle name="s_Unit Price Sen. (2)_1_JE 160 Workbasket Accrual_updated-_CA_01.10_JE 175 Legal Accrual_LI 05.12 5" xfId="20247"/>
    <cellStyle name="s_Unit Price Sen. (2)_1_JE 160 Workbasket Accrual_updated-_CA_01.10_JE 175 Legal Accrual_LI 05.12 6" xfId="36621"/>
    <cellStyle name="s_Unit Price Sen. (2)_1_JE 160 Workbasket Accrual_updated-_CA_01.10_JE 175 Legal Accrual_LI 05.12 7" xfId="37511"/>
    <cellStyle name="s_Unit Price Sen. (2)_1_JE 160 Workbasket Accrual_updated-_CA_01.10_JE 175 Legal Accrual_LI 05.12 8" xfId="38399"/>
    <cellStyle name="s_Unit Price Sen. (2)_1_JE 160 Workbasket Accrual_updated-_CA_01.10_JE 175 Legal Accrual_LI 08.2011" xfId="7980"/>
    <cellStyle name="s_Unit Price Sen. (2)_1_JE 160 Workbasket Accrual_updated-_CA_01.10_JE 175 Legal Accrual_LI 08.2011 2" xfId="11477"/>
    <cellStyle name="s_Unit Price Sen. (2)_1_JE 160 Workbasket Accrual_updated-_CA_01.10_JE 175 Legal Accrual_LI 08.2011 2 2" xfId="13270"/>
    <cellStyle name="s_Unit Price Sen. (2)_1_JE 160 Workbasket Accrual_updated-_CA_01.10_JE 175 Legal Accrual_LI 08.2011 2 2 2" xfId="16808"/>
    <cellStyle name="s_Unit Price Sen. (2)_1_JE 160 Workbasket Accrual_updated-_CA_01.10_JE 175 Legal Accrual_LI 08.2011 2 2 3" xfId="23865"/>
    <cellStyle name="s_Unit Price Sen. (2)_1_JE 160 Workbasket Accrual_updated-_CA_01.10_JE 175 Legal Accrual_LI 08.2011 2 3" xfId="15051"/>
    <cellStyle name="s_Unit Price Sen. (2)_1_JE 160 Workbasket Accrual_updated-_CA_01.10_JE 175 Legal Accrual_LI 08.2011 2 4" xfId="22096"/>
    <cellStyle name="s_Unit Price Sen. (2)_1_JE 160 Workbasket Accrual_updated-_CA_01.10_JE 175 Legal Accrual_LI 08.2011 3" xfId="12385"/>
    <cellStyle name="s_Unit Price Sen. (2)_1_JE 160 Workbasket Accrual_updated-_CA_01.10_JE 175 Legal Accrual_LI 08.2011 3 2" xfId="15931"/>
    <cellStyle name="s_Unit Price Sen. (2)_1_JE 160 Workbasket Accrual_updated-_CA_01.10_JE 175 Legal Accrual_LI 08.2011 3 3" xfId="22987"/>
    <cellStyle name="s_Unit Price Sen. (2)_1_JE 160 Workbasket Accrual_updated-_CA_01.10_JE 175 Legal Accrual_LI 08.2011 4" xfId="14169"/>
    <cellStyle name="s_Unit Price Sen. (2)_1_JE 160 Workbasket Accrual_updated-_CA_01.10_JE 175 Legal Accrual_LI 08.2011 4 2" xfId="31505"/>
    <cellStyle name="s_Unit Price Sen. (2)_1_JE 160 Workbasket Accrual_updated-_CA_01.10_JE 175 Legal Accrual_LI 08.2011 4 3" xfId="17722"/>
    <cellStyle name="s_Unit Price Sen. (2)_1_JE 160 Workbasket Accrual_updated-_CA_01.10_JE 175 Legal Accrual_LI 08.2011 5" xfId="20248"/>
    <cellStyle name="s_Unit Price Sen. (2)_1_JE 160 Workbasket Accrual_updated-_CA_01.10_JE 175 Legal Accrual_LI 08.2011 6" xfId="36622"/>
    <cellStyle name="s_Unit Price Sen. (2)_1_JE 160 Workbasket Accrual_updated-_CA_01.10_JE 175 Legal Accrual_LI 08.2011 7" xfId="37512"/>
    <cellStyle name="s_Unit Price Sen. (2)_1_JE 160 Workbasket Accrual_updated-_CA_01.10_JE 175 Legal Accrual_LI 08.2011 8" xfId="38400"/>
    <cellStyle name="s_Unit Price Sen. (2)_1_JE 160 Workbasket Accrual_updated-_CA_01.10_JE 175 Legal Accrual_LI -10.2011" xfId="7981"/>
    <cellStyle name="s_Unit Price Sen. (2)_1_JE 160 Workbasket Accrual_updated-_CA_01.10_JE 175 Legal Accrual_LI -10.2011 2" xfId="11478"/>
    <cellStyle name="s_Unit Price Sen. (2)_1_JE 160 Workbasket Accrual_updated-_CA_01.10_JE 175 Legal Accrual_LI -10.2011 2 2" xfId="13271"/>
    <cellStyle name="s_Unit Price Sen. (2)_1_JE 160 Workbasket Accrual_updated-_CA_01.10_JE 175 Legal Accrual_LI -10.2011 2 2 2" xfId="16809"/>
    <cellStyle name="s_Unit Price Sen. (2)_1_JE 160 Workbasket Accrual_updated-_CA_01.10_JE 175 Legal Accrual_LI -10.2011 2 2 3" xfId="23866"/>
    <cellStyle name="s_Unit Price Sen. (2)_1_JE 160 Workbasket Accrual_updated-_CA_01.10_JE 175 Legal Accrual_LI -10.2011 2 3" xfId="15052"/>
    <cellStyle name="s_Unit Price Sen. (2)_1_JE 160 Workbasket Accrual_updated-_CA_01.10_JE 175 Legal Accrual_LI -10.2011 2 4" xfId="22097"/>
    <cellStyle name="s_Unit Price Sen. (2)_1_JE 160 Workbasket Accrual_updated-_CA_01.10_JE 175 Legal Accrual_LI -10.2011 3" xfId="12386"/>
    <cellStyle name="s_Unit Price Sen. (2)_1_JE 160 Workbasket Accrual_updated-_CA_01.10_JE 175 Legal Accrual_LI -10.2011 3 2" xfId="15932"/>
    <cellStyle name="s_Unit Price Sen. (2)_1_JE 160 Workbasket Accrual_updated-_CA_01.10_JE 175 Legal Accrual_LI -10.2011 3 3" xfId="22988"/>
    <cellStyle name="s_Unit Price Sen. (2)_1_JE 160 Workbasket Accrual_updated-_CA_01.10_JE 175 Legal Accrual_LI -10.2011 4" xfId="14170"/>
    <cellStyle name="s_Unit Price Sen. (2)_1_JE 160 Workbasket Accrual_updated-_CA_01.10_JE 175 Legal Accrual_LI -10.2011 4 2" xfId="31506"/>
    <cellStyle name="s_Unit Price Sen. (2)_1_JE 160 Workbasket Accrual_updated-_CA_01.10_JE 175 Legal Accrual_LI -10.2011 4 3" xfId="32345"/>
    <cellStyle name="s_Unit Price Sen. (2)_1_JE 160 Workbasket Accrual_updated-_CA_01.10_JE 175 Legal Accrual_LI -10.2011 5" xfId="20249"/>
    <cellStyle name="s_Unit Price Sen. (2)_1_JE 160 Workbasket Accrual_updated-_CA_01.10_JE 175 Legal Accrual_LI -10.2011 6" xfId="36623"/>
    <cellStyle name="s_Unit Price Sen. (2)_1_JE 160 Workbasket Accrual_updated-_CA_01.10_JE 175 Legal Accrual_LI -10.2011 7" xfId="37513"/>
    <cellStyle name="s_Unit Price Sen. (2)_1_JE 160 Workbasket Accrual_updated-_CA_01.10_JE 175 Legal Accrual_LI -10.2011 8" xfId="38401"/>
    <cellStyle name="s_Unit Price Sen. (2)_1_JE 160 Workbasket Accrual_updated-_CA_01.10_JE 175 Legal Accrual_LI -11.2011" xfId="7982"/>
    <cellStyle name="s_Unit Price Sen. (2)_1_JE 160 Workbasket Accrual_updated-_CA_01.10_JE 175 Legal Accrual_LI -11.2011 2" xfId="11479"/>
    <cellStyle name="s_Unit Price Sen. (2)_1_JE 160 Workbasket Accrual_updated-_CA_01.10_JE 175 Legal Accrual_LI -11.2011 2 2" xfId="13272"/>
    <cellStyle name="s_Unit Price Sen. (2)_1_JE 160 Workbasket Accrual_updated-_CA_01.10_JE 175 Legal Accrual_LI -11.2011 2 2 2" xfId="16810"/>
    <cellStyle name="s_Unit Price Sen. (2)_1_JE 160 Workbasket Accrual_updated-_CA_01.10_JE 175 Legal Accrual_LI -11.2011 2 2 3" xfId="23867"/>
    <cellStyle name="s_Unit Price Sen. (2)_1_JE 160 Workbasket Accrual_updated-_CA_01.10_JE 175 Legal Accrual_LI -11.2011 2 3" xfId="15053"/>
    <cellStyle name="s_Unit Price Sen. (2)_1_JE 160 Workbasket Accrual_updated-_CA_01.10_JE 175 Legal Accrual_LI -11.2011 2 4" xfId="22098"/>
    <cellStyle name="s_Unit Price Sen. (2)_1_JE 160 Workbasket Accrual_updated-_CA_01.10_JE 175 Legal Accrual_LI -11.2011 3" xfId="12387"/>
    <cellStyle name="s_Unit Price Sen. (2)_1_JE 160 Workbasket Accrual_updated-_CA_01.10_JE 175 Legal Accrual_LI -11.2011 3 2" xfId="15933"/>
    <cellStyle name="s_Unit Price Sen. (2)_1_JE 160 Workbasket Accrual_updated-_CA_01.10_JE 175 Legal Accrual_LI -11.2011 3 3" xfId="22989"/>
    <cellStyle name="s_Unit Price Sen. (2)_1_JE 160 Workbasket Accrual_updated-_CA_01.10_JE 175 Legal Accrual_LI -11.2011 4" xfId="14171"/>
    <cellStyle name="s_Unit Price Sen. (2)_1_JE 160 Workbasket Accrual_updated-_CA_01.10_JE 175 Legal Accrual_LI -11.2011 4 2" xfId="31507"/>
    <cellStyle name="s_Unit Price Sen. (2)_1_JE 160 Workbasket Accrual_updated-_CA_01.10_JE 175 Legal Accrual_LI -11.2011 4 3" xfId="19523"/>
    <cellStyle name="s_Unit Price Sen. (2)_1_JE 160 Workbasket Accrual_updated-_CA_01.10_JE 175 Legal Accrual_LI -11.2011 5" xfId="20250"/>
    <cellStyle name="s_Unit Price Sen. (2)_1_JE 160 Workbasket Accrual_updated-_CA_01.10_JE 175 Legal Accrual_LI -11.2011 6" xfId="36624"/>
    <cellStyle name="s_Unit Price Sen. (2)_1_JE 160 Workbasket Accrual_updated-_CA_01.10_JE 175 Legal Accrual_LI -11.2011 7" xfId="37514"/>
    <cellStyle name="s_Unit Price Sen. (2)_1_JE 160 Workbasket Accrual_updated-_CA_01.10_JE 175 Legal Accrual_LI -11.2011 8" xfId="38402"/>
    <cellStyle name="s_Unit Price Sen. (2)_1_JE 160 Workbasket Accrual_updated-_CA_01.10_JE 175 Legal Accrual_LI -12.2011" xfId="7983"/>
    <cellStyle name="s_Unit Price Sen. (2)_1_JE 160 Workbasket Accrual_updated-_CA_01.10_JE 175 Legal Accrual_LI -12.2011 2" xfId="11480"/>
    <cellStyle name="s_Unit Price Sen. (2)_1_JE 160 Workbasket Accrual_updated-_CA_01.10_JE 175 Legal Accrual_LI -12.2011 2 2" xfId="13273"/>
    <cellStyle name="s_Unit Price Sen. (2)_1_JE 160 Workbasket Accrual_updated-_CA_01.10_JE 175 Legal Accrual_LI -12.2011 2 2 2" xfId="16811"/>
    <cellStyle name="s_Unit Price Sen. (2)_1_JE 160 Workbasket Accrual_updated-_CA_01.10_JE 175 Legal Accrual_LI -12.2011 2 2 3" xfId="23868"/>
    <cellStyle name="s_Unit Price Sen. (2)_1_JE 160 Workbasket Accrual_updated-_CA_01.10_JE 175 Legal Accrual_LI -12.2011 2 3" xfId="15054"/>
    <cellStyle name="s_Unit Price Sen. (2)_1_JE 160 Workbasket Accrual_updated-_CA_01.10_JE 175 Legal Accrual_LI -12.2011 2 4" xfId="22099"/>
    <cellStyle name="s_Unit Price Sen. (2)_1_JE 160 Workbasket Accrual_updated-_CA_01.10_JE 175 Legal Accrual_LI -12.2011 3" xfId="12388"/>
    <cellStyle name="s_Unit Price Sen. (2)_1_JE 160 Workbasket Accrual_updated-_CA_01.10_JE 175 Legal Accrual_LI -12.2011 3 2" xfId="15934"/>
    <cellStyle name="s_Unit Price Sen. (2)_1_JE 160 Workbasket Accrual_updated-_CA_01.10_JE 175 Legal Accrual_LI -12.2011 3 3" xfId="22990"/>
    <cellStyle name="s_Unit Price Sen. (2)_1_JE 160 Workbasket Accrual_updated-_CA_01.10_JE 175 Legal Accrual_LI -12.2011 4" xfId="14172"/>
    <cellStyle name="s_Unit Price Sen. (2)_1_JE 160 Workbasket Accrual_updated-_CA_01.10_JE 175 Legal Accrual_LI -12.2011 4 2" xfId="31508"/>
    <cellStyle name="s_Unit Price Sen. (2)_1_JE 160 Workbasket Accrual_updated-_CA_01.10_JE 175 Legal Accrual_LI -12.2011 4 3" xfId="17880"/>
    <cellStyle name="s_Unit Price Sen. (2)_1_JE 160 Workbasket Accrual_updated-_CA_01.10_JE 175 Legal Accrual_LI -12.2011 5" xfId="20251"/>
    <cellStyle name="s_Unit Price Sen. (2)_1_JE 160 Workbasket Accrual_updated-_CA_01.10_JE 175 Legal Accrual_LI -12.2011 6" xfId="36625"/>
    <cellStyle name="s_Unit Price Sen. (2)_1_JE 160 Workbasket Accrual_updated-_CA_01.10_JE 175 Legal Accrual_LI -12.2011 7" xfId="37515"/>
    <cellStyle name="s_Unit Price Sen. (2)_1_JE 160 Workbasket Accrual_updated-_CA_01.10_JE 175 Legal Accrual_LI -12.2011 8" xfId="38403"/>
    <cellStyle name="s_Unit Price Sen. (2)_1_JE 160 Workbasket Accrual_updated-_CA_01.10_JE 175_Legal Accrual_TN_08.11" xfId="7984"/>
    <cellStyle name="s_Unit Price Sen. (2)_1_JE 160 Workbasket Accrual_updated-_CA_01.10_JE 175_Legal Accrual_TN_08.11 2" xfId="11481"/>
    <cellStyle name="s_Unit Price Sen. (2)_1_JE 160 Workbasket Accrual_updated-_CA_01.10_JE 175_Legal Accrual_TN_08.11 2 2" xfId="13274"/>
    <cellStyle name="s_Unit Price Sen. (2)_1_JE 160 Workbasket Accrual_updated-_CA_01.10_JE 175_Legal Accrual_TN_08.11 2 2 2" xfId="16812"/>
    <cellStyle name="s_Unit Price Sen. (2)_1_JE 160 Workbasket Accrual_updated-_CA_01.10_JE 175_Legal Accrual_TN_08.11 2 2 3" xfId="23869"/>
    <cellStyle name="s_Unit Price Sen. (2)_1_JE 160 Workbasket Accrual_updated-_CA_01.10_JE 175_Legal Accrual_TN_08.11 2 3" xfId="15055"/>
    <cellStyle name="s_Unit Price Sen. (2)_1_JE 160 Workbasket Accrual_updated-_CA_01.10_JE 175_Legal Accrual_TN_08.11 2 4" xfId="22100"/>
    <cellStyle name="s_Unit Price Sen. (2)_1_JE 160 Workbasket Accrual_updated-_CA_01.10_JE 175_Legal Accrual_TN_08.11 3" xfId="12389"/>
    <cellStyle name="s_Unit Price Sen. (2)_1_JE 160 Workbasket Accrual_updated-_CA_01.10_JE 175_Legal Accrual_TN_08.11 3 2" xfId="15935"/>
    <cellStyle name="s_Unit Price Sen. (2)_1_JE 160 Workbasket Accrual_updated-_CA_01.10_JE 175_Legal Accrual_TN_08.11 3 3" xfId="22991"/>
    <cellStyle name="s_Unit Price Sen. (2)_1_JE 160 Workbasket Accrual_updated-_CA_01.10_JE 175_Legal Accrual_TN_08.11 4" xfId="14173"/>
    <cellStyle name="s_Unit Price Sen. (2)_1_JE 160 Workbasket Accrual_updated-_CA_01.10_JE 175_Legal Accrual_TN_08.11 4 2" xfId="31509"/>
    <cellStyle name="s_Unit Price Sen. (2)_1_JE 160 Workbasket Accrual_updated-_CA_01.10_JE 175_Legal Accrual_TN_08.11 4 3" xfId="34693"/>
    <cellStyle name="s_Unit Price Sen. (2)_1_JE 160 Workbasket Accrual_updated-_CA_01.10_JE 175_Legal Accrual_TN_08.11 5" xfId="20252"/>
    <cellStyle name="s_Unit Price Sen. (2)_1_JE 160 Workbasket Accrual_updated-_CA_01.10_JE 175_Legal Accrual_TN_08.11 6" xfId="36626"/>
    <cellStyle name="s_Unit Price Sen. (2)_1_JE 160 Workbasket Accrual_updated-_CA_01.10_JE 175_Legal Accrual_TN_08.11 7" xfId="37516"/>
    <cellStyle name="s_Unit Price Sen. (2)_1_JE 160 Workbasket Accrual_updated-_CA_01.10_JE 175_Legal Accrual_TN_08.11 8" xfId="38404"/>
    <cellStyle name="s_Unit Price Sen. (2)_1_JE 160 Workbasket Accrual_updated-_CA_01.10_JE 175_Legal Accrual_TN_09.11" xfId="7985"/>
    <cellStyle name="s_Unit Price Sen. (2)_1_JE 160 Workbasket Accrual_updated-_CA_01.10_JE 175_Legal Accrual_TN_09.11 2" xfId="11482"/>
    <cellStyle name="s_Unit Price Sen. (2)_1_JE 160 Workbasket Accrual_updated-_CA_01.10_JE 175_Legal Accrual_TN_09.11 2 2" xfId="13275"/>
    <cellStyle name="s_Unit Price Sen. (2)_1_JE 160 Workbasket Accrual_updated-_CA_01.10_JE 175_Legal Accrual_TN_09.11 2 2 2" xfId="16813"/>
    <cellStyle name="s_Unit Price Sen. (2)_1_JE 160 Workbasket Accrual_updated-_CA_01.10_JE 175_Legal Accrual_TN_09.11 2 2 3" xfId="23870"/>
    <cellStyle name="s_Unit Price Sen. (2)_1_JE 160 Workbasket Accrual_updated-_CA_01.10_JE 175_Legal Accrual_TN_09.11 2 3" xfId="15056"/>
    <cellStyle name="s_Unit Price Sen. (2)_1_JE 160 Workbasket Accrual_updated-_CA_01.10_JE 175_Legal Accrual_TN_09.11 2 4" xfId="22101"/>
    <cellStyle name="s_Unit Price Sen. (2)_1_JE 160 Workbasket Accrual_updated-_CA_01.10_JE 175_Legal Accrual_TN_09.11 3" xfId="12390"/>
    <cellStyle name="s_Unit Price Sen. (2)_1_JE 160 Workbasket Accrual_updated-_CA_01.10_JE 175_Legal Accrual_TN_09.11 3 2" xfId="15936"/>
    <cellStyle name="s_Unit Price Sen. (2)_1_JE 160 Workbasket Accrual_updated-_CA_01.10_JE 175_Legal Accrual_TN_09.11 3 3" xfId="22992"/>
    <cellStyle name="s_Unit Price Sen. (2)_1_JE 160 Workbasket Accrual_updated-_CA_01.10_JE 175_Legal Accrual_TN_09.11 4" xfId="14174"/>
    <cellStyle name="s_Unit Price Sen. (2)_1_JE 160 Workbasket Accrual_updated-_CA_01.10_JE 175_Legal Accrual_TN_09.11 4 2" xfId="31510"/>
    <cellStyle name="s_Unit Price Sen. (2)_1_JE 160 Workbasket Accrual_updated-_CA_01.10_JE 175_Legal Accrual_TN_09.11 4 3" xfId="33782"/>
    <cellStyle name="s_Unit Price Sen. (2)_1_JE 160 Workbasket Accrual_updated-_CA_01.10_JE 175_Legal Accrual_TN_09.11 5" xfId="20253"/>
    <cellStyle name="s_Unit Price Sen. (2)_1_JE 160 Workbasket Accrual_updated-_CA_01.10_JE 175_Legal Accrual_TN_09.11 6" xfId="36627"/>
    <cellStyle name="s_Unit Price Sen. (2)_1_JE 160 Workbasket Accrual_updated-_CA_01.10_JE 175_Legal Accrual_TN_09.11 7" xfId="37517"/>
    <cellStyle name="s_Unit Price Sen. (2)_1_JE 160 Workbasket Accrual_updated-_CA_01.10_JE 175_Legal Accrual_TN_09.11 8" xfId="38405"/>
    <cellStyle name="s_Unit Price Sen. (2)_1_JE 160 Workbasket Accrual_updated-_CA_01.10_LI-Legal Fees_Accrual Worksheet_2011-02Nov" xfId="7986"/>
    <cellStyle name="s_Unit Price Sen. (2)_1_JE 160 Workbasket Accrual_updated-_CA_01.10_LI-Legal Fees_Accrual Worksheet_2011-02Nov 2" xfId="11483"/>
    <cellStyle name="s_Unit Price Sen. (2)_1_JE 160 Workbasket Accrual_updated-_CA_01.10_LI-Legal Fees_Accrual Worksheet_2011-02Nov 2 2" xfId="13276"/>
    <cellStyle name="s_Unit Price Sen. (2)_1_JE 160 Workbasket Accrual_updated-_CA_01.10_LI-Legal Fees_Accrual Worksheet_2011-02Nov 2 2 2" xfId="16814"/>
    <cellStyle name="s_Unit Price Sen. (2)_1_JE 160 Workbasket Accrual_updated-_CA_01.10_LI-Legal Fees_Accrual Worksheet_2011-02Nov 2 2 3" xfId="23871"/>
    <cellStyle name="s_Unit Price Sen. (2)_1_JE 160 Workbasket Accrual_updated-_CA_01.10_LI-Legal Fees_Accrual Worksheet_2011-02Nov 2 3" xfId="15057"/>
    <cellStyle name="s_Unit Price Sen. (2)_1_JE 160 Workbasket Accrual_updated-_CA_01.10_LI-Legal Fees_Accrual Worksheet_2011-02Nov 2 4" xfId="22102"/>
    <cellStyle name="s_Unit Price Sen. (2)_1_JE 160 Workbasket Accrual_updated-_CA_01.10_LI-Legal Fees_Accrual Worksheet_2011-02Nov 3" xfId="12391"/>
    <cellStyle name="s_Unit Price Sen. (2)_1_JE 160 Workbasket Accrual_updated-_CA_01.10_LI-Legal Fees_Accrual Worksheet_2011-02Nov 3 2" xfId="15937"/>
    <cellStyle name="s_Unit Price Sen. (2)_1_JE 160 Workbasket Accrual_updated-_CA_01.10_LI-Legal Fees_Accrual Worksheet_2011-02Nov 3 3" xfId="22993"/>
    <cellStyle name="s_Unit Price Sen. (2)_1_JE 160 Workbasket Accrual_updated-_CA_01.10_LI-Legal Fees_Accrual Worksheet_2011-02Nov 4" xfId="14175"/>
    <cellStyle name="s_Unit Price Sen. (2)_1_JE 160 Workbasket Accrual_updated-_CA_01.10_LI-Legal Fees_Accrual Worksheet_2011-02Nov 4 2" xfId="31511"/>
    <cellStyle name="s_Unit Price Sen. (2)_1_JE 160 Workbasket Accrual_updated-_CA_01.10_LI-Legal Fees_Accrual Worksheet_2011-02Nov 4 3" xfId="35584"/>
    <cellStyle name="s_Unit Price Sen. (2)_1_JE 160 Workbasket Accrual_updated-_CA_01.10_LI-Legal Fees_Accrual Worksheet_2011-02Nov 5" xfId="20254"/>
    <cellStyle name="s_Unit Price Sen. (2)_1_JE 160 Workbasket Accrual_updated-_CA_01.10_LI-Legal Fees_Accrual Worksheet_2011-02Nov 6" xfId="36628"/>
    <cellStyle name="s_Unit Price Sen. (2)_1_JE 160 Workbasket Accrual_updated-_CA_01.10_LI-Legal Fees_Accrual Worksheet_2011-02Nov 7" xfId="37518"/>
    <cellStyle name="s_Unit Price Sen. (2)_1_JE 160 Workbasket Accrual_updated-_CA_01.10_LI-Legal Fees_Accrual Worksheet_2011-02Nov 8" xfId="38406"/>
    <cellStyle name="s_Unit Price Sen. (2)_1_JE 160 Workbasket Accrual_updated-_CA_01.10_SAP JE Accrual" xfId="7987"/>
    <cellStyle name="s_Unit Price Sen. (2)_1_JE 160 Workbasket Accrual_updated-_CA_01.10_SAP JE Accrual 2" xfId="11484"/>
    <cellStyle name="s_Unit Price Sen. (2)_1_JE 160 Workbasket Accrual_updated-_CA_01.10_SAP JE Accrual 2 2" xfId="13277"/>
    <cellStyle name="s_Unit Price Sen. (2)_1_JE 160 Workbasket Accrual_updated-_CA_01.10_SAP JE Accrual 2 2 2" xfId="16815"/>
    <cellStyle name="s_Unit Price Sen. (2)_1_JE 160 Workbasket Accrual_updated-_CA_01.10_SAP JE Accrual 2 2 3" xfId="23872"/>
    <cellStyle name="s_Unit Price Sen. (2)_1_JE 160 Workbasket Accrual_updated-_CA_01.10_SAP JE Accrual 2 3" xfId="15058"/>
    <cellStyle name="s_Unit Price Sen. (2)_1_JE 160 Workbasket Accrual_updated-_CA_01.10_SAP JE Accrual 2 4" xfId="22103"/>
    <cellStyle name="s_Unit Price Sen. (2)_1_JE 160 Workbasket Accrual_updated-_CA_01.10_SAP JE Accrual 3" xfId="12392"/>
    <cellStyle name="s_Unit Price Sen. (2)_1_JE 160 Workbasket Accrual_updated-_CA_01.10_SAP JE Accrual 3 2" xfId="15938"/>
    <cellStyle name="s_Unit Price Sen. (2)_1_JE 160 Workbasket Accrual_updated-_CA_01.10_SAP JE Accrual 3 3" xfId="22994"/>
    <cellStyle name="s_Unit Price Sen. (2)_1_JE 160 Workbasket Accrual_updated-_CA_01.10_SAP JE Accrual 4" xfId="14176"/>
    <cellStyle name="s_Unit Price Sen. (2)_1_JE 160 Workbasket Accrual_updated-_CA_01.10_SAP JE Accrual 4 2" xfId="31512"/>
    <cellStyle name="s_Unit Price Sen. (2)_1_JE 160 Workbasket Accrual_updated-_CA_01.10_SAP JE Accrual 4 3" xfId="19820"/>
    <cellStyle name="s_Unit Price Sen. (2)_1_JE 160 Workbasket Accrual_updated-_CA_01.10_SAP JE Accrual 5" xfId="20255"/>
    <cellStyle name="s_Unit Price Sen. (2)_1_JE 160 Workbasket Accrual_updated-_CA_01.10_SAP JE Accrual 6" xfId="36629"/>
    <cellStyle name="s_Unit Price Sen. (2)_1_JE 160 Workbasket Accrual_updated-_CA_01.10_SAP JE Accrual 7" xfId="37519"/>
    <cellStyle name="s_Unit Price Sen. (2)_1_JE 160 Workbasket Accrual_updated-_CA_01.10_SAP JE Accrual 8" xfId="38407"/>
    <cellStyle name="s_Unit Price Sen. (2)_1_JE 160 Workbasket Accrual_updated-_CA_01.10_SAP JE Template 10.06.12" xfId="7988"/>
    <cellStyle name="s_Unit Price Sen. (2)_1_JE 160 Workbasket Accrual_updated-_CA_01.10_SAP JE Template 10.06.12 2" xfId="11485"/>
    <cellStyle name="s_Unit Price Sen. (2)_1_JE 160 Workbasket Accrual_updated-_CA_01.10_SAP JE Template 10.06.12 2 2" xfId="13278"/>
    <cellStyle name="s_Unit Price Sen. (2)_1_JE 160 Workbasket Accrual_updated-_CA_01.10_SAP JE Template 10.06.12 2 2 2" xfId="16816"/>
    <cellStyle name="s_Unit Price Sen. (2)_1_JE 160 Workbasket Accrual_updated-_CA_01.10_SAP JE Template 10.06.12 2 2 3" xfId="23873"/>
    <cellStyle name="s_Unit Price Sen. (2)_1_JE 160 Workbasket Accrual_updated-_CA_01.10_SAP JE Template 10.06.12 2 3" xfId="15059"/>
    <cellStyle name="s_Unit Price Sen. (2)_1_JE 160 Workbasket Accrual_updated-_CA_01.10_SAP JE Template 10.06.12 2 4" xfId="22104"/>
    <cellStyle name="s_Unit Price Sen. (2)_1_JE 160 Workbasket Accrual_updated-_CA_01.10_SAP JE Template 10.06.12 3" xfId="12393"/>
    <cellStyle name="s_Unit Price Sen. (2)_1_JE 160 Workbasket Accrual_updated-_CA_01.10_SAP JE Template 10.06.12 3 2" xfId="15939"/>
    <cellStyle name="s_Unit Price Sen. (2)_1_JE 160 Workbasket Accrual_updated-_CA_01.10_SAP JE Template 10.06.12 3 3" xfId="22995"/>
    <cellStyle name="s_Unit Price Sen. (2)_1_JE 160 Workbasket Accrual_updated-_CA_01.10_SAP JE Template 10.06.12 4" xfId="14177"/>
    <cellStyle name="s_Unit Price Sen. (2)_1_JE 160 Workbasket Accrual_updated-_CA_01.10_SAP JE Template 10.06.12 4 2" xfId="31513"/>
    <cellStyle name="s_Unit Price Sen. (2)_1_JE 160 Workbasket Accrual_updated-_CA_01.10_SAP JE Template 10.06.12 4 3" xfId="18089"/>
    <cellStyle name="s_Unit Price Sen. (2)_1_JE 160 Workbasket Accrual_updated-_CA_01.10_SAP JE Template 10.06.12 5" xfId="20256"/>
    <cellStyle name="s_Unit Price Sen. (2)_1_JE 160 Workbasket Accrual_updated-_CA_01.10_SAP JE Template 10.06.12 6" xfId="36630"/>
    <cellStyle name="s_Unit Price Sen. (2)_1_JE 160 Workbasket Accrual_updated-_CA_01.10_SAP JE Template 10.06.12 7" xfId="37520"/>
    <cellStyle name="s_Unit Price Sen. (2)_1_JE 160 Workbasket Accrual_updated-_CA_01.10_SAP JE Template 10.06.12 8" xfId="38408"/>
    <cellStyle name="s_Unit Price Sen. (2)_1_JE 175 Legal accrual_12.11" xfId="7989"/>
    <cellStyle name="s_Unit Price Sen. (2)_1_JE 175 Legal accrual_12.11 2" xfId="11486"/>
    <cellStyle name="s_Unit Price Sen. (2)_1_JE 175 Legal accrual_12.11 2 2" xfId="13279"/>
    <cellStyle name="s_Unit Price Sen. (2)_1_JE 175 Legal accrual_12.11 2 2 2" xfId="16817"/>
    <cellStyle name="s_Unit Price Sen. (2)_1_JE 175 Legal accrual_12.11 2 2 3" xfId="23874"/>
    <cellStyle name="s_Unit Price Sen. (2)_1_JE 175 Legal accrual_12.11 2 3" xfId="15060"/>
    <cellStyle name="s_Unit Price Sen. (2)_1_JE 175 Legal accrual_12.11 2 4" xfId="22105"/>
    <cellStyle name="s_Unit Price Sen. (2)_1_JE 175 Legal accrual_12.11 3" xfId="12394"/>
    <cellStyle name="s_Unit Price Sen. (2)_1_JE 175 Legal accrual_12.11 3 2" xfId="15940"/>
    <cellStyle name="s_Unit Price Sen. (2)_1_JE 175 Legal accrual_12.11 3 3" xfId="22996"/>
    <cellStyle name="s_Unit Price Sen. (2)_1_JE 175 Legal accrual_12.11 4" xfId="14178"/>
    <cellStyle name="s_Unit Price Sen. (2)_1_JE 175 Legal accrual_12.11 4 2" xfId="31514"/>
    <cellStyle name="s_Unit Price Sen. (2)_1_JE 175 Legal accrual_12.11 4 3" xfId="36010"/>
    <cellStyle name="s_Unit Price Sen. (2)_1_JE 175 Legal accrual_12.11 5" xfId="20257"/>
    <cellStyle name="s_Unit Price Sen. (2)_1_JE 175 Legal accrual_12.11 6" xfId="36631"/>
    <cellStyle name="s_Unit Price Sen. (2)_1_JE 175 Legal accrual_12.11 7" xfId="37521"/>
    <cellStyle name="s_Unit Price Sen. (2)_1_JE 175 Legal accrual_12.11 8" xfId="38409"/>
    <cellStyle name="s_Unit Price Sen. (2)_1_JE 175 Legal Accrual_LI_07.12" xfId="10945"/>
    <cellStyle name="s_Unit Price Sen. (2)_1_JE 175 Legal Accrual_LI_07.12 2" xfId="31515"/>
    <cellStyle name="s_Unit Price Sen. (2)_1_JE 175 Legal Accrual_LI_07.12 2 2" xfId="18198"/>
    <cellStyle name="s_Unit Price Sen. (2)_1_JE 180_MI reserve over 180 days_LI 07.12" xfId="10946"/>
    <cellStyle name="s_Unit Price Sen. (2)_1_JE 180_MI reserve over 180 days_LI 07.12 2" xfId="31516"/>
    <cellStyle name="s_Unit Price Sen. (2)_1_JE 180_MI reserve over 180 days_LI 07.12 2 2" xfId="32874"/>
    <cellStyle name="s_Unit Price Sen. (2)_1_JE 200 AWCC true up_PA_06.12" xfId="7990"/>
    <cellStyle name="s_Unit Price Sen. (2)_1_JE 200 AWCC true up_PA_06.12 2" xfId="11487"/>
    <cellStyle name="s_Unit Price Sen. (2)_1_JE 200 AWCC true up_PA_06.12 2 2" xfId="13280"/>
    <cellStyle name="s_Unit Price Sen. (2)_1_JE 200 AWCC true up_PA_06.12 2 2 2" xfId="16818"/>
    <cellStyle name="s_Unit Price Sen. (2)_1_JE 200 AWCC true up_PA_06.12 2 2 3" xfId="23875"/>
    <cellStyle name="s_Unit Price Sen. (2)_1_JE 200 AWCC true up_PA_06.12 2 3" xfId="15061"/>
    <cellStyle name="s_Unit Price Sen. (2)_1_JE 200 AWCC true up_PA_06.12 2 4" xfId="22106"/>
    <cellStyle name="s_Unit Price Sen. (2)_1_JE 200 AWCC true up_PA_06.12 3" xfId="12395"/>
    <cellStyle name="s_Unit Price Sen. (2)_1_JE 200 AWCC true up_PA_06.12 3 2" xfId="15941"/>
    <cellStyle name="s_Unit Price Sen. (2)_1_JE 200 AWCC true up_PA_06.12 3 3" xfId="22997"/>
    <cellStyle name="s_Unit Price Sen. (2)_1_JE 200 AWCC true up_PA_06.12 4" xfId="14179"/>
    <cellStyle name="s_Unit Price Sen. (2)_1_JE 200 AWCC true up_PA_06.12 4 2" xfId="31517"/>
    <cellStyle name="s_Unit Price Sen. (2)_1_JE 200 AWCC true up_PA_06.12 4 3" xfId="32559"/>
    <cellStyle name="s_Unit Price Sen. (2)_1_JE 200 AWCC true up_PA_06.12 5" xfId="20258"/>
    <cellStyle name="s_Unit Price Sen. (2)_1_JE 200 AWCC true up_PA_06.12 6" xfId="36632"/>
    <cellStyle name="s_Unit Price Sen. (2)_1_JE 200 AWCC true up_PA_06.12 7" xfId="37522"/>
    <cellStyle name="s_Unit Price Sen. (2)_1_JE 200 AWCC true up_PA_06.12 8" xfId="38410"/>
    <cellStyle name="s_Unit Price Sen. (2)_1_JE 38110902 True up interest for RAC adjustment" xfId="7991"/>
    <cellStyle name="s_Unit Price Sen. (2)_1_JE 38110902 True up interest for RAC adjustment 2" xfId="11488"/>
    <cellStyle name="s_Unit Price Sen. (2)_1_JE 38110902 True up interest for RAC adjustment 2 2" xfId="13281"/>
    <cellStyle name="s_Unit Price Sen. (2)_1_JE 38110902 True up interest for RAC adjustment 2 2 2" xfId="16819"/>
    <cellStyle name="s_Unit Price Sen. (2)_1_JE 38110902 True up interest for RAC adjustment 2 2 3" xfId="23876"/>
    <cellStyle name="s_Unit Price Sen. (2)_1_JE 38110902 True up interest for RAC adjustment 2 3" xfId="15062"/>
    <cellStyle name="s_Unit Price Sen. (2)_1_JE 38110902 True up interest for RAC adjustment 2 4" xfId="22107"/>
    <cellStyle name="s_Unit Price Sen. (2)_1_JE 38110902 True up interest for RAC adjustment 3" xfId="12396"/>
    <cellStyle name="s_Unit Price Sen. (2)_1_JE 38110902 True up interest for RAC adjustment 3 2" xfId="15942"/>
    <cellStyle name="s_Unit Price Sen. (2)_1_JE 38110902 True up interest for RAC adjustment 3 3" xfId="22998"/>
    <cellStyle name="s_Unit Price Sen. (2)_1_JE 38110902 True up interest for RAC adjustment 4" xfId="14180"/>
    <cellStyle name="s_Unit Price Sen. (2)_1_JE 38110902 True up interest for RAC adjustment 4 2" xfId="31518"/>
    <cellStyle name="s_Unit Price Sen. (2)_1_JE 38110902 True up interest for RAC adjustment 4 3" xfId="20891"/>
    <cellStyle name="s_Unit Price Sen. (2)_1_JE 38110902 True up interest for RAC adjustment 5" xfId="20259"/>
    <cellStyle name="s_Unit Price Sen. (2)_1_JE 38110902 True up interest for RAC adjustment 6" xfId="36633"/>
    <cellStyle name="s_Unit Price Sen. (2)_1_JE 38110902 True up interest for RAC adjustment 7" xfId="37523"/>
    <cellStyle name="s_Unit Price Sen. (2)_1_JE 38110902 True up interest for RAC adjustment 8" xfId="38411"/>
    <cellStyle name="s_Unit Price Sen. (2)_1_JE 39081218 Antenna Rent Revenue_NY_07.12" xfId="9497"/>
    <cellStyle name="s_Unit Price Sen. (2)_1_JE 39081218 Antenna Rent Revenue_NY_07.12 2" xfId="31519"/>
    <cellStyle name="s_Unit Price Sen. (2)_1_JE 39081218 Antenna Rent Revenue_NY_07.12 2 2" xfId="20217"/>
    <cellStyle name="s_Unit Price Sen. (2)_1_JE 500 INTERNAL RESERVE INTEREST Dec. 2011" xfId="7992"/>
    <cellStyle name="s_Unit Price Sen. (2)_1_JE 500 INTERNAL RESERVE INTEREST Dec. 2011 2" xfId="9615"/>
    <cellStyle name="s_Unit Price Sen. (2)_1_JE 500 INTERNAL RESERVE INTEREST Dec. 2011 2 2" xfId="31521"/>
    <cellStyle name="s_Unit Price Sen. (2)_1_JE 500 INTERNAL RESERVE INTEREST Dec. 2011 2 2 2" xfId="35235"/>
    <cellStyle name="s_Unit Price Sen. (2)_1_JE 500 INTERNAL RESERVE INTEREST Dec. 2011 3" xfId="11489"/>
    <cellStyle name="s_Unit Price Sen. (2)_1_JE 500 INTERNAL RESERVE INTEREST Dec. 2011 3 2" xfId="13282"/>
    <cellStyle name="s_Unit Price Sen. (2)_1_JE 500 INTERNAL RESERVE INTEREST Dec. 2011 3 2 2" xfId="16820"/>
    <cellStyle name="s_Unit Price Sen. (2)_1_JE 500 INTERNAL RESERVE INTEREST Dec. 2011 3 2 3" xfId="23877"/>
    <cellStyle name="s_Unit Price Sen. (2)_1_JE 500 INTERNAL RESERVE INTEREST Dec. 2011 3 3" xfId="15063"/>
    <cellStyle name="s_Unit Price Sen. (2)_1_JE 500 INTERNAL RESERVE INTEREST Dec. 2011 3 4" xfId="22108"/>
    <cellStyle name="s_Unit Price Sen. (2)_1_JE 500 INTERNAL RESERVE INTEREST Dec. 2011 4" xfId="12397"/>
    <cellStyle name="s_Unit Price Sen. (2)_1_JE 500 INTERNAL RESERVE INTEREST Dec. 2011 4 2" xfId="15943"/>
    <cellStyle name="s_Unit Price Sen. (2)_1_JE 500 INTERNAL RESERVE INTEREST Dec. 2011 4 3" xfId="22999"/>
    <cellStyle name="s_Unit Price Sen. (2)_1_JE 500 INTERNAL RESERVE INTEREST Dec. 2011 5" xfId="14181"/>
    <cellStyle name="s_Unit Price Sen. (2)_1_JE 500 INTERNAL RESERVE INTEREST Dec. 2011 5 2" xfId="31520"/>
    <cellStyle name="s_Unit Price Sen. (2)_1_JE 500 INTERNAL RESERVE INTEREST Dec. 2011 5 3" xfId="21285"/>
    <cellStyle name="s_Unit Price Sen. (2)_1_JE 500 INTERNAL RESERVE INTEREST Dec. 2011 6" xfId="20260"/>
    <cellStyle name="s_Unit Price Sen. (2)_1_JE 500 INTERNAL RESERVE INTEREST Dec. 2011 7" xfId="36634"/>
    <cellStyle name="s_Unit Price Sen. (2)_1_JE 500 INTERNAL RESERVE INTEREST Dec. 2011 8" xfId="37524"/>
    <cellStyle name="s_Unit Price Sen. (2)_1_JE 500 INTERNAL RESERVE INTEREST Dec. 2011 9" xfId="38412"/>
    <cellStyle name="s_Unit Price Sen. (2)_1_JE 500 INTERNAL RESERVE INTEREST Nov. 2011" xfId="9616"/>
    <cellStyle name="s_Unit Price Sen. (2)_1_JE 500 INTERNAL RESERVE INTEREST Nov. 2011 2" xfId="31522"/>
    <cellStyle name="s_Unit Price Sen. (2)_1_JE 500 INTERNAL RESERVE INTEREST Nov. 2011 2 2" xfId="21189"/>
    <cellStyle name="s_Unit Price Sen. (2)_1_JE 725 - To record the PPV uplift - NY - 08.12" xfId="9254"/>
    <cellStyle name="s_Unit Price Sen. (2)_1_JE 725 - To record the PPV uplift - NY - 08.12 2" xfId="31523"/>
    <cellStyle name="s_Unit Price Sen. (2)_1_JE 725 - To record the PPV uplift - NY - 08.12 2 2" xfId="32927"/>
    <cellStyle name="s_Unit Price Sen. (2)_1_JE 77 Rev Stabilization 02.12" xfId="7993"/>
    <cellStyle name="s_Unit Price Sen. (2)_1_JE 77 Rev Stabilization 02.12 2" xfId="11490"/>
    <cellStyle name="s_Unit Price Sen. (2)_1_JE 77 Rev Stabilization 02.12 2 2" xfId="13283"/>
    <cellStyle name="s_Unit Price Sen. (2)_1_JE 77 Rev Stabilization 02.12 2 2 2" xfId="16821"/>
    <cellStyle name="s_Unit Price Sen. (2)_1_JE 77 Rev Stabilization 02.12 2 2 3" xfId="23878"/>
    <cellStyle name="s_Unit Price Sen. (2)_1_JE 77 Rev Stabilization 02.12 2 3" xfId="15064"/>
    <cellStyle name="s_Unit Price Sen. (2)_1_JE 77 Rev Stabilization 02.12 2 4" xfId="22109"/>
    <cellStyle name="s_Unit Price Sen. (2)_1_JE 77 Rev Stabilization 02.12 3" xfId="12398"/>
    <cellStyle name="s_Unit Price Sen. (2)_1_JE 77 Rev Stabilization 02.12 3 2" xfId="15944"/>
    <cellStyle name="s_Unit Price Sen. (2)_1_JE 77 Rev Stabilization 02.12 3 3" xfId="23000"/>
    <cellStyle name="s_Unit Price Sen. (2)_1_JE 77 Rev Stabilization 02.12 4" xfId="14182"/>
    <cellStyle name="s_Unit Price Sen. (2)_1_JE 77 Rev Stabilization 02.12 4 2" xfId="31524"/>
    <cellStyle name="s_Unit Price Sen. (2)_1_JE 77 Rev Stabilization 02.12 4 3" xfId="17721"/>
    <cellStyle name="s_Unit Price Sen. (2)_1_JE 77 Rev Stabilization 02.12 5" xfId="20261"/>
    <cellStyle name="s_Unit Price Sen. (2)_1_JE 77 Rev Stabilization 02.12 6" xfId="36635"/>
    <cellStyle name="s_Unit Price Sen. (2)_1_JE 77 Rev Stabilization 02.12 7" xfId="37525"/>
    <cellStyle name="s_Unit Price Sen. (2)_1_JE 77 Rev Stabilization 02.12 8" xfId="38413"/>
    <cellStyle name="s_Unit Price Sen. (2)_1_JE 77 Rev Stabilization 03.12" xfId="10731"/>
    <cellStyle name="s_Unit Price Sen. (2)_1_JE 77 Rev Stabilization 03.12 2" xfId="31525"/>
    <cellStyle name="s_Unit Price Sen. (2)_1_JE 77 Rev Stabilization 03.12 2 2" xfId="19164"/>
    <cellStyle name="s_Unit Price Sen. (2)_1_JE 77 Rev Stabilization 08.11" xfId="7994"/>
    <cellStyle name="s_Unit Price Sen. (2)_1_JE 77 Rev Stabilization 08.11 2" xfId="10732"/>
    <cellStyle name="s_Unit Price Sen. (2)_1_JE 77 Rev Stabilization 08.11 2 2" xfId="31527"/>
    <cellStyle name="s_Unit Price Sen. (2)_1_JE 77 Rev Stabilization 08.11 2 2 2" xfId="35992"/>
    <cellStyle name="s_Unit Price Sen. (2)_1_JE 77 Rev Stabilization 08.11 3" xfId="11491"/>
    <cellStyle name="s_Unit Price Sen. (2)_1_JE 77 Rev Stabilization 08.11 3 2" xfId="13284"/>
    <cellStyle name="s_Unit Price Sen. (2)_1_JE 77 Rev Stabilization 08.11 3 2 2" xfId="16822"/>
    <cellStyle name="s_Unit Price Sen. (2)_1_JE 77 Rev Stabilization 08.11 3 2 3" xfId="23879"/>
    <cellStyle name="s_Unit Price Sen. (2)_1_JE 77 Rev Stabilization 08.11 3 3" xfId="15065"/>
    <cellStyle name="s_Unit Price Sen. (2)_1_JE 77 Rev Stabilization 08.11 3 4" xfId="22110"/>
    <cellStyle name="s_Unit Price Sen. (2)_1_JE 77 Rev Stabilization 08.11 4" xfId="12399"/>
    <cellStyle name="s_Unit Price Sen. (2)_1_JE 77 Rev Stabilization 08.11 4 2" xfId="15945"/>
    <cellStyle name="s_Unit Price Sen. (2)_1_JE 77 Rev Stabilization 08.11 4 3" xfId="23001"/>
    <cellStyle name="s_Unit Price Sen. (2)_1_JE 77 Rev Stabilization 08.11 5" xfId="14183"/>
    <cellStyle name="s_Unit Price Sen. (2)_1_JE 77 Rev Stabilization 08.11 5 2" xfId="31526"/>
    <cellStyle name="s_Unit Price Sen. (2)_1_JE 77 Rev Stabilization 08.11 5 3" xfId="19524"/>
    <cellStyle name="s_Unit Price Sen. (2)_1_JE 77 Rev Stabilization 08.11 6" xfId="20262"/>
    <cellStyle name="s_Unit Price Sen. (2)_1_JE 77 Rev Stabilization 08.11 7" xfId="36636"/>
    <cellStyle name="s_Unit Price Sen. (2)_1_JE 77 Rev Stabilization 08.11 8" xfId="37526"/>
    <cellStyle name="s_Unit Price Sen. (2)_1_JE 77 Rev Stabilization 08.11 9" xfId="38414"/>
    <cellStyle name="s_Unit Price Sen. (2)_1_JE 77 Rev Stabilization 11.11" xfId="10733"/>
    <cellStyle name="s_Unit Price Sen. (2)_1_JE 77 Rev Stabilization 11.11 2" xfId="31528"/>
    <cellStyle name="s_Unit Price Sen. (2)_1_JE 77 Rev Stabilization 11.11 2 2" xfId="34694"/>
    <cellStyle name="s_Unit Price Sen. (2)_1_JE 77 Rev Stabilization 12.11" xfId="10734"/>
    <cellStyle name="s_Unit Price Sen. (2)_1_JE 77 Rev Stabilization 12.11 2" xfId="31529"/>
    <cellStyle name="s_Unit Price Sen. (2)_1_JE 77 Rev Stabilization 12.11 2 2" xfId="32975"/>
    <cellStyle name="s_Unit Price Sen. (2)_1_JE 77 Rev Stabilization_NY_08.12" xfId="9255"/>
    <cellStyle name="s_Unit Price Sen. (2)_1_JE 77 Rev Stabilization_NY_08.12 2" xfId="31530"/>
    <cellStyle name="s_Unit Price Sen. (2)_1_JE 77 Rev Stabilization_NY_08.12 2 2" xfId="19825"/>
    <cellStyle name="s_Unit Price Sen. (2)_1_JE 78 Property Tax Stabilization 02.12" xfId="9256"/>
    <cellStyle name="s_Unit Price Sen. (2)_1_JE 78 Property Tax Stabilization 02.12 2" xfId="31531"/>
    <cellStyle name="s_Unit Price Sen. (2)_1_JE 78 Property Tax Stabilization 02.12 2 2" xfId="32706"/>
    <cellStyle name="s_Unit Price Sen. (2)_1_JE 78 Property Tax Stabilization 08.11" xfId="9257"/>
    <cellStyle name="s_Unit Price Sen. (2)_1_JE 78 Property Tax Stabilization 08.11 2" xfId="31532"/>
    <cellStyle name="s_Unit Price Sen. (2)_1_JE 78 Property Tax Stabilization 08.11 2 2" xfId="34395"/>
    <cellStyle name="s_Unit Price Sen. (2)_1_JE 78 Property Tax Stabilization 11.11" xfId="9258"/>
    <cellStyle name="s_Unit Price Sen. (2)_1_JE 78 Property Tax Stabilization 11.11 2" xfId="31533"/>
    <cellStyle name="s_Unit Price Sen. (2)_1_JE 78 Property Tax Stabilization 11.11 2 2" xfId="19162"/>
    <cellStyle name="s_Unit Price Sen. (2)_1_JE Template" xfId="7995"/>
    <cellStyle name="s_Unit Price Sen. (2)_1_JE Template 10" xfId="36637"/>
    <cellStyle name="s_Unit Price Sen. (2)_1_JE Template 11" xfId="37527"/>
    <cellStyle name="s_Unit Price Sen. (2)_1_JE Template 12" xfId="38415"/>
    <cellStyle name="s_Unit Price Sen. (2)_1_JE Template 2" xfId="7996"/>
    <cellStyle name="s_Unit Price Sen. (2)_1_JE Template 2 2" xfId="11493"/>
    <cellStyle name="s_Unit Price Sen. (2)_1_JE Template 2 2 2" xfId="13286"/>
    <cellStyle name="s_Unit Price Sen. (2)_1_JE Template 2 2 2 2" xfId="16824"/>
    <cellStyle name="s_Unit Price Sen. (2)_1_JE Template 2 2 2 3" xfId="23881"/>
    <cellStyle name="s_Unit Price Sen. (2)_1_JE Template 2 2 3" xfId="15067"/>
    <cellStyle name="s_Unit Price Sen. (2)_1_JE Template 2 2 4" xfId="22112"/>
    <cellStyle name="s_Unit Price Sen. (2)_1_JE Template 2 3" xfId="12401"/>
    <cellStyle name="s_Unit Price Sen. (2)_1_JE Template 2 3 2" xfId="15947"/>
    <cellStyle name="s_Unit Price Sen. (2)_1_JE Template 2 3 3" xfId="23003"/>
    <cellStyle name="s_Unit Price Sen. (2)_1_JE Template 2 4" xfId="14185"/>
    <cellStyle name="s_Unit Price Sen. (2)_1_JE Template 2 4 2" xfId="31535"/>
    <cellStyle name="s_Unit Price Sen. (2)_1_JE Template 2 4 3" xfId="34699"/>
    <cellStyle name="s_Unit Price Sen. (2)_1_JE Template 2 5" xfId="20264"/>
    <cellStyle name="s_Unit Price Sen. (2)_1_JE Template 2 6" xfId="36638"/>
    <cellStyle name="s_Unit Price Sen. (2)_1_JE Template 2 7" xfId="37528"/>
    <cellStyle name="s_Unit Price Sen. (2)_1_JE Template 2 8" xfId="38416"/>
    <cellStyle name="s_Unit Price Sen. (2)_1_JE Template 3" xfId="7997"/>
    <cellStyle name="s_Unit Price Sen. (2)_1_JE Template 3 2" xfId="31536"/>
    <cellStyle name="s_Unit Price Sen. (2)_1_JE Template 3 2 2" xfId="35356"/>
    <cellStyle name="s_Unit Price Sen. (2)_1_JE Template 4" xfId="7998"/>
    <cellStyle name="s_Unit Price Sen. (2)_1_JE Template 4 2" xfId="31537"/>
    <cellStyle name="s_Unit Price Sen. (2)_1_JE Template 4 2 2" xfId="32718"/>
    <cellStyle name="s_Unit Price Sen. (2)_1_JE Template 5" xfId="7999"/>
    <cellStyle name="s_Unit Price Sen. (2)_1_JE Template 5 2" xfId="31538"/>
    <cellStyle name="s_Unit Price Sen. (2)_1_JE Template 5 2 2" xfId="17413"/>
    <cellStyle name="s_Unit Price Sen. (2)_1_JE Template 6" xfId="11492"/>
    <cellStyle name="s_Unit Price Sen. (2)_1_JE Template 6 2" xfId="13285"/>
    <cellStyle name="s_Unit Price Sen. (2)_1_JE Template 6 2 2" xfId="16823"/>
    <cellStyle name="s_Unit Price Sen. (2)_1_JE Template 6 2 3" xfId="23880"/>
    <cellStyle name="s_Unit Price Sen. (2)_1_JE Template 6 3" xfId="15066"/>
    <cellStyle name="s_Unit Price Sen. (2)_1_JE Template 6 4" xfId="22111"/>
    <cellStyle name="s_Unit Price Sen. (2)_1_JE Template 7" xfId="12400"/>
    <cellStyle name="s_Unit Price Sen. (2)_1_JE Template 7 2" xfId="15946"/>
    <cellStyle name="s_Unit Price Sen. (2)_1_JE Template 7 3" xfId="23002"/>
    <cellStyle name="s_Unit Price Sen. (2)_1_JE Template 8" xfId="14184"/>
    <cellStyle name="s_Unit Price Sen. (2)_1_JE Template 8 2" xfId="31534"/>
    <cellStyle name="s_Unit Price Sen. (2)_1_JE Template 8 3" xfId="34706"/>
    <cellStyle name="s_Unit Price Sen. (2)_1_JE Template 9" xfId="20263"/>
    <cellStyle name="s_Unit Price Sen. (2)_1_JE Template_~3251160" xfId="8000"/>
    <cellStyle name="s_Unit Price Sen. (2)_1_JE Template_~3251160 2" xfId="11494"/>
    <cellStyle name="s_Unit Price Sen. (2)_1_JE Template_~3251160 2 2" xfId="13287"/>
    <cellStyle name="s_Unit Price Sen. (2)_1_JE Template_~3251160 2 2 2" xfId="16825"/>
    <cellStyle name="s_Unit Price Sen. (2)_1_JE Template_~3251160 2 2 3" xfId="23882"/>
    <cellStyle name="s_Unit Price Sen. (2)_1_JE Template_~3251160 2 3" xfId="15068"/>
    <cellStyle name="s_Unit Price Sen. (2)_1_JE Template_~3251160 2 4" xfId="22113"/>
    <cellStyle name="s_Unit Price Sen. (2)_1_JE Template_~3251160 3" xfId="12402"/>
    <cellStyle name="s_Unit Price Sen. (2)_1_JE Template_~3251160 3 2" xfId="15948"/>
    <cellStyle name="s_Unit Price Sen. (2)_1_JE Template_~3251160 3 3" xfId="23004"/>
    <cellStyle name="s_Unit Price Sen. (2)_1_JE Template_~3251160 4" xfId="14186"/>
    <cellStyle name="s_Unit Price Sen. (2)_1_JE Template_~3251160 4 2" xfId="31539"/>
    <cellStyle name="s_Unit Price Sen. (2)_1_JE Template_~3251160 4 3" xfId="21047"/>
    <cellStyle name="s_Unit Price Sen. (2)_1_JE Template_~3251160 5" xfId="20265"/>
    <cellStyle name="s_Unit Price Sen. (2)_1_JE Template_~3251160 6" xfId="36639"/>
    <cellStyle name="s_Unit Price Sen. (2)_1_JE Template_~3251160 7" xfId="37529"/>
    <cellStyle name="s_Unit Price Sen. (2)_1_JE Template_~3251160 8" xfId="38417"/>
    <cellStyle name="s_Unit Price Sen. (2)_1_JE Template_JE 160 Workbasket accrual LI 09.11" xfId="8001"/>
    <cellStyle name="s_Unit Price Sen. (2)_1_JE Template_JE 160 Workbasket accrual LI 09.11 2" xfId="11495"/>
    <cellStyle name="s_Unit Price Sen. (2)_1_JE Template_JE 160 Workbasket accrual LI 09.11 2 2" xfId="13288"/>
    <cellStyle name="s_Unit Price Sen. (2)_1_JE Template_JE 160 Workbasket accrual LI 09.11 2 2 2" xfId="16826"/>
    <cellStyle name="s_Unit Price Sen. (2)_1_JE Template_JE 160 Workbasket accrual LI 09.11 2 2 3" xfId="23883"/>
    <cellStyle name="s_Unit Price Sen. (2)_1_JE Template_JE 160 Workbasket accrual LI 09.11 2 3" xfId="15069"/>
    <cellStyle name="s_Unit Price Sen. (2)_1_JE Template_JE 160 Workbasket accrual LI 09.11 2 4" xfId="22114"/>
    <cellStyle name="s_Unit Price Sen. (2)_1_JE Template_JE 160 Workbasket accrual LI 09.11 3" xfId="12403"/>
    <cellStyle name="s_Unit Price Sen. (2)_1_JE Template_JE 160 Workbasket accrual LI 09.11 3 2" xfId="15949"/>
    <cellStyle name="s_Unit Price Sen. (2)_1_JE Template_JE 160 Workbasket accrual LI 09.11 3 3" xfId="23005"/>
    <cellStyle name="s_Unit Price Sen. (2)_1_JE Template_JE 160 Workbasket accrual LI 09.11 4" xfId="14187"/>
    <cellStyle name="s_Unit Price Sen. (2)_1_JE Template_JE 160 Workbasket accrual LI 09.11 4 2" xfId="31540"/>
    <cellStyle name="s_Unit Price Sen. (2)_1_JE Template_JE 160 Workbasket accrual LI 09.11 4 3" xfId="17986"/>
    <cellStyle name="s_Unit Price Sen. (2)_1_JE Template_JE 160 Workbasket accrual LI 09.11 5" xfId="20266"/>
    <cellStyle name="s_Unit Price Sen. (2)_1_JE Template_JE 160 Workbasket accrual LI 09.11 6" xfId="36640"/>
    <cellStyle name="s_Unit Price Sen. (2)_1_JE Template_JE 160 Workbasket accrual LI 09.11 7" xfId="37530"/>
    <cellStyle name="s_Unit Price Sen. (2)_1_JE Template_JE 160 Workbasket accrual LI 09.11 8" xfId="38418"/>
    <cellStyle name="s_Unit Price Sen. (2)_1_JE Template_JE 160 Workbasket accrual LI 10.11 - in progress" xfId="8002"/>
    <cellStyle name="s_Unit Price Sen. (2)_1_JE Template_JE 160 Workbasket accrual LI 10.11 - in progress 2" xfId="11496"/>
    <cellStyle name="s_Unit Price Sen. (2)_1_JE Template_JE 160 Workbasket accrual LI 10.11 - in progress 2 2" xfId="13289"/>
    <cellStyle name="s_Unit Price Sen. (2)_1_JE Template_JE 160 Workbasket accrual LI 10.11 - in progress 2 2 2" xfId="16827"/>
    <cellStyle name="s_Unit Price Sen. (2)_1_JE Template_JE 160 Workbasket accrual LI 10.11 - in progress 2 2 3" xfId="23884"/>
    <cellStyle name="s_Unit Price Sen. (2)_1_JE Template_JE 160 Workbasket accrual LI 10.11 - in progress 2 3" xfId="15070"/>
    <cellStyle name="s_Unit Price Sen. (2)_1_JE Template_JE 160 Workbasket accrual LI 10.11 - in progress 2 4" xfId="22115"/>
    <cellStyle name="s_Unit Price Sen. (2)_1_JE Template_JE 160 Workbasket accrual LI 10.11 - in progress 3" xfId="12404"/>
    <cellStyle name="s_Unit Price Sen. (2)_1_JE Template_JE 160 Workbasket accrual LI 10.11 - in progress 3 2" xfId="15950"/>
    <cellStyle name="s_Unit Price Sen. (2)_1_JE Template_JE 160 Workbasket accrual LI 10.11 - in progress 3 3" xfId="23006"/>
    <cellStyle name="s_Unit Price Sen. (2)_1_JE Template_JE 160 Workbasket accrual LI 10.11 - in progress 4" xfId="14188"/>
    <cellStyle name="s_Unit Price Sen. (2)_1_JE Template_JE 160 Workbasket accrual LI 10.11 - in progress 4 2" xfId="31541"/>
    <cellStyle name="s_Unit Price Sen. (2)_1_JE Template_JE 160 Workbasket accrual LI 10.11 - in progress 4 3" xfId="21149"/>
    <cellStyle name="s_Unit Price Sen. (2)_1_JE Template_JE 160 Workbasket accrual LI 10.11 - in progress 5" xfId="20267"/>
    <cellStyle name="s_Unit Price Sen. (2)_1_JE Template_JE 160 Workbasket accrual LI 10.11 - in progress 6" xfId="36641"/>
    <cellStyle name="s_Unit Price Sen. (2)_1_JE Template_JE 160 Workbasket accrual LI 10.11 - in progress 7" xfId="37531"/>
    <cellStyle name="s_Unit Price Sen. (2)_1_JE Template_JE 160 Workbasket accrual LI 10.11 - in progress 8" xfId="38419"/>
    <cellStyle name="s_Unit Price Sen. (2)_1_JE Template_JE 160 Workbasket Template_LI_04.12" xfId="8003"/>
    <cellStyle name="s_Unit Price Sen. (2)_1_JE Template_JE 160 Workbasket Template_LI_04.12 2" xfId="11497"/>
    <cellStyle name="s_Unit Price Sen. (2)_1_JE Template_JE 160 Workbasket Template_LI_04.12 2 2" xfId="13290"/>
    <cellStyle name="s_Unit Price Sen. (2)_1_JE Template_JE 160 Workbasket Template_LI_04.12 2 2 2" xfId="16828"/>
    <cellStyle name="s_Unit Price Sen. (2)_1_JE Template_JE 160 Workbasket Template_LI_04.12 2 2 3" xfId="23885"/>
    <cellStyle name="s_Unit Price Sen. (2)_1_JE Template_JE 160 Workbasket Template_LI_04.12 2 3" xfId="15071"/>
    <cellStyle name="s_Unit Price Sen. (2)_1_JE Template_JE 160 Workbasket Template_LI_04.12 2 4" xfId="22116"/>
    <cellStyle name="s_Unit Price Sen. (2)_1_JE Template_JE 160 Workbasket Template_LI_04.12 3" xfId="12405"/>
    <cellStyle name="s_Unit Price Sen. (2)_1_JE Template_JE 160 Workbasket Template_LI_04.12 3 2" xfId="15951"/>
    <cellStyle name="s_Unit Price Sen. (2)_1_JE Template_JE 160 Workbasket Template_LI_04.12 3 3" xfId="23007"/>
    <cellStyle name="s_Unit Price Sen. (2)_1_JE Template_JE 160 Workbasket Template_LI_04.12 4" xfId="14189"/>
    <cellStyle name="s_Unit Price Sen. (2)_1_JE Template_JE 160 Workbasket Template_LI_04.12 4 2" xfId="31542"/>
    <cellStyle name="s_Unit Price Sen. (2)_1_JE Template_JE 160 Workbasket Template_LI_04.12 4 3" xfId="19822"/>
    <cellStyle name="s_Unit Price Sen. (2)_1_JE Template_JE 160 Workbasket Template_LI_04.12 5" xfId="20268"/>
    <cellStyle name="s_Unit Price Sen. (2)_1_JE Template_JE 160 Workbasket Template_LI_04.12 6" xfId="36642"/>
    <cellStyle name="s_Unit Price Sen. (2)_1_JE Template_JE 160 Workbasket Template_LI_04.12 7" xfId="37532"/>
    <cellStyle name="s_Unit Price Sen. (2)_1_JE Template_JE 160 Workbasket Template_LI_04.12 8" xfId="38420"/>
    <cellStyle name="s_Unit Price Sen. (2)_1_JE Template_JE 160 Workbasket Template_LI_07.12" xfId="8004"/>
    <cellStyle name="s_Unit Price Sen. (2)_1_JE Template_JE 160 Workbasket Template_LI_07.12 2" xfId="11498"/>
    <cellStyle name="s_Unit Price Sen. (2)_1_JE Template_JE 160 Workbasket Template_LI_07.12 2 2" xfId="13291"/>
    <cellStyle name="s_Unit Price Sen. (2)_1_JE Template_JE 160 Workbasket Template_LI_07.12 2 2 2" xfId="16829"/>
    <cellStyle name="s_Unit Price Sen. (2)_1_JE Template_JE 160 Workbasket Template_LI_07.12 2 2 3" xfId="23886"/>
    <cellStyle name="s_Unit Price Sen. (2)_1_JE Template_JE 160 Workbasket Template_LI_07.12 2 3" xfId="15072"/>
    <cellStyle name="s_Unit Price Sen. (2)_1_JE Template_JE 160 Workbasket Template_LI_07.12 2 4" xfId="22117"/>
    <cellStyle name="s_Unit Price Sen. (2)_1_JE Template_JE 160 Workbasket Template_LI_07.12 3" xfId="12406"/>
    <cellStyle name="s_Unit Price Sen. (2)_1_JE Template_JE 160 Workbasket Template_LI_07.12 3 2" xfId="15952"/>
    <cellStyle name="s_Unit Price Sen. (2)_1_JE Template_JE 160 Workbasket Template_LI_07.12 3 3" xfId="23008"/>
    <cellStyle name="s_Unit Price Sen. (2)_1_JE Template_JE 160 Workbasket Template_LI_07.12 4" xfId="14190"/>
    <cellStyle name="s_Unit Price Sen. (2)_1_JE Template_JE 160 Workbasket Template_LI_07.12 4 2" xfId="31543"/>
    <cellStyle name="s_Unit Price Sen. (2)_1_JE Template_JE 160 Workbasket Template_LI_07.12 4 3" xfId="18049"/>
    <cellStyle name="s_Unit Price Sen. (2)_1_JE Template_JE 160 Workbasket Template_LI_07.12 5" xfId="20269"/>
    <cellStyle name="s_Unit Price Sen. (2)_1_JE Template_JE 160 Workbasket Template_LI_07.12 6" xfId="36643"/>
    <cellStyle name="s_Unit Price Sen. (2)_1_JE Template_JE 160 Workbasket Template_LI_07.12 7" xfId="37533"/>
    <cellStyle name="s_Unit Price Sen. (2)_1_JE Template_JE 160 Workbasket Template_LI_07.12 8" xfId="38421"/>
    <cellStyle name="s_Unit Price Sen. (2)_1_JE Template_JE 175 Legal Accrual_LI 05.12" xfId="8005"/>
    <cellStyle name="s_Unit Price Sen. (2)_1_JE Template_JE 175 Legal Accrual_LI 05.12 2" xfId="11499"/>
    <cellStyle name="s_Unit Price Sen. (2)_1_JE Template_JE 175 Legal Accrual_LI 05.12 2 2" xfId="13292"/>
    <cellStyle name="s_Unit Price Sen. (2)_1_JE Template_JE 175 Legal Accrual_LI 05.12 2 2 2" xfId="16830"/>
    <cellStyle name="s_Unit Price Sen. (2)_1_JE Template_JE 175 Legal Accrual_LI 05.12 2 2 3" xfId="23887"/>
    <cellStyle name="s_Unit Price Sen. (2)_1_JE Template_JE 175 Legal Accrual_LI 05.12 2 3" xfId="15073"/>
    <cellStyle name="s_Unit Price Sen. (2)_1_JE Template_JE 175 Legal Accrual_LI 05.12 2 4" xfId="22118"/>
    <cellStyle name="s_Unit Price Sen. (2)_1_JE Template_JE 175 Legal Accrual_LI 05.12 3" xfId="12407"/>
    <cellStyle name="s_Unit Price Sen. (2)_1_JE Template_JE 175 Legal Accrual_LI 05.12 3 2" xfId="15953"/>
    <cellStyle name="s_Unit Price Sen. (2)_1_JE Template_JE 175 Legal Accrual_LI 05.12 3 3" xfId="23009"/>
    <cellStyle name="s_Unit Price Sen. (2)_1_JE Template_JE 175 Legal Accrual_LI 05.12 4" xfId="14191"/>
    <cellStyle name="s_Unit Price Sen. (2)_1_JE Template_JE 175 Legal Accrual_LI 05.12 4 2" xfId="31544"/>
    <cellStyle name="s_Unit Price Sen. (2)_1_JE Template_JE 175 Legal Accrual_LI 05.12 4 3" xfId="35234"/>
    <cellStyle name="s_Unit Price Sen. (2)_1_JE Template_JE 175 Legal Accrual_LI 05.12 5" xfId="20270"/>
    <cellStyle name="s_Unit Price Sen. (2)_1_JE Template_JE 175 Legal Accrual_LI 05.12 6" xfId="36644"/>
    <cellStyle name="s_Unit Price Sen. (2)_1_JE Template_JE 175 Legal Accrual_LI 05.12 7" xfId="37534"/>
    <cellStyle name="s_Unit Price Sen. (2)_1_JE Template_JE 175 Legal Accrual_LI 05.12 8" xfId="38422"/>
    <cellStyle name="s_Unit Price Sen. (2)_1_JE Template_JE 175 Legal Accrual_LI 08.2011" xfId="8006"/>
    <cellStyle name="s_Unit Price Sen. (2)_1_JE Template_JE 175 Legal Accrual_LI 08.2011 2" xfId="11500"/>
    <cellStyle name="s_Unit Price Sen. (2)_1_JE Template_JE 175 Legal Accrual_LI 08.2011 2 2" xfId="13293"/>
    <cellStyle name="s_Unit Price Sen. (2)_1_JE Template_JE 175 Legal Accrual_LI 08.2011 2 2 2" xfId="16831"/>
    <cellStyle name="s_Unit Price Sen. (2)_1_JE Template_JE 175 Legal Accrual_LI 08.2011 2 2 3" xfId="23888"/>
    <cellStyle name="s_Unit Price Sen. (2)_1_JE Template_JE 175 Legal Accrual_LI 08.2011 2 3" xfId="15074"/>
    <cellStyle name="s_Unit Price Sen. (2)_1_JE Template_JE 175 Legal Accrual_LI 08.2011 2 4" xfId="22119"/>
    <cellStyle name="s_Unit Price Sen. (2)_1_JE Template_JE 175 Legal Accrual_LI 08.2011 3" xfId="12408"/>
    <cellStyle name="s_Unit Price Sen. (2)_1_JE Template_JE 175 Legal Accrual_LI 08.2011 3 2" xfId="15954"/>
    <cellStyle name="s_Unit Price Sen. (2)_1_JE Template_JE 175 Legal Accrual_LI 08.2011 3 3" xfId="23010"/>
    <cellStyle name="s_Unit Price Sen. (2)_1_JE Template_JE 175 Legal Accrual_LI 08.2011 4" xfId="14192"/>
    <cellStyle name="s_Unit Price Sen. (2)_1_JE Template_JE 175 Legal Accrual_LI 08.2011 4 2" xfId="31545"/>
    <cellStyle name="s_Unit Price Sen. (2)_1_JE Template_JE 175 Legal Accrual_LI 08.2011 4 3" xfId="18669"/>
    <cellStyle name="s_Unit Price Sen. (2)_1_JE Template_JE 175 Legal Accrual_LI 08.2011 5" xfId="20271"/>
    <cellStyle name="s_Unit Price Sen. (2)_1_JE Template_JE 175 Legal Accrual_LI 08.2011 6" xfId="36645"/>
    <cellStyle name="s_Unit Price Sen. (2)_1_JE Template_JE 175 Legal Accrual_LI 08.2011 7" xfId="37535"/>
    <cellStyle name="s_Unit Price Sen. (2)_1_JE Template_JE 175 Legal Accrual_LI 08.2011 8" xfId="38423"/>
    <cellStyle name="s_Unit Price Sen. (2)_1_JE Template_JE 175 Legal Accrual_LI -10.2011" xfId="8007"/>
    <cellStyle name="s_Unit Price Sen. (2)_1_JE Template_JE 175 Legal Accrual_LI -10.2011 2" xfId="11501"/>
    <cellStyle name="s_Unit Price Sen. (2)_1_JE Template_JE 175 Legal Accrual_LI -10.2011 2 2" xfId="13294"/>
    <cellStyle name="s_Unit Price Sen. (2)_1_JE Template_JE 175 Legal Accrual_LI -10.2011 2 2 2" xfId="16832"/>
    <cellStyle name="s_Unit Price Sen. (2)_1_JE Template_JE 175 Legal Accrual_LI -10.2011 2 2 3" xfId="23889"/>
    <cellStyle name="s_Unit Price Sen. (2)_1_JE Template_JE 175 Legal Accrual_LI -10.2011 2 3" xfId="15075"/>
    <cellStyle name="s_Unit Price Sen. (2)_1_JE Template_JE 175 Legal Accrual_LI -10.2011 2 4" xfId="22120"/>
    <cellStyle name="s_Unit Price Sen. (2)_1_JE Template_JE 175 Legal Accrual_LI -10.2011 3" xfId="12409"/>
    <cellStyle name="s_Unit Price Sen. (2)_1_JE Template_JE 175 Legal Accrual_LI -10.2011 3 2" xfId="15955"/>
    <cellStyle name="s_Unit Price Sen. (2)_1_JE Template_JE 175 Legal Accrual_LI -10.2011 3 3" xfId="23011"/>
    <cellStyle name="s_Unit Price Sen. (2)_1_JE Template_JE 175 Legal Accrual_LI -10.2011 4" xfId="14193"/>
    <cellStyle name="s_Unit Price Sen. (2)_1_JE Template_JE 175 Legal Accrual_LI -10.2011 4 2" xfId="31546"/>
    <cellStyle name="s_Unit Price Sen. (2)_1_JE Template_JE 175 Legal Accrual_LI -10.2011 4 3" xfId="19821"/>
    <cellStyle name="s_Unit Price Sen. (2)_1_JE Template_JE 175 Legal Accrual_LI -10.2011 5" xfId="20272"/>
    <cellStyle name="s_Unit Price Sen. (2)_1_JE Template_JE 175 Legal Accrual_LI -10.2011 6" xfId="36646"/>
    <cellStyle name="s_Unit Price Sen. (2)_1_JE Template_JE 175 Legal Accrual_LI -10.2011 7" xfId="37536"/>
    <cellStyle name="s_Unit Price Sen. (2)_1_JE Template_JE 175 Legal Accrual_LI -10.2011 8" xfId="38424"/>
    <cellStyle name="s_Unit Price Sen. (2)_1_JE Template_JE 175 Legal Accrual_LI -11.2011" xfId="8008"/>
    <cellStyle name="s_Unit Price Sen. (2)_1_JE Template_JE 175 Legal Accrual_LI -11.2011 2" xfId="11502"/>
    <cellStyle name="s_Unit Price Sen. (2)_1_JE Template_JE 175 Legal Accrual_LI -11.2011 2 2" xfId="13295"/>
    <cellStyle name="s_Unit Price Sen. (2)_1_JE Template_JE 175 Legal Accrual_LI -11.2011 2 2 2" xfId="16833"/>
    <cellStyle name="s_Unit Price Sen. (2)_1_JE Template_JE 175 Legal Accrual_LI -11.2011 2 2 3" xfId="23890"/>
    <cellStyle name="s_Unit Price Sen. (2)_1_JE Template_JE 175 Legal Accrual_LI -11.2011 2 3" xfId="15076"/>
    <cellStyle name="s_Unit Price Sen. (2)_1_JE Template_JE 175 Legal Accrual_LI -11.2011 2 4" xfId="22121"/>
    <cellStyle name="s_Unit Price Sen. (2)_1_JE Template_JE 175 Legal Accrual_LI -11.2011 3" xfId="12410"/>
    <cellStyle name="s_Unit Price Sen. (2)_1_JE Template_JE 175 Legal Accrual_LI -11.2011 3 2" xfId="15956"/>
    <cellStyle name="s_Unit Price Sen. (2)_1_JE Template_JE 175 Legal Accrual_LI -11.2011 3 3" xfId="23012"/>
    <cellStyle name="s_Unit Price Sen. (2)_1_JE Template_JE 175 Legal Accrual_LI -11.2011 4" xfId="14194"/>
    <cellStyle name="s_Unit Price Sen. (2)_1_JE Template_JE 175 Legal Accrual_LI -11.2011 4 2" xfId="31547"/>
    <cellStyle name="s_Unit Price Sen. (2)_1_JE Template_JE 175 Legal Accrual_LI -11.2011 4 3" xfId="19525"/>
    <cellStyle name="s_Unit Price Sen. (2)_1_JE Template_JE 175 Legal Accrual_LI -11.2011 5" xfId="20273"/>
    <cellStyle name="s_Unit Price Sen. (2)_1_JE Template_JE 175 Legal Accrual_LI -11.2011 6" xfId="36647"/>
    <cellStyle name="s_Unit Price Sen. (2)_1_JE Template_JE 175 Legal Accrual_LI -11.2011 7" xfId="37537"/>
    <cellStyle name="s_Unit Price Sen. (2)_1_JE Template_JE 175 Legal Accrual_LI -11.2011 8" xfId="38425"/>
    <cellStyle name="s_Unit Price Sen. (2)_1_JE Template_JE 175 Legal Accrual_LI -12.2011" xfId="8009"/>
    <cellStyle name="s_Unit Price Sen. (2)_1_JE Template_JE 175 Legal Accrual_LI -12.2011 2" xfId="11503"/>
    <cellStyle name="s_Unit Price Sen. (2)_1_JE Template_JE 175 Legal Accrual_LI -12.2011 2 2" xfId="13296"/>
    <cellStyle name="s_Unit Price Sen. (2)_1_JE Template_JE 175 Legal Accrual_LI -12.2011 2 2 2" xfId="16834"/>
    <cellStyle name="s_Unit Price Sen. (2)_1_JE Template_JE 175 Legal Accrual_LI -12.2011 2 2 3" xfId="23891"/>
    <cellStyle name="s_Unit Price Sen. (2)_1_JE Template_JE 175 Legal Accrual_LI -12.2011 2 3" xfId="15077"/>
    <cellStyle name="s_Unit Price Sen. (2)_1_JE Template_JE 175 Legal Accrual_LI -12.2011 2 4" xfId="22122"/>
    <cellStyle name="s_Unit Price Sen. (2)_1_JE Template_JE 175 Legal Accrual_LI -12.2011 3" xfId="12411"/>
    <cellStyle name="s_Unit Price Sen. (2)_1_JE Template_JE 175 Legal Accrual_LI -12.2011 3 2" xfId="15957"/>
    <cellStyle name="s_Unit Price Sen. (2)_1_JE Template_JE 175 Legal Accrual_LI -12.2011 3 3" xfId="23013"/>
    <cellStyle name="s_Unit Price Sen. (2)_1_JE Template_JE 175 Legal Accrual_LI -12.2011 4" xfId="14195"/>
    <cellStyle name="s_Unit Price Sen. (2)_1_JE Template_JE 175 Legal Accrual_LI -12.2011 4 2" xfId="31548"/>
    <cellStyle name="s_Unit Price Sen. (2)_1_JE Template_JE 175 Legal Accrual_LI -12.2011 4 3" xfId="20661"/>
    <cellStyle name="s_Unit Price Sen. (2)_1_JE Template_JE 175 Legal Accrual_LI -12.2011 5" xfId="20274"/>
    <cellStyle name="s_Unit Price Sen. (2)_1_JE Template_JE 175 Legal Accrual_LI -12.2011 6" xfId="36648"/>
    <cellStyle name="s_Unit Price Sen. (2)_1_JE Template_JE 175 Legal Accrual_LI -12.2011 7" xfId="37538"/>
    <cellStyle name="s_Unit Price Sen. (2)_1_JE Template_JE 175 Legal Accrual_LI -12.2011 8" xfId="38426"/>
    <cellStyle name="s_Unit Price Sen. (2)_1_JE Template_JE 175_Legal Accrual_TN_08.11" xfId="8010"/>
    <cellStyle name="s_Unit Price Sen. (2)_1_JE Template_JE 175_Legal Accrual_TN_08.11 2" xfId="11504"/>
    <cellStyle name="s_Unit Price Sen. (2)_1_JE Template_JE 175_Legal Accrual_TN_08.11 2 2" xfId="13297"/>
    <cellStyle name="s_Unit Price Sen. (2)_1_JE Template_JE 175_Legal Accrual_TN_08.11 2 2 2" xfId="16835"/>
    <cellStyle name="s_Unit Price Sen. (2)_1_JE Template_JE 175_Legal Accrual_TN_08.11 2 2 3" xfId="23892"/>
    <cellStyle name="s_Unit Price Sen. (2)_1_JE Template_JE 175_Legal Accrual_TN_08.11 2 3" xfId="15078"/>
    <cellStyle name="s_Unit Price Sen. (2)_1_JE Template_JE 175_Legal Accrual_TN_08.11 2 4" xfId="22123"/>
    <cellStyle name="s_Unit Price Sen. (2)_1_JE Template_JE 175_Legal Accrual_TN_08.11 3" xfId="12412"/>
    <cellStyle name="s_Unit Price Sen. (2)_1_JE Template_JE 175_Legal Accrual_TN_08.11 3 2" xfId="15958"/>
    <cellStyle name="s_Unit Price Sen. (2)_1_JE Template_JE 175_Legal Accrual_TN_08.11 3 3" xfId="23014"/>
    <cellStyle name="s_Unit Price Sen. (2)_1_JE Template_JE 175_Legal Accrual_TN_08.11 4" xfId="14196"/>
    <cellStyle name="s_Unit Price Sen. (2)_1_JE Template_JE 175_Legal Accrual_TN_08.11 4 2" xfId="31549"/>
    <cellStyle name="s_Unit Price Sen. (2)_1_JE Template_JE 175_Legal Accrual_TN_08.11 4 3" xfId="32277"/>
    <cellStyle name="s_Unit Price Sen. (2)_1_JE Template_JE 175_Legal Accrual_TN_08.11 5" xfId="20275"/>
    <cellStyle name="s_Unit Price Sen. (2)_1_JE Template_JE 175_Legal Accrual_TN_08.11 6" xfId="36649"/>
    <cellStyle name="s_Unit Price Sen. (2)_1_JE Template_JE 175_Legal Accrual_TN_08.11 7" xfId="37539"/>
    <cellStyle name="s_Unit Price Sen. (2)_1_JE Template_JE 175_Legal Accrual_TN_08.11 8" xfId="38427"/>
    <cellStyle name="s_Unit Price Sen. (2)_1_JE Template_JE 175_Legal Accrual_TN_09.11" xfId="8011"/>
    <cellStyle name="s_Unit Price Sen. (2)_1_JE Template_JE 175_Legal Accrual_TN_09.11 2" xfId="11505"/>
    <cellStyle name="s_Unit Price Sen. (2)_1_JE Template_JE 175_Legal Accrual_TN_09.11 2 2" xfId="13298"/>
    <cellStyle name="s_Unit Price Sen. (2)_1_JE Template_JE 175_Legal Accrual_TN_09.11 2 2 2" xfId="16836"/>
    <cellStyle name="s_Unit Price Sen. (2)_1_JE Template_JE 175_Legal Accrual_TN_09.11 2 2 3" xfId="23893"/>
    <cellStyle name="s_Unit Price Sen. (2)_1_JE Template_JE 175_Legal Accrual_TN_09.11 2 3" xfId="15079"/>
    <cellStyle name="s_Unit Price Sen. (2)_1_JE Template_JE 175_Legal Accrual_TN_09.11 2 4" xfId="22124"/>
    <cellStyle name="s_Unit Price Sen. (2)_1_JE Template_JE 175_Legal Accrual_TN_09.11 3" xfId="12413"/>
    <cellStyle name="s_Unit Price Sen. (2)_1_JE Template_JE 175_Legal Accrual_TN_09.11 3 2" xfId="15959"/>
    <cellStyle name="s_Unit Price Sen. (2)_1_JE Template_JE 175_Legal Accrual_TN_09.11 3 3" xfId="23015"/>
    <cellStyle name="s_Unit Price Sen. (2)_1_JE Template_JE 175_Legal Accrual_TN_09.11 4" xfId="14197"/>
    <cellStyle name="s_Unit Price Sen. (2)_1_JE Template_JE 175_Legal Accrual_TN_09.11 4 2" xfId="31550"/>
    <cellStyle name="s_Unit Price Sen. (2)_1_JE Template_JE 175_Legal Accrual_TN_09.11 4 3" xfId="35867"/>
    <cellStyle name="s_Unit Price Sen. (2)_1_JE Template_JE 175_Legal Accrual_TN_09.11 5" xfId="20276"/>
    <cellStyle name="s_Unit Price Sen. (2)_1_JE Template_JE 175_Legal Accrual_TN_09.11 6" xfId="36650"/>
    <cellStyle name="s_Unit Price Sen. (2)_1_JE Template_JE 175_Legal Accrual_TN_09.11 7" xfId="37540"/>
    <cellStyle name="s_Unit Price Sen. (2)_1_JE Template_JE 175_Legal Accrual_TN_09.11 8" xfId="38428"/>
    <cellStyle name="s_Unit Price Sen. (2)_1_JE Template_LI-Legal Fees_Accrual Worksheet_2011-02Nov" xfId="8012"/>
    <cellStyle name="s_Unit Price Sen. (2)_1_JE Template_LI-Legal Fees_Accrual Worksheet_2011-02Nov 2" xfId="11506"/>
    <cellStyle name="s_Unit Price Sen. (2)_1_JE Template_LI-Legal Fees_Accrual Worksheet_2011-02Nov 2 2" xfId="13299"/>
    <cellStyle name="s_Unit Price Sen. (2)_1_JE Template_LI-Legal Fees_Accrual Worksheet_2011-02Nov 2 2 2" xfId="16837"/>
    <cellStyle name="s_Unit Price Sen. (2)_1_JE Template_LI-Legal Fees_Accrual Worksheet_2011-02Nov 2 2 3" xfId="23894"/>
    <cellStyle name="s_Unit Price Sen. (2)_1_JE Template_LI-Legal Fees_Accrual Worksheet_2011-02Nov 2 3" xfId="15080"/>
    <cellStyle name="s_Unit Price Sen. (2)_1_JE Template_LI-Legal Fees_Accrual Worksheet_2011-02Nov 2 4" xfId="22125"/>
    <cellStyle name="s_Unit Price Sen. (2)_1_JE Template_LI-Legal Fees_Accrual Worksheet_2011-02Nov 3" xfId="12414"/>
    <cellStyle name="s_Unit Price Sen. (2)_1_JE Template_LI-Legal Fees_Accrual Worksheet_2011-02Nov 3 2" xfId="15960"/>
    <cellStyle name="s_Unit Price Sen. (2)_1_JE Template_LI-Legal Fees_Accrual Worksheet_2011-02Nov 3 3" xfId="23016"/>
    <cellStyle name="s_Unit Price Sen. (2)_1_JE Template_LI-Legal Fees_Accrual Worksheet_2011-02Nov 4" xfId="14198"/>
    <cellStyle name="s_Unit Price Sen. (2)_1_JE Template_LI-Legal Fees_Accrual Worksheet_2011-02Nov 4 2" xfId="31551"/>
    <cellStyle name="s_Unit Price Sen. (2)_1_JE Template_LI-Legal Fees_Accrual Worksheet_2011-02Nov 4 3" xfId="33574"/>
    <cellStyle name="s_Unit Price Sen. (2)_1_JE Template_LI-Legal Fees_Accrual Worksheet_2011-02Nov 5" xfId="20277"/>
    <cellStyle name="s_Unit Price Sen. (2)_1_JE Template_LI-Legal Fees_Accrual Worksheet_2011-02Nov 6" xfId="36651"/>
    <cellStyle name="s_Unit Price Sen. (2)_1_JE Template_LI-Legal Fees_Accrual Worksheet_2011-02Nov 7" xfId="37541"/>
    <cellStyle name="s_Unit Price Sen. (2)_1_JE Template_LI-Legal Fees_Accrual Worksheet_2011-02Nov 8" xfId="38429"/>
    <cellStyle name="s_Unit Price Sen. (2)_1_JE Template_SAP JE Accrual" xfId="8013"/>
    <cellStyle name="s_Unit Price Sen. (2)_1_JE Template_SAP JE Accrual 2" xfId="11507"/>
    <cellStyle name="s_Unit Price Sen. (2)_1_JE Template_SAP JE Accrual 2 2" xfId="13300"/>
    <cellStyle name="s_Unit Price Sen. (2)_1_JE Template_SAP JE Accrual 2 2 2" xfId="16838"/>
    <cellStyle name="s_Unit Price Sen. (2)_1_JE Template_SAP JE Accrual 2 2 3" xfId="23895"/>
    <cellStyle name="s_Unit Price Sen. (2)_1_JE Template_SAP JE Accrual 2 3" xfId="15081"/>
    <cellStyle name="s_Unit Price Sen. (2)_1_JE Template_SAP JE Accrual 2 4" xfId="22126"/>
    <cellStyle name="s_Unit Price Sen. (2)_1_JE Template_SAP JE Accrual 3" xfId="12415"/>
    <cellStyle name="s_Unit Price Sen. (2)_1_JE Template_SAP JE Accrual 3 2" xfId="15961"/>
    <cellStyle name="s_Unit Price Sen. (2)_1_JE Template_SAP JE Accrual 3 3" xfId="23017"/>
    <cellStyle name="s_Unit Price Sen. (2)_1_JE Template_SAP JE Accrual 4" xfId="14199"/>
    <cellStyle name="s_Unit Price Sen. (2)_1_JE Template_SAP JE Accrual 4 2" xfId="31552"/>
    <cellStyle name="s_Unit Price Sen. (2)_1_JE Template_SAP JE Accrual 4 3" xfId="19171"/>
    <cellStyle name="s_Unit Price Sen. (2)_1_JE Template_SAP JE Accrual 5" xfId="20278"/>
    <cellStyle name="s_Unit Price Sen. (2)_1_JE Template_SAP JE Accrual 6" xfId="36652"/>
    <cellStyle name="s_Unit Price Sen. (2)_1_JE Template_SAP JE Accrual 7" xfId="37542"/>
    <cellStyle name="s_Unit Price Sen. (2)_1_JE Template_SAP JE Accrual 8" xfId="38430"/>
    <cellStyle name="s_Unit Price Sen. (2)_1_JE Template_SAP JE Template 10.06.12" xfId="8014"/>
    <cellStyle name="s_Unit Price Sen. (2)_1_JE Template_SAP JE Template 10.06.12 2" xfId="11508"/>
    <cellStyle name="s_Unit Price Sen. (2)_1_JE Template_SAP JE Template 10.06.12 2 2" xfId="13301"/>
    <cellStyle name="s_Unit Price Sen. (2)_1_JE Template_SAP JE Template 10.06.12 2 2 2" xfId="16839"/>
    <cellStyle name="s_Unit Price Sen. (2)_1_JE Template_SAP JE Template 10.06.12 2 2 3" xfId="23896"/>
    <cellStyle name="s_Unit Price Sen. (2)_1_JE Template_SAP JE Template 10.06.12 2 3" xfId="15082"/>
    <cellStyle name="s_Unit Price Sen. (2)_1_JE Template_SAP JE Template 10.06.12 2 4" xfId="22127"/>
    <cellStyle name="s_Unit Price Sen. (2)_1_JE Template_SAP JE Template 10.06.12 3" xfId="12416"/>
    <cellStyle name="s_Unit Price Sen. (2)_1_JE Template_SAP JE Template 10.06.12 3 2" xfId="15962"/>
    <cellStyle name="s_Unit Price Sen. (2)_1_JE Template_SAP JE Template 10.06.12 3 3" xfId="23018"/>
    <cellStyle name="s_Unit Price Sen. (2)_1_JE Template_SAP JE Template 10.06.12 4" xfId="14200"/>
    <cellStyle name="s_Unit Price Sen. (2)_1_JE Template_SAP JE Template 10.06.12 4 2" xfId="31553"/>
    <cellStyle name="s_Unit Price Sen. (2)_1_JE Template_SAP JE Template 10.06.12 4 3" xfId="35421"/>
    <cellStyle name="s_Unit Price Sen. (2)_1_JE Template_SAP JE Template 10.06.12 5" xfId="20279"/>
    <cellStyle name="s_Unit Price Sen. (2)_1_JE Template_SAP JE Template 10.06.12 6" xfId="36653"/>
    <cellStyle name="s_Unit Price Sen. (2)_1_JE Template_SAP JE Template 10.06.12 7" xfId="37543"/>
    <cellStyle name="s_Unit Price Sen. (2)_1_JE Template_SAP JE Template 10.06.12 8" xfId="38431"/>
    <cellStyle name="s_Unit Price Sen. (2)_1_JE-December 2012" xfId="8015"/>
    <cellStyle name="s_Unit Price Sen. (2)_1_JE-December 2012 10" xfId="36654"/>
    <cellStyle name="s_Unit Price Sen. (2)_1_JE-December 2012 11" xfId="37544"/>
    <cellStyle name="s_Unit Price Sen. (2)_1_JE-December 2012 12" xfId="38432"/>
    <cellStyle name="s_Unit Price Sen. (2)_1_JE-December 2012 2" xfId="8016"/>
    <cellStyle name="s_Unit Price Sen. (2)_1_JE-December 2012 2 2" xfId="31555"/>
    <cellStyle name="s_Unit Price Sen. (2)_1_JE-December 2012 2 2 2" xfId="33803"/>
    <cellStyle name="s_Unit Price Sen. (2)_1_JE-December 2012 3" xfId="8017"/>
    <cellStyle name="s_Unit Price Sen. (2)_1_JE-December 2012 3 2" xfId="31556"/>
    <cellStyle name="s_Unit Price Sen. (2)_1_JE-December 2012 3 2 2" xfId="33491"/>
    <cellStyle name="s_Unit Price Sen. (2)_1_JE-December 2012 4" xfId="8018"/>
    <cellStyle name="s_Unit Price Sen. (2)_1_JE-December 2012 4 2" xfId="31557"/>
    <cellStyle name="s_Unit Price Sen. (2)_1_JE-December 2012 4 2 2" xfId="18771"/>
    <cellStyle name="s_Unit Price Sen. (2)_1_JE-December 2012 5" xfId="8019"/>
    <cellStyle name="s_Unit Price Sen. (2)_1_JE-December 2012 5 2" xfId="31558"/>
    <cellStyle name="s_Unit Price Sen. (2)_1_JE-December 2012 5 2 2" xfId="19628"/>
    <cellStyle name="s_Unit Price Sen. (2)_1_JE-December 2012 6" xfId="11509"/>
    <cellStyle name="s_Unit Price Sen. (2)_1_JE-December 2012 6 2" xfId="13302"/>
    <cellStyle name="s_Unit Price Sen. (2)_1_JE-December 2012 6 2 2" xfId="16840"/>
    <cellStyle name="s_Unit Price Sen. (2)_1_JE-December 2012 6 2 3" xfId="23897"/>
    <cellStyle name="s_Unit Price Sen. (2)_1_JE-December 2012 6 3" xfId="15083"/>
    <cellStyle name="s_Unit Price Sen. (2)_1_JE-December 2012 6 4" xfId="22128"/>
    <cellStyle name="s_Unit Price Sen. (2)_1_JE-December 2012 7" xfId="12417"/>
    <cellStyle name="s_Unit Price Sen. (2)_1_JE-December 2012 7 2" xfId="15963"/>
    <cellStyle name="s_Unit Price Sen. (2)_1_JE-December 2012 7 3" xfId="23019"/>
    <cellStyle name="s_Unit Price Sen. (2)_1_JE-December 2012 8" xfId="14201"/>
    <cellStyle name="s_Unit Price Sen. (2)_1_JE-December 2012 8 2" xfId="31554"/>
    <cellStyle name="s_Unit Price Sen. (2)_1_JE-December 2012 8 3" xfId="34151"/>
    <cellStyle name="s_Unit Price Sen. (2)_1_JE-December 2012 9" xfId="20280"/>
    <cellStyle name="s_Unit Price Sen. (2)_1_JE-November 2012" xfId="8020"/>
    <cellStyle name="s_Unit Price Sen. (2)_1_JE-November 2012 10" xfId="36655"/>
    <cellStyle name="s_Unit Price Sen. (2)_1_JE-November 2012 11" xfId="37545"/>
    <cellStyle name="s_Unit Price Sen. (2)_1_JE-November 2012 12" xfId="38433"/>
    <cellStyle name="s_Unit Price Sen. (2)_1_JE-November 2012 2" xfId="8021"/>
    <cellStyle name="s_Unit Price Sen. (2)_1_JE-November 2012 2 2" xfId="31560"/>
    <cellStyle name="s_Unit Price Sen. (2)_1_JE-November 2012 2 2 2" xfId="17879"/>
    <cellStyle name="s_Unit Price Sen. (2)_1_JE-November 2012 3" xfId="8022"/>
    <cellStyle name="s_Unit Price Sen. (2)_1_JE-November 2012 3 2" xfId="31561"/>
    <cellStyle name="s_Unit Price Sen. (2)_1_JE-November 2012 3 2 2" xfId="18185"/>
    <cellStyle name="s_Unit Price Sen. (2)_1_JE-November 2012 4" xfId="8023"/>
    <cellStyle name="s_Unit Price Sen. (2)_1_JE-November 2012 4 2" xfId="31562"/>
    <cellStyle name="s_Unit Price Sen. (2)_1_JE-November 2012 4 2 2" xfId="32346"/>
    <cellStyle name="s_Unit Price Sen. (2)_1_JE-November 2012 5" xfId="8024"/>
    <cellStyle name="s_Unit Price Sen. (2)_1_JE-November 2012 5 2" xfId="31563"/>
    <cellStyle name="s_Unit Price Sen. (2)_1_JE-November 2012 5 2 2" xfId="35586"/>
    <cellStyle name="s_Unit Price Sen. (2)_1_JE-November 2012 6" xfId="11510"/>
    <cellStyle name="s_Unit Price Sen. (2)_1_JE-November 2012 6 2" xfId="13303"/>
    <cellStyle name="s_Unit Price Sen. (2)_1_JE-November 2012 6 2 2" xfId="16841"/>
    <cellStyle name="s_Unit Price Sen. (2)_1_JE-November 2012 6 2 3" xfId="23898"/>
    <cellStyle name="s_Unit Price Sen. (2)_1_JE-November 2012 6 3" xfId="15084"/>
    <cellStyle name="s_Unit Price Sen. (2)_1_JE-November 2012 6 4" xfId="22129"/>
    <cellStyle name="s_Unit Price Sen. (2)_1_JE-November 2012 7" xfId="12418"/>
    <cellStyle name="s_Unit Price Sen. (2)_1_JE-November 2012 7 2" xfId="15964"/>
    <cellStyle name="s_Unit Price Sen. (2)_1_JE-November 2012 7 3" xfId="23020"/>
    <cellStyle name="s_Unit Price Sen. (2)_1_JE-November 2012 8" xfId="14202"/>
    <cellStyle name="s_Unit Price Sen. (2)_1_JE-November 2012 8 2" xfId="31559"/>
    <cellStyle name="s_Unit Price Sen. (2)_1_JE-November 2012 8 3" xfId="18224"/>
    <cellStyle name="s_Unit Price Sen. (2)_1_JE-November 2012 9" xfId="20283"/>
    <cellStyle name="s_Unit Price Sen. (2)_1_Journal Entry (2)" xfId="8025"/>
    <cellStyle name="s_Unit Price Sen. (2)_1_Journal Entry (2) 2" xfId="11511"/>
    <cellStyle name="s_Unit Price Sen. (2)_1_Journal Entry (2) 2 2" xfId="13304"/>
    <cellStyle name="s_Unit Price Sen. (2)_1_Journal Entry (2) 2 2 2" xfId="16842"/>
    <cellStyle name="s_Unit Price Sen. (2)_1_Journal Entry (2) 2 2 3" xfId="23899"/>
    <cellStyle name="s_Unit Price Sen. (2)_1_Journal Entry (2) 2 3" xfId="15085"/>
    <cellStyle name="s_Unit Price Sen. (2)_1_Journal Entry (2) 2 4" xfId="22130"/>
    <cellStyle name="s_Unit Price Sen. (2)_1_Journal Entry (2) 3" xfId="12419"/>
    <cellStyle name="s_Unit Price Sen. (2)_1_Journal Entry (2) 3 2" xfId="15965"/>
    <cellStyle name="s_Unit Price Sen. (2)_1_Journal Entry (2) 3 3" xfId="23021"/>
    <cellStyle name="s_Unit Price Sen. (2)_1_Journal Entry (2) 4" xfId="14203"/>
    <cellStyle name="s_Unit Price Sen. (2)_1_Journal Entry (2) 4 2" xfId="31564"/>
    <cellStyle name="s_Unit Price Sen. (2)_1_Journal Entry (2) 4 3" xfId="33445"/>
    <cellStyle name="s_Unit Price Sen. (2)_1_Journal Entry (2) 5" xfId="20288"/>
    <cellStyle name="s_Unit Price Sen. (2)_1_Journal Entry (2) 6" xfId="36656"/>
    <cellStyle name="s_Unit Price Sen. (2)_1_Journal Entry (2) 7" xfId="37546"/>
    <cellStyle name="s_Unit Price Sen. (2)_1_Journal Entry (2) 8" xfId="38434"/>
    <cellStyle name="s_Unit Price Sen. (2)_1_JR 2001 OPEB 2012" xfId="10735"/>
    <cellStyle name="s_Unit Price Sen. (2)_1_JR 2001 OPEB 2012 2" xfId="31565"/>
    <cellStyle name="s_Unit Price Sen. (2)_1_JR 2001 OPEB 2012 2 2" xfId="34697"/>
    <cellStyle name="s_Unit Price Sen. (2)_1_JR 2002 Pension Costs 2012" xfId="10736"/>
    <cellStyle name="s_Unit Price Sen. (2)_1_JR 2002 Pension Costs 2012 2" xfId="31566"/>
    <cellStyle name="s_Unit Price Sen. (2)_1_JR 2002 Pension Costs 2012 2 2" xfId="33780"/>
    <cellStyle name="s_Unit Price Sen. (2)_1_LI#38 165100 Mar 2011" xfId="8026"/>
    <cellStyle name="s_Unit Price Sen. (2)_1_LI#38 165100 Mar 2011 2" xfId="10737"/>
    <cellStyle name="s_Unit Price Sen. (2)_1_LI#38 165100 Mar 2011 2 2" xfId="31568"/>
    <cellStyle name="s_Unit Price Sen. (2)_1_LI#38 165100 Mar 2011 2 2 2" xfId="33468"/>
    <cellStyle name="s_Unit Price Sen. (2)_1_LI#38 165100 Mar 2011 3" xfId="11512"/>
    <cellStyle name="s_Unit Price Sen. (2)_1_LI#38 165100 Mar 2011 3 2" xfId="13305"/>
    <cellStyle name="s_Unit Price Sen. (2)_1_LI#38 165100 Mar 2011 3 2 2" xfId="16843"/>
    <cellStyle name="s_Unit Price Sen. (2)_1_LI#38 165100 Mar 2011 3 2 3" xfId="23900"/>
    <cellStyle name="s_Unit Price Sen. (2)_1_LI#38 165100 Mar 2011 3 3" xfId="15086"/>
    <cellStyle name="s_Unit Price Sen. (2)_1_LI#38 165100 Mar 2011 3 4" xfId="22131"/>
    <cellStyle name="s_Unit Price Sen. (2)_1_LI#38 165100 Mar 2011 4" xfId="12420"/>
    <cellStyle name="s_Unit Price Sen. (2)_1_LI#38 165100 Mar 2011 4 2" xfId="15966"/>
    <cellStyle name="s_Unit Price Sen. (2)_1_LI#38 165100 Mar 2011 4 3" xfId="23022"/>
    <cellStyle name="s_Unit Price Sen. (2)_1_LI#38 165100 Mar 2011 5" xfId="14204"/>
    <cellStyle name="s_Unit Price Sen. (2)_1_LI#38 165100 Mar 2011 5 2" xfId="31567"/>
    <cellStyle name="s_Unit Price Sen. (2)_1_LI#38 165100 Mar 2011 5 3" xfId="19165"/>
    <cellStyle name="s_Unit Price Sen. (2)_1_LI#38 165100 Mar 2011 6" xfId="20289"/>
    <cellStyle name="s_Unit Price Sen. (2)_1_LI#38 165100 Mar 2011 7" xfId="36657"/>
    <cellStyle name="s_Unit Price Sen. (2)_1_LI#38 165100 Mar 2011 8" xfId="37547"/>
    <cellStyle name="s_Unit Price Sen. (2)_1_LI#38 165100 Mar 2011 9" xfId="38435"/>
    <cellStyle name="s_Unit Price Sen. (2)_1_LI#38 165100 Mar 2011_39 - JE 77 Rev Stabilization_NY_05.12" xfId="9259"/>
    <cellStyle name="s_Unit Price Sen. (2)_1_LI#38 165100 Mar 2011_39 - JE 77 Rev Stabilization_NY_05.12 2" xfId="10738"/>
    <cellStyle name="s_Unit Price Sen. (2)_1_LI#38 165100 Mar 2011_39 - JE 77 Rev Stabilization_NY_05.12 2 2" xfId="31570"/>
    <cellStyle name="s_Unit Price Sen. (2)_1_LI#38 165100 Mar 2011_39 - JE 77 Rev Stabilization_NY_05.12 2 2 2" xfId="18182"/>
    <cellStyle name="s_Unit Price Sen. (2)_1_LI#38 165100 Mar 2011_39 - JE 77 Rev Stabilization_NY_05.12 3" xfId="31569"/>
    <cellStyle name="s_Unit Price Sen. (2)_1_LI#38 165100 Mar 2011_39 - JE 77 Rev Stabilization_NY_05.12 3 2" xfId="32348"/>
    <cellStyle name="s_Unit Price Sen. (2)_1_LI#38 165100 Mar 2011_39 - JE 79 Rev Stabilization adj_NY_05.12" xfId="9260"/>
    <cellStyle name="s_Unit Price Sen. (2)_1_LI#38 165100 Mar 2011_39 - JE 79 Rev Stabilization adj_NY_05.12 2" xfId="10739"/>
    <cellStyle name="s_Unit Price Sen. (2)_1_LI#38 165100 Mar 2011_39 - JE 79 Rev Stabilization adj_NY_05.12 2 2" xfId="31572"/>
    <cellStyle name="s_Unit Price Sen. (2)_1_LI#38 165100 Mar 2011_39 - JE 79 Rev Stabilization adj_NY_05.12 2 2 2" xfId="35656"/>
    <cellStyle name="s_Unit Price Sen. (2)_1_LI#38 165100 Mar 2011_39 - JE 79 Rev Stabilization adj_NY_05.12 3" xfId="31571"/>
    <cellStyle name="s_Unit Price Sen. (2)_1_LI#38 165100 Mar 2011_39 - JE 79 Rev Stabilization adj_NY_05.12 3 2" xfId="35596"/>
    <cellStyle name="s_Unit Price Sen. (2)_1_LI#38 165100 Mar 2011_JE 38110902 True up interest for RAC adjustment" xfId="8027"/>
    <cellStyle name="s_Unit Price Sen. (2)_1_LI#38 165100 Mar 2011_JE 38110902 True up interest for RAC adjustment 2" xfId="10740"/>
    <cellStyle name="s_Unit Price Sen. (2)_1_LI#38 165100 Mar 2011_JE 38110902 True up interest for RAC adjustment 2 2" xfId="31574"/>
    <cellStyle name="s_Unit Price Sen. (2)_1_LI#38 165100 Mar 2011_JE 38110902 True up interest for RAC adjustment 2 2 2" xfId="34036"/>
    <cellStyle name="s_Unit Price Sen. (2)_1_LI#38 165100 Mar 2011_JE 38110902 True up interest for RAC adjustment 3" xfId="11513"/>
    <cellStyle name="s_Unit Price Sen. (2)_1_LI#38 165100 Mar 2011_JE 38110902 True up interest for RAC adjustment 3 2" xfId="13306"/>
    <cellStyle name="s_Unit Price Sen. (2)_1_LI#38 165100 Mar 2011_JE 38110902 True up interest for RAC adjustment 3 2 2" xfId="16844"/>
    <cellStyle name="s_Unit Price Sen. (2)_1_LI#38 165100 Mar 2011_JE 38110902 True up interest for RAC adjustment 3 2 3" xfId="23901"/>
    <cellStyle name="s_Unit Price Sen. (2)_1_LI#38 165100 Mar 2011_JE 38110902 True up interest for RAC adjustment 3 3" xfId="15087"/>
    <cellStyle name="s_Unit Price Sen. (2)_1_LI#38 165100 Mar 2011_JE 38110902 True up interest for RAC adjustment 3 4" xfId="22132"/>
    <cellStyle name="s_Unit Price Sen. (2)_1_LI#38 165100 Mar 2011_JE 38110902 True up interest for RAC adjustment 4" xfId="12421"/>
    <cellStyle name="s_Unit Price Sen. (2)_1_LI#38 165100 Mar 2011_JE 38110902 True up interest for RAC adjustment 4 2" xfId="15967"/>
    <cellStyle name="s_Unit Price Sen. (2)_1_LI#38 165100 Mar 2011_JE 38110902 True up interest for RAC adjustment 4 3" xfId="23023"/>
    <cellStyle name="s_Unit Price Sen. (2)_1_LI#38 165100 Mar 2011_JE 38110902 True up interest for RAC adjustment 5" xfId="14205"/>
    <cellStyle name="s_Unit Price Sen. (2)_1_LI#38 165100 Mar 2011_JE 38110902 True up interest for RAC adjustment 5 2" xfId="31573"/>
    <cellStyle name="s_Unit Price Sen. (2)_1_LI#38 165100 Mar 2011_JE 38110902 True up interest for RAC adjustment 5 3" xfId="35386"/>
    <cellStyle name="s_Unit Price Sen. (2)_1_LI#38 165100 Mar 2011_JE 38110902 True up interest for RAC adjustment 6" xfId="20290"/>
    <cellStyle name="s_Unit Price Sen. (2)_1_LI#38 165100 Mar 2011_JE 38110902 True up interest for RAC adjustment 7" xfId="36658"/>
    <cellStyle name="s_Unit Price Sen. (2)_1_LI#38 165100 Mar 2011_JE 38110902 True up interest for RAC adjustment 8" xfId="37548"/>
    <cellStyle name="s_Unit Price Sen. (2)_1_LI#38 165100 Mar 2011_JE 38110902 True up interest for RAC adjustment 9" xfId="38436"/>
    <cellStyle name="s_Unit Price Sen. (2)_1_LI#38 165100 Mar 2011_JE 77 Rev Stabilization 01.12" xfId="8028"/>
    <cellStyle name="s_Unit Price Sen. (2)_1_LI#38 165100 Mar 2011_JE 77 Rev Stabilization 01.12 2" xfId="10741"/>
    <cellStyle name="s_Unit Price Sen. (2)_1_LI#38 165100 Mar 2011_JE 77 Rev Stabilization 01.12 2 2" xfId="31576"/>
    <cellStyle name="s_Unit Price Sen. (2)_1_LI#38 165100 Mar 2011_JE 77 Rev Stabilization 01.12 2 2 2" xfId="20925"/>
    <cellStyle name="s_Unit Price Sen. (2)_1_LI#38 165100 Mar 2011_JE 77 Rev Stabilization 01.12 3" xfId="11514"/>
    <cellStyle name="s_Unit Price Sen. (2)_1_LI#38 165100 Mar 2011_JE 77 Rev Stabilization 01.12 3 2" xfId="13307"/>
    <cellStyle name="s_Unit Price Sen. (2)_1_LI#38 165100 Mar 2011_JE 77 Rev Stabilization 01.12 3 2 2" xfId="16845"/>
    <cellStyle name="s_Unit Price Sen. (2)_1_LI#38 165100 Mar 2011_JE 77 Rev Stabilization 01.12 3 2 3" xfId="23902"/>
    <cellStyle name="s_Unit Price Sen. (2)_1_LI#38 165100 Mar 2011_JE 77 Rev Stabilization 01.12 3 3" xfId="15088"/>
    <cellStyle name="s_Unit Price Sen. (2)_1_LI#38 165100 Mar 2011_JE 77 Rev Stabilization 01.12 3 4" xfId="22133"/>
    <cellStyle name="s_Unit Price Sen. (2)_1_LI#38 165100 Mar 2011_JE 77 Rev Stabilization 01.12 4" xfId="12422"/>
    <cellStyle name="s_Unit Price Sen. (2)_1_LI#38 165100 Mar 2011_JE 77 Rev Stabilization 01.12 4 2" xfId="15968"/>
    <cellStyle name="s_Unit Price Sen. (2)_1_LI#38 165100 Mar 2011_JE 77 Rev Stabilization 01.12 4 3" xfId="23024"/>
    <cellStyle name="s_Unit Price Sen. (2)_1_LI#38 165100 Mar 2011_JE 77 Rev Stabilization 01.12 5" xfId="14206"/>
    <cellStyle name="s_Unit Price Sen. (2)_1_LI#38 165100 Mar 2011_JE 77 Rev Stabilization 01.12 5 2" xfId="31575"/>
    <cellStyle name="s_Unit Price Sen. (2)_1_LI#38 165100 Mar 2011_JE 77 Rev Stabilization 01.12 5 3" xfId="32385"/>
    <cellStyle name="s_Unit Price Sen. (2)_1_LI#38 165100 Mar 2011_JE 77 Rev Stabilization 01.12 6" xfId="20291"/>
    <cellStyle name="s_Unit Price Sen. (2)_1_LI#38 165100 Mar 2011_JE 77 Rev Stabilization 01.12 7" xfId="36659"/>
    <cellStyle name="s_Unit Price Sen. (2)_1_LI#38 165100 Mar 2011_JE 77 Rev Stabilization 01.12 8" xfId="37549"/>
    <cellStyle name="s_Unit Price Sen. (2)_1_LI#38 165100 Mar 2011_JE 77 Rev Stabilization 01.12 9" xfId="38437"/>
    <cellStyle name="s_Unit Price Sen. (2)_1_LI#38 165100 Mar 2011_JE 77 Rev Stabilization 04.12" xfId="9261"/>
    <cellStyle name="s_Unit Price Sen. (2)_1_LI#38 165100 Mar 2011_JE 77 Rev Stabilization 04.12 2" xfId="10742"/>
    <cellStyle name="s_Unit Price Sen. (2)_1_LI#38 165100 Mar 2011_JE 77 Rev Stabilization 04.12 2 2" xfId="31578"/>
    <cellStyle name="s_Unit Price Sen. (2)_1_LI#38 165100 Mar 2011_JE 77 Rev Stabilization 04.12 2 2 2" xfId="35085"/>
    <cellStyle name="s_Unit Price Sen. (2)_1_LI#38 165100 Mar 2011_JE 77 Rev Stabilization 04.12 3" xfId="31577"/>
    <cellStyle name="s_Unit Price Sen. (2)_1_LI#38 165100 Mar 2011_JE 77 Rev Stabilization 04.12 3 2" xfId="17794"/>
    <cellStyle name="s_Unit Price Sen. (2)_1_LI#38 165100 Mar 2011_JE 77 Rev Stabilization_LI_07.12" xfId="9262"/>
    <cellStyle name="s_Unit Price Sen. (2)_1_LI#38 165100 Mar 2011_JE 77 Rev Stabilization_LI_07.12 2" xfId="31579"/>
    <cellStyle name="s_Unit Price Sen. (2)_1_LI#38 165100 Mar 2011_JE 77 Rev Stabilization_LI_07.12 2 2" xfId="34161"/>
    <cellStyle name="s_Unit Price Sen. (2)_1_LI#38 165100 Mar 2011_JE 78 Property Tax Stabilization 01.12" xfId="8029"/>
    <cellStyle name="s_Unit Price Sen. (2)_1_LI#38 165100 Mar 2011_JE 78 Property Tax Stabilization 01.12 2" xfId="10743"/>
    <cellStyle name="s_Unit Price Sen. (2)_1_LI#38 165100 Mar 2011_JE 78 Property Tax Stabilization 01.12 2 2" xfId="31581"/>
    <cellStyle name="s_Unit Price Sen. (2)_1_LI#38 165100 Mar 2011_JE 78 Property Tax Stabilization 01.12 2 2 2" xfId="35682"/>
    <cellStyle name="s_Unit Price Sen. (2)_1_LI#38 165100 Mar 2011_JE 78 Property Tax Stabilization 01.12 3" xfId="11515"/>
    <cellStyle name="s_Unit Price Sen. (2)_1_LI#38 165100 Mar 2011_JE 78 Property Tax Stabilization 01.12 3 2" xfId="13308"/>
    <cellStyle name="s_Unit Price Sen. (2)_1_LI#38 165100 Mar 2011_JE 78 Property Tax Stabilization 01.12 3 2 2" xfId="16846"/>
    <cellStyle name="s_Unit Price Sen. (2)_1_LI#38 165100 Mar 2011_JE 78 Property Tax Stabilization 01.12 3 2 3" xfId="23903"/>
    <cellStyle name="s_Unit Price Sen. (2)_1_LI#38 165100 Mar 2011_JE 78 Property Tax Stabilization 01.12 3 3" xfId="15089"/>
    <cellStyle name="s_Unit Price Sen. (2)_1_LI#38 165100 Mar 2011_JE 78 Property Tax Stabilization 01.12 3 4" xfId="22134"/>
    <cellStyle name="s_Unit Price Sen. (2)_1_LI#38 165100 Mar 2011_JE 78 Property Tax Stabilization 01.12 4" xfId="12423"/>
    <cellStyle name="s_Unit Price Sen. (2)_1_LI#38 165100 Mar 2011_JE 78 Property Tax Stabilization 01.12 4 2" xfId="15969"/>
    <cellStyle name="s_Unit Price Sen. (2)_1_LI#38 165100 Mar 2011_JE 78 Property Tax Stabilization 01.12 4 3" xfId="23025"/>
    <cellStyle name="s_Unit Price Sen. (2)_1_LI#38 165100 Mar 2011_JE 78 Property Tax Stabilization 01.12 5" xfId="14207"/>
    <cellStyle name="s_Unit Price Sen. (2)_1_LI#38 165100 Mar 2011_JE 78 Property Tax Stabilization 01.12 5 2" xfId="31580"/>
    <cellStyle name="s_Unit Price Sen. (2)_1_LI#38 165100 Mar 2011_JE 78 Property Tax Stabilization 01.12 5 3" xfId="35816"/>
    <cellStyle name="s_Unit Price Sen. (2)_1_LI#38 165100 Mar 2011_JE 78 Property Tax Stabilization 01.12 6" xfId="20292"/>
    <cellStyle name="s_Unit Price Sen. (2)_1_LI#38 165100 Mar 2011_JE 78 Property Tax Stabilization 01.12 7" xfId="36660"/>
    <cellStyle name="s_Unit Price Sen. (2)_1_LI#38 165100 Mar 2011_JE 78 Property Tax Stabilization 01.12 8" xfId="37550"/>
    <cellStyle name="s_Unit Price Sen. (2)_1_LI#38 165100 Mar 2011_JE 78 Property Tax Stabilization 01.12 9" xfId="38438"/>
    <cellStyle name="s_Unit Price Sen. (2)_1_LI#38 165100 Mar 2011_JE 78 Property Tax Stabilization 03.12" xfId="9263"/>
    <cellStyle name="s_Unit Price Sen. (2)_1_LI#38 165100 Mar 2011_JE 78 Property Tax Stabilization 03.12 2" xfId="31582"/>
    <cellStyle name="s_Unit Price Sen. (2)_1_LI#38 165100 Mar 2011_JE 78 Property Tax Stabilization 03.12 2 2" xfId="18456"/>
    <cellStyle name="s_Unit Price Sen. (2)_1_LI#38 165100 Mar 2011_JE 78 Property Tax Stabilization 04.12" xfId="9264"/>
    <cellStyle name="s_Unit Price Sen. (2)_1_LI#38 165100 Mar 2011_JE 78 Property Tax Stabilization 04.12 2" xfId="31583"/>
    <cellStyle name="s_Unit Price Sen. (2)_1_LI#38 165100 Mar 2011_JE 78 Property Tax Stabilization 04.12 2 2" xfId="21570"/>
    <cellStyle name="s_Unit Price Sen. (2)_1_LI#38 165100 Mar 2011_JE 78 Property Tax Stabilization 11.11" xfId="8030"/>
    <cellStyle name="s_Unit Price Sen. (2)_1_LI#38 165100 Mar 2011_JE 78 Property Tax Stabilization 11.11 2" xfId="10744"/>
    <cellStyle name="s_Unit Price Sen. (2)_1_LI#38 165100 Mar 2011_JE 78 Property Tax Stabilization 11.11 2 2" xfId="31585"/>
    <cellStyle name="s_Unit Price Sen. (2)_1_LI#38 165100 Mar 2011_JE 78 Property Tax Stabilization 11.11 2 2 2" xfId="17894"/>
    <cellStyle name="s_Unit Price Sen. (2)_1_LI#38 165100 Mar 2011_JE 78 Property Tax Stabilization 11.11 3" xfId="11516"/>
    <cellStyle name="s_Unit Price Sen. (2)_1_LI#38 165100 Mar 2011_JE 78 Property Tax Stabilization 11.11 3 2" xfId="13309"/>
    <cellStyle name="s_Unit Price Sen. (2)_1_LI#38 165100 Mar 2011_JE 78 Property Tax Stabilization 11.11 3 2 2" xfId="16847"/>
    <cellStyle name="s_Unit Price Sen. (2)_1_LI#38 165100 Mar 2011_JE 78 Property Tax Stabilization 11.11 3 2 3" xfId="23904"/>
    <cellStyle name="s_Unit Price Sen. (2)_1_LI#38 165100 Mar 2011_JE 78 Property Tax Stabilization 11.11 3 3" xfId="15090"/>
    <cellStyle name="s_Unit Price Sen. (2)_1_LI#38 165100 Mar 2011_JE 78 Property Tax Stabilization 11.11 3 4" xfId="22135"/>
    <cellStyle name="s_Unit Price Sen. (2)_1_LI#38 165100 Mar 2011_JE 78 Property Tax Stabilization 11.11 4" xfId="12424"/>
    <cellStyle name="s_Unit Price Sen. (2)_1_LI#38 165100 Mar 2011_JE 78 Property Tax Stabilization 11.11 4 2" xfId="15970"/>
    <cellStyle name="s_Unit Price Sen. (2)_1_LI#38 165100 Mar 2011_JE 78 Property Tax Stabilization 11.11 4 3" xfId="23026"/>
    <cellStyle name="s_Unit Price Sen. (2)_1_LI#38 165100 Mar 2011_JE 78 Property Tax Stabilization 11.11 5" xfId="14208"/>
    <cellStyle name="s_Unit Price Sen. (2)_1_LI#38 165100 Mar 2011_JE 78 Property Tax Stabilization 11.11 5 2" xfId="31584"/>
    <cellStyle name="s_Unit Price Sen. (2)_1_LI#38 165100 Mar 2011_JE 78 Property Tax Stabilization 11.11 5 3" xfId="17603"/>
    <cellStyle name="s_Unit Price Sen. (2)_1_LI#38 165100 Mar 2011_JE 78 Property Tax Stabilization 11.11 6" xfId="20293"/>
    <cellStyle name="s_Unit Price Sen. (2)_1_LI#38 165100 Mar 2011_JE 78 Property Tax Stabilization 11.11 7" xfId="36661"/>
    <cellStyle name="s_Unit Price Sen. (2)_1_LI#38 165100 Mar 2011_JE 78 Property Tax Stabilization 11.11 8" xfId="37551"/>
    <cellStyle name="s_Unit Price Sen. (2)_1_LI#38 165100 Mar 2011_JE 78 Property Tax Stabilization 11.11 9" xfId="38439"/>
    <cellStyle name="s_Unit Price Sen. (2)_1_Sheet1" xfId="8031"/>
    <cellStyle name="s_Unit Price Sen. (2)_1_Sheet1 2" xfId="11517"/>
    <cellStyle name="s_Unit Price Sen. (2)_1_Sheet1 2 2" xfId="13310"/>
    <cellStyle name="s_Unit Price Sen. (2)_1_Sheet1 2 2 2" xfId="16848"/>
    <cellStyle name="s_Unit Price Sen. (2)_1_Sheet1 2 2 3" xfId="23905"/>
    <cellStyle name="s_Unit Price Sen. (2)_1_Sheet1 2 3" xfId="15091"/>
    <cellStyle name="s_Unit Price Sen. (2)_1_Sheet1 2 4" xfId="22136"/>
    <cellStyle name="s_Unit Price Sen. (2)_1_Sheet1 3" xfId="12425"/>
    <cellStyle name="s_Unit Price Sen. (2)_1_Sheet1 3 2" xfId="15971"/>
    <cellStyle name="s_Unit Price Sen. (2)_1_Sheet1 3 3" xfId="23027"/>
    <cellStyle name="s_Unit Price Sen. (2)_1_Sheet1 4" xfId="14209"/>
    <cellStyle name="s_Unit Price Sen. (2)_1_Sheet1 4 2" xfId="31586"/>
    <cellStyle name="s_Unit Price Sen. (2)_1_Sheet1 4 3" xfId="20218"/>
    <cellStyle name="s_Unit Price Sen. (2)_1_Sheet1 5" xfId="20294"/>
    <cellStyle name="s_Unit Price Sen. (2)_1_Sheet1 6" xfId="36662"/>
    <cellStyle name="s_Unit Price Sen. (2)_1_Sheet1 7" xfId="37552"/>
    <cellStyle name="s_Unit Price Sen. (2)_1_Sheet1 8" xfId="38440"/>
    <cellStyle name="s_Unit Price Sen. (2)_1_UPLOAD-Template_2012-06-22" xfId="8032"/>
    <cellStyle name="s_Unit Price Sen. (2)_1_UPLOAD-Template_2012-06-22 10" xfId="36663"/>
    <cellStyle name="s_Unit Price Sen. (2)_1_UPLOAD-Template_2012-06-22 11" xfId="37553"/>
    <cellStyle name="s_Unit Price Sen. (2)_1_UPLOAD-Template_2012-06-22 12" xfId="38441"/>
    <cellStyle name="s_Unit Price Sen. (2)_1_UPLOAD-Template_2012-06-22 2" xfId="8033"/>
    <cellStyle name="s_Unit Price Sen. (2)_1_UPLOAD-Template_2012-06-22 2 2" xfId="11519"/>
    <cellStyle name="s_Unit Price Sen. (2)_1_UPLOAD-Template_2012-06-22 2 2 2" xfId="13312"/>
    <cellStyle name="s_Unit Price Sen. (2)_1_UPLOAD-Template_2012-06-22 2 2 2 2" xfId="16850"/>
    <cellStyle name="s_Unit Price Sen. (2)_1_UPLOAD-Template_2012-06-22 2 2 2 3" xfId="23907"/>
    <cellStyle name="s_Unit Price Sen. (2)_1_UPLOAD-Template_2012-06-22 2 2 3" xfId="15093"/>
    <cellStyle name="s_Unit Price Sen. (2)_1_UPLOAD-Template_2012-06-22 2 2 4" xfId="22138"/>
    <cellStyle name="s_Unit Price Sen. (2)_1_UPLOAD-Template_2012-06-22 2 3" xfId="12427"/>
    <cellStyle name="s_Unit Price Sen. (2)_1_UPLOAD-Template_2012-06-22 2 3 2" xfId="15973"/>
    <cellStyle name="s_Unit Price Sen. (2)_1_UPLOAD-Template_2012-06-22 2 3 3" xfId="23029"/>
    <cellStyle name="s_Unit Price Sen. (2)_1_UPLOAD-Template_2012-06-22 2 4" xfId="14211"/>
    <cellStyle name="s_Unit Price Sen. (2)_1_UPLOAD-Template_2012-06-22 2 4 2" xfId="31588"/>
    <cellStyle name="s_Unit Price Sen. (2)_1_UPLOAD-Template_2012-06-22 2 4 3" xfId="17972"/>
    <cellStyle name="s_Unit Price Sen. (2)_1_UPLOAD-Template_2012-06-22 2 5" xfId="20296"/>
    <cellStyle name="s_Unit Price Sen. (2)_1_UPLOAD-Template_2012-06-22 2 6" xfId="36664"/>
    <cellStyle name="s_Unit Price Sen. (2)_1_UPLOAD-Template_2012-06-22 2 7" xfId="37554"/>
    <cellStyle name="s_Unit Price Sen. (2)_1_UPLOAD-Template_2012-06-22 2 8" xfId="38442"/>
    <cellStyle name="s_Unit Price Sen. (2)_1_UPLOAD-Template_2012-06-22 3" xfId="8034"/>
    <cellStyle name="s_Unit Price Sen. (2)_1_UPLOAD-Template_2012-06-22 3 2" xfId="31589"/>
    <cellStyle name="s_Unit Price Sen. (2)_1_UPLOAD-Template_2012-06-22 3 2 2" xfId="21599"/>
    <cellStyle name="s_Unit Price Sen. (2)_1_UPLOAD-Template_2012-06-22 4" xfId="8035"/>
    <cellStyle name="s_Unit Price Sen. (2)_1_UPLOAD-Template_2012-06-22 4 2" xfId="31590"/>
    <cellStyle name="s_Unit Price Sen. (2)_1_UPLOAD-Template_2012-06-22 4 2 2" xfId="35237"/>
    <cellStyle name="s_Unit Price Sen. (2)_1_UPLOAD-Template_2012-06-22 5" xfId="8036"/>
    <cellStyle name="s_Unit Price Sen. (2)_1_UPLOAD-Template_2012-06-22 5 2" xfId="31591"/>
    <cellStyle name="s_Unit Price Sen. (2)_1_UPLOAD-Template_2012-06-22 5 2 2" xfId="19287"/>
    <cellStyle name="s_Unit Price Sen. (2)_1_UPLOAD-Template_2012-06-22 6" xfId="11518"/>
    <cellStyle name="s_Unit Price Sen. (2)_1_UPLOAD-Template_2012-06-22 6 2" xfId="13311"/>
    <cellStyle name="s_Unit Price Sen. (2)_1_UPLOAD-Template_2012-06-22 6 2 2" xfId="16849"/>
    <cellStyle name="s_Unit Price Sen. (2)_1_UPLOAD-Template_2012-06-22 6 2 3" xfId="23906"/>
    <cellStyle name="s_Unit Price Sen. (2)_1_UPLOAD-Template_2012-06-22 6 3" xfId="15092"/>
    <cellStyle name="s_Unit Price Sen. (2)_1_UPLOAD-Template_2012-06-22 6 4" xfId="22137"/>
    <cellStyle name="s_Unit Price Sen. (2)_1_UPLOAD-Template_2012-06-22 7" xfId="12426"/>
    <cellStyle name="s_Unit Price Sen. (2)_1_UPLOAD-Template_2012-06-22 7 2" xfId="15972"/>
    <cellStyle name="s_Unit Price Sen. (2)_1_UPLOAD-Template_2012-06-22 7 3" xfId="23028"/>
    <cellStyle name="s_Unit Price Sen. (2)_1_UPLOAD-Template_2012-06-22 8" xfId="14210"/>
    <cellStyle name="s_Unit Price Sen. (2)_1_UPLOAD-Template_2012-06-22 8 2" xfId="31587"/>
    <cellStyle name="s_Unit Price Sen. (2)_1_UPLOAD-Template_2012-06-22 8 3" xfId="32890"/>
    <cellStyle name="s_Unit Price Sen. (2)_1_UPLOAD-Template_2012-06-22 9" xfId="20295"/>
    <cellStyle name="s_Unit Price Sen. (2)_1_UPLOAD-Template_2012-06-22_SAP JE Accrual" xfId="8037"/>
    <cellStyle name="s_Unit Price Sen. (2)_1_UPLOAD-Template_2012-06-22_SAP JE Accrual 2" xfId="11520"/>
    <cellStyle name="s_Unit Price Sen. (2)_1_UPLOAD-Template_2012-06-22_SAP JE Accrual 2 2" xfId="13313"/>
    <cellStyle name="s_Unit Price Sen. (2)_1_UPLOAD-Template_2012-06-22_SAP JE Accrual 2 2 2" xfId="16851"/>
    <cellStyle name="s_Unit Price Sen. (2)_1_UPLOAD-Template_2012-06-22_SAP JE Accrual 2 2 3" xfId="23908"/>
    <cellStyle name="s_Unit Price Sen. (2)_1_UPLOAD-Template_2012-06-22_SAP JE Accrual 2 3" xfId="15094"/>
    <cellStyle name="s_Unit Price Sen. (2)_1_UPLOAD-Template_2012-06-22_SAP JE Accrual 2 4" xfId="22139"/>
    <cellStyle name="s_Unit Price Sen. (2)_1_UPLOAD-Template_2012-06-22_SAP JE Accrual 3" xfId="12428"/>
    <cellStyle name="s_Unit Price Sen. (2)_1_UPLOAD-Template_2012-06-22_SAP JE Accrual 3 2" xfId="15974"/>
    <cellStyle name="s_Unit Price Sen. (2)_1_UPLOAD-Template_2012-06-22_SAP JE Accrual 3 3" xfId="23030"/>
    <cellStyle name="s_Unit Price Sen. (2)_1_UPLOAD-Template_2012-06-22_SAP JE Accrual 4" xfId="14212"/>
    <cellStyle name="s_Unit Price Sen. (2)_1_UPLOAD-Template_2012-06-22_SAP JE Accrual 4 2" xfId="31592"/>
    <cellStyle name="s_Unit Price Sen. (2)_1_UPLOAD-Template_2012-06-22_SAP JE Accrual 4 3" xfId="17942"/>
    <cellStyle name="s_Unit Price Sen. (2)_1_UPLOAD-Template_2012-06-22_SAP JE Accrual 5" xfId="20298"/>
    <cellStyle name="s_Unit Price Sen. (2)_1_UPLOAD-Template_2012-06-22_SAP JE Accrual 6" xfId="36665"/>
    <cellStyle name="s_Unit Price Sen. (2)_1_UPLOAD-Template_2012-06-22_SAP JE Accrual 7" xfId="37555"/>
    <cellStyle name="s_Unit Price Sen. (2)_1_UPLOAD-Template_2012-06-22_SAP JE Accrual 8" xfId="38443"/>
    <cellStyle name="s_Unit Price Sen. (2)_1_UPLOAD-Template_2012-06-22_SAP JE Template 10.06.12" xfId="8038"/>
    <cellStyle name="s_Unit Price Sen. (2)_1_UPLOAD-Template_2012-06-22_SAP JE Template 10.06.12 2" xfId="11521"/>
    <cellStyle name="s_Unit Price Sen. (2)_1_UPLOAD-Template_2012-06-22_SAP JE Template 10.06.12 2 2" xfId="13314"/>
    <cellStyle name="s_Unit Price Sen. (2)_1_UPLOAD-Template_2012-06-22_SAP JE Template 10.06.12 2 2 2" xfId="16852"/>
    <cellStyle name="s_Unit Price Sen. (2)_1_UPLOAD-Template_2012-06-22_SAP JE Template 10.06.12 2 2 3" xfId="23909"/>
    <cellStyle name="s_Unit Price Sen. (2)_1_UPLOAD-Template_2012-06-22_SAP JE Template 10.06.12 2 3" xfId="15095"/>
    <cellStyle name="s_Unit Price Sen. (2)_1_UPLOAD-Template_2012-06-22_SAP JE Template 10.06.12 2 4" xfId="22140"/>
    <cellStyle name="s_Unit Price Sen. (2)_1_UPLOAD-Template_2012-06-22_SAP JE Template 10.06.12 3" xfId="12429"/>
    <cellStyle name="s_Unit Price Sen. (2)_1_UPLOAD-Template_2012-06-22_SAP JE Template 10.06.12 3 2" xfId="15975"/>
    <cellStyle name="s_Unit Price Sen. (2)_1_UPLOAD-Template_2012-06-22_SAP JE Template 10.06.12 3 3" xfId="23031"/>
    <cellStyle name="s_Unit Price Sen. (2)_1_UPLOAD-Template_2012-06-22_SAP JE Template 10.06.12 4" xfId="14213"/>
    <cellStyle name="s_Unit Price Sen. (2)_1_UPLOAD-Template_2012-06-22_SAP JE Template 10.06.12 4 2" xfId="31593"/>
    <cellStyle name="s_Unit Price Sen. (2)_1_UPLOAD-Template_2012-06-22_SAP JE Template 10.06.12 4 3" xfId="34696"/>
    <cellStyle name="s_Unit Price Sen. (2)_1_UPLOAD-Template_2012-06-22_SAP JE Template 10.06.12 5" xfId="20299"/>
    <cellStyle name="s_Unit Price Sen. (2)_1_UPLOAD-Template_2012-06-22_SAP JE Template 10.06.12 6" xfId="36666"/>
    <cellStyle name="s_Unit Price Sen. (2)_1_UPLOAD-Template_2012-06-22_SAP JE Template 10.06.12 7" xfId="37556"/>
    <cellStyle name="s_Unit Price Sen. (2)_1_UPLOAD-Template_2012-06-22_SAP JE Template 10.06.12 8" xfId="38444"/>
    <cellStyle name="s_Unit Price Sen. (2)_100000439" xfId="9265"/>
    <cellStyle name="s_Unit Price Sen. (2)_100000439 2" xfId="31594"/>
    <cellStyle name="s_Unit Price Sen. (2)_100000439 2 2" xfId="19166"/>
    <cellStyle name="s_Unit Price Sen. (2)_100000477 JE 77 Rev Stabilization_LI_08.12" xfId="10745"/>
    <cellStyle name="s_Unit Price Sen. (2)_100000477 JE 77 Rev Stabilization_LI_08.12 2" xfId="31595"/>
    <cellStyle name="s_Unit Price Sen. (2)_100000477 JE 77 Rev Stabilization_LI_08.12 2 2" xfId="19526"/>
    <cellStyle name="s_Unit Price Sen. (2)_165500 Prepaid Other_NY_05.12" xfId="9266"/>
    <cellStyle name="s_Unit Price Sen. (2)_165500 Prepaid Other_NY_05.12 2" xfId="31596"/>
    <cellStyle name="s_Unit Price Sen. (2)_165500 Prepaid Other_NY_05.12 2 2" xfId="19402"/>
    <cellStyle name="s_Unit Price Sen. (2)_2" xfId="183"/>
    <cellStyle name="s_Unit Price Sen. (2)_2 2" xfId="8039"/>
    <cellStyle name="s_Unit Price Sen. (2)_2 2 2" xfId="11522"/>
    <cellStyle name="s_Unit Price Sen. (2)_2 2 2 2" xfId="13315"/>
    <cellStyle name="s_Unit Price Sen. (2)_2 2 2 2 2" xfId="16853"/>
    <cellStyle name="s_Unit Price Sen. (2)_2 2 2 2 3" xfId="23910"/>
    <cellStyle name="s_Unit Price Sen. (2)_2 2 2 3" xfId="15096"/>
    <cellStyle name="s_Unit Price Sen. (2)_2 2 2 4" xfId="22141"/>
    <cellStyle name="s_Unit Price Sen. (2)_2 2 3" xfId="12430"/>
    <cellStyle name="s_Unit Price Sen. (2)_2 2 3 2" xfId="15976"/>
    <cellStyle name="s_Unit Price Sen. (2)_2 2 3 3" xfId="23032"/>
    <cellStyle name="s_Unit Price Sen. (2)_2 2 4" xfId="14214"/>
    <cellStyle name="s_Unit Price Sen. (2)_2 2 4 2" xfId="31598"/>
    <cellStyle name="s_Unit Price Sen. (2)_2 2 4 3" xfId="18202"/>
    <cellStyle name="s_Unit Price Sen. (2)_2 2 5" xfId="20300"/>
    <cellStyle name="s_Unit Price Sen. (2)_2 2 6" xfId="36667"/>
    <cellStyle name="s_Unit Price Sen. (2)_2 2 7" xfId="37557"/>
    <cellStyle name="s_Unit Price Sen. (2)_2 2 8" xfId="38445"/>
    <cellStyle name="s_Unit Price Sen. (2)_2 3" xfId="31597"/>
    <cellStyle name="s_Unit Price Sen. (2)_2 3 2" xfId="19179"/>
    <cellStyle name="s_Unit Price Sen. (2)_2_100000439" xfId="9267"/>
    <cellStyle name="s_Unit Price Sen. (2)_2_100000439 2" xfId="31599"/>
    <cellStyle name="s_Unit Price Sen. (2)_2_100000439 2 2" xfId="35924"/>
    <cellStyle name="s_Unit Price Sen. (2)_2_100000477 JE 77 Rev Stabilization_LI_08.12" xfId="10746"/>
    <cellStyle name="s_Unit Price Sen. (2)_2_100000477 JE 77 Rev Stabilization_LI_08.12 2" xfId="31600"/>
    <cellStyle name="s_Unit Price Sen. (2)_2_100000477 JE 77 Rev Stabilization_LI_08.12 2 2" xfId="21307"/>
    <cellStyle name="s_Unit Price Sen. (2)_2_165500 Prepaid Other_NY_05.12" xfId="9268"/>
    <cellStyle name="s_Unit Price Sen. (2)_2_165500 Prepaid Other_NY_05.12 2" xfId="31601"/>
    <cellStyle name="s_Unit Price Sen. (2)_2_165500 Prepaid Other_NY_05.12 2 2" xfId="32830"/>
    <cellStyle name="s_Unit Price Sen. (2)_2_241208 Accrued Rents_NY_05.12" xfId="9498"/>
    <cellStyle name="s_Unit Price Sen. (2)_2_241208 Accrued Rents_NY_05.12 2" xfId="31602"/>
    <cellStyle name="s_Unit Price Sen. (2)_2_241208 Accrued Rents_NY_05.12 2 2" xfId="34695"/>
    <cellStyle name="s_Unit Price Sen. (2)_2_256328 Accr Revenue Other_LI_11.11" xfId="8040"/>
    <cellStyle name="s_Unit Price Sen. (2)_2_256328 Accr Revenue Other_LI_11.11 2" xfId="11523"/>
    <cellStyle name="s_Unit Price Sen. (2)_2_256328 Accr Revenue Other_LI_11.11 2 2" xfId="13316"/>
    <cellStyle name="s_Unit Price Sen. (2)_2_256328 Accr Revenue Other_LI_11.11 2 2 2" xfId="16854"/>
    <cellStyle name="s_Unit Price Sen. (2)_2_256328 Accr Revenue Other_LI_11.11 2 2 3" xfId="23911"/>
    <cellStyle name="s_Unit Price Sen. (2)_2_256328 Accr Revenue Other_LI_11.11 2 3" xfId="15097"/>
    <cellStyle name="s_Unit Price Sen. (2)_2_256328 Accr Revenue Other_LI_11.11 2 4" xfId="22142"/>
    <cellStyle name="s_Unit Price Sen. (2)_2_256328 Accr Revenue Other_LI_11.11 3" xfId="12431"/>
    <cellStyle name="s_Unit Price Sen. (2)_2_256328 Accr Revenue Other_LI_11.11 3 2" xfId="15977"/>
    <cellStyle name="s_Unit Price Sen. (2)_2_256328 Accr Revenue Other_LI_11.11 3 3" xfId="23033"/>
    <cellStyle name="s_Unit Price Sen. (2)_2_256328 Accr Revenue Other_LI_11.11 4" xfId="14215"/>
    <cellStyle name="s_Unit Price Sen. (2)_2_256328 Accr Revenue Other_LI_11.11 4 2" xfId="31603"/>
    <cellStyle name="s_Unit Price Sen. (2)_2_256328 Accr Revenue Other_LI_11.11 4 3" xfId="35631"/>
    <cellStyle name="s_Unit Price Sen. (2)_2_256328 Accr Revenue Other_LI_11.11 5" xfId="20301"/>
    <cellStyle name="s_Unit Price Sen. (2)_2_256328 Accr Revenue Other_LI_11.11 6" xfId="36668"/>
    <cellStyle name="s_Unit Price Sen. (2)_2_256328 Accr Revenue Other_LI_11.11 7" xfId="37558"/>
    <cellStyle name="s_Unit Price Sen. (2)_2_256328 Accr Revenue Other_LI_11.11 8" xfId="38446"/>
    <cellStyle name="s_Unit Price Sen. (2)_2_256345 MTBE_NY_05.12" xfId="9499"/>
    <cellStyle name="s_Unit Price Sen. (2)_2_256345 MTBE_NY_05.12 2" xfId="31604"/>
    <cellStyle name="s_Unit Price Sen. (2)_2_256345 MTBE_NY_05.12 2 2" xfId="17867"/>
    <cellStyle name="s_Unit Price Sen. (2)_2_39 - JE 79 Rev Stabilization adj_NY_05.12" xfId="9269"/>
    <cellStyle name="s_Unit Price Sen. (2)_2_39 - JE 79 Rev Stabilization adj_NY_05.12 2" xfId="31605"/>
    <cellStyle name="s_Unit Price Sen. (2)_2_39 - JE 79 Rev Stabilization adj_NY_05.12 2 2" xfId="35236"/>
    <cellStyle name="s_Unit Price Sen. (2)_2_CONTROL_LOG_01_2012" xfId="8041"/>
    <cellStyle name="s_Unit Price Sen. (2)_2_CONTROL_LOG_01_2012 2" xfId="11524"/>
    <cellStyle name="s_Unit Price Sen. (2)_2_CONTROL_LOG_01_2012 2 2" xfId="13317"/>
    <cellStyle name="s_Unit Price Sen. (2)_2_CONTROL_LOG_01_2012 2 2 2" xfId="16855"/>
    <cellStyle name="s_Unit Price Sen. (2)_2_CONTROL_LOG_01_2012 2 2 3" xfId="23912"/>
    <cellStyle name="s_Unit Price Sen. (2)_2_CONTROL_LOG_01_2012 2 3" xfId="15098"/>
    <cellStyle name="s_Unit Price Sen. (2)_2_CONTROL_LOG_01_2012 2 4" xfId="22143"/>
    <cellStyle name="s_Unit Price Sen. (2)_2_CONTROL_LOG_01_2012 3" xfId="12432"/>
    <cellStyle name="s_Unit Price Sen. (2)_2_CONTROL_LOG_01_2012 3 2" xfId="15978"/>
    <cellStyle name="s_Unit Price Sen. (2)_2_CONTROL_LOG_01_2012 3 3" xfId="23034"/>
    <cellStyle name="s_Unit Price Sen. (2)_2_CONTROL_LOG_01_2012 4" xfId="14216"/>
    <cellStyle name="s_Unit Price Sen. (2)_2_CONTROL_LOG_01_2012 4 2" xfId="31606"/>
    <cellStyle name="s_Unit Price Sen. (2)_2_CONTROL_LOG_01_2012 4 3" xfId="18091"/>
    <cellStyle name="s_Unit Price Sen. (2)_2_CONTROL_LOG_01_2012 5" xfId="20302"/>
    <cellStyle name="s_Unit Price Sen. (2)_2_CONTROL_LOG_01_2012 6" xfId="36669"/>
    <cellStyle name="s_Unit Price Sen. (2)_2_CONTROL_LOG_01_2012 7" xfId="37559"/>
    <cellStyle name="s_Unit Price Sen. (2)_2_CONTROL_LOG_01_2012 8" xfId="38447"/>
    <cellStyle name="s_Unit Price Sen. (2)_2_CONTROL_LOG_02_2012" xfId="8042"/>
    <cellStyle name="s_Unit Price Sen. (2)_2_CONTROL_LOG_02_2012 2" xfId="11525"/>
    <cellStyle name="s_Unit Price Sen. (2)_2_CONTROL_LOG_02_2012 2 2" xfId="13318"/>
    <cellStyle name="s_Unit Price Sen. (2)_2_CONTROL_LOG_02_2012 2 2 2" xfId="16856"/>
    <cellStyle name="s_Unit Price Sen. (2)_2_CONTROL_LOG_02_2012 2 2 3" xfId="23913"/>
    <cellStyle name="s_Unit Price Sen. (2)_2_CONTROL_LOG_02_2012 2 3" xfId="15099"/>
    <cellStyle name="s_Unit Price Sen. (2)_2_CONTROL_LOG_02_2012 2 4" xfId="22144"/>
    <cellStyle name="s_Unit Price Sen. (2)_2_CONTROL_LOG_02_2012 3" xfId="12433"/>
    <cellStyle name="s_Unit Price Sen. (2)_2_CONTROL_LOG_02_2012 3 2" xfId="15979"/>
    <cellStyle name="s_Unit Price Sen. (2)_2_CONTROL_LOG_02_2012 3 3" xfId="23035"/>
    <cellStyle name="s_Unit Price Sen. (2)_2_CONTROL_LOG_02_2012 4" xfId="14217"/>
    <cellStyle name="s_Unit Price Sen. (2)_2_CONTROL_LOG_02_2012 4 2" xfId="31607"/>
    <cellStyle name="s_Unit Price Sen. (2)_2_CONTROL_LOG_02_2012 4 3" xfId="35502"/>
    <cellStyle name="s_Unit Price Sen. (2)_2_CONTROL_LOG_02_2012 5" xfId="20303"/>
    <cellStyle name="s_Unit Price Sen. (2)_2_CONTROL_LOG_02_2012 6" xfId="36670"/>
    <cellStyle name="s_Unit Price Sen. (2)_2_CONTROL_LOG_02_2012 7" xfId="37560"/>
    <cellStyle name="s_Unit Price Sen. (2)_2_CONTROL_LOG_02_2012 8" xfId="38448"/>
    <cellStyle name="s_Unit Price Sen. (2)_2_CONTROL_LOG_03_2012" xfId="8043"/>
    <cellStyle name="s_Unit Price Sen. (2)_2_CONTROL_LOG_03_2012 2" xfId="11526"/>
    <cellStyle name="s_Unit Price Sen. (2)_2_CONTROL_LOG_03_2012 2 2" xfId="13319"/>
    <cellStyle name="s_Unit Price Sen. (2)_2_CONTROL_LOG_03_2012 2 2 2" xfId="16857"/>
    <cellStyle name="s_Unit Price Sen. (2)_2_CONTROL_LOG_03_2012 2 2 3" xfId="23914"/>
    <cellStyle name="s_Unit Price Sen. (2)_2_CONTROL_LOG_03_2012 2 3" xfId="15100"/>
    <cellStyle name="s_Unit Price Sen. (2)_2_CONTROL_LOG_03_2012 2 4" xfId="22145"/>
    <cellStyle name="s_Unit Price Sen. (2)_2_CONTROL_LOG_03_2012 3" xfId="12434"/>
    <cellStyle name="s_Unit Price Sen. (2)_2_CONTROL_LOG_03_2012 3 2" xfId="15980"/>
    <cellStyle name="s_Unit Price Sen. (2)_2_CONTROL_LOG_03_2012 3 3" xfId="23036"/>
    <cellStyle name="s_Unit Price Sen. (2)_2_CONTROL_LOG_03_2012 4" xfId="14218"/>
    <cellStyle name="s_Unit Price Sen. (2)_2_CONTROL_LOG_03_2012 4 2" xfId="31608"/>
    <cellStyle name="s_Unit Price Sen. (2)_2_CONTROL_LOG_03_2012 4 3" xfId="18668"/>
    <cellStyle name="s_Unit Price Sen. (2)_2_CONTROL_LOG_03_2012 5" xfId="20304"/>
    <cellStyle name="s_Unit Price Sen. (2)_2_CONTROL_LOG_03_2012 6" xfId="36671"/>
    <cellStyle name="s_Unit Price Sen. (2)_2_CONTROL_LOG_03_2012 7" xfId="37561"/>
    <cellStyle name="s_Unit Price Sen. (2)_2_CONTROL_LOG_03_2012 8" xfId="38449"/>
    <cellStyle name="s_Unit Price Sen. (2)_2_CONTROL_LOG_04_2011" xfId="8044"/>
    <cellStyle name="s_Unit Price Sen. (2)_2_CONTROL_LOG_04_2011 2" xfId="11527"/>
    <cellStyle name="s_Unit Price Sen. (2)_2_CONTROL_LOG_04_2011 2 2" xfId="13320"/>
    <cellStyle name="s_Unit Price Sen. (2)_2_CONTROL_LOG_04_2011 2 2 2" xfId="16858"/>
    <cellStyle name="s_Unit Price Sen. (2)_2_CONTROL_LOG_04_2011 2 2 3" xfId="23915"/>
    <cellStyle name="s_Unit Price Sen. (2)_2_CONTROL_LOG_04_2011 2 3" xfId="15101"/>
    <cellStyle name="s_Unit Price Sen. (2)_2_CONTROL_LOG_04_2011 2 4" xfId="22146"/>
    <cellStyle name="s_Unit Price Sen. (2)_2_CONTROL_LOG_04_2011 3" xfId="12435"/>
    <cellStyle name="s_Unit Price Sen. (2)_2_CONTROL_LOG_04_2011 3 2" xfId="15981"/>
    <cellStyle name="s_Unit Price Sen. (2)_2_CONTROL_LOG_04_2011 3 3" xfId="23037"/>
    <cellStyle name="s_Unit Price Sen. (2)_2_CONTROL_LOG_04_2011 4" xfId="14219"/>
    <cellStyle name="s_Unit Price Sen. (2)_2_CONTROL_LOG_04_2011 4 2" xfId="31609"/>
    <cellStyle name="s_Unit Price Sen. (2)_2_CONTROL_LOG_04_2011 4 3" xfId="33779"/>
    <cellStyle name="s_Unit Price Sen. (2)_2_CONTROL_LOG_04_2011 5" xfId="20305"/>
    <cellStyle name="s_Unit Price Sen. (2)_2_CONTROL_LOG_04_2011 6" xfId="36672"/>
    <cellStyle name="s_Unit Price Sen. (2)_2_CONTROL_LOG_04_2011 7" xfId="37562"/>
    <cellStyle name="s_Unit Price Sen. (2)_2_CONTROL_LOG_04_2011 8" xfId="38450"/>
    <cellStyle name="s_Unit Price Sen. (2)_2_CONTROL_LOG_04_2012" xfId="8045"/>
    <cellStyle name="s_Unit Price Sen. (2)_2_CONTROL_LOG_04_2012 2" xfId="11528"/>
    <cellStyle name="s_Unit Price Sen. (2)_2_CONTROL_LOG_04_2012 2 2" xfId="13321"/>
    <cellStyle name="s_Unit Price Sen. (2)_2_CONTROL_LOG_04_2012 2 2 2" xfId="16859"/>
    <cellStyle name="s_Unit Price Sen. (2)_2_CONTROL_LOG_04_2012 2 2 3" xfId="23916"/>
    <cellStyle name="s_Unit Price Sen. (2)_2_CONTROL_LOG_04_2012 2 3" xfId="15102"/>
    <cellStyle name="s_Unit Price Sen. (2)_2_CONTROL_LOG_04_2012 2 4" xfId="22147"/>
    <cellStyle name="s_Unit Price Sen. (2)_2_CONTROL_LOG_04_2012 3" xfId="12436"/>
    <cellStyle name="s_Unit Price Sen. (2)_2_CONTROL_LOG_04_2012 3 2" xfId="15982"/>
    <cellStyle name="s_Unit Price Sen. (2)_2_CONTROL_LOG_04_2012 3 3" xfId="23038"/>
    <cellStyle name="s_Unit Price Sen. (2)_2_CONTROL_LOG_04_2012 4" xfId="14220"/>
    <cellStyle name="s_Unit Price Sen. (2)_2_CONTROL_LOG_04_2012 4 2" xfId="31610"/>
    <cellStyle name="s_Unit Price Sen. (2)_2_CONTROL_LOG_04_2012 4 3" xfId="17427"/>
    <cellStyle name="s_Unit Price Sen. (2)_2_CONTROL_LOG_04_2012 5" xfId="20306"/>
    <cellStyle name="s_Unit Price Sen. (2)_2_CONTROL_LOG_04_2012 6" xfId="36673"/>
    <cellStyle name="s_Unit Price Sen. (2)_2_CONTROL_LOG_04_2012 7" xfId="37563"/>
    <cellStyle name="s_Unit Price Sen. (2)_2_CONTROL_LOG_04_2012 8" xfId="38451"/>
    <cellStyle name="s_Unit Price Sen. (2)_2_CONTROL_LOG_05_2011" xfId="8046"/>
    <cellStyle name="s_Unit Price Sen. (2)_2_CONTROL_LOG_05_2011 2" xfId="11529"/>
    <cellStyle name="s_Unit Price Sen. (2)_2_CONTROL_LOG_05_2011 2 2" xfId="13322"/>
    <cellStyle name="s_Unit Price Sen. (2)_2_CONTROL_LOG_05_2011 2 2 2" xfId="16860"/>
    <cellStyle name="s_Unit Price Sen. (2)_2_CONTROL_LOG_05_2011 2 2 3" xfId="23917"/>
    <cellStyle name="s_Unit Price Sen. (2)_2_CONTROL_LOG_05_2011 2 3" xfId="15103"/>
    <cellStyle name="s_Unit Price Sen. (2)_2_CONTROL_LOG_05_2011 2 4" xfId="22148"/>
    <cellStyle name="s_Unit Price Sen. (2)_2_CONTROL_LOG_05_2011 3" xfId="12437"/>
    <cellStyle name="s_Unit Price Sen. (2)_2_CONTROL_LOG_05_2011 3 2" xfId="15983"/>
    <cellStyle name="s_Unit Price Sen. (2)_2_CONTROL_LOG_05_2011 3 3" xfId="23039"/>
    <cellStyle name="s_Unit Price Sen. (2)_2_CONTROL_LOG_05_2011 4" xfId="14221"/>
    <cellStyle name="s_Unit Price Sen. (2)_2_CONTROL_LOG_05_2011 4 2" xfId="31611"/>
    <cellStyle name="s_Unit Price Sen. (2)_2_CONTROL_LOG_05_2011 4 3" xfId="35993"/>
    <cellStyle name="s_Unit Price Sen. (2)_2_CONTROL_LOG_05_2011 5" xfId="20307"/>
    <cellStyle name="s_Unit Price Sen. (2)_2_CONTROL_LOG_05_2011 6" xfId="36674"/>
    <cellStyle name="s_Unit Price Sen. (2)_2_CONTROL_LOG_05_2011 7" xfId="37564"/>
    <cellStyle name="s_Unit Price Sen. (2)_2_CONTROL_LOG_05_2011 8" xfId="38452"/>
    <cellStyle name="s_Unit Price Sen. (2)_2_CONTROL_LOG_05_2012" xfId="8047"/>
    <cellStyle name="s_Unit Price Sen. (2)_2_CONTROL_LOG_05_2012 2" xfId="11530"/>
    <cellStyle name="s_Unit Price Sen. (2)_2_CONTROL_LOG_05_2012 2 2" xfId="13323"/>
    <cellStyle name="s_Unit Price Sen. (2)_2_CONTROL_LOG_05_2012 2 2 2" xfId="16861"/>
    <cellStyle name="s_Unit Price Sen. (2)_2_CONTROL_LOG_05_2012 2 2 3" xfId="23918"/>
    <cellStyle name="s_Unit Price Sen. (2)_2_CONTROL_LOG_05_2012 2 3" xfId="15104"/>
    <cellStyle name="s_Unit Price Sen. (2)_2_CONTROL_LOG_05_2012 2 4" xfId="22149"/>
    <cellStyle name="s_Unit Price Sen. (2)_2_CONTROL_LOG_05_2012 3" xfId="12438"/>
    <cellStyle name="s_Unit Price Sen. (2)_2_CONTROL_LOG_05_2012 3 2" xfId="15984"/>
    <cellStyle name="s_Unit Price Sen. (2)_2_CONTROL_LOG_05_2012 3 3" xfId="23040"/>
    <cellStyle name="s_Unit Price Sen. (2)_2_CONTROL_LOG_05_2012 4" xfId="14222"/>
    <cellStyle name="s_Unit Price Sen. (2)_2_CONTROL_LOG_05_2012 4 2" xfId="31612"/>
    <cellStyle name="s_Unit Price Sen. (2)_2_CONTROL_LOG_05_2012 4 3" xfId="18667"/>
    <cellStyle name="s_Unit Price Sen. (2)_2_CONTROL_LOG_05_2012 5" xfId="20308"/>
    <cellStyle name="s_Unit Price Sen. (2)_2_CONTROL_LOG_05_2012 6" xfId="36675"/>
    <cellStyle name="s_Unit Price Sen. (2)_2_CONTROL_LOG_05_2012 7" xfId="37565"/>
    <cellStyle name="s_Unit Price Sen. (2)_2_CONTROL_LOG_05_2012 8" xfId="38453"/>
    <cellStyle name="s_Unit Price Sen. (2)_2_CONTROL_LOG_06_2011" xfId="8048"/>
    <cellStyle name="s_Unit Price Sen. (2)_2_CONTROL_LOG_06_2011 2" xfId="11531"/>
    <cellStyle name="s_Unit Price Sen. (2)_2_CONTROL_LOG_06_2011 2 2" xfId="13324"/>
    <cellStyle name="s_Unit Price Sen. (2)_2_CONTROL_LOG_06_2011 2 2 2" xfId="16862"/>
    <cellStyle name="s_Unit Price Sen. (2)_2_CONTROL_LOG_06_2011 2 2 3" xfId="23919"/>
    <cellStyle name="s_Unit Price Sen. (2)_2_CONTROL_LOG_06_2011 2 3" xfId="15105"/>
    <cellStyle name="s_Unit Price Sen. (2)_2_CONTROL_LOG_06_2011 2 4" xfId="22150"/>
    <cellStyle name="s_Unit Price Sen. (2)_2_CONTROL_LOG_06_2011 3" xfId="12439"/>
    <cellStyle name="s_Unit Price Sen. (2)_2_CONTROL_LOG_06_2011 3 2" xfId="15985"/>
    <cellStyle name="s_Unit Price Sen. (2)_2_CONTROL_LOG_06_2011 3 3" xfId="23041"/>
    <cellStyle name="s_Unit Price Sen. (2)_2_CONTROL_LOG_06_2011 4" xfId="14223"/>
    <cellStyle name="s_Unit Price Sen. (2)_2_CONTROL_LOG_06_2011 4 2" xfId="31613"/>
    <cellStyle name="s_Unit Price Sen. (2)_2_CONTROL_LOG_06_2011 4 3" xfId="33781"/>
    <cellStyle name="s_Unit Price Sen. (2)_2_CONTROL_LOG_06_2011 5" xfId="20309"/>
    <cellStyle name="s_Unit Price Sen. (2)_2_CONTROL_LOG_06_2011 6" xfId="36676"/>
    <cellStyle name="s_Unit Price Sen. (2)_2_CONTROL_LOG_06_2011 7" xfId="37566"/>
    <cellStyle name="s_Unit Price Sen. (2)_2_CONTROL_LOG_06_2011 8" xfId="38454"/>
    <cellStyle name="s_Unit Price Sen. (2)_2_CONTROL_LOG_06_2012" xfId="8049"/>
    <cellStyle name="s_Unit Price Sen. (2)_2_CONTROL_LOG_06_2012 2" xfId="11532"/>
    <cellStyle name="s_Unit Price Sen. (2)_2_CONTROL_LOG_06_2012 2 2" xfId="13325"/>
    <cellStyle name="s_Unit Price Sen. (2)_2_CONTROL_LOG_06_2012 2 2 2" xfId="16863"/>
    <cellStyle name="s_Unit Price Sen. (2)_2_CONTROL_LOG_06_2012 2 2 3" xfId="23920"/>
    <cellStyle name="s_Unit Price Sen. (2)_2_CONTROL_LOG_06_2012 2 3" xfId="15106"/>
    <cellStyle name="s_Unit Price Sen. (2)_2_CONTROL_LOG_06_2012 2 4" xfId="22151"/>
    <cellStyle name="s_Unit Price Sen. (2)_2_CONTROL_LOG_06_2012 3" xfId="12440"/>
    <cellStyle name="s_Unit Price Sen. (2)_2_CONTROL_LOG_06_2012 3 2" xfId="15986"/>
    <cellStyle name="s_Unit Price Sen. (2)_2_CONTROL_LOG_06_2012 3 3" xfId="23042"/>
    <cellStyle name="s_Unit Price Sen. (2)_2_CONTROL_LOG_06_2012 4" xfId="14224"/>
    <cellStyle name="s_Unit Price Sen. (2)_2_CONTROL_LOG_06_2012 4 2" xfId="31614"/>
    <cellStyle name="s_Unit Price Sen. (2)_2_CONTROL_LOG_06_2012 4 3" xfId="18662"/>
    <cellStyle name="s_Unit Price Sen. (2)_2_CONTROL_LOG_06_2012 5" xfId="20310"/>
    <cellStyle name="s_Unit Price Sen. (2)_2_CONTROL_LOG_06_2012 6" xfId="36677"/>
    <cellStyle name="s_Unit Price Sen. (2)_2_CONTROL_LOG_06_2012 7" xfId="37567"/>
    <cellStyle name="s_Unit Price Sen. (2)_2_CONTROL_LOG_06_2012 8" xfId="38455"/>
    <cellStyle name="s_Unit Price Sen. (2)_2_CONTROL_LOG_07_2011" xfId="8050"/>
    <cellStyle name="s_Unit Price Sen. (2)_2_CONTROL_LOG_07_2011 2" xfId="11533"/>
    <cellStyle name="s_Unit Price Sen. (2)_2_CONTROL_LOG_07_2011 2 2" xfId="13326"/>
    <cellStyle name="s_Unit Price Sen. (2)_2_CONTROL_LOG_07_2011 2 2 2" xfId="16864"/>
    <cellStyle name="s_Unit Price Sen. (2)_2_CONTROL_LOG_07_2011 2 2 3" xfId="23921"/>
    <cellStyle name="s_Unit Price Sen. (2)_2_CONTROL_LOG_07_2011 2 3" xfId="15107"/>
    <cellStyle name="s_Unit Price Sen. (2)_2_CONTROL_LOG_07_2011 2 4" xfId="22152"/>
    <cellStyle name="s_Unit Price Sen. (2)_2_CONTROL_LOG_07_2011 3" xfId="12441"/>
    <cellStyle name="s_Unit Price Sen. (2)_2_CONTROL_LOG_07_2011 3 2" xfId="15987"/>
    <cellStyle name="s_Unit Price Sen. (2)_2_CONTROL_LOG_07_2011 3 3" xfId="23043"/>
    <cellStyle name="s_Unit Price Sen. (2)_2_CONTROL_LOG_07_2011 4" xfId="14225"/>
    <cellStyle name="s_Unit Price Sen. (2)_2_CONTROL_LOG_07_2011 4 2" xfId="31615"/>
    <cellStyle name="s_Unit Price Sen. (2)_2_CONTROL_LOG_07_2011 4 3" xfId="35241"/>
    <cellStyle name="s_Unit Price Sen. (2)_2_CONTROL_LOG_07_2011 5" xfId="20311"/>
    <cellStyle name="s_Unit Price Sen. (2)_2_CONTROL_LOG_07_2011 6" xfId="36678"/>
    <cellStyle name="s_Unit Price Sen. (2)_2_CONTROL_LOG_07_2011 7" xfId="37568"/>
    <cellStyle name="s_Unit Price Sen. (2)_2_CONTROL_LOG_07_2011 8" xfId="38456"/>
    <cellStyle name="s_Unit Price Sen. (2)_2_CONTROL_LOG_08_2011" xfId="8051"/>
    <cellStyle name="s_Unit Price Sen. (2)_2_CONTROL_LOG_08_2011 2" xfId="11534"/>
    <cellStyle name="s_Unit Price Sen. (2)_2_CONTROL_LOG_08_2011 2 2" xfId="13327"/>
    <cellStyle name="s_Unit Price Sen. (2)_2_CONTROL_LOG_08_2011 2 2 2" xfId="16865"/>
    <cellStyle name="s_Unit Price Sen. (2)_2_CONTROL_LOG_08_2011 2 2 3" xfId="23922"/>
    <cellStyle name="s_Unit Price Sen. (2)_2_CONTROL_LOG_08_2011 2 3" xfId="15108"/>
    <cellStyle name="s_Unit Price Sen. (2)_2_CONTROL_LOG_08_2011 2 4" xfId="22153"/>
    <cellStyle name="s_Unit Price Sen. (2)_2_CONTROL_LOG_08_2011 3" xfId="12442"/>
    <cellStyle name="s_Unit Price Sen. (2)_2_CONTROL_LOG_08_2011 3 2" xfId="15988"/>
    <cellStyle name="s_Unit Price Sen. (2)_2_CONTROL_LOG_08_2011 3 3" xfId="23044"/>
    <cellStyle name="s_Unit Price Sen. (2)_2_CONTROL_LOG_08_2011 4" xfId="14226"/>
    <cellStyle name="s_Unit Price Sen. (2)_2_CONTROL_LOG_08_2011 4 2" xfId="31616"/>
    <cellStyle name="s_Unit Price Sen. (2)_2_CONTROL_LOG_08_2011 4 3" xfId="18289"/>
    <cellStyle name="s_Unit Price Sen. (2)_2_CONTROL_LOG_08_2011 5" xfId="20312"/>
    <cellStyle name="s_Unit Price Sen. (2)_2_CONTROL_LOG_08_2011 6" xfId="36679"/>
    <cellStyle name="s_Unit Price Sen. (2)_2_CONTROL_LOG_08_2011 7" xfId="37569"/>
    <cellStyle name="s_Unit Price Sen. (2)_2_CONTROL_LOG_08_2011 8" xfId="38457"/>
    <cellStyle name="s_Unit Price Sen. (2)_2_CONTROL_LOG_09_2011" xfId="8052"/>
    <cellStyle name="s_Unit Price Sen. (2)_2_CONTROL_LOG_09_2011 2" xfId="11535"/>
    <cellStyle name="s_Unit Price Sen. (2)_2_CONTROL_LOG_09_2011 2 2" xfId="13328"/>
    <cellStyle name="s_Unit Price Sen. (2)_2_CONTROL_LOG_09_2011 2 2 2" xfId="16866"/>
    <cellStyle name="s_Unit Price Sen. (2)_2_CONTROL_LOG_09_2011 2 2 3" xfId="23923"/>
    <cellStyle name="s_Unit Price Sen. (2)_2_CONTROL_LOG_09_2011 2 3" xfId="15109"/>
    <cellStyle name="s_Unit Price Sen. (2)_2_CONTROL_LOG_09_2011 2 4" xfId="22154"/>
    <cellStyle name="s_Unit Price Sen. (2)_2_CONTROL_LOG_09_2011 3" xfId="12443"/>
    <cellStyle name="s_Unit Price Sen. (2)_2_CONTROL_LOG_09_2011 3 2" xfId="15989"/>
    <cellStyle name="s_Unit Price Sen. (2)_2_CONTROL_LOG_09_2011 3 3" xfId="23045"/>
    <cellStyle name="s_Unit Price Sen. (2)_2_CONTROL_LOG_09_2011 4" xfId="14227"/>
    <cellStyle name="s_Unit Price Sen. (2)_2_CONTROL_LOG_09_2011 4 2" xfId="31617"/>
    <cellStyle name="s_Unit Price Sen. (2)_2_CONTROL_LOG_09_2011 4 3" xfId="17541"/>
    <cellStyle name="s_Unit Price Sen. (2)_2_CONTROL_LOG_09_2011 5" xfId="20313"/>
    <cellStyle name="s_Unit Price Sen. (2)_2_CONTROL_LOG_09_2011 6" xfId="36680"/>
    <cellStyle name="s_Unit Price Sen. (2)_2_CONTROL_LOG_09_2011 7" xfId="37570"/>
    <cellStyle name="s_Unit Price Sen. (2)_2_CONTROL_LOG_09_2011 8" xfId="38458"/>
    <cellStyle name="s_Unit Price Sen. (2)_2_CONTROL_LOG_10_2011" xfId="8053"/>
    <cellStyle name="s_Unit Price Sen. (2)_2_CONTROL_LOG_10_2011 2" xfId="11536"/>
    <cellStyle name="s_Unit Price Sen. (2)_2_CONTROL_LOG_10_2011 2 2" xfId="13329"/>
    <cellStyle name="s_Unit Price Sen. (2)_2_CONTROL_LOG_10_2011 2 2 2" xfId="16867"/>
    <cellStyle name="s_Unit Price Sen. (2)_2_CONTROL_LOG_10_2011 2 2 3" xfId="23924"/>
    <cellStyle name="s_Unit Price Sen. (2)_2_CONTROL_LOG_10_2011 2 3" xfId="15110"/>
    <cellStyle name="s_Unit Price Sen. (2)_2_CONTROL_LOG_10_2011 2 4" xfId="22155"/>
    <cellStyle name="s_Unit Price Sen. (2)_2_CONTROL_LOG_10_2011 3" xfId="12444"/>
    <cellStyle name="s_Unit Price Sen. (2)_2_CONTROL_LOG_10_2011 3 2" xfId="15990"/>
    <cellStyle name="s_Unit Price Sen. (2)_2_CONTROL_LOG_10_2011 3 3" xfId="23046"/>
    <cellStyle name="s_Unit Price Sen. (2)_2_CONTROL_LOG_10_2011 4" xfId="14228"/>
    <cellStyle name="s_Unit Price Sen. (2)_2_CONTROL_LOG_10_2011 4 2" xfId="31618"/>
    <cellStyle name="s_Unit Price Sen. (2)_2_CONTROL_LOG_10_2011 4 3" xfId="21192"/>
    <cellStyle name="s_Unit Price Sen. (2)_2_CONTROL_LOG_10_2011 5" xfId="20314"/>
    <cellStyle name="s_Unit Price Sen. (2)_2_CONTROL_LOG_10_2011 6" xfId="36681"/>
    <cellStyle name="s_Unit Price Sen. (2)_2_CONTROL_LOG_10_2011 7" xfId="37571"/>
    <cellStyle name="s_Unit Price Sen. (2)_2_CONTROL_LOG_10_2011 8" xfId="38459"/>
    <cellStyle name="s_Unit Price Sen. (2)_2_CONTROL_LOG_11_2011" xfId="8054"/>
    <cellStyle name="s_Unit Price Sen. (2)_2_CONTROL_LOG_11_2011 2" xfId="11537"/>
    <cellStyle name="s_Unit Price Sen. (2)_2_CONTROL_LOG_11_2011 2 2" xfId="13330"/>
    <cellStyle name="s_Unit Price Sen. (2)_2_CONTROL_LOG_11_2011 2 2 2" xfId="16868"/>
    <cellStyle name="s_Unit Price Sen. (2)_2_CONTROL_LOG_11_2011 2 2 3" xfId="23925"/>
    <cellStyle name="s_Unit Price Sen. (2)_2_CONTROL_LOG_11_2011 2 3" xfId="15111"/>
    <cellStyle name="s_Unit Price Sen. (2)_2_CONTROL_LOG_11_2011 2 4" xfId="22156"/>
    <cellStyle name="s_Unit Price Sen. (2)_2_CONTROL_LOG_11_2011 3" xfId="12445"/>
    <cellStyle name="s_Unit Price Sen. (2)_2_CONTROL_LOG_11_2011 3 2" xfId="15991"/>
    <cellStyle name="s_Unit Price Sen. (2)_2_CONTROL_LOG_11_2011 3 3" xfId="23047"/>
    <cellStyle name="s_Unit Price Sen. (2)_2_CONTROL_LOG_11_2011 4" xfId="14229"/>
    <cellStyle name="s_Unit Price Sen. (2)_2_CONTROL_LOG_11_2011 4 2" xfId="31619"/>
    <cellStyle name="s_Unit Price Sen. (2)_2_CONTROL_LOG_11_2011 4 3" xfId="20985"/>
    <cellStyle name="s_Unit Price Sen. (2)_2_CONTROL_LOG_11_2011 5" xfId="20315"/>
    <cellStyle name="s_Unit Price Sen. (2)_2_CONTROL_LOG_11_2011 6" xfId="36682"/>
    <cellStyle name="s_Unit Price Sen. (2)_2_CONTROL_LOG_11_2011 7" xfId="37572"/>
    <cellStyle name="s_Unit Price Sen. (2)_2_CONTROL_LOG_11_2011 8" xfId="38460"/>
    <cellStyle name="s_Unit Price Sen. (2)_2_CONTROL_LOG_12_2011" xfId="8055"/>
    <cellStyle name="s_Unit Price Sen. (2)_2_CONTROL_LOG_12_2011 2" xfId="11538"/>
    <cellStyle name="s_Unit Price Sen. (2)_2_CONTROL_LOG_12_2011 2 2" xfId="13331"/>
    <cellStyle name="s_Unit Price Sen. (2)_2_CONTROL_LOG_12_2011 2 2 2" xfId="16869"/>
    <cellStyle name="s_Unit Price Sen. (2)_2_CONTROL_LOG_12_2011 2 2 3" xfId="23926"/>
    <cellStyle name="s_Unit Price Sen. (2)_2_CONTROL_LOG_12_2011 2 3" xfId="15112"/>
    <cellStyle name="s_Unit Price Sen. (2)_2_CONTROL_LOG_12_2011 2 4" xfId="22157"/>
    <cellStyle name="s_Unit Price Sen. (2)_2_CONTROL_LOG_12_2011 3" xfId="12446"/>
    <cellStyle name="s_Unit Price Sen. (2)_2_CONTROL_LOG_12_2011 3 2" xfId="15992"/>
    <cellStyle name="s_Unit Price Sen. (2)_2_CONTROL_LOG_12_2011 3 3" xfId="23048"/>
    <cellStyle name="s_Unit Price Sen. (2)_2_CONTROL_LOG_12_2011 4" xfId="14230"/>
    <cellStyle name="s_Unit Price Sen. (2)_2_CONTROL_LOG_12_2011 4 2" xfId="31620"/>
    <cellStyle name="s_Unit Price Sen. (2)_2_CONTROL_LOG_12_2011 4 3" xfId="17971"/>
    <cellStyle name="s_Unit Price Sen. (2)_2_CONTROL_LOG_12_2011 5" xfId="20316"/>
    <cellStyle name="s_Unit Price Sen. (2)_2_CONTROL_LOG_12_2011 6" xfId="36683"/>
    <cellStyle name="s_Unit Price Sen. (2)_2_CONTROL_LOG_12_2011 7" xfId="37573"/>
    <cellStyle name="s_Unit Price Sen. (2)_2_CONTROL_LOG_12_2011 8" xfId="38461"/>
    <cellStyle name="s_Unit Price Sen. (2)_2_FSTR JDE Reports 12.2011" xfId="9270"/>
    <cellStyle name="s_Unit Price Sen. (2)_2_FSTR JDE Reports 12.2011 2" xfId="10747"/>
    <cellStyle name="s_Unit Price Sen. (2)_2_FSTR JDE Reports 12.2011 2 2" xfId="31622"/>
    <cellStyle name="s_Unit Price Sen. (2)_2_FSTR JDE Reports 12.2011 2 2 2" xfId="19403"/>
    <cellStyle name="s_Unit Price Sen. (2)_2_FSTR JDE Reports 12.2011 3" xfId="31621"/>
    <cellStyle name="s_Unit Price Sen. (2)_2_FSTR JDE Reports 12.2011 3 2" xfId="17518"/>
    <cellStyle name="s_Unit Price Sen. (2)_2_JE 100_Uncoll_LI_06.12" xfId="8056"/>
    <cellStyle name="s_Unit Price Sen. (2)_2_JE 100_Uncoll_LI_06.12 2" xfId="11539"/>
    <cellStyle name="s_Unit Price Sen. (2)_2_JE 100_Uncoll_LI_06.12 2 2" xfId="13332"/>
    <cellStyle name="s_Unit Price Sen. (2)_2_JE 100_Uncoll_LI_06.12 2 2 2" xfId="16870"/>
    <cellStyle name="s_Unit Price Sen. (2)_2_JE 100_Uncoll_LI_06.12 2 2 3" xfId="23927"/>
    <cellStyle name="s_Unit Price Sen. (2)_2_JE 100_Uncoll_LI_06.12 2 3" xfId="15113"/>
    <cellStyle name="s_Unit Price Sen. (2)_2_JE 100_Uncoll_LI_06.12 2 4" xfId="22158"/>
    <cellStyle name="s_Unit Price Sen. (2)_2_JE 100_Uncoll_LI_06.12 3" xfId="12447"/>
    <cellStyle name="s_Unit Price Sen. (2)_2_JE 100_Uncoll_LI_06.12 3 2" xfId="15993"/>
    <cellStyle name="s_Unit Price Sen. (2)_2_JE 100_Uncoll_LI_06.12 3 3" xfId="23049"/>
    <cellStyle name="s_Unit Price Sen. (2)_2_JE 100_Uncoll_LI_06.12 4" xfId="14231"/>
    <cellStyle name="s_Unit Price Sen. (2)_2_JE 100_Uncoll_LI_06.12 4 2" xfId="31623"/>
    <cellStyle name="s_Unit Price Sen. (2)_2_JE 100_Uncoll_LI_06.12 4 3" xfId="21014"/>
    <cellStyle name="s_Unit Price Sen. (2)_2_JE 100_Uncoll_LI_06.12 5" xfId="20317"/>
    <cellStyle name="s_Unit Price Sen. (2)_2_JE 100_Uncoll_LI_06.12 6" xfId="36684"/>
    <cellStyle name="s_Unit Price Sen. (2)_2_JE 100_Uncoll_LI_06.12 7" xfId="37574"/>
    <cellStyle name="s_Unit Price Sen. (2)_2_JE 100_Uncoll_LI_06.12 8" xfId="38462"/>
    <cellStyle name="s_Unit Price Sen. (2)_2_JE 108 SERP 07.12" xfId="8057"/>
    <cellStyle name="s_Unit Price Sen. (2)_2_JE 108 SERP 07.12 10" xfId="36685"/>
    <cellStyle name="s_Unit Price Sen. (2)_2_JE 108 SERP 07.12 11" xfId="37575"/>
    <cellStyle name="s_Unit Price Sen. (2)_2_JE 108 SERP 07.12 12" xfId="38463"/>
    <cellStyle name="s_Unit Price Sen. (2)_2_JE 108 SERP 07.12 2" xfId="8058"/>
    <cellStyle name="s_Unit Price Sen. (2)_2_JE 108 SERP 07.12 2 2" xfId="31625"/>
    <cellStyle name="s_Unit Price Sen. (2)_2_JE 108 SERP 07.12 2 2 2" xfId="35873"/>
    <cellStyle name="s_Unit Price Sen. (2)_2_JE 108 SERP 07.12 3" xfId="8059"/>
    <cellStyle name="s_Unit Price Sen. (2)_2_JE 108 SERP 07.12 3 2" xfId="31626"/>
    <cellStyle name="s_Unit Price Sen. (2)_2_JE 108 SERP 07.12 3 2 2" xfId="19823"/>
    <cellStyle name="s_Unit Price Sen. (2)_2_JE 108 SERP 07.12 4" xfId="8060"/>
    <cellStyle name="s_Unit Price Sen. (2)_2_JE 108 SERP 07.12 4 2" xfId="31627"/>
    <cellStyle name="s_Unit Price Sen. (2)_2_JE 108 SERP 07.12 4 2 2" xfId="33401"/>
    <cellStyle name="s_Unit Price Sen. (2)_2_JE 108 SERP 07.12 5" xfId="8061"/>
    <cellStyle name="s_Unit Price Sen. (2)_2_JE 108 SERP 07.12 5 2" xfId="31628"/>
    <cellStyle name="s_Unit Price Sen. (2)_2_JE 108 SERP 07.12 5 2 2" xfId="19167"/>
    <cellStyle name="s_Unit Price Sen. (2)_2_JE 108 SERP 07.12 6" xfId="11540"/>
    <cellStyle name="s_Unit Price Sen. (2)_2_JE 108 SERP 07.12 6 2" xfId="13333"/>
    <cellStyle name="s_Unit Price Sen. (2)_2_JE 108 SERP 07.12 6 2 2" xfId="16871"/>
    <cellStyle name="s_Unit Price Sen. (2)_2_JE 108 SERP 07.12 6 2 3" xfId="23928"/>
    <cellStyle name="s_Unit Price Sen. (2)_2_JE 108 SERP 07.12 6 3" xfId="15114"/>
    <cellStyle name="s_Unit Price Sen. (2)_2_JE 108 SERP 07.12 6 4" xfId="22159"/>
    <cellStyle name="s_Unit Price Sen. (2)_2_JE 108 SERP 07.12 7" xfId="12448"/>
    <cellStyle name="s_Unit Price Sen. (2)_2_JE 108 SERP 07.12 7 2" xfId="15994"/>
    <cellStyle name="s_Unit Price Sen. (2)_2_JE 108 SERP 07.12 7 3" xfId="23050"/>
    <cellStyle name="s_Unit Price Sen. (2)_2_JE 108 SERP 07.12 8" xfId="14232"/>
    <cellStyle name="s_Unit Price Sen. (2)_2_JE 108 SERP 07.12 8 2" xfId="31624"/>
    <cellStyle name="s_Unit Price Sen. (2)_2_JE 108 SERP 07.12 8 3" xfId="21100"/>
    <cellStyle name="s_Unit Price Sen. (2)_2_JE 108 SERP 07.12 9" xfId="20318"/>
    <cellStyle name="s_Unit Price Sen. (2)_2_JE 109 Rate Differential 08.12" xfId="8062"/>
    <cellStyle name="s_Unit Price Sen. (2)_2_JE 109 Rate Differential 08.12 10" xfId="36686"/>
    <cellStyle name="s_Unit Price Sen. (2)_2_JE 109 Rate Differential 08.12 11" xfId="37576"/>
    <cellStyle name="s_Unit Price Sen. (2)_2_JE 109 Rate Differential 08.12 12" xfId="38464"/>
    <cellStyle name="s_Unit Price Sen. (2)_2_JE 109 Rate Differential 08.12 2" xfId="8063"/>
    <cellStyle name="s_Unit Price Sen. (2)_2_JE 109 Rate Differential 08.12 2 2" xfId="31630"/>
    <cellStyle name="s_Unit Price Sen. (2)_2_JE 109 Rate Differential 08.12 2 2 2" xfId="35277"/>
    <cellStyle name="s_Unit Price Sen. (2)_2_JE 109 Rate Differential 08.12 3" xfId="8064"/>
    <cellStyle name="s_Unit Price Sen. (2)_2_JE 109 Rate Differential 08.12 3 2" xfId="31631"/>
    <cellStyle name="s_Unit Price Sen. (2)_2_JE 109 Rate Differential 08.12 3 2 2" xfId="33623"/>
    <cellStyle name="s_Unit Price Sen. (2)_2_JE 109 Rate Differential 08.12 4" xfId="8065"/>
    <cellStyle name="s_Unit Price Sen. (2)_2_JE 109 Rate Differential 08.12 4 2" xfId="31632"/>
    <cellStyle name="s_Unit Price Sen. (2)_2_JE 109 Rate Differential 08.12 4 2 2" xfId="32758"/>
    <cellStyle name="s_Unit Price Sen. (2)_2_JE 109 Rate Differential 08.12 5" xfId="8066"/>
    <cellStyle name="s_Unit Price Sen. (2)_2_JE 109 Rate Differential 08.12 5 2" xfId="31633"/>
    <cellStyle name="s_Unit Price Sen. (2)_2_JE 109 Rate Differential 08.12 5 2 2" xfId="33308"/>
    <cellStyle name="s_Unit Price Sen. (2)_2_JE 109 Rate Differential 08.12 6" xfId="11541"/>
    <cellStyle name="s_Unit Price Sen. (2)_2_JE 109 Rate Differential 08.12 6 2" xfId="13334"/>
    <cellStyle name="s_Unit Price Sen. (2)_2_JE 109 Rate Differential 08.12 6 2 2" xfId="16872"/>
    <cellStyle name="s_Unit Price Sen. (2)_2_JE 109 Rate Differential 08.12 6 2 3" xfId="23929"/>
    <cellStyle name="s_Unit Price Sen. (2)_2_JE 109 Rate Differential 08.12 6 3" xfId="15115"/>
    <cellStyle name="s_Unit Price Sen. (2)_2_JE 109 Rate Differential 08.12 6 4" xfId="22160"/>
    <cellStyle name="s_Unit Price Sen. (2)_2_JE 109 Rate Differential 08.12 7" xfId="12449"/>
    <cellStyle name="s_Unit Price Sen. (2)_2_JE 109 Rate Differential 08.12 7 2" xfId="15995"/>
    <cellStyle name="s_Unit Price Sen. (2)_2_JE 109 Rate Differential 08.12 7 3" xfId="23051"/>
    <cellStyle name="s_Unit Price Sen. (2)_2_JE 109 Rate Differential 08.12 8" xfId="14233"/>
    <cellStyle name="s_Unit Price Sen. (2)_2_JE 109 Rate Differential 08.12 8 2" xfId="31629"/>
    <cellStyle name="s_Unit Price Sen. (2)_2_JE 109 Rate Differential 08.12 8 3" xfId="35351"/>
    <cellStyle name="s_Unit Price Sen. (2)_2_JE 109 Rate Differential 08.12 9" xfId="20322"/>
    <cellStyle name="s_Unit Price Sen. (2)_2_JE 111 PNC ANALYSIS FEE ACCRUAL 07.12" xfId="8067"/>
    <cellStyle name="s_Unit Price Sen. (2)_2_JE 111 PNC ANALYSIS FEE ACCRUAL 07.12 10" xfId="36687"/>
    <cellStyle name="s_Unit Price Sen. (2)_2_JE 111 PNC ANALYSIS FEE ACCRUAL 07.12 11" xfId="37577"/>
    <cellStyle name="s_Unit Price Sen. (2)_2_JE 111 PNC ANALYSIS FEE ACCRUAL 07.12 12" xfId="38465"/>
    <cellStyle name="s_Unit Price Sen. (2)_2_JE 111 PNC ANALYSIS FEE ACCRUAL 07.12 2" xfId="8068"/>
    <cellStyle name="s_Unit Price Sen. (2)_2_JE 111 PNC ANALYSIS FEE ACCRUAL 07.12 2 2" xfId="31635"/>
    <cellStyle name="s_Unit Price Sen. (2)_2_JE 111 PNC ANALYSIS FEE ACCRUAL 07.12 2 2 2" xfId="34981"/>
    <cellStyle name="s_Unit Price Sen. (2)_2_JE 111 PNC ANALYSIS FEE ACCRUAL 07.12 3" xfId="8069"/>
    <cellStyle name="s_Unit Price Sen. (2)_2_JE 111 PNC ANALYSIS FEE ACCRUAL 07.12 3 2" xfId="31636"/>
    <cellStyle name="s_Unit Price Sen. (2)_2_JE 111 PNC ANALYSIS FEE ACCRUAL 07.12 3 2 2" xfId="18013"/>
    <cellStyle name="s_Unit Price Sen. (2)_2_JE 111 PNC ANALYSIS FEE ACCRUAL 07.12 4" xfId="8070"/>
    <cellStyle name="s_Unit Price Sen. (2)_2_JE 111 PNC ANALYSIS FEE ACCRUAL 07.12 4 2" xfId="31637"/>
    <cellStyle name="s_Unit Price Sen. (2)_2_JE 111 PNC ANALYSIS FEE ACCRUAL 07.12 4 2 2" xfId="24255"/>
    <cellStyle name="s_Unit Price Sen. (2)_2_JE 111 PNC ANALYSIS FEE ACCRUAL 07.12 5" xfId="8071"/>
    <cellStyle name="s_Unit Price Sen. (2)_2_JE 111 PNC ANALYSIS FEE ACCRUAL 07.12 5 2" xfId="31638"/>
    <cellStyle name="s_Unit Price Sen. (2)_2_JE 111 PNC ANALYSIS FEE ACCRUAL 07.12 5 2 2" xfId="35952"/>
    <cellStyle name="s_Unit Price Sen. (2)_2_JE 111 PNC ANALYSIS FEE ACCRUAL 07.12 6" xfId="11542"/>
    <cellStyle name="s_Unit Price Sen. (2)_2_JE 111 PNC ANALYSIS FEE ACCRUAL 07.12 6 2" xfId="13335"/>
    <cellStyle name="s_Unit Price Sen. (2)_2_JE 111 PNC ANALYSIS FEE ACCRUAL 07.12 6 2 2" xfId="16873"/>
    <cellStyle name="s_Unit Price Sen. (2)_2_JE 111 PNC ANALYSIS FEE ACCRUAL 07.12 6 2 3" xfId="23930"/>
    <cellStyle name="s_Unit Price Sen. (2)_2_JE 111 PNC ANALYSIS FEE ACCRUAL 07.12 6 3" xfId="15116"/>
    <cellStyle name="s_Unit Price Sen. (2)_2_JE 111 PNC ANALYSIS FEE ACCRUAL 07.12 6 4" xfId="22161"/>
    <cellStyle name="s_Unit Price Sen. (2)_2_JE 111 PNC ANALYSIS FEE ACCRUAL 07.12 7" xfId="12450"/>
    <cellStyle name="s_Unit Price Sen. (2)_2_JE 111 PNC ANALYSIS FEE ACCRUAL 07.12 7 2" xfId="15996"/>
    <cellStyle name="s_Unit Price Sen. (2)_2_JE 111 PNC ANALYSIS FEE ACCRUAL 07.12 7 3" xfId="23052"/>
    <cellStyle name="s_Unit Price Sen. (2)_2_JE 111 PNC ANALYSIS FEE ACCRUAL 07.12 8" xfId="14234"/>
    <cellStyle name="s_Unit Price Sen. (2)_2_JE 111 PNC ANALYSIS FEE ACCRUAL 07.12 8 2" xfId="31634"/>
    <cellStyle name="s_Unit Price Sen. (2)_2_JE 111 PNC ANALYSIS FEE ACCRUAL 07.12 8 3" xfId="35566"/>
    <cellStyle name="s_Unit Price Sen. (2)_2_JE 111 PNC ANALYSIS FEE ACCRUAL 07.12 9" xfId="20326"/>
    <cellStyle name="s_Unit Price Sen. (2)_2_JE 125_AWCC Activity_NY_08.12" xfId="8072"/>
    <cellStyle name="s_Unit Price Sen. (2)_2_JE 125_AWCC Activity_NY_08.12 2" xfId="11543"/>
    <cellStyle name="s_Unit Price Sen. (2)_2_JE 125_AWCC Activity_NY_08.12 2 2" xfId="13336"/>
    <cellStyle name="s_Unit Price Sen. (2)_2_JE 125_AWCC Activity_NY_08.12 2 2 2" xfId="16874"/>
    <cellStyle name="s_Unit Price Sen. (2)_2_JE 125_AWCC Activity_NY_08.12 2 2 3" xfId="23931"/>
    <cellStyle name="s_Unit Price Sen. (2)_2_JE 125_AWCC Activity_NY_08.12 2 3" xfId="15117"/>
    <cellStyle name="s_Unit Price Sen. (2)_2_JE 125_AWCC Activity_NY_08.12 2 4" xfId="22162"/>
    <cellStyle name="s_Unit Price Sen. (2)_2_JE 125_AWCC Activity_NY_08.12 3" xfId="12451"/>
    <cellStyle name="s_Unit Price Sen. (2)_2_JE 125_AWCC Activity_NY_08.12 3 2" xfId="15997"/>
    <cellStyle name="s_Unit Price Sen. (2)_2_JE 125_AWCC Activity_NY_08.12 3 3" xfId="23053"/>
    <cellStyle name="s_Unit Price Sen. (2)_2_JE 125_AWCC Activity_NY_08.12 4" xfId="14235"/>
    <cellStyle name="s_Unit Price Sen. (2)_2_JE 125_AWCC Activity_NY_08.12 4 2" xfId="31639"/>
    <cellStyle name="s_Unit Price Sen. (2)_2_JE 125_AWCC Activity_NY_08.12 4 3" xfId="18308"/>
    <cellStyle name="s_Unit Price Sen. (2)_2_JE 125_AWCC Activity_NY_08.12 5" xfId="20329"/>
    <cellStyle name="s_Unit Price Sen. (2)_2_JE 125_AWCC Activity_NY_08.12 6" xfId="36688"/>
    <cellStyle name="s_Unit Price Sen. (2)_2_JE 125_AWCC Activity_NY_08.12 7" xfId="37578"/>
    <cellStyle name="s_Unit Price Sen. (2)_2_JE 125_AWCC Activity_NY_08.12 8" xfId="38466"/>
    <cellStyle name="s_Unit Price Sen. (2)_2_JE 152_TSA accrue interest_LI_07.12" xfId="8073"/>
    <cellStyle name="s_Unit Price Sen. (2)_2_JE 152_TSA accrue interest_LI_07.12 2" xfId="11544"/>
    <cellStyle name="s_Unit Price Sen. (2)_2_JE 152_TSA accrue interest_LI_07.12 2 2" xfId="13337"/>
    <cellStyle name="s_Unit Price Sen. (2)_2_JE 152_TSA accrue interest_LI_07.12 2 2 2" xfId="16875"/>
    <cellStyle name="s_Unit Price Sen. (2)_2_JE 152_TSA accrue interest_LI_07.12 2 2 3" xfId="23932"/>
    <cellStyle name="s_Unit Price Sen. (2)_2_JE 152_TSA accrue interest_LI_07.12 2 3" xfId="15118"/>
    <cellStyle name="s_Unit Price Sen. (2)_2_JE 152_TSA accrue interest_LI_07.12 2 4" xfId="22163"/>
    <cellStyle name="s_Unit Price Sen. (2)_2_JE 152_TSA accrue interest_LI_07.12 3" xfId="12452"/>
    <cellStyle name="s_Unit Price Sen. (2)_2_JE 152_TSA accrue interest_LI_07.12 3 2" xfId="15998"/>
    <cellStyle name="s_Unit Price Sen. (2)_2_JE 152_TSA accrue interest_LI_07.12 3 3" xfId="23054"/>
    <cellStyle name="s_Unit Price Sen. (2)_2_JE 152_TSA accrue interest_LI_07.12 4" xfId="14236"/>
    <cellStyle name="s_Unit Price Sen. (2)_2_JE 152_TSA accrue interest_LI_07.12 4 2" xfId="31640"/>
    <cellStyle name="s_Unit Price Sen. (2)_2_JE 152_TSA accrue interest_LI_07.12 4 3" xfId="32749"/>
    <cellStyle name="s_Unit Price Sen. (2)_2_JE 152_TSA accrue interest_LI_07.12 5" xfId="20330"/>
    <cellStyle name="s_Unit Price Sen. (2)_2_JE 152_TSA accrue interest_LI_07.12 6" xfId="36689"/>
    <cellStyle name="s_Unit Price Sen. (2)_2_JE 152_TSA accrue interest_LI_07.12 7" xfId="37579"/>
    <cellStyle name="s_Unit Price Sen. (2)_2_JE 152_TSA accrue interest_LI_07.12 8" xfId="38467"/>
    <cellStyle name="s_Unit Price Sen. (2)_2_JE 154 Interest on Village Refunds_02.12" xfId="8074"/>
    <cellStyle name="s_Unit Price Sen. (2)_2_JE 154 Interest on Village Refunds_02.12 2" xfId="11545"/>
    <cellStyle name="s_Unit Price Sen. (2)_2_JE 154 Interest on Village Refunds_02.12 2 2" xfId="13338"/>
    <cellStyle name="s_Unit Price Sen. (2)_2_JE 154 Interest on Village Refunds_02.12 2 2 2" xfId="16876"/>
    <cellStyle name="s_Unit Price Sen. (2)_2_JE 154 Interest on Village Refunds_02.12 2 2 3" xfId="23933"/>
    <cellStyle name="s_Unit Price Sen. (2)_2_JE 154 Interest on Village Refunds_02.12 2 3" xfId="15119"/>
    <cellStyle name="s_Unit Price Sen. (2)_2_JE 154 Interest on Village Refunds_02.12 2 4" xfId="22164"/>
    <cellStyle name="s_Unit Price Sen. (2)_2_JE 154 Interest on Village Refunds_02.12 3" xfId="12453"/>
    <cellStyle name="s_Unit Price Sen. (2)_2_JE 154 Interest on Village Refunds_02.12 3 2" xfId="15999"/>
    <cellStyle name="s_Unit Price Sen. (2)_2_JE 154 Interest on Village Refunds_02.12 3 3" xfId="23055"/>
    <cellStyle name="s_Unit Price Sen. (2)_2_JE 154 Interest on Village Refunds_02.12 4" xfId="14237"/>
    <cellStyle name="s_Unit Price Sen. (2)_2_JE 154 Interest on Village Refunds_02.12 4 2" xfId="31641"/>
    <cellStyle name="s_Unit Price Sen. (2)_2_JE 154 Interest on Village Refunds_02.12 4 3" xfId="21409"/>
    <cellStyle name="s_Unit Price Sen. (2)_2_JE 154 Interest on Village Refunds_02.12 5" xfId="20331"/>
    <cellStyle name="s_Unit Price Sen. (2)_2_JE 154 Interest on Village Refunds_02.12 6" xfId="36690"/>
    <cellStyle name="s_Unit Price Sen. (2)_2_JE 154 Interest on Village Refunds_02.12 7" xfId="37580"/>
    <cellStyle name="s_Unit Price Sen. (2)_2_JE 154 Interest on Village Refunds_02.12 8" xfId="38468"/>
    <cellStyle name="s_Unit Price Sen. (2)_2_JE 154 Interest on Village Refunds_08.11" xfId="8075"/>
    <cellStyle name="s_Unit Price Sen. (2)_2_JE 154 Interest on Village Refunds_08.11 2" xfId="11546"/>
    <cellStyle name="s_Unit Price Sen. (2)_2_JE 154 Interest on Village Refunds_08.11 2 2" xfId="13339"/>
    <cellStyle name="s_Unit Price Sen. (2)_2_JE 154 Interest on Village Refunds_08.11 2 2 2" xfId="16877"/>
    <cellStyle name="s_Unit Price Sen. (2)_2_JE 154 Interest on Village Refunds_08.11 2 2 3" xfId="23934"/>
    <cellStyle name="s_Unit Price Sen. (2)_2_JE 154 Interest on Village Refunds_08.11 2 3" xfId="15120"/>
    <cellStyle name="s_Unit Price Sen. (2)_2_JE 154 Interest on Village Refunds_08.11 2 4" xfId="22165"/>
    <cellStyle name="s_Unit Price Sen. (2)_2_JE 154 Interest on Village Refunds_08.11 3" xfId="12454"/>
    <cellStyle name="s_Unit Price Sen. (2)_2_JE 154 Interest on Village Refunds_08.11 3 2" xfId="16000"/>
    <cellStyle name="s_Unit Price Sen. (2)_2_JE 154 Interest on Village Refunds_08.11 3 3" xfId="23056"/>
    <cellStyle name="s_Unit Price Sen. (2)_2_JE 154 Interest on Village Refunds_08.11 4" xfId="14238"/>
    <cellStyle name="s_Unit Price Sen. (2)_2_JE 154 Interest on Village Refunds_08.11 4 2" xfId="31642"/>
    <cellStyle name="s_Unit Price Sen. (2)_2_JE 154 Interest on Village Refunds_08.11 4 3" xfId="32652"/>
    <cellStyle name="s_Unit Price Sen. (2)_2_JE 154 Interest on Village Refunds_08.11 5" xfId="20332"/>
    <cellStyle name="s_Unit Price Sen. (2)_2_JE 154 Interest on Village Refunds_08.11 6" xfId="36691"/>
    <cellStyle name="s_Unit Price Sen. (2)_2_JE 154 Interest on Village Refunds_08.11 7" xfId="37581"/>
    <cellStyle name="s_Unit Price Sen. (2)_2_JE 154 Interest on Village Refunds_08.11 8" xfId="38469"/>
    <cellStyle name="s_Unit Price Sen. (2)_2_JE 154 Interest on Village Refunds_09.11" xfId="10748"/>
    <cellStyle name="s_Unit Price Sen. (2)_2_JE 154 Interest on Village Refunds_09.11 2" xfId="31643"/>
    <cellStyle name="s_Unit Price Sen. (2)_2_JE 154 Interest on Village Refunds_09.11 2 2" xfId="32347"/>
    <cellStyle name="s_Unit Price Sen. (2)_2_JE 154 Interest on Village Refunds_11.11" xfId="8076"/>
    <cellStyle name="s_Unit Price Sen. (2)_2_JE 154 Interest on Village Refunds_11.11 2" xfId="11547"/>
    <cellStyle name="s_Unit Price Sen. (2)_2_JE 154 Interest on Village Refunds_11.11 2 2" xfId="13340"/>
    <cellStyle name="s_Unit Price Sen. (2)_2_JE 154 Interest on Village Refunds_11.11 2 2 2" xfId="16878"/>
    <cellStyle name="s_Unit Price Sen. (2)_2_JE 154 Interest on Village Refunds_11.11 2 2 3" xfId="23935"/>
    <cellStyle name="s_Unit Price Sen. (2)_2_JE 154 Interest on Village Refunds_11.11 2 3" xfId="15121"/>
    <cellStyle name="s_Unit Price Sen. (2)_2_JE 154 Interest on Village Refunds_11.11 2 4" xfId="22166"/>
    <cellStyle name="s_Unit Price Sen. (2)_2_JE 154 Interest on Village Refunds_11.11 3" xfId="12455"/>
    <cellStyle name="s_Unit Price Sen. (2)_2_JE 154 Interest on Village Refunds_11.11 3 2" xfId="16001"/>
    <cellStyle name="s_Unit Price Sen. (2)_2_JE 154 Interest on Village Refunds_11.11 3 3" xfId="23057"/>
    <cellStyle name="s_Unit Price Sen. (2)_2_JE 154 Interest on Village Refunds_11.11 4" xfId="14239"/>
    <cellStyle name="s_Unit Price Sen. (2)_2_JE 154 Interest on Village Refunds_11.11 4 2" xfId="31644"/>
    <cellStyle name="s_Unit Price Sen. (2)_2_JE 154 Interest on Village Refunds_11.11 4 3" xfId="19346"/>
    <cellStyle name="s_Unit Price Sen. (2)_2_JE 154 Interest on Village Refunds_11.11 5" xfId="20333"/>
    <cellStyle name="s_Unit Price Sen. (2)_2_JE 154 Interest on Village Refunds_11.11 6" xfId="36692"/>
    <cellStyle name="s_Unit Price Sen. (2)_2_JE 154 Interest on Village Refunds_11.11 7" xfId="37582"/>
    <cellStyle name="s_Unit Price Sen. (2)_2_JE 154 Interest on Village Refunds_11.11 8" xfId="38470"/>
    <cellStyle name="s_Unit Price Sen. (2)_2_JE 160 Workbasket accrual LI 09.11" xfId="8077"/>
    <cellStyle name="s_Unit Price Sen. (2)_2_JE 160 Workbasket accrual LI 09.11 2" xfId="11548"/>
    <cellStyle name="s_Unit Price Sen. (2)_2_JE 160 Workbasket accrual LI 09.11 2 2" xfId="13341"/>
    <cellStyle name="s_Unit Price Sen. (2)_2_JE 160 Workbasket accrual LI 09.11 2 2 2" xfId="16879"/>
    <cellStyle name="s_Unit Price Sen. (2)_2_JE 160 Workbasket accrual LI 09.11 2 2 3" xfId="23936"/>
    <cellStyle name="s_Unit Price Sen. (2)_2_JE 160 Workbasket accrual LI 09.11 2 3" xfId="15122"/>
    <cellStyle name="s_Unit Price Sen. (2)_2_JE 160 Workbasket accrual LI 09.11 2 4" xfId="22167"/>
    <cellStyle name="s_Unit Price Sen. (2)_2_JE 160 Workbasket accrual LI 09.11 3" xfId="12456"/>
    <cellStyle name="s_Unit Price Sen. (2)_2_JE 160 Workbasket accrual LI 09.11 3 2" xfId="16002"/>
    <cellStyle name="s_Unit Price Sen. (2)_2_JE 160 Workbasket accrual LI 09.11 3 3" xfId="23058"/>
    <cellStyle name="s_Unit Price Sen. (2)_2_JE 160 Workbasket accrual LI 09.11 4" xfId="14240"/>
    <cellStyle name="s_Unit Price Sen. (2)_2_JE 160 Workbasket accrual LI 09.11 4 2" xfId="31645"/>
    <cellStyle name="s_Unit Price Sen. (2)_2_JE 160 Workbasket accrual LI 09.11 4 3" xfId="33568"/>
    <cellStyle name="s_Unit Price Sen. (2)_2_JE 160 Workbasket accrual LI 09.11 5" xfId="20334"/>
    <cellStyle name="s_Unit Price Sen. (2)_2_JE 160 Workbasket accrual LI 09.11 6" xfId="36693"/>
    <cellStyle name="s_Unit Price Sen. (2)_2_JE 160 Workbasket accrual LI 09.11 7" xfId="37583"/>
    <cellStyle name="s_Unit Price Sen. (2)_2_JE 160 Workbasket accrual LI 09.11 8" xfId="38471"/>
    <cellStyle name="s_Unit Price Sen. (2)_2_JE 160 Workbasket accrual LI 10.11 - in progress" xfId="8078"/>
    <cellStyle name="s_Unit Price Sen. (2)_2_JE 160 Workbasket accrual LI 10.11 - in progress 2" xfId="11549"/>
    <cellStyle name="s_Unit Price Sen. (2)_2_JE 160 Workbasket accrual LI 10.11 - in progress 2 2" xfId="13342"/>
    <cellStyle name="s_Unit Price Sen. (2)_2_JE 160 Workbasket accrual LI 10.11 - in progress 2 2 2" xfId="16880"/>
    <cellStyle name="s_Unit Price Sen. (2)_2_JE 160 Workbasket accrual LI 10.11 - in progress 2 2 3" xfId="23937"/>
    <cellStyle name="s_Unit Price Sen. (2)_2_JE 160 Workbasket accrual LI 10.11 - in progress 2 3" xfId="15123"/>
    <cellStyle name="s_Unit Price Sen. (2)_2_JE 160 Workbasket accrual LI 10.11 - in progress 2 4" xfId="22168"/>
    <cellStyle name="s_Unit Price Sen. (2)_2_JE 160 Workbasket accrual LI 10.11 - in progress 3" xfId="12457"/>
    <cellStyle name="s_Unit Price Sen. (2)_2_JE 160 Workbasket accrual LI 10.11 - in progress 3 2" xfId="16003"/>
    <cellStyle name="s_Unit Price Sen. (2)_2_JE 160 Workbasket accrual LI 10.11 - in progress 3 3" xfId="23059"/>
    <cellStyle name="s_Unit Price Sen. (2)_2_JE 160 Workbasket accrual LI 10.11 - in progress 4" xfId="14241"/>
    <cellStyle name="s_Unit Price Sen. (2)_2_JE 160 Workbasket accrual LI 10.11 - in progress 4 2" xfId="31646"/>
    <cellStyle name="s_Unit Price Sen. (2)_2_JE 160 Workbasket accrual LI 10.11 - in progress 4 3" xfId="33544"/>
    <cellStyle name="s_Unit Price Sen. (2)_2_JE 160 Workbasket accrual LI 10.11 - in progress 5" xfId="20335"/>
    <cellStyle name="s_Unit Price Sen. (2)_2_JE 160 Workbasket accrual LI 10.11 - in progress 6" xfId="36694"/>
    <cellStyle name="s_Unit Price Sen. (2)_2_JE 160 Workbasket accrual LI 10.11 - in progress 7" xfId="37584"/>
    <cellStyle name="s_Unit Price Sen. (2)_2_JE 160 Workbasket accrual LI 10.11 - in progress 8" xfId="38472"/>
    <cellStyle name="s_Unit Price Sen. (2)_2_JE 160 Workbasket Accrual_updated-_CA_01.10" xfId="8079"/>
    <cellStyle name="s_Unit Price Sen. (2)_2_JE 160 Workbasket Accrual_updated-_CA_01.10 10" xfId="36695"/>
    <cellStyle name="s_Unit Price Sen. (2)_2_JE 160 Workbasket Accrual_updated-_CA_01.10 11" xfId="37585"/>
    <cellStyle name="s_Unit Price Sen. (2)_2_JE 160 Workbasket Accrual_updated-_CA_01.10 12" xfId="38473"/>
    <cellStyle name="s_Unit Price Sen. (2)_2_JE 160 Workbasket Accrual_updated-_CA_01.10 2" xfId="8080"/>
    <cellStyle name="s_Unit Price Sen. (2)_2_JE 160 Workbasket Accrual_updated-_CA_01.10 2 2" xfId="11551"/>
    <cellStyle name="s_Unit Price Sen. (2)_2_JE 160 Workbasket Accrual_updated-_CA_01.10 2 2 2" xfId="13344"/>
    <cellStyle name="s_Unit Price Sen. (2)_2_JE 160 Workbasket Accrual_updated-_CA_01.10 2 2 2 2" xfId="16882"/>
    <cellStyle name="s_Unit Price Sen. (2)_2_JE 160 Workbasket Accrual_updated-_CA_01.10 2 2 2 3" xfId="23939"/>
    <cellStyle name="s_Unit Price Sen. (2)_2_JE 160 Workbasket Accrual_updated-_CA_01.10 2 2 3" xfId="15125"/>
    <cellStyle name="s_Unit Price Sen. (2)_2_JE 160 Workbasket Accrual_updated-_CA_01.10 2 2 4" xfId="22170"/>
    <cellStyle name="s_Unit Price Sen. (2)_2_JE 160 Workbasket Accrual_updated-_CA_01.10 2 3" xfId="12459"/>
    <cellStyle name="s_Unit Price Sen. (2)_2_JE 160 Workbasket Accrual_updated-_CA_01.10 2 3 2" xfId="16005"/>
    <cellStyle name="s_Unit Price Sen. (2)_2_JE 160 Workbasket Accrual_updated-_CA_01.10 2 3 3" xfId="23061"/>
    <cellStyle name="s_Unit Price Sen. (2)_2_JE 160 Workbasket Accrual_updated-_CA_01.10 2 4" xfId="14243"/>
    <cellStyle name="s_Unit Price Sen. (2)_2_JE 160 Workbasket Accrual_updated-_CA_01.10 2 4 2" xfId="31648"/>
    <cellStyle name="s_Unit Price Sen. (2)_2_JE 160 Workbasket Accrual_updated-_CA_01.10 2 4 3" xfId="35709"/>
    <cellStyle name="s_Unit Price Sen. (2)_2_JE 160 Workbasket Accrual_updated-_CA_01.10 2 5" xfId="20337"/>
    <cellStyle name="s_Unit Price Sen. (2)_2_JE 160 Workbasket Accrual_updated-_CA_01.10 2 6" xfId="36696"/>
    <cellStyle name="s_Unit Price Sen. (2)_2_JE 160 Workbasket Accrual_updated-_CA_01.10 2 7" xfId="37586"/>
    <cellStyle name="s_Unit Price Sen. (2)_2_JE 160 Workbasket Accrual_updated-_CA_01.10 2 8" xfId="38474"/>
    <cellStyle name="s_Unit Price Sen. (2)_2_JE 160 Workbasket Accrual_updated-_CA_01.10 3" xfId="8081"/>
    <cellStyle name="s_Unit Price Sen. (2)_2_JE 160 Workbasket Accrual_updated-_CA_01.10 3 2" xfId="31649"/>
    <cellStyle name="s_Unit Price Sen. (2)_2_JE 160 Workbasket Accrual_updated-_CA_01.10 3 2 2" xfId="33151"/>
    <cellStyle name="s_Unit Price Sen. (2)_2_JE 160 Workbasket Accrual_updated-_CA_01.10 4" xfId="8082"/>
    <cellStyle name="s_Unit Price Sen. (2)_2_JE 160 Workbasket Accrual_updated-_CA_01.10 4 2" xfId="31650"/>
    <cellStyle name="s_Unit Price Sen. (2)_2_JE 160 Workbasket Accrual_updated-_CA_01.10 4 2 2" xfId="19468"/>
    <cellStyle name="s_Unit Price Sen. (2)_2_JE 160 Workbasket Accrual_updated-_CA_01.10 5" xfId="8083"/>
    <cellStyle name="s_Unit Price Sen. (2)_2_JE 160 Workbasket Accrual_updated-_CA_01.10 5 2" xfId="31651"/>
    <cellStyle name="s_Unit Price Sen. (2)_2_JE 160 Workbasket Accrual_updated-_CA_01.10 5 2 2" xfId="17384"/>
    <cellStyle name="s_Unit Price Sen. (2)_2_JE 160 Workbasket Accrual_updated-_CA_01.10 6" xfId="11550"/>
    <cellStyle name="s_Unit Price Sen. (2)_2_JE 160 Workbasket Accrual_updated-_CA_01.10 6 2" xfId="13343"/>
    <cellStyle name="s_Unit Price Sen. (2)_2_JE 160 Workbasket Accrual_updated-_CA_01.10 6 2 2" xfId="16881"/>
    <cellStyle name="s_Unit Price Sen. (2)_2_JE 160 Workbasket Accrual_updated-_CA_01.10 6 2 3" xfId="23938"/>
    <cellStyle name="s_Unit Price Sen. (2)_2_JE 160 Workbasket Accrual_updated-_CA_01.10 6 3" xfId="15124"/>
    <cellStyle name="s_Unit Price Sen. (2)_2_JE 160 Workbasket Accrual_updated-_CA_01.10 6 4" xfId="22169"/>
    <cellStyle name="s_Unit Price Sen. (2)_2_JE 160 Workbasket Accrual_updated-_CA_01.10 7" xfId="12458"/>
    <cellStyle name="s_Unit Price Sen. (2)_2_JE 160 Workbasket Accrual_updated-_CA_01.10 7 2" xfId="16004"/>
    <cellStyle name="s_Unit Price Sen. (2)_2_JE 160 Workbasket Accrual_updated-_CA_01.10 7 3" xfId="23060"/>
    <cellStyle name="s_Unit Price Sen. (2)_2_JE 160 Workbasket Accrual_updated-_CA_01.10 8" xfId="14242"/>
    <cellStyle name="s_Unit Price Sen. (2)_2_JE 160 Workbasket Accrual_updated-_CA_01.10 8 2" xfId="31647"/>
    <cellStyle name="s_Unit Price Sen. (2)_2_JE 160 Workbasket Accrual_updated-_CA_01.10 8 3" xfId="33085"/>
    <cellStyle name="s_Unit Price Sen. (2)_2_JE 160 Workbasket Accrual_updated-_CA_01.10 9" xfId="20336"/>
    <cellStyle name="s_Unit Price Sen. (2)_2_JE 160 Workbasket Accrual_updated-_CA_01.10_~3251160" xfId="8084"/>
    <cellStyle name="s_Unit Price Sen. (2)_2_JE 160 Workbasket Accrual_updated-_CA_01.10_~3251160 2" xfId="11552"/>
    <cellStyle name="s_Unit Price Sen. (2)_2_JE 160 Workbasket Accrual_updated-_CA_01.10_~3251160 2 2" xfId="13345"/>
    <cellStyle name="s_Unit Price Sen. (2)_2_JE 160 Workbasket Accrual_updated-_CA_01.10_~3251160 2 2 2" xfId="16883"/>
    <cellStyle name="s_Unit Price Sen. (2)_2_JE 160 Workbasket Accrual_updated-_CA_01.10_~3251160 2 2 3" xfId="23940"/>
    <cellStyle name="s_Unit Price Sen. (2)_2_JE 160 Workbasket Accrual_updated-_CA_01.10_~3251160 2 3" xfId="15126"/>
    <cellStyle name="s_Unit Price Sen. (2)_2_JE 160 Workbasket Accrual_updated-_CA_01.10_~3251160 2 4" xfId="22171"/>
    <cellStyle name="s_Unit Price Sen. (2)_2_JE 160 Workbasket Accrual_updated-_CA_01.10_~3251160 3" xfId="12460"/>
    <cellStyle name="s_Unit Price Sen. (2)_2_JE 160 Workbasket Accrual_updated-_CA_01.10_~3251160 3 2" xfId="16006"/>
    <cellStyle name="s_Unit Price Sen. (2)_2_JE 160 Workbasket Accrual_updated-_CA_01.10_~3251160 3 3" xfId="23062"/>
    <cellStyle name="s_Unit Price Sen. (2)_2_JE 160 Workbasket Accrual_updated-_CA_01.10_~3251160 4" xfId="14244"/>
    <cellStyle name="s_Unit Price Sen. (2)_2_JE 160 Workbasket Accrual_updated-_CA_01.10_~3251160 4 2" xfId="31652"/>
    <cellStyle name="s_Unit Price Sen. (2)_2_JE 160 Workbasket Accrual_updated-_CA_01.10_~3251160 4 3" xfId="36017"/>
    <cellStyle name="s_Unit Price Sen. (2)_2_JE 160 Workbasket Accrual_updated-_CA_01.10_~3251160 5" xfId="20340"/>
    <cellStyle name="s_Unit Price Sen. (2)_2_JE 160 Workbasket Accrual_updated-_CA_01.10_~3251160 6" xfId="36697"/>
    <cellStyle name="s_Unit Price Sen. (2)_2_JE 160 Workbasket Accrual_updated-_CA_01.10_~3251160 7" xfId="37587"/>
    <cellStyle name="s_Unit Price Sen. (2)_2_JE 160 Workbasket Accrual_updated-_CA_01.10_~3251160 8" xfId="38475"/>
    <cellStyle name="s_Unit Price Sen. (2)_2_JE 160 Workbasket Accrual_updated-_CA_01.10_JE 160 Workbasket accrual LI 09.11" xfId="8085"/>
    <cellStyle name="s_Unit Price Sen. (2)_2_JE 160 Workbasket Accrual_updated-_CA_01.10_JE 160 Workbasket accrual LI 09.11 2" xfId="11553"/>
    <cellStyle name="s_Unit Price Sen. (2)_2_JE 160 Workbasket Accrual_updated-_CA_01.10_JE 160 Workbasket accrual LI 09.11 2 2" xfId="13346"/>
    <cellStyle name="s_Unit Price Sen. (2)_2_JE 160 Workbasket Accrual_updated-_CA_01.10_JE 160 Workbasket accrual LI 09.11 2 2 2" xfId="16884"/>
    <cellStyle name="s_Unit Price Sen. (2)_2_JE 160 Workbasket Accrual_updated-_CA_01.10_JE 160 Workbasket accrual LI 09.11 2 2 3" xfId="23941"/>
    <cellStyle name="s_Unit Price Sen. (2)_2_JE 160 Workbasket Accrual_updated-_CA_01.10_JE 160 Workbasket accrual LI 09.11 2 3" xfId="15127"/>
    <cellStyle name="s_Unit Price Sen. (2)_2_JE 160 Workbasket Accrual_updated-_CA_01.10_JE 160 Workbasket accrual LI 09.11 2 4" xfId="22172"/>
    <cellStyle name="s_Unit Price Sen. (2)_2_JE 160 Workbasket Accrual_updated-_CA_01.10_JE 160 Workbasket accrual LI 09.11 3" xfId="12461"/>
    <cellStyle name="s_Unit Price Sen. (2)_2_JE 160 Workbasket Accrual_updated-_CA_01.10_JE 160 Workbasket accrual LI 09.11 3 2" xfId="16007"/>
    <cellStyle name="s_Unit Price Sen. (2)_2_JE 160 Workbasket Accrual_updated-_CA_01.10_JE 160 Workbasket accrual LI 09.11 3 3" xfId="23063"/>
    <cellStyle name="s_Unit Price Sen. (2)_2_JE 160 Workbasket Accrual_updated-_CA_01.10_JE 160 Workbasket accrual LI 09.11 4" xfId="14245"/>
    <cellStyle name="s_Unit Price Sen. (2)_2_JE 160 Workbasket Accrual_updated-_CA_01.10_JE 160 Workbasket accrual LI 09.11 4 2" xfId="31653"/>
    <cellStyle name="s_Unit Price Sen. (2)_2_JE 160 Workbasket Accrual_updated-_CA_01.10_JE 160 Workbasket accrual LI 09.11 4 3" xfId="32868"/>
    <cellStyle name="s_Unit Price Sen. (2)_2_JE 160 Workbasket Accrual_updated-_CA_01.10_JE 160 Workbasket accrual LI 09.11 5" xfId="20341"/>
    <cellStyle name="s_Unit Price Sen. (2)_2_JE 160 Workbasket Accrual_updated-_CA_01.10_JE 160 Workbasket accrual LI 09.11 6" xfId="36698"/>
    <cellStyle name="s_Unit Price Sen. (2)_2_JE 160 Workbasket Accrual_updated-_CA_01.10_JE 160 Workbasket accrual LI 09.11 7" xfId="37588"/>
    <cellStyle name="s_Unit Price Sen. (2)_2_JE 160 Workbasket Accrual_updated-_CA_01.10_JE 160 Workbasket accrual LI 09.11 8" xfId="38476"/>
    <cellStyle name="s_Unit Price Sen. (2)_2_JE 160 Workbasket Accrual_updated-_CA_01.10_JE 160 Workbasket accrual LI 10.11 - in progress" xfId="8086"/>
    <cellStyle name="s_Unit Price Sen. (2)_2_JE 160 Workbasket Accrual_updated-_CA_01.10_JE 160 Workbasket accrual LI 10.11 - in progress 2" xfId="11554"/>
    <cellStyle name="s_Unit Price Sen. (2)_2_JE 160 Workbasket Accrual_updated-_CA_01.10_JE 160 Workbasket accrual LI 10.11 - in progress 2 2" xfId="13347"/>
    <cellStyle name="s_Unit Price Sen. (2)_2_JE 160 Workbasket Accrual_updated-_CA_01.10_JE 160 Workbasket accrual LI 10.11 - in progress 2 2 2" xfId="16885"/>
    <cellStyle name="s_Unit Price Sen. (2)_2_JE 160 Workbasket Accrual_updated-_CA_01.10_JE 160 Workbasket accrual LI 10.11 - in progress 2 2 3" xfId="23942"/>
    <cellStyle name="s_Unit Price Sen. (2)_2_JE 160 Workbasket Accrual_updated-_CA_01.10_JE 160 Workbasket accrual LI 10.11 - in progress 2 3" xfId="15128"/>
    <cellStyle name="s_Unit Price Sen. (2)_2_JE 160 Workbasket Accrual_updated-_CA_01.10_JE 160 Workbasket accrual LI 10.11 - in progress 2 4" xfId="22173"/>
    <cellStyle name="s_Unit Price Sen. (2)_2_JE 160 Workbasket Accrual_updated-_CA_01.10_JE 160 Workbasket accrual LI 10.11 - in progress 3" xfId="12462"/>
    <cellStyle name="s_Unit Price Sen. (2)_2_JE 160 Workbasket Accrual_updated-_CA_01.10_JE 160 Workbasket accrual LI 10.11 - in progress 3 2" xfId="16008"/>
    <cellStyle name="s_Unit Price Sen. (2)_2_JE 160 Workbasket Accrual_updated-_CA_01.10_JE 160 Workbasket accrual LI 10.11 - in progress 3 3" xfId="23064"/>
    <cellStyle name="s_Unit Price Sen. (2)_2_JE 160 Workbasket Accrual_updated-_CA_01.10_JE 160 Workbasket accrual LI 10.11 - in progress 4" xfId="14246"/>
    <cellStyle name="s_Unit Price Sen. (2)_2_JE 160 Workbasket Accrual_updated-_CA_01.10_JE 160 Workbasket accrual LI 10.11 - in progress 4 2" xfId="31654"/>
    <cellStyle name="s_Unit Price Sen. (2)_2_JE 160 Workbasket Accrual_updated-_CA_01.10_JE 160 Workbasket accrual LI 10.11 - in progress 4 3" xfId="33775"/>
    <cellStyle name="s_Unit Price Sen. (2)_2_JE 160 Workbasket Accrual_updated-_CA_01.10_JE 160 Workbasket accrual LI 10.11 - in progress 5" xfId="20342"/>
    <cellStyle name="s_Unit Price Sen. (2)_2_JE 160 Workbasket Accrual_updated-_CA_01.10_JE 160 Workbasket accrual LI 10.11 - in progress 6" xfId="36699"/>
    <cellStyle name="s_Unit Price Sen. (2)_2_JE 160 Workbasket Accrual_updated-_CA_01.10_JE 160 Workbasket accrual LI 10.11 - in progress 7" xfId="37589"/>
    <cellStyle name="s_Unit Price Sen. (2)_2_JE 160 Workbasket Accrual_updated-_CA_01.10_JE 160 Workbasket accrual LI 10.11 - in progress 8" xfId="38477"/>
    <cellStyle name="s_Unit Price Sen. (2)_2_JE 160 Workbasket Accrual_updated-_CA_01.10_JE 160 Workbasket Template_LI_04.12" xfId="8087"/>
    <cellStyle name="s_Unit Price Sen. (2)_2_JE 160 Workbasket Accrual_updated-_CA_01.10_JE 160 Workbasket Template_LI_04.12 2" xfId="11555"/>
    <cellStyle name="s_Unit Price Sen. (2)_2_JE 160 Workbasket Accrual_updated-_CA_01.10_JE 160 Workbasket Template_LI_04.12 2 2" xfId="13348"/>
    <cellStyle name="s_Unit Price Sen. (2)_2_JE 160 Workbasket Accrual_updated-_CA_01.10_JE 160 Workbasket Template_LI_04.12 2 2 2" xfId="16886"/>
    <cellStyle name="s_Unit Price Sen. (2)_2_JE 160 Workbasket Accrual_updated-_CA_01.10_JE 160 Workbasket Template_LI_04.12 2 2 3" xfId="23943"/>
    <cellStyle name="s_Unit Price Sen. (2)_2_JE 160 Workbasket Accrual_updated-_CA_01.10_JE 160 Workbasket Template_LI_04.12 2 3" xfId="15129"/>
    <cellStyle name="s_Unit Price Sen. (2)_2_JE 160 Workbasket Accrual_updated-_CA_01.10_JE 160 Workbasket Template_LI_04.12 2 4" xfId="22174"/>
    <cellStyle name="s_Unit Price Sen. (2)_2_JE 160 Workbasket Accrual_updated-_CA_01.10_JE 160 Workbasket Template_LI_04.12 3" xfId="12463"/>
    <cellStyle name="s_Unit Price Sen. (2)_2_JE 160 Workbasket Accrual_updated-_CA_01.10_JE 160 Workbasket Template_LI_04.12 3 2" xfId="16009"/>
    <cellStyle name="s_Unit Price Sen. (2)_2_JE 160 Workbasket Accrual_updated-_CA_01.10_JE 160 Workbasket Template_LI_04.12 3 3" xfId="23065"/>
    <cellStyle name="s_Unit Price Sen. (2)_2_JE 160 Workbasket Accrual_updated-_CA_01.10_JE 160 Workbasket Template_LI_04.12 4" xfId="14247"/>
    <cellStyle name="s_Unit Price Sen. (2)_2_JE 160 Workbasket Accrual_updated-_CA_01.10_JE 160 Workbasket Template_LI_04.12 4 2" xfId="31655"/>
    <cellStyle name="s_Unit Price Sen. (2)_2_JE 160 Workbasket Accrual_updated-_CA_01.10_JE 160 Workbasket Template_LI_04.12 4 3" xfId="18067"/>
    <cellStyle name="s_Unit Price Sen. (2)_2_JE 160 Workbasket Accrual_updated-_CA_01.10_JE 160 Workbasket Template_LI_04.12 5" xfId="20343"/>
    <cellStyle name="s_Unit Price Sen. (2)_2_JE 160 Workbasket Accrual_updated-_CA_01.10_JE 160 Workbasket Template_LI_04.12 6" xfId="36700"/>
    <cellStyle name="s_Unit Price Sen. (2)_2_JE 160 Workbasket Accrual_updated-_CA_01.10_JE 160 Workbasket Template_LI_04.12 7" xfId="37590"/>
    <cellStyle name="s_Unit Price Sen. (2)_2_JE 160 Workbasket Accrual_updated-_CA_01.10_JE 160 Workbasket Template_LI_04.12 8" xfId="38478"/>
    <cellStyle name="s_Unit Price Sen. (2)_2_JE 160 Workbasket Accrual_updated-_CA_01.10_JE 160 Workbasket Template_LI_07.12" xfId="8088"/>
    <cellStyle name="s_Unit Price Sen. (2)_2_JE 160 Workbasket Accrual_updated-_CA_01.10_JE 160 Workbasket Template_LI_07.12 2" xfId="11556"/>
    <cellStyle name="s_Unit Price Sen. (2)_2_JE 160 Workbasket Accrual_updated-_CA_01.10_JE 160 Workbasket Template_LI_07.12 2 2" xfId="13349"/>
    <cellStyle name="s_Unit Price Sen. (2)_2_JE 160 Workbasket Accrual_updated-_CA_01.10_JE 160 Workbasket Template_LI_07.12 2 2 2" xfId="16887"/>
    <cellStyle name="s_Unit Price Sen. (2)_2_JE 160 Workbasket Accrual_updated-_CA_01.10_JE 160 Workbasket Template_LI_07.12 2 2 3" xfId="23944"/>
    <cellStyle name="s_Unit Price Sen. (2)_2_JE 160 Workbasket Accrual_updated-_CA_01.10_JE 160 Workbasket Template_LI_07.12 2 3" xfId="15130"/>
    <cellStyle name="s_Unit Price Sen. (2)_2_JE 160 Workbasket Accrual_updated-_CA_01.10_JE 160 Workbasket Template_LI_07.12 2 4" xfId="22175"/>
    <cellStyle name="s_Unit Price Sen. (2)_2_JE 160 Workbasket Accrual_updated-_CA_01.10_JE 160 Workbasket Template_LI_07.12 3" xfId="12464"/>
    <cellStyle name="s_Unit Price Sen. (2)_2_JE 160 Workbasket Accrual_updated-_CA_01.10_JE 160 Workbasket Template_LI_07.12 3 2" xfId="16010"/>
    <cellStyle name="s_Unit Price Sen. (2)_2_JE 160 Workbasket Accrual_updated-_CA_01.10_JE 160 Workbasket Template_LI_07.12 3 3" xfId="23066"/>
    <cellStyle name="s_Unit Price Sen. (2)_2_JE 160 Workbasket Accrual_updated-_CA_01.10_JE 160 Workbasket Template_LI_07.12 4" xfId="14248"/>
    <cellStyle name="s_Unit Price Sen. (2)_2_JE 160 Workbasket Accrual_updated-_CA_01.10_JE 160 Workbasket Template_LI_07.12 4 2" xfId="31656"/>
    <cellStyle name="s_Unit Price Sen. (2)_2_JE 160 Workbasket Accrual_updated-_CA_01.10_JE 160 Workbasket Template_LI_07.12 4 3" xfId="20744"/>
    <cellStyle name="s_Unit Price Sen. (2)_2_JE 160 Workbasket Accrual_updated-_CA_01.10_JE 160 Workbasket Template_LI_07.12 5" xfId="20344"/>
    <cellStyle name="s_Unit Price Sen. (2)_2_JE 160 Workbasket Accrual_updated-_CA_01.10_JE 160 Workbasket Template_LI_07.12 6" xfId="36701"/>
    <cellStyle name="s_Unit Price Sen. (2)_2_JE 160 Workbasket Accrual_updated-_CA_01.10_JE 160 Workbasket Template_LI_07.12 7" xfId="37591"/>
    <cellStyle name="s_Unit Price Sen. (2)_2_JE 160 Workbasket Accrual_updated-_CA_01.10_JE 160 Workbasket Template_LI_07.12 8" xfId="38479"/>
    <cellStyle name="s_Unit Price Sen. (2)_2_JE 160 Workbasket Accrual_updated-_CA_01.10_JE 175 Legal Accrual_LI 05.12" xfId="8089"/>
    <cellStyle name="s_Unit Price Sen. (2)_2_JE 160 Workbasket Accrual_updated-_CA_01.10_JE 175 Legal Accrual_LI 05.12 2" xfId="11557"/>
    <cellStyle name="s_Unit Price Sen. (2)_2_JE 160 Workbasket Accrual_updated-_CA_01.10_JE 175 Legal Accrual_LI 05.12 2 2" xfId="13350"/>
    <cellStyle name="s_Unit Price Sen. (2)_2_JE 160 Workbasket Accrual_updated-_CA_01.10_JE 175 Legal Accrual_LI 05.12 2 2 2" xfId="16888"/>
    <cellStyle name="s_Unit Price Sen. (2)_2_JE 160 Workbasket Accrual_updated-_CA_01.10_JE 175 Legal Accrual_LI 05.12 2 2 3" xfId="23945"/>
    <cellStyle name="s_Unit Price Sen. (2)_2_JE 160 Workbasket Accrual_updated-_CA_01.10_JE 175 Legal Accrual_LI 05.12 2 3" xfId="15131"/>
    <cellStyle name="s_Unit Price Sen. (2)_2_JE 160 Workbasket Accrual_updated-_CA_01.10_JE 175 Legal Accrual_LI 05.12 2 4" xfId="22176"/>
    <cellStyle name="s_Unit Price Sen. (2)_2_JE 160 Workbasket Accrual_updated-_CA_01.10_JE 175 Legal Accrual_LI 05.12 3" xfId="12465"/>
    <cellStyle name="s_Unit Price Sen. (2)_2_JE 160 Workbasket Accrual_updated-_CA_01.10_JE 175 Legal Accrual_LI 05.12 3 2" xfId="16011"/>
    <cellStyle name="s_Unit Price Sen. (2)_2_JE 160 Workbasket Accrual_updated-_CA_01.10_JE 175 Legal Accrual_LI 05.12 3 3" xfId="23067"/>
    <cellStyle name="s_Unit Price Sen. (2)_2_JE 160 Workbasket Accrual_updated-_CA_01.10_JE 175 Legal Accrual_LI 05.12 4" xfId="14249"/>
    <cellStyle name="s_Unit Price Sen. (2)_2_JE 160 Workbasket Accrual_updated-_CA_01.10_JE 175 Legal Accrual_LI 05.12 4 2" xfId="31657"/>
    <cellStyle name="s_Unit Price Sen. (2)_2_JE 160 Workbasket Accrual_updated-_CA_01.10_JE 175 Legal Accrual_LI 05.12 4 3" xfId="19151"/>
    <cellStyle name="s_Unit Price Sen. (2)_2_JE 160 Workbasket Accrual_updated-_CA_01.10_JE 175 Legal Accrual_LI 05.12 5" xfId="20345"/>
    <cellStyle name="s_Unit Price Sen. (2)_2_JE 160 Workbasket Accrual_updated-_CA_01.10_JE 175 Legal Accrual_LI 05.12 6" xfId="36702"/>
    <cellStyle name="s_Unit Price Sen. (2)_2_JE 160 Workbasket Accrual_updated-_CA_01.10_JE 175 Legal Accrual_LI 05.12 7" xfId="37592"/>
    <cellStyle name="s_Unit Price Sen. (2)_2_JE 160 Workbasket Accrual_updated-_CA_01.10_JE 175 Legal Accrual_LI 05.12 8" xfId="38480"/>
    <cellStyle name="s_Unit Price Sen. (2)_2_JE 160 Workbasket Accrual_updated-_CA_01.10_JE 175 Legal Accrual_LI 08.2011" xfId="8090"/>
    <cellStyle name="s_Unit Price Sen. (2)_2_JE 160 Workbasket Accrual_updated-_CA_01.10_JE 175 Legal Accrual_LI 08.2011 2" xfId="11558"/>
    <cellStyle name="s_Unit Price Sen. (2)_2_JE 160 Workbasket Accrual_updated-_CA_01.10_JE 175 Legal Accrual_LI 08.2011 2 2" xfId="13351"/>
    <cellStyle name="s_Unit Price Sen. (2)_2_JE 160 Workbasket Accrual_updated-_CA_01.10_JE 175 Legal Accrual_LI 08.2011 2 2 2" xfId="16889"/>
    <cellStyle name="s_Unit Price Sen. (2)_2_JE 160 Workbasket Accrual_updated-_CA_01.10_JE 175 Legal Accrual_LI 08.2011 2 2 3" xfId="23946"/>
    <cellStyle name="s_Unit Price Sen. (2)_2_JE 160 Workbasket Accrual_updated-_CA_01.10_JE 175 Legal Accrual_LI 08.2011 2 3" xfId="15132"/>
    <cellStyle name="s_Unit Price Sen. (2)_2_JE 160 Workbasket Accrual_updated-_CA_01.10_JE 175 Legal Accrual_LI 08.2011 2 4" xfId="22177"/>
    <cellStyle name="s_Unit Price Sen. (2)_2_JE 160 Workbasket Accrual_updated-_CA_01.10_JE 175 Legal Accrual_LI 08.2011 3" xfId="12466"/>
    <cellStyle name="s_Unit Price Sen. (2)_2_JE 160 Workbasket Accrual_updated-_CA_01.10_JE 175 Legal Accrual_LI 08.2011 3 2" xfId="16012"/>
    <cellStyle name="s_Unit Price Sen. (2)_2_JE 160 Workbasket Accrual_updated-_CA_01.10_JE 175 Legal Accrual_LI 08.2011 3 3" xfId="23068"/>
    <cellStyle name="s_Unit Price Sen. (2)_2_JE 160 Workbasket Accrual_updated-_CA_01.10_JE 175 Legal Accrual_LI 08.2011 4" xfId="14250"/>
    <cellStyle name="s_Unit Price Sen. (2)_2_JE 160 Workbasket Accrual_updated-_CA_01.10_JE 175 Legal Accrual_LI 08.2011 4 2" xfId="31658"/>
    <cellStyle name="s_Unit Price Sen. (2)_2_JE 160 Workbasket Accrual_updated-_CA_01.10_JE 175 Legal Accrual_LI 08.2011 4 3" xfId="33067"/>
    <cellStyle name="s_Unit Price Sen. (2)_2_JE 160 Workbasket Accrual_updated-_CA_01.10_JE 175 Legal Accrual_LI 08.2011 5" xfId="20346"/>
    <cellStyle name="s_Unit Price Sen. (2)_2_JE 160 Workbasket Accrual_updated-_CA_01.10_JE 175 Legal Accrual_LI 08.2011 6" xfId="36703"/>
    <cellStyle name="s_Unit Price Sen. (2)_2_JE 160 Workbasket Accrual_updated-_CA_01.10_JE 175 Legal Accrual_LI 08.2011 7" xfId="37593"/>
    <cellStyle name="s_Unit Price Sen. (2)_2_JE 160 Workbasket Accrual_updated-_CA_01.10_JE 175 Legal Accrual_LI 08.2011 8" xfId="38481"/>
    <cellStyle name="s_Unit Price Sen. (2)_2_JE 160 Workbasket Accrual_updated-_CA_01.10_JE 175 Legal Accrual_LI -10.2011" xfId="8091"/>
    <cellStyle name="s_Unit Price Sen. (2)_2_JE 160 Workbasket Accrual_updated-_CA_01.10_JE 175 Legal Accrual_LI -10.2011 2" xfId="11559"/>
    <cellStyle name="s_Unit Price Sen. (2)_2_JE 160 Workbasket Accrual_updated-_CA_01.10_JE 175 Legal Accrual_LI -10.2011 2 2" xfId="13352"/>
    <cellStyle name="s_Unit Price Sen. (2)_2_JE 160 Workbasket Accrual_updated-_CA_01.10_JE 175 Legal Accrual_LI -10.2011 2 2 2" xfId="16890"/>
    <cellStyle name="s_Unit Price Sen. (2)_2_JE 160 Workbasket Accrual_updated-_CA_01.10_JE 175 Legal Accrual_LI -10.2011 2 2 3" xfId="23947"/>
    <cellStyle name="s_Unit Price Sen. (2)_2_JE 160 Workbasket Accrual_updated-_CA_01.10_JE 175 Legal Accrual_LI -10.2011 2 3" xfId="15133"/>
    <cellStyle name="s_Unit Price Sen. (2)_2_JE 160 Workbasket Accrual_updated-_CA_01.10_JE 175 Legal Accrual_LI -10.2011 2 4" xfId="22178"/>
    <cellStyle name="s_Unit Price Sen. (2)_2_JE 160 Workbasket Accrual_updated-_CA_01.10_JE 175 Legal Accrual_LI -10.2011 3" xfId="12467"/>
    <cellStyle name="s_Unit Price Sen. (2)_2_JE 160 Workbasket Accrual_updated-_CA_01.10_JE 175 Legal Accrual_LI -10.2011 3 2" xfId="16013"/>
    <cellStyle name="s_Unit Price Sen. (2)_2_JE 160 Workbasket Accrual_updated-_CA_01.10_JE 175 Legal Accrual_LI -10.2011 3 3" xfId="23069"/>
    <cellStyle name="s_Unit Price Sen. (2)_2_JE 160 Workbasket Accrual_updated-_CA_01.10_JE 175 Legal Accrual_LI -10.2011 4" xfId="14251"/>
    <cellStyle name="s_Unit Price Sen. (2)_2_JE 160 Workbasket Accrual_updated-_CA_01.10_JE 175 Legal Accrual_LI -10.2011 4 2" xfId="31659"/>
    <cellStyle name="s_Unit Price Sen. (2)_2_JE 160 Workbasket Accrual_updated-_CA_01.10_JE 175 Legal Accrual_LI -10.2011 4 3" xfId="34162"/>
    <cellStyle name="s_Unit Price Sen. (2)_2_JE 160 Workbasket Accrual_updated-_CA_01.10_JE 175 Legal Accrual_LI -10.2011 5" xfId="20347"/>
    <cellStyle name="s_Unit Price Sen. (2)_2_JE 160 Workbasket Accrual_updated-_CA_01.10_JE 175 Legal Accrual_LI -10.2011 6" xfId="36704"/>
    <cellStyle name="s_Unit Price Sen. (2)_2_JE 160 Workbasket Accrual_updated-_CA_01.10_JE 175 Legal Accrual_LI -10.2011 7" xfId="37594"/>
    <cellStyle name="s_Unit Price Sen. (2)_2_JE 160 Workbasket Accrual_updated-_CA_01.10_JE 175 Legal Accrual_LI -10.2011 8" xfId="38482"/>
    <cellStyle name="s_Unit Price Sen. (2)_2_JE 160 Workbasket Accrual_updated-_CA_01.10_JE 175 Legal Accrual_LI -11.2011" xfId="8092"/>
    <cellStyle name="s_Unit Price Sen. (2)_2_JE 160 Workbasket Accrual_updated-_CA_01.10_JE 175 Legal Accrual_LI -11.2011 2" xfId="11560"/>
    <cellStyle name="s_Unit Price Sen. (2)_2_JE 160 Workbasket Accrual_updated-_CA_01.10_JE 175 Legal Accrual_LI -11.2011 2 2" xfId="13353"/>
    <cellStyle name="s_Unit Price Sen. (2)_2_JE 160 Workbasket Accrual_updated-_CA_01.10_JE 175 Legal Accrual_LI -11.2011 2 2 2" xfId="16891"/>
    <cellStyle name="s_Unit Price Sen. (2)_2_JE 160 Workbasket Accrual_updated-_CA_01.10_JE 175 Legal Accrual_LI -11.2011 2 2 3" xfId="23948"/>
    <cellStyle name="s_Unit Price Sen. (2)_2_JE 160 Workbasket Accrual_updated-_CA_01.10_JE 175 Legal Accrual_LI -11.2011 2 3" xfId="15134"/>
    <cellStyle name="s_Unit Price Sen. (2)_2_JE 160 Workbasket Accrual_updated-_CA_01.10_JE 175 Legal Accrual_LI -11.2011 2 4" xfId="22179"/>
    <cellStyle name="s_Unit Price Sen. (2)_2_JE 160 Workbasket Accrual_updated-_CA_01.10_JE 175 Legal Accrual_LI -11.2011 3" xfId="12468"/>
    <cellStyle name="s_Unit Price Sen. (2)_2_JE 160 Workbasket Accrual_updated-_CA_01.10_JE 175 Legal Accrual_LI -11.2011 3 2" xfId="16014"/>
    <cellStyle name="s_Unit Price Sen. (2)_2_JE 160 Workbasket Accrual_updated-_CA_01.10_JE 175 Legal Accrual_LI -11.2011 3 3" xfId="23070"/>
    <cellStyle name="s_Unit Price Sen. (2)_2_JE 160 Workbasket Accrual_updated-_CA_01.10_JE 175 Legal Accrual_LI -11.2011 4" xfId="14252"/>
    <cellStyle name="s_Unit Price Sen. (2)_2_JE 160 Workbasket Accrual_updated-_CA_01.10_JE 175 Legal Accrual_LI -11.2011 4 2" xfId="31660"/>
    <cellStyle name="s_Unit Price Sen. (2)_2_JE 160 Workbasket Accrual_updated-_CA_01.10_JE 175 Legal Accrual_LI -11.2011 4 3" xfId="20881"/>
    <cellStyle name="s_Unit Price Sen. (2)_2_JE 160 Workbasket Accrual_updated-_CA_01.10_JE 175 Legal Accrual_LI -11.2011 5" xfId="20348"/>
    <cellStyle name="s_Unit Price Sen. (2)_2_JE 160 Workbasket Accrual_updated-_CA_01.10_JE 175 Legal Accrual_LI -11.2011 6" xfId="36705"/>
    <cellStyle name="s_Unit Price Sen. (2)_2_JE 160 Workbasket Accrual_updated-_CA_01.10_JE 175 Legal Accrual_LI -11.2011 7" xfId="37595"/>
    <cellStyle name="s_Unit Price Sen. (2)_2_JE 160 Workbasket Accrual_updated-_CA_01.10_JE 175 Legal Accrual_LI -11.2011 8" xfId="38483"/>
    <cellStyle name="s_Unit Price Sen. (2)_2_JE 160 Workbasket Accrual_updated-_CA_01.10_JE 175 Legal Accrual_LI -12.2011" xfId="8093"/>
    <cellStyle name="s_Unit Price Sen. (2)_2_JE 160 Workbasket Accrual_updated-_CA_01.10_JE 175 Legal Accrual_LI -12.2011 2" xfId="11561"/>
    <cellStyle name="s_Unit Price Sen. (2)_2_JE 160 Workbasket Accrual_updated-_CA_01.10_JE 175 Legal Accrual_LI -12.2011 2 2" xfId="13354"/>
    <cellStyle name="s_Unit Price Sen. (2)_2_JE 160 Workbasket Accrual_updated-_CA_01.10_JE 175 Legal Accrual_LI -12.2011 2 2 2" xfId="16892"/>
    <cellStyle name="s_Unit Price Sen. (2)_2_JE 160 Workbasket Accrual_updated-_CA_01.10_JE 175 Legal Accrual_LI -12.2011 2 2 3" xfId="23949"/>
    <cellStyle name="s_Unit Price Sen. (2)_2_JE 160 Workbasket Accrual_updated-_CA_01.10_JE 175 Legal Accrual_LI -12.2011 2 3" xfId="15135"/>
    <cellStyle name="s_Unit Price Sen. (2)_2_JE 160 Workbasket Accrual_updated-_CA_01.10_JE 175 Legal Accrual_LI -12.2011 2 4" xfId="22180"/>
    <cellStyle name="s_Unit Price Sen. (2)_2_JE 160 Workbasket Accrual_updated-_CA_01.10_JE 175 Legal Accrual_LI -12.2011 3" xfId="12469"/>
    <cellStyle name="s_Unit Price Sen. (2)_2_JE 160 Workbasket Accrual_updated-_CA_01.10_JE 175 Legal Accrual_LI -12.2011 3 2" xfId="16015"/>
    <cellStyle name="s_Unit Price Sen. (2)_2_JE 160 Workbasket Accrual_updated-_CA_01.10_JE 175 Legal Accrual_LI -12.2011 3 3" xfId="23071"/>
    <cellStyle name="s_Unit Price Sen. (2)_2_JE 160 Workbasket Accrual_updated-_CA_01.10_JE 175 Legal Accrual_LI -12.2011 4" xfId="14253"/>
    <cellStyle name="s_Unit Price Sen. (2)_2_JE 160 Workbasket Accrual_updated-_CA_01.10_JE 175 Legal Accrual_LI -12.2011 4 2" xfId="31661"/>
    <cellStyle name="s_Unit Price Sen. (2)_2_JE 160 Workbasket Accrual_updated-_CA_01.10_JE 175 Legal Accrual_LI -12.2011 4 3" xfId="32270"/>
    <cellStyle name="s_Unit Price Sen. (2)_2_JE 160 Workbasket Accrual_updated-_CA_01.10_JE 175 Legal Accrual_LI -12.2011 5" xfId="20349"/>
    <cellStyle name="s_Unit Price Sen. (2)_2_JE 160 Workbasket Accrual_updated-_CA_01.10_JE 175 Legal Accrual_LI -12.2011 6" xfId="36706"/>
    <cellStyle name="s_Unit Price Sen. (2)_2_JE 160 Workbasket Accrual_updated-_CA_01.10_JE 175 Legal Accrual_LI -12.2011 7" xfId="37596"/>
    <cellStyle name="s_Unit Price Sen. (2)_2_JE 160 Workbasket Accrual_updated-_CA_01.10_JE 175 Legal Accrual_LI -12.2011 8" xfId="38484"/>
    <cellStyle name="s_Unit Price Sen. (2)_2_JE 160 Workbasket Accrual_updated-_CA_01.10_JE 175_Legal Accrual_TN_08.11" xfId="8094"/>
    <cellStyle name="s_Unit Price Sen. (2)_2_JE 160 Workbasket Accrual_updated-_CA_01.10_JE 175_Legal Accrual_TN_08.11 2" xfId="11562"/>
    <cellStyle name="s_Unit Price Sen. (2)_2_JE 160 Workbasket Accrual_updated-_CA_01.10_JE 175_Legal Accrual_TN_08.11 2 2" xfId="13355"/>
    <cellStyle name="s_Unit Price Sen. (2)_2_JE 160 Workbasket Accrual_updated-_CA_01.10_JE 175_Legal Accrual_TN_08.11 2 2 2" xfId="16893"/>
    <cellStyle name="s_Unit Price Sen. (2)_2_JE 160 Workbasket Accrual_updated-_CA_01.10_JE 175_Legal Accrual_TN_08.11 2 2 3" xfId="23950"/>
    <cellStyle name="s_Unit Price Sen. (2)_2_JE 160 Workbasket Accrual_updated-_CA_01.10_JE 175_Legal Accrual_TN_08.11 2 3" xfId="15136"/>
    <cellStyle name="s_Unit Price Sen. (2)_2_JE 160 Workbasket Accrual_updated-_CA_01.10_JE 175_Legal Accrual_TN_08.11 2 4" xfId="22181"/>
    <cellStyle name="s_Unit Price Sen. (2)_2_JE 160 Workbasket Accrual_updated-_CA_01.10_JE 175_Legal Accrual_TN_08.11 3" xfId="12470"/>
    <cellStyle name="s_Unit Price Sen. (2)_2_JE 160 Workbasket Accrual_updated-_CA_01.10_JE 175_Legal Accrual_TN_08.11 3 2" xfId="16016"/>
    <cellStyle name="s_Unit Price Sen. (2)_2_JE 160 Workbasket Accrual_updated-_CA_01.10_JE 175_Legal Accrual_TN_08.11 3 3" xfId="23072"/>
    <cellStyle name="s_Unit Price Sen. (2)_2_JE 160 Workbasket Accrual_updated-_CA_01.10_JE 175_Legal Accrual_TN_08.11 4" xfId="14254"/>
    <cellStyle name="s_Unit Price Sen. (2)_2_JE 160 Workbasket Accrual_updated-_CA_01.10_JE 175_Legal Accrual_TN_08.11 4 2" xfId="31662"/>
    <cellStyle name="s_Unit Price Sen. (2)_2_JE 160 Workbasket Accrual_updated-_CA_01.10_JE 175_Legal Accrual_TN_08.11 4 3" xfId="21460"/>
    <cellStyle name="s_Unit Price Sen. (2)_2_JE 160 Workbasket Accrual_updated-_CA_01.10_JE 175_Legal Accrual_TN_08.11 5" xfId="20350"/>
    <cellStyle name="s_Unit Price Sen. (2)_2_JE 160 Workbasket Accrual_updated-_CA_01.10_JE 175_Legal Accrual_TN_08.11 6" xfId="36707"/>
    <cellStyle name="s_Unit Price Sen. (2)_2_JE 160 Workbasket Accrual_updated-_CA_01.10_JE 175_Legal Accrual_TN_08.11 7" xfId="37597"/>
    <cellStyle name="s_Unit Price Sen. (2)_2_JE 160 Workbasket Accrual_updated-_CA_01.10_JE 175_Legal Accrual_TN_08.11 8" xfId="38485"/>
    <cellStyle name="s_Unit Price Sen. (2)_2_JE 160 Workbasket Accrual_updated-_CA_01.10_JE 175_Legal Accrual_TN_09.11" xfId="8095"/>
    <cellStyle name="s_Unit Price Sen. (2)_2_JE 160 Workbasket Accrual_updated-_CA_01.10_JE 175_Legal Accrual_TN_09.11 2" xfId="11563"/>
    <cellStyle name="s_Unit Price Sen. (2)_2_JE 160 Workbasket Accrual_updated-_CA_01.10_JE 175_Legal Accrual_TN_09.11 2 2" xfId="13356"/>
    <cellStyle name="s_Unit Price Sen. (2)_2_JE 160 Workbasket Accrual_updated-_CA_01.10_JE 175_Legal Accrual_TN_09.11 2 2 2" xfId="16894"/>
    <cellStyle name="s_Unit Price Sen. (2)_2_JE 160 Workbasket Accrual_updated-_CA_01.10_JE 175_Legal Accrual_TN_09.11 2 2 3" xfId="23951"/>
    <cellStyle name="s_Unit Price Sen. (2)_2_JE 160 Workbasket Accrual_updated-_CA_01.10_JE 175_Legal Accrual_TN_09.11 2 3" xfId="15137"/>
    <cellStyle name="s_Unit Price Sen. (2)_2_JE 160 Workbasket Accrual_updated-_CA_01.10_JE 175_Legal Accrual_TN_09.11 2 4" xfId="22182"/>
    <cellStyle name="s_Unit Price Sen. (2)_2_JE 160 Workbasket Accrual_updated-_CA_01.10_JE 175_Legal Accrual_TN_09.11 3" xfId="12471"/>
    <cellStyle name="s_Unit Price Sen. (2)_2_JE 160 Workbasket Accrual_updated-_CA_01.10_JE 175_Legal Accrual_TN_09.11 3 2" xfId="16017"/>
    <cellStyle name="s_Unit Price Sen. (2)_2_JE 160 Workbasket Accrual_updated-_CA_01.10_JE 175_Legal Accrual_TN_09.11 3 3" xfId="23073"/>
    <cellStyle name="s_Unit Price Sen. (2)_2_JE 160 Workbasket Accrual_updated-_CA_01.10_JE 175_Legal Accrual_TN_09.11 4" xfId="14255"/>
    <cellStyle name="s_Unit Price Sen. (2)_2_JE 160 Workbasket Accrual_updated-_CA_01.10_JE 175_Legal Accrual_TN_09.11 4 2" xfId="31663"/>
    <cellStyle name="s_Unit Price Sen. (2)_2_JE 160 Workbasket Accrual_updated-_CA_01.10_JE 175_Legal Accrual_TN_09.11 4 3" xfId="34336"/>
    <cellStyle name="s_Unit Price Sen. (2)_2_JE 160 Workbasket Accrual_updated-_CA_01.10_JE 175_Legal Accrual_TN_09.11 5" xfId="20351"/>
    <cellStyle name="s_Unit Price Sen. (2)_2_JE 160 Workbasket Accrual_updated-_CA_01.10_JE 175_Legal Accrual_TN_09.11 6" xfId="36708"/>
    <cellStyle name="s_Unit Price Sen. (2)_2_JE 160 Workbasket Accrual_updated-_CA_01.10_JE 175_Legal Accrual_TN_09.11 7" xfId="37598"/>
    <cellStyle name="s_Unit Price Sen. (2)_2_JE 160 Workbasket Accrual_updated-_CA_01.10_JE 175_Legal Accrual_TN_09.11 8" xfId="38486"/>
    <cellStyle name="s_Unit Price Sen. (2)_2_JE 160 Workbasket Accrual_updated-_CA_01.10_LI-Legal Fees_Accrual Worksheet_2011-02Nov" xfId="8096"/>
    <cellStyle name="s_Unit Price Sen. (2)_2_JE 160 Workbasket Accrual_updated-_CA_01.10_LI-Legal Fees_Accrual Worksheet_2011-02Nov 2" xfId="11564"/>
    <cellStyle name="s_Unit Price Sen. (2)_2_JE 160 Workbasket Accrual_updated-_CA_01.10_LI-Legal Fees_Accrual Worksheet_2011-02Nov 2 2" xfId="13357"/>
    <cellStyle name="s_Unit Price Sen. (2)_2_JE 160 Workbasket Accrual_updated-_CA_01.10_LI-Legal Fees_Accrual Worksheet_2011-02Nov 2 2 2" xfId="16895"/>
    <cellStyle name="s_Unit Price Sen. (2)_2_JE 160 Workbasket Accrual_updated-_CA_01.10_LI-Legal Fees_Accrual Worksheet_2011-02Nov 2 2 3" xfId="23952"/>
    <cellStyle name="s_Unit Price Sen. (2)_2_JE 160 Workbasket Accrual_updated-_CA_01.10_LI-Legal Fees_Accrual Worksheet_2011-02Nov 2 3" xfId="15138"/>
    <cellStyle name="s_Unit Price Sen. (2)_2_JE 160 Workbasket Accrual_updated-_CA_01.10_LI-Legal Fees_Accrual Worksheet_2011-02Nov 2 4" xfId="22183"/>
    <cellStyle name="s_Unit Price Sen. (2)_2_JE 160 Workbasket Accrual_updated-_CA_01.10_LI-Legal Fees_Accrual Worksheet_2011-02Nov 3" xfId="12472"/>
    <cellStyle name="s_Unit Price Sen. (2)_2_JE 160 Workbasket Accrual_updated-_CA_01.10_LI-Legal Fees_Accrual Worksheet_2011-02Nov 3 2" xfId="16018"/>
    <cellStyle name="s_Unit Price Sen. (2)_2_JE 160 Workbasket Accrual_updated-_CA_01.10_LI-Legal Fees_Accrual Worksheet_2011-02Nov 3 3" xfId="23074"/>
    <cellStyle name="s_Unit Price Sen. (2)_2_JE 160 Workbasket Accrual_updated-_CA_01.10_LI-Legal Fees_Accrual Worksheet_2011-02Nov 4" xfId="14256"/>
    <cellStyle name="s_Unit Price Sen. (2)_2_JE 160 Workbasket Accrual_updated-_CA_01.10_LI-Legal Fees_Accrual Worksheet_2011-02Nov 4 2" xfId="31664"/>
    <cellStyle name="s_Unit Price Sen. (2)_2_JE 160 Workbasket Accrual_updated-_CA_01.10_LI-Legal Fees_Accrual Worksheet_2011-02Nov 4 3" xfId="17911"/>
    <cellStyle name="s_Unit Price Sen. (2)_2_JE 160 Workbasket Accrual_updated-_CA_01.10_LI-Legal Fees_Accrual Worksheet_2011-02Nov 5" xfId="20352"/>
    <cellStyle name="s_Unit Price Sen. (2)_2_JE 160 Workbasket Accrual_updated-_CA_01.10_LI-Legal Fees_Accrual Worksheet_2011-02Nov 6" xfId="36709"/>
    <cellStyle name="s_Unit Price Sen. (2)_2_JE 160 Workbasket Accrual_updated-_CA_01.10_LI-Legal Fees_Accrual Worksheet_2011-02Nov 7" xfId="37599"/>
    <cellStyle name="s_Unit Price Sen. (2)_2_JE 160 Workbasket Accrual_updated-_CA_01.10_LI-Legal Fees_Accrual Worksheet_2011-02Nov 8" xfId="38487"/>
    <cellStyle name="s_Unit Price Sen. (2)_2_JE 160 Workbasket Accrual_updated-_CA_01.10_SAP JE Accrual" xfId="8097"/>
    <cellStyle name="s_Unit Price Sen. (2)_2_JE 160 Workbasket Accrual_updated-_CA_01.10_SAP JE Accrual 2" xfId="11565"/>
    <cellStyle name="s_Unit Price Sen. (2)_2_JE 160 Workbasket Accrual_updated-_CA_01.10_SAP JE Accrual 2 2" xfId="13358"/>
    <cellStyle name="s_Unit Price Sen. (2)_2_JE 160 Workbasket Accrual_updated-_CA_01.10_SAP JE Accrual 2 2 2" xfId="16896"/>
    <cellStyle name="s_Unit Price Sen. (2)_2_JE 160 Workbasket Accrual_updated-_CA_01.10_SAP JE Accrual 2 2 3" xfId="23953"/>
    <cellStyle name="s_Unit Price Sen. (2)_2_JE 160 Workbasket Accrual_updated-_CA_01.10_SAP JE Accrual 2 3" xfId="15139"/>
    <cellStyle name="s_Unit Price Sen. (2)_2_JE 160 Workbasket Accrual_updated-_CA_01.10_SAP JE Accrual 2 4" xfId="22184"/>
    <cellStyle name="s_Unit Price Sen. (2)_2_JE 160 Workbasket Accrual_updated-_CA_01.10_SAP JE Accrual 3" xfId="12473"/>
    <cellStyle name="s_Unit Price Sen. (2)_2_JE 160 Workbasket Accrual_updated-_CA_01.10_SAP JE Accrual 3 2" xfId="16019"/>
    <cellStyle name="s_Unit Price Sen. (2)_2_JE 160 Workbasket Accrual_updated-_CA_01.10_SAP JE Accrual 3 3" xfId="23075"/>
    <cellStyle name="s_Unit Price Sen. (2)_2_JE 160 Workbasket Accrual_updated-_CA_01.10_SAP JE Accrual 4" xfId="14257"/>
    <cellStyle name="s_Unit Price Sen. (2)_2_JE 160 Workbasket Accrual_updated-_CA_01.10_SAP JE Accrual 4 2" xfId="31665"/>
    <cellStyle name="s_Unit Price Sen. (2)_2_JE 160 Workbasket Accrual_updated-_CA_01.10_SAP JE Accrual 4 3" xfId="33121"/>
    <cellStyle name="s_Unit Price Sen. (2)_2_JE 160 Workbasket Accrual_updated-_CA_01.10_SAP JE Accrual 5" xfId="20353"/>
    <cellStyle name="s_Unit Price Sen. (2)_2_JE 160 Workbasket Accrual_updated-_CA_01.10_SAP JE Accrual 6" xfId="36710"/>
    <cellStyle name="s_Unit Price Sen. (2)_2_JE 160 Workbasket Accrual_updated-_CA_01.10_SAP JE Accrual 7" xfId="37600"/>
    <cellStyle name="s_Unit Price Sen. (2)_2_JE 160 Workbasket Accrual_updated-_CA_01.10_SAP JE Accrual 8" xfId="38488"/>
    <cellStyle name="s_Unit Price Sen. (2)_2_JE 160 Workbasket Accrual_updated-_CA_01.10_SAP JE Template 10.06.12" xfId="8098"/>
    <cellStyle name="s_Unit Price Sen. (2)_2_JE 160 Workbasket Accrual_updated-_CA_01.10_SAP JE Template 10.06.12 2" xfId="11566"/>
    <cellStyle name="s_Unit Price Sen. (2)_2_JE 160 Workbasket Accrual_updated-_CA_01.10_SAP JE Template 10.06.12 2 2" xfId="13359"/>
    <cellStyle name="s_Unit Price Sen. (2)_2_JE 160 Workbasket Accrual_updated-_CA_01.10_SAP JE Template 10.06.12 2 2 2" xfId="16897"/>
    <cellStyle name="s_Unit Price Sen. (2)_2_JE 160 Workbasket Accrual_updated-_CA_01.10_SAP JE Template 10.06.12 2 2 3" xfId="23954"/>
    <cellStyle name="s_Unit Price Sen. (2)_2_JE 160 Workbasket Accrual_updated-_CA_01.10_SAP JE Template 10.06.12 2 3" xfId="15140"/>
    <cellStyle name="s_Unit Price Sen. (2)_2_JE 160 Workbasket Accrual_updated-_CA_01.10_SAP JE Template 10.06.12 2 4" xfId="22185"/>
    <cellStyle name="s_Unit Price Sen. (2)_2_JE 160 Workbasket Accrual_updated-_CA_01.10_SAP JE Template 10.06.12 3" xfId="12474"/>
    <cellStyle name="s_Unit Price Sen. (2)_2_JE 160 Workbasket Accrual_updated-_CA_01.10_SAP JE Template 10.06.12 3 2" xfId="16020"/>
    <cellStyle name="s_Unit Price Sen. (2)_2_JE 160 Workbasket Accrual_updated-_CA_01.10_SAP JE Template 10.06.12 3 3" xfId="23076"/>
    <cellStyle name="s_Unit Price Sen. (2)_2_JE 160 Workbasket Accrual_updated-_CA_01.10_SAP JE Template 10.06.12 4" xfId="14258"/>
    <cellStyle name="s_Unit Price Sen. (2)_2_JE 160 Workbasket Accrual_updated-_CA_01.10_SAP JE Template 10.06.12 4 2" xfId="31666"/>
    <cellStyle name="s_Unit Price Sen. (2)_2_JE 160 Workbasket Accrual_updated-_CA_01.10_SAP JE Template 10.06.12 4 3" xfId="35587"/>
    <cellStyle name="s_Unit Price Sen. (2)_2_JE 160 Workbasket Accrual_updated-_CA_01.10_SAP JE Template 10.06.12 5" xfId="20354"/>
    <cellStyle name="s_Unit Price Sen. (2)_2_JE 160 Workbasket Accrual_updated-_CA_01.10_SAP JE Template 10.06.12 6" xfId="36711"/>
    <cellStyle name="s_Unit Price Sen. (2)_2_JE 160 Workbasket Accrual_updated-_CA_01.10_SAP JE Template 10.06.12 7" xfId="37601"/>
    <cellStyle name="s_Unit Price Sen. (2)_2_JE 160 Workbasket Accrual_updated-_CA_01.10_SAP JE Template 10.06.12 8" xfId="38489"/>
    <cellStyle name="s_Unit Price Sen. (2)_2_JE 175 Legal accrual_12.11" xfId="8099"/>
    <cellStyle name="s_Unit Price Sen. (2)_2_JE 175 Legal accrual_12.11 2" xfId="11567"/>
    <cellStyle name="s_Unit Price Sen. (2)_2_JE 175 Legal accrual_12.11 2 2" xfId="13360"/>
    <cellStyle name="s_Unit Price Sen. (2)_2_JE 175 Legal accrual_12.11 2 2 2" xfId="16898"/>
    <cellStyle name="s_Unit Price Sen. (2)_2_JE 175 Legal accrual_12.11 2 2 3" xfId="23955"/>
    <cellStyle name="s_Unit Price Sen. (2)_2_JE 175 Legal accrual_12.11 2 3" xfId="15141"/>
    <cellStyle name="s_Unit Price Sen. (2)_2_JE 175 Legal accrual_12.11 2 4" xfId="22186"/>
    <cellStyle name="s_Unit Price Sen. (2)_2_JE 175 Legal accrual_12.11 3" xfId="12475"/>
    <cellStyle name="s_Unit Price Sen. (2)_2_JE 175 Legal accrual_12.11 3 2" xfId="16021"/>
    <cellStyle name="s_Unit Price Sen. (2)_2_JE 175 Legal accrual_12.11 3 3" xfId="23077"/>
    <cellStyle name="s_Unit Price Sen. (2)_2_JE 175 Legal accrual_12.11 4" xfId="14259"/>
    <cellStyle name="s_Unit Price Sen. (2)_2_JE 175 Legal accrual_12.11 4 2" xfId="31667"/>
    <cellStyle name="s_Unit Price Sen. (2)_2_JE 175 Legal accrual_12.11 4 3" xfId="20220"/>
    <cellStyle name="s_Unit Price Sen. (2)_2_JE 175 Legal accrual_12.11 5" xfId="20355"/>
    <cellStyle name="s_Unit Price Sen. (2)_2_JE 175 Legal accrual_12.11 6" xfId="36712"/>
    <cellStyle name="s_Unit Price Sen. (2)_2_JE 175 Legal accrual_12.11 7" xfId="37602"/>
    <cellStyle name="s_Unit Price Sen. (2)_2_JE 175 Legal accrual_12.11 8" xfId="38490"/>
    <cellStyle name="s_Unit Price Sen. (2)_2_JE 175 Legal Accrual_LI_07.12" xfId="10947"/>
    <cellStyle name="s_Unit Price Sen. (2)_2_JE 175 Legal Accrual_LI_07.12 2" xfId="31668"/>
    <cellStyle name="s_Unit Price Sen. (2)_2_JE 175 Legal Accrual_LI_07.12 2 2" xfId="32470"/>
    <cellStyle name="s_Unit Price Sen. (2)_2_JE 180_MI reserve over 180 days_LI 07.12" xfId="10948"/>
    <cellStyle name="s_Unit Price Sen. (2)_2_JE 180_MI reserve over 180 days_LI 07.12 2" xfId="31669"/>
    <cellStyle name="s_Unit Price Sen. (2)_2_JE 180_MI reserve over 180 days_LI 07.12 2 2" xfId="32782"/>
    <cellStyle name="s_Unit Price Sen. (2)_2_JE 200 AWCC true up_PA_06.12" xfId="8100"/>
    <cellStyle name="s_Unit Price Sen. (2)_2_JE 200 AWCC true up_PA_06.12 2" xfId="11568"/>
    <cellStyle name="s_Unit Price Sen. (2)_2_JE 200 AWCC true up_PA_06.12 2 2" xfId="13361"/>
    <cellStyle name="s_Unit Price Sen. (2)_2_JE 200 AWCC true up_PA_06.12 2 2 2" xfId="16899"/>
    <cellStyle name="s_Unit Price Sen. (2)_2_JE 200 AWCC true up_PA_06.12 2 2 3" xfId="23956"/>
    <cellStyle name="s_Unit Price Sen. (2)_2_JE 200 AWCC true up_PA_06.12 2 3" xfId="15142"/>
    <cellStyle name="s_Unit Price Sen. (2)_2_JE 200 AWCC true up_PA_06.12 2 4" xfId="22187"/>
    <cellStyle name="s_Unit Price Sen. (2)_2_JE 200 AWCC true up_PA_06.12 3" xfId="12476"/>
    <cellStyle name="s_Unit Price Sen. (2)_2_JE 200 AWCC true up_PA_06.12 3 2" xfId="16022"/>
    <cellStyle name="s_Unit Price Sen. (2)_2_JE 200 AWCC true up_PA_06.12 3 3" xfId="23078"/>
    <cellStyle name="s_Unit Price Sen. (2)_2_JE 200 AWCC true up_PA_06.12 4" xfId="14260"/>
    <cellStyle name="s_Unit Price Sen. (2)_2_JE 200 AWCC true up_PA_06.12 4 2" xfId="31670"/>
    <cellStyle name="s_Unit Price Sen. (2)_2_JE 200 AWCC true up_PA_06.12 4 3" xfId="17477"/>
    <cellStyle name="s_Unit Price Sen. (2)_2_JE 200 AWCC true up_PA_06.12 5" xfId="20356"/>
    <cellStyle name="s_Unit Price Sen. (2)_2_JE 200 AWCC true up_PA_06.12 6" xfId="36713"/>
    <cellStyle name="s_Unit Price Sen. (2)_2_JE 200 AWCC true up_PA_06.12 7" xfId="37603"/>
    <cellStyle name="s_Unit Price Sen. (2)_2_JE 200 AWCC true up_PA_06.12 8" xfId="38491"/>
    <cellStyle name="s_Unit Price Sen. (2)_2_JE 38110902 True up interest for RAC adjustment" xfId="8101"/>
    <cellStyle name="s_Unit Price Sen. (2)_2_JE 38110902 True up interest for RAC adjustment 2" xfId="11569"/>
    <cellStyle name="s_Unit Price Sen. (2)_2_JE 38110902 True up interest for RAC adjustment 2 2" xfId="13362"/>
    <cellStyle name="s_Unit Price Sen. (2)_2_JE 38110902 True up interest for RAC adjustment 2 2 2" xfId="16900"/>
    <cellStyle name="s_Unit Price Sen. (2)_2_JE 38110902 True up interest for RAC adjustment 2 2 3" xfId="23957"/>
    <cellStyle name="s_Unit Price Sen. (2)_2_JE 38110902 True up interest for RAC adjustment 2 3" xfId="15143"/>
    <cellStyle name="s_Unit Price Sen. (2)_2_JE 38110902 True up interest for RAC adjustment 2 4" xfId="22188"/>
    <cellStyle name="s_Unit Price Sen. (2)_2_JE 38110902 True up interest for RAC adjustment 3" xfId="12477"/>
    <cellStyle name="s_Unit Price Sen. (2)_2_JE 38110902 True up interest for RAC adjustment 3 2" xfId="16023"/>
    <cellStyle name="s_Unit Price Sen. (2)_2_JE 38110902 True up interest for RAC adjustment 3 3" xfId="23079"/>
    <cellStyle name="s_Unit Price Sen. (2)_2_JE 38110902 True up interest for RAC adjustment 4" xfId="14261"/>
    <cellStyle name="s_Unit Price Sen. (2)_2_JE 38110902 True up interest for RAC adjustment 4 2" xfId="31671"/>
    <cellStyle name="s_Unit Price Sen. (2)_2_JE 38110902 True up interest for RAC adjustment 4 3" xfId="33911"/>
    <cellStyle name="s_Unit Price Sen. (2)_2_JE 38110902 True up interest for RAC adjustment 5" xfId="20357"/>
    <cellStyle name="s_Unit Price Sen. (2)_2_JE 38110902 True up interest for RAC adjustment 6" xfId="36714"/>
    <cellStyle name="s_Unit Price Sen. (2)_2_JE 38110902 True up interest for RAC adjustment 7" xfId="37604"/>
    <cellStyle name="s_Unit Price Sen. (2)_2_JE 38110902 True up interest for RAC adjustment 8" xfId="38492"/>
    <cellStyle name="s_Unit Price Sen. (2)_2_JE 39081218 Antenna Rent Revenue_NY_07.12" xfId="9500"/>
    <cellStyle name="s_Unit Price Sen. (2)_2_JE 39081218 Antenna Rent Revenue_NY_07.12 2" xfId="31672"/>
    <cellStyle name="s_Unit Price Sen. (2)_2_JE 39081218 Antenna Rent Revenue_NY_07.12 2 2" xfId="20903"/>
    <cellStyle name="s_Unit Price Sen. (2)_2_JE 500 INTERNAL RESERVE INTEREST Dec. 2011" xfId="8102"/>
    <cellStyle name="s_Unit Price Sen. (2)_2_JE 500 INTERNAL RESERVE INTEREST Dec. 2011 2" xfId="9617"/>
    <cellStyle name="s_Unit Price Sen. (2)_2_JE 500 INTERNAL RESERVE INTEREST Dec. 2011 2 2" xfId="31674"/>
    <cellStyle name="s_Unit Price Sen. (2)_2_JE 500 INTERNAL RESERVE INTEREST Dec. 2011 2 2 2" xfId="34899"/>
    <cellStyle name="s_Unit Price Sen. (2)_2_JE 500 INTERNAL RESERVE INTEREST Dec. 2011 3" xfId="11570"/>
    <cellStyle name="s_Unit Price Sen. (2)_2_JE 500 INTERNAL RESERVE INTEREST Dec. 2011 3 2" xfId="13363"/>
    <cellStyle name="s_Unit Price Sen. (2)_2_JE 500 INTERNAL RESERVE INTEREST Dec. 2011 3 2 2" xfId="16901"/>
    <cellStyle name="s_Unit Price Sen. (2)_2_JE 500 INTERNAL RESERVE INTEREST Dec. 2011 3 2 3" xfId="23958"/>
    <cellStyle name="s_Unit Price Sen. (2)_2_JE 500 INTERNAL RESERVE INTEREST Dec. 2011 3 3" xfId="15144"/>
    <cellStyle name="s_Unit Price Sen. (2)_2_JE 500 INTERNAL RESERVE INTEREST Dec. 2011 3 4" xfId="22189"/>
    <cellStyle name="s_Unit Price Sen. (2)_2_JE 500 INTERNAL RESERVE INTEREST Dec. 2011 4" xfId="12478"/>
    <cellStyle name="s_Unit Price Sen. (2)_2_JE 500 INTERNAL RESERVE INTEREST Dec. 2011 4 2" xfId="16024"/>
    <cellStyle name="s_Unit Price Sen. (2)_2_JE 500 INTERNAL RESERVE INTEREST Dec. 2011 4 3" xfId="23080"/>
    <cellStyle name="s_Unit Price Sen. (2)_2_JE 500 INTERNAL RESERVE INTEREST Dec. 2011 5" xfId="14262"/>
    <cellStyle name="s_Unit Price Sen. (2)_2_JE 500 INTERNAL RESERVE INTEREST Dec. 2011 5 2" xfId="31673"/>
    <cellStyle name="s_Unit Price Sen. (2)_2_JE 500 INTERNAL RESERVE INTEREST Dec. 2011 5 3" xfId="34510"/>
    <cellStyle name="s_Unit Price Sen. (2)_2_JE 500 INTERNAL RESERVE INTEREST Dec. 2011 6" xfId="20358"/>
    <cellStyle name="s_Unit Price Sen. (2)_2_JE 500 INTERNAL RESERVE INTEREST Dec. 2011 7" xfId="36715"/>
    <cellStyle name="s_Unit Price Sen. (2)_2_JE 500 INTERNAL RESERVE INTEREST Dec. 2011 8" xfId="37605"/>
    <cellStyle name="s_Unit Price Sen. (2)_2_JE 500 INTERNAL RESERVE INTEREST Dec. 2011 9" xfId="38493"/>
    <cellStyle name="s_Unit Price Sen. (2)_2_JE 500 INTERNAL RESERVE INTEREST Nov. 2011" xfId="9618"/>
    <cellStyle name="s_Unit Price Sen. (2)_2_JE 500 INTERNAL RESERVE INTEREST Nov. 2011 2" xfId="31675"/>
    <cellStyle name="s_Unit Price Sen. (2)_2_JE 500 INTERNAL RESERVE INTEREST Nov. 2011 2 2" xfId="21202"/>
    <cellStyle name="s_Unit Price Sen. (2)_2_JE 725 - To record the PPV uplift - NY - 08.12" xfId="9271"/>
    <cellStyle name="s_Unit Price Sen. (2)_2_JE 725 - To record the PPV uplift - NY - 08.12 2" xfId="31676"/>
    <cellStyle name="s_Unit Price Sen. (2)_2_JE 725 - To record the PPV uplift - NY - 08.12 2 2" xfId="33247"/>
    <cellStyle name="s_Unit Price Sen. (2)_2_JE 77 Rev Stabilization 02.12" xfId="8103"/>
    <cellStyle name="s_Unit Price Sen. (2)_2_JE 77 Rev Stabilization 02.12 2" xfId="11571"/>
    <cellStyle name="s_Unit Price Sen. (2)_2_JE 77 Rev Stabilization 02.12 2 2" xfId="13364"/>
    <cellStyle name="s_Unit Price Sen. (2)_2_JE 77 Rev Stabilization 02.12 2 2 2" xfId="16902"/>
    <cellStyle name="s_Unit Price Sen. (2)_2_JE 77 Rev Stabilization 02.12 2 2 3" xfId="23959"/>
    <cellStyle name="s_Unit Price Sen. (2)_2_JE 77 Rev Stabilization 02.12 2 3" xfId="15145"/>
    <cellStyle name="s_Unit Price Sen. (2)_2_JE 77 Rev Stabilization 02.12 2 4" xfId="22190"/>
    <cellStyle name="s_Unit Price Sen. (2)_2_JE 77 Rev Stabilization 02.12 3" xfId="12479"/>
    <cellStyle name="s_Unit Price Sen. (2)_2_JE 77 Rev Stabilization 02.12 3 2" xfId="16025"/>
    <cellStyle name="s_Unit Price Sen. (2)_2_JE 77 Rev Stabilization 02.12 3 3" xfId="23081"/>
    <cellStyle name="s_Unit Price Sen. (2)_2_JE 77 Rev Stabilization 02.12 4" xfId="14263"/>
    <cellStyle name="s_Unit Price Sen. (2)_2_JE 77 Rev Stabilization 02.12 4 2" xfId="31677"/>
    <cellStyle name="s_Unit Price Sen. (2)_2_JE 77 Rev Stabilization 02.12 4 3" xfId="19329"/>
    <cellStyle name="s_Unit Price Sen. (2)_2_JE 77 Rev Stabilization 02.12 5" xfId="20359"/>
    <cellStyle name="s_Unit Price Sen. (2)_2_JE 77 Rev Stabilization 02.12 6" xfId="36716"/>
    <cellStyle name="s_Unit Price Sen. (2)_2_JE 77 Rev Stabilization 02.12 7" xfId="37606"/>
    <cellStyle name="s_Unit Price Sen. (2)_2_JE 77 Rev Stabilization 02.12 8" xfId="38494"/>
    <cellStyle name="s_Unit Price Sen. (2)_2_JE 77 Rev Stabilization 03.12" xfId="10749"/>
    <cellStyle name="s_Unit Price Sen. (2)_2_JE 77 Rev Stabilization 03.12 2" xfId="31678"/>
    <cellStyle name="s_Unit Price Sen. (2)_2_JE 77 Rev Stabilization 03.12 2 2" xfId="34514"/>
    <cellStyle name="s_Unit Price Sen. (2)_2_JE 77 Rev Stabilization 08.11" xfId="8104"/>
    <cellStyle name="s_Unit Price Sen. (2)_2_JE 77 Rev Stabilization 08.11 2" xfId="10750"/>
    <cellStyle name="s_Unit Price Sen. (2)_2_JE 77 Rev Stabilization 08.11 2 2" xfId="31680"/>
    <cellStyle name="s_Unit Price Sen. (2)_2_JE 77 Rev Stabilization 08.11 2 2 2" xfId="33554"/>
    <cellStyle name="s_Unit Price Sen. (2)_2_JE 77 Rev Stabilization 08.11 3" xfId="11572"/>
    <cellStyle name="s_Unit Price Sen. (2)_2_JE 77 Rev Stabilization 08.11 3 2" xfId="13365"/>
    <cellStyle name="s_Unit Price Sen. (2)_2_JE 77 Rev Stabilization 08.11 3 2 2" xfId="16903"/>
    <cellStyle name="s_Unit Price Sen. (2)_2_JE 77 Rev Stabilization 08.11 3 2 3" xfId="23960"/>
    <cellStyle name="s_Unit Price Sen. (2)_2_JE 77 Rev Stabilization 08.11 3 3" xfId="15146"/>
    <cellStyle name="s_Unit Price Sen. (2)_2_JE 77 Rev Stabilization 08.11 3 4" xfId="22191"/>
    <cellStyle name="s_Unit Price Sen. (2)_2_JE 77 Rev Stabilization 08.11 4" xfId="12480"/>
    <cellStyle name="s_Unit Price Sen. (2)_2_JE 77 Rev Stabilization 08.11 4 2" xfId="16026"/>
    <cellStyle name="s_Unit Price Sen. (2)_2_JE 77 Rev Stabilization 08.11 4 3" xfId="23082"/>
    <cellStyle name="s_Unit Price Sen. (2)_2_JE 77 Rev Stabilization 08.11 5" xfId="14264"/>
    <cellStyle name="s_Unit Price Sen. (2)_2_JE 77 Rev Stabilization 08.11 5 2" xfId="31679"/>
    <cellStyle name="s_Unit Price Sen. (2)_2_JE 77 Rev Stabilization 08.11 5 3" xfId="19452"/>
    <cellStyle name="s_Unit Price Sen. (2)_2_JE 77 Rev Stabilization 08.11 6" xfId="20360"/>
    <cellStyle name="s_Unit Price Sen. (2)_2_JE 77 Rev Stabilization 08.11 7" xfId="36717"/>
    <cellStyle name="s_Unit Price Sen. (2)_2_JE 77 Rev Stabilization 08.11 8" xfId="37607"/>
    <cellStyle name="s_Unit Price Sen. (2)_2_JE 77 Rev Stabilization 08.11 9" xfId="38495"/>
    <cellStyle name="s_Unit Price Sen. (2)_2_JE 77 Rev Stabilization 11.11" xfId="10751"/>
    <cellStyle name="s_Unit Price Sen. (2)_2_JE 77 Rev Stabilization 11.11 2" xfId="31681"/>
    <cellStyle name="s_Unit Price Sen. (2)_2_JE 77 Rev Stabilization 11.11 2 2" xfId="20743"/>
    <cellStyle name="s_Unit Price Sen. (2)_2_JE 77 Rev Stabilization 12.11" xfId="10752"/>
    <cellStyle name="s_Unit Price Sen. (2)_2_JE 77 Rev Stabilization 12.11 2" xfId="31682"/>
    <cellStyle name="s_Unit Price Sen. (2)_2_JE 77 Rev Stabilization 12.11 2 2" xfId="17364"/>
    <cellStyle name="s_Unit Price Sen. (2)_2_JE 77 Rev Stabilization_NY_08.12" xfId="9272"/>
    <cellStyle name="s_Unit Price Sen. (2)_2_JE 77 Rev Stabilization_NY_08.12 2" xfId="31683"/>
    <cellStyle name="s_Unit Price Sen. (2)_2_JE 77 Rev Stabilization_NY_08.12 2 2" xfId="35239"/>
    <cellStyle name="s_Unit Price Sen. (2)_2_JE 78 Property Tax Stabilization 02.12" xfId="9273"/>
    <cellStyle name="s_Unit Price Sen. (2)_2_JE 78 Property Tax Stabilization 02.12 2" xfId="31684"/>
    <cellStyle name="s_Unit Price Sen. (2)_2_JE 78 Property Tax Stabilization 02.12 2 2" xfId="32371"/>
    <cellStyle name="s_Unit Price Sen. (2)_2_JE 78 Property Tax Stabilization 08.11" xfId="9274"/>
    <cellStyle name="s_Unit Price Sen. (2)_2_JE 78 Property Tax Stabilization 08.11 2" xfId="31685"/>
    <cellStyle name="s_Unit Price Sen. (2)_2_JE 78 Property Tax Stabilization 08.11 2 2" xfId="19288"/>
    <cellStyle name="s_Unit Price Sen. (2)_2_JE 78 Property Tax Stabilization 11.11" xfId="9275"/>
    <cellStyle name="s_Unit Price Sen. (2)_2_JE 78 Property Tax Stabilization 11.11 2" xfId="31686"/>
    <cellStyle name="s_Unit Price Sen. (2)_2_JE 78 Property Tax Stabilization 11.11 2 2" xfId="18086"/>
    <cellStyle name="s_Unit Price Sen. (2)_2_JE Template" xfId="8105"/>
    <cellStyle name="s_Unit Price Sen. (2)_2_JE Template 10" xfId="36718"/>
    <cellStyle name="s_Unit Price Sen. (2)_2_JE Template 11" xfId="37608"/>
    <cellStyle name="s_Unit Price Sen. (2)_2_JE Template 12" xfId="38496"/>
    <cellStyle name="s_Unit Price Sen. (2)_2_JE Template 2" xfId="8106"/>
    <cellStyle name="s_Unit Price Sen. (2)_2_JE Template 2 2" xfId="11574"/>
    <cellStyle name="s_Unit Price Sen. (2)_2_JE Template 2 2 2" xfId="13367"/>
    <cellStyle name="s_Unit Price Sen. (2)_2_JE Template 2 2 2 2" xfId="16905"/>
    <cellStyle name="s_Unit Price Sen. (2)_2_JE Template 2 2 2 3" xfId="23962"/>
    <cellStyle name="s_Unit Price Sen. (2)_2_JE Template 2 2 3" xfId="15148"/>
    <cellStyle name="s_Unit Price Sen. (2)_2_JE Template 2 2 4" xfId="22193"/>
    <cellStyle name="s_Unit Price Sen. (2)_2_JE Template 2 3" xfId="12482"/>
    <cellStyle name="s_Unit Price Sen. (2)_2_JE Template 2 3 2" xfId="16028"/>
    <cellStyle name="s_Unit Price Sen. (2)_2_JE Template 2 3 3" xfId="23084"/>
    <cellStyle name="s_Unit Price Sen. (2)_2_JE Template 2 4" xfId="14266"/>
    <cellStyle name="s_Unit Price Sen. (2)_2_JE Template 2 4 2" xfId="31688"/>
    <cellStyle name="s_Unit Price Sen. (2)_2_JE Template 2 4 3" xfId="33546"/>
    <cellStyle name="s_Unit Price Sen. (2)_2_JE Template 2 5" xfId="20362"/>
    <cellStyle name="s_Unit Price Sen. (2)_2_JE Template 2 6" xfId="36719"/>
    <cellStyle name="s_Unit Price Sen. (2)_2_JE Template 2 7" xfId="37609"/>
    <cellStyle name="s_Unit Price Sen. (2)_2_JE Template 2 8" xfId="38497"/>
    <cellStyle name="s_Unit Price Sen. (2)_2_JE Template 3" xfId="8107"/>
    <cellStyle name="s_Unit Price Sen. (2)_2_JE Template 3 2" xfId="31689"/>
    <cellStyle name="s_Unit Price Sen. (2)_2_JE Template 3 2 2" xfId="17693"/>
    <cellStyle name="s_Unit Price Sen. (2)_2_JE Template 4" xfId="8108"/>
    <cellStyle name="s_Unit Price Sen. (2)_2_JE Template 4 2" xfId="31690"/>
    <cellStyle name="s_Unit Price Sen. (2)_2_JE Template 4 2 2" xfId="20221"/>
    <cellStyle name="s_Unit Price Sen. (2)_2_JE Template 5" xfId="8109"/>
    <cellStyle name="s_Unit Price Sen. (2)_2_JE Template 5 2" xfId="31691"/>
    <cellStyle name="s_Unit Price Sen. (2)_2_JE Template 5 2 2" xfId="32591"/>
    <cellStyle name="s_Unit Price Sen. (2)_2_JE Template 6" xfId="11573"/>
    <cellStyle name="s_Unit Price Sen. (2)_2_JE Template 6 2" xfId="13366"/>
    <cellStyle name="s_Unit Price Sen. (2)_2_JE Template 6 2 2" xfId="16904"/>
    <cellStyle name="s_Unit Price Sen. (2)_2_JE Template 6 2 3" xfId="23961"/>
    <cellStyle name="s_Unit Price Sen. (2)_2_JE Template 6 3" xfId="15147"/>
    <cellStyle name="s_Unit Price Sen. (2)_2_JE Template 6 4" xfId="22192"/>
    <cellStyle name="s_Unit Price Sen. (2)_2_JE Template 7" xfId="12481"/>
    <cellStyle name="s_Unit Price Sen. (2)_2_JE Template 7 2" xfId="16027"/>
    <cellStyle name="s_Unit Price Sen. (2)_2_JE Template 7 3" xfId="23083"/>
    <cellStyle name="s_Unit Price Sen. (2)_2_JE Template 8" xfId="14265"/>
    <cellStyle name="s_Unit Price Sen. (2)_2_JE Template 8 2" xfId="31687"/>
    <cellStyle name="s_Unit Price Sen. (2)_2_JE Template 8 3" xfId="34286"/>
    <cellStyle name="s_Unit Price Sen. (2)_2_JE Template 9" xfId="20361"/>
    <cellStyle name="s_Unit Price Sen. (2)_2_JE Template_~3251160" xfId="8110"/>
    <cellStyle name="s_Unit Price Sen. (2)_2_JE Template_~3251160 2" xfId="11575"/>
    <cellStyle name="s_Unit Price Sen. (2)_2_JE Template_~3251160 2 2" xfId="13368"/>
    <cellStyle name="s_Unit Price Sen. (2)_2_JE Template_~3251160 2 2 2" xfId="16906"/>
    <cellStyle name="s_Unit Price Sen. (2)_2_JE Template_~3251160 2 2 3" xfId="23963"/>
    <cellStyle name="s_Unit Price Sen. (2)_2_JE Template_~3251160 2 3" xfId="15149"/>
    <cellStyle name="s_Unit Price Sen. (2)_2_JE Template_~3251160 2 4" xfId="22194"/>
    <cellStyle name="s_Unit Price Sen. (2)_2_JE Template_~3251160 3" xfId="12483"/>
    <cellStyle name="s_Unit Price Sen. (2)_2_JE Template_~3251160 3 2" xfId="16029"/>
    <cellStyle name="s_Unit Price Sen. (2)_2_JE Template_~3251160 3 3" xfId="23085"/>
    <cellStyle name="s_Unit Price Sen. (2)_2_JE Template_~3251160 4" xfId="14267"/>
    <cellStyle name="s_Unit Price Sen. (2)_2_JE Template_~3251160 4 2" xfId="31692"/>
    <cellStyle name="s_Unit Price Sen. (2)_2_JE Template_~3251160 4 3" xfId="17240"/>
    <cellStyle name="s_Unit Price Sen. (2)_2_JE Template_~3251160 5" xfId="20363"/>
    <cellStyle name="s_Unit Price Sen. (2)_2_JE Template_~3251160 6" xfId="36720"/>
    <cellStyle name="s_Unit Price Sen. (2)_2_JE Template_~3251160 7" xfId="37610"/>
    <cellStyle name="s_Unit Price Sen. (2)_2_JE Template_~3251160 8" xfId="38498"/>
    <cellStyle name="s_Unit Price Sen. (2)_2_JE Template_JE 160 Workbasket accrual LI 09.11" xfId="8111"/>
    <cellStyle name="s_Unit Price Sen. (2)_2_JE Template_JE 160 Workbasket accrual LI 09.11 2" xfId="11576"/>
    <cellStyle name="s_Unit Price Sen. (2)_2_JE Template_JE 160 Workbasket accrual LI 09.11 2 2" xfId="13369"/>
    <cellStyle name="s_Unit Price Sen. (2)_2_JE Template_JE 160 Workbasket accrual LI 09.11 2 2 2" xfId="16907"/>
    <cellStyle name="s_Unit Price Sen. (2)_2_JE Template_JE 160 Workbasket accrual LI 09.11 2 2 3" xfId="23964"/>
    <cellStyle name="s_Unit Price Sen. (2)_2_JE Template_JE 160 Workbasket accrual LI 09.11 2 3" xfId="15150"/>
    <cellStyle name="s_Unit Price Sen. (2)_2_JE Template_JE 160 Workbasket accrual LI 09.11 2 4" xfId="22195"/>
    <cellStyle name="s_Unit Price Sen. (2)_2_JE Template_JE 160 Workbasket accrual LI 09.11 3" xfId="12484"/>
    <cellStyle name="s_Unit Price Sen. (2)_2_JE Template_JE 160 Workbasket accrual LI 09.11 3 2" xfId="16030"/>
    <cellStyle name="s_Unit Price Sen. (2)_2_JE Template_JE 160 Workbasket accrual LI 09.11 3 3" xfId="23086"/>
    <cellStyle name="s_Unit Price Sen. (2)_2_JE Template_JE 160 Workbasket accrual LI 09.11 4" xfId="14268"/>
    <cellStyle name="s_Unit Price Sen. (2)_2_JE Template_JE 160 Workbasket accrual LI 09.11 4 2" xfId="31693"/>
    <cellStyle name="s_Unit Price Sen. (2)_2_JE Template_JE 160 Workbasket accrual LI 09.11 4 3" xfId="35143"/>
    <cellStyle name="s_Unit Price Sen. (2)_2_JE Template_JE 160 Workbasket accrual LI 09.11 5" xfId="20364"/>
    <cellStyle name="s_Unit Price Sen. (2)_2_JE Template_JE 160 Workbasket accrual LI 09.11 6" xfId="36721"/>
    <cellStyle name="s_Unit Price Sen. (2)_2_JE Template_JE 160 Workbasket accrual LI 09.11 7" xfId="37611"/>
    <cellStyle name="s_Unit Price Sen. (2)_2_JE Template_JE 160 Workbasket accrual LI 09.11 8" xfId="38499"/>
    <cellStyle name="s_Unit Price Sen. (2)_2_JE Template_JE 160 Workbasket accrual LI 10.11 - in progress" xfId="8112"/>
    <cellStyle name="s_Unit Price Sen. (2)_2_JE Template_JE 160 Workbasket accrual LI 10.11 - in progress 2" xfId="11577"/>
    <cellStyle name="s_Unit Price Sen. (2)_2_JE Template_JE 160 Workbasket accrual LI 10.11 - in progress 2 2" xfId="13370"/>
    <cellStyle name="s_Unit Price Sen. (2)_2_JE Template_JE 160 Workbasket accrual LI 10.11 - in progress 2 2 2" xfId="16908"/>
    <cellStyle name="s_Unit Price Sen. (2)_2_JE Template_JE 160 Workbasket accrual LI 10.11 - in progress 2 2 3" xfId="23965"/>
    <cellStyle name="s_Unit Price Sen. (2)_2_JE Template_JE 160 Workbasket accrual LI 10.11 - in progress 2 3" xfId="15151"/>
    <cellStyle name="s_Unit Price Sen. (2)_2_JE Template_JE 160 Workbasket accrual LI 10.11 - in progress 2 4" xfId="22196"/>
    <cellStyle name="s_Unit Price Sen. (2)_2_JE Template_JE 160 Workbasket accrual LI 10.11 - in progress 3" xfId="12485"/>
    <cellStyle name="s_Unit Price Sen. (2)_2_JE Template_JE 160 Workbasket accrual LI 10.11 - in progress 3 2" xfId="16031"/>
    <cellStyle name="s_Unit Price Sen. (2)_2_JE Template_JE 160 Workbasket accrual LI 10.11 - in progress 3 3" xfId="23087"/>
    <cellStyle name="s_Unit Price Sen. (2)_2_JE Template_JE 160 Workbasket accrual LI 10.11 - in progress 4" xfId="14269"/>
    <cellStyle name="s_Unit Price Sen. (2)_2_JE Template_JE 160 Workbasket accrual LI 10.11 - in progress 4 2" xfId="31694"/>
    <cellStyle name="s_Unit Price Sen. (2)_2_JE Template_JE 160 Workbasket accrual LI 10.11 - in progress 4 3" xfId="33208"/>
    <cellStyle name="s_Unit Price Sen. (2)_2_JE Template_JE 160 Workbasket accrual LI 10.11 - in progress 5" xfId="20365"/>
    <cellStyle name="s_Unit Price Sen. (2)_2_JE Template_JE 160 Workbasket accrual LI 10.11 - in progress 6" xfId="36722"/>
    <cellStyle name="s_Unit Price Sen. (2)_2_JE Template_JE 160 Workbasket accrual LI 10.11 - in progress 7" xfId="37612"/>
    <cellStyle name="s_Unit Price Sen. (2)_2_JE Template_JE 160 Workbasket accrual LI 10.11 - in progress 8" xfId="38500"/>
    <cellStyle name="s_Unit Price Sen. (2)_2_JE Template_JE 160 Workbasket Template_LI_04.12" xfId="8113"/>
    <cellStyle name="s_Unit Price Sen. (2)_2_JE Template_JE 160 Workbasket Template_LI_04.12 2" xfId="11578"/>
    <cellStyle name="s_Unit Price Sen. (2)_2_JE Template_JE 160 Workbasket Template_LI_04.12 2 2" xfId="13371"/>
    <cellStyle name="s_Unit Price Sen. (2)_2_JE Template_JE 160 Workbasket Template_LI_04.12 2 2 2" xfId="16909"/>
    <cellStyle name="s_Unit Price Sen. (2)_2_JE Template_JE 160 Workbasket Template_LI_04.12 2 2 3" xfId="23966"/>
    <cellStyle name="s_Unit Price Sen. (2)_2_JE Template_JE 160 Workbasket Template_LI_04.12 2 3" xfId="15152"/>
    <cellStyle name="s_Unit Price Sen. (2)_2_JE Template_JE 160 Workbasket Template_LI_04.12 2 4" xfId="22197"/>
    <cellStyle name="s_Unit Price Sen. (2)_2_JE Template_JE 160 Workbasket Template_LI_04.12 3" xfId="12486"/>
    <cellStyle name="s_Unit Price Sen. (2)_2_JE Template_JE 160 Workbasket Template_LI_04.12 3 2" xfId="16032"/>
    <cellStyle name="s_Unit Price Sen. (2)_2_JE Template_JE 160 Workbasket Template_LI_04.12 3 3" xfId="23088"/>
    <cellStyle name="s_Unit Price Sen. (2)_2_JE Template_JE 160 Workbasket Template_LI_04.12 4" xfId="14270"/>
    <cellStyle name="s_Unit Price Sen. (2)_2_JE Template_JE 160 Workbasket Template_LI_04.12 4 2" xfId="31695"/>
    <cellStyle name="s_Unit Price Sen. (2)_2_JE Template_JE 160 Workbasket Template_LI_04.12 4 3" xfId="19486"/>
    <cellStyle name="s_Unit Price Sen. (2)_2_JE Template_JE 160 Workbasket Template_LI_04.12 5" xfId="20366"/>
    <cellStyle name="s_Unit Price Sen. (2)_2_JE Template_JE 160 Workbasket Template_LI_04.12 6" xfId="36723"/>
    <cellStyle name="s_Unit Price Sen. (2)_2_JE Template_JE 160 Workbasket Template_LI_04.12 7" xfId="37613"/>
    <cellStyle name="s_Unit Price Sen. (2)_2_JE Template_JE 160 Workbasket Template_LI_04.12 8" xfId="38501"/>
    <cellStyle name="s_Unit Price Sen. (2)_2_JE Template_JE 160 Workbasket Template_LI_07.12" xfId="8114"/>
    <cellStyle name="s_Unit Price Sen. (2)_2_JE Template_JE 160 Workbasket Template_LI_07.12 2" xfId="11579"/>
    <cellStyle name="s_Unit Price Sen. (2)_2_JE Template_JE 160 Workbasket Template_LI_07.12 2 2" xfId="13372"/>
    <cellStyle name="s_Unit Price Sen. (2)_2_JE Template_JE 160 Workbasket Template_LI_07.12 2 2 2" xfId="16910"/>
    <cellStyle name="s_Unit Price Sen. (2)_2_JE Template_JE 160 Workbasket Template_LI_07.12 2 2 3" xfId="23967"/>
    <cellStyle name="s_Unit Price Sen. (2)_2_JE Template_JE 160 Workbasket Template_LI_07.12 2 3" xfId="15153"/>
    <cellStyle name="s_Unit Price Sen. (2)_2_JE Template_JE 160 Workbasket Template_LI_07.12 2 4" xfId="22198"/>
    <cellStyle name="s_Unit Price Sen. (2)_2_JE Template_JE 160 Workbasket Template_LI_07.12 3" xfId="12487"/>
    <cellStyle name="s_Unit Price Sen. (2)_2_JE Template_JE 160 Workbasket Template_LI_07.12 3 2" xfId="16033"/>
    <cellStyle name="s_Unit Price Sen. (2)_2_JE Template_JE 160 Workbasket Template_LI_07.12 3 3" xfId="23089"/>
    <cellStyle name="s_Unit Price Sen. (2)_2_JE Template_JE 160 Workbasket Template_LI_07.12 4" xfId="14271"/>
    <cellStyle name="s_Unit Price Sen. (2)_2_JE Template_JE 160 Workbasket Template_LI_07.12 4 2" xfId="31696"/>
    <cellStyle name="s_Unit Price Sen. (2)_2_JE Template_JE 160 Workbasket Template_LI_07.12 4 3" xfId="34900"/>
    <cellStyle name="s_Unit Price Sen. (2)_2_JE Template_JE 160 Workbasket Template_LI_07.12 5" xfId="20367"/>
    <cellStyle name="s_Unit Price Sen. (2)_2_JE Template_JE 160 Workbasket Template_LI_07.12 6" xfId="36724"/>
    <cellStyle name="s_Unit Price Sen. (2)_2_JE Template_JE 160 Workbasket Template_LI_07.12 7" xfId="37614"/>
    <cellStyle name="s_Unit Price Sen. (2)_2_JE Template_JE 160 Workbasket Template_LI_07.12 8" xfId="38502"/>
    <cellStyle name="s_Unit Price Sen. (2)_2_JE Template_JE 175 Legal Accrual_LI 05.12" xfId="8115"/>
    <cellStyle name="s_Unit Price Sen. (2)_2_JE Template_JE 175 Legal Accrual_LI 05.12 2" xfId="11580"/>
    <cellStyle name="s_Unit Price Sen. (2)_2_JE Template_JE 175 Legal Accrual_LI 05.12 2 2" xfId="13373"/>
    <cellStyle name="s_Unit Price Sen. (2)_2_JE Template_JE 175 Legal Accrual_LI 05.12 2 2 2" xfId="16911"/>
    <cellStyle name="s_Unit Price Sen. (2)_2_JE Template_JE 175 Legal Accrual_LI 05.12 2 2 3" xfId="23968"/>
    <cellStyle name="s_Unit Price Sen. (2)_2_JE Template_JE 175 Legal Accrual_LI 05.12 2 3" xfId="15154"/>
    <cellStyle name="s_Unit Price Sen. (2)_2_JE Template_JE 175 Legal Accrual_LI 05.12 2 4" xfId="22199"/>
    <cellStyle name="s_Unit Price Sen. (2)_2_JE Template_JE 175 Legal Accrual_LI 05.12 3" xfId="12488"/>
    <cellStyle name="s_Unit Price Sen. (2)_2_JE Template_JE 175 Legal Accrual_LI 05.12 3 2" xfId="16034"/>
    <cellStyle name="s_Unit Price Sen. (2)_2_JE Template_JE 175 Legal Accrual_LI 05.12 3 3" xfId="23090"/>
    <cellStyle name="s_Unit Price Sen. (2)_2_JE Template_JE 175 Legal Accrual_LI 05.12 4" xfId="14272"/>
    <cellStyle name="s_Unit Price Sen. (2)_2_JE Template_JE 175 Legal Accrual_LI 05.12 4 2" xfId="31697"/>
    <cellStyle name="s_Unit Price Sen. (2)_2_JE Template_JE 175 Legal Accrual_LI 05.12 4 3" xfId="34464"/>
    <cellStyle name="s_Unit Price Sen. (2)_2_JE Template_JE 175 Legal Accrual_LI 05.12 5" xfId="20368"/>
    <cellStyle name="s_Unit Price Sen. (2)_2_JE Template_JE 175 Legal Accrual_LI 05.12 6" xfId="36725"/>
    <cellStyle name="s_Unit Price Sen. (2)_2_JE Template_JE 175 Legal Accrual_LI 05.12 7" xfId="37615"/>
    <cellStyle name="s_Unit Price Sen. (2)_2_JE Template_JE 175 Legal Accrual_LI 05.12 8" xfId="38503"/>
    <cellStyle name="s_Unit Price Sen. (2)_2_JE Template_JE 175 Legal Accrual_LI 08.2011" xfId="8116"/>
    <cellStyle name="s_Unit Price Sen. (2)_2_JE Template_JE 175 Legal Accrual_LI 08.2011 2" xfId="11581"/>
    <cellStyle name="s_Unit Price Sen. (2)_2_JE Template_JE 175 Legal Accrual_LI 08.2011 2 2" xfId="13374"/>
    <cellStyle name="s_Unit Price Sen. (2)_2_JE Template_JE 175 Legal Accrual_LI 08.2011 2 2 2" xfId="16912"/>
    <cellStyle name="s_Unit Price Sen. (2)_2_JE Template_JE 175 Legal Accrual_LI 08.2011 2 2 3" xfId="23969"/>
    <cellStyle name="s_Unit Price Sen. (2)_2_JE Template_JE 175 Legal Accrual_LI 08.2011 2 3" xfId="15155"/>
    <cellStyle name="s_Unit Price Sen. (2)_2_JE Template_JE 175 Legal Accrual_LI 08.2011 2 4" xfId="22200"/>
    <cellStyle name="s_Unit Price Sen. (2)_2_JE Template_JE 175 Legal Accrual_LI 08.2011 3" xfId="12489"/>
    <cellStyle name="s_Unit Price Sen. (2)_2_JE Template_JE 175 Legal Accrual_LI 08.2011 3 2" xfId="16035"/>
    <cellStyle name="s_Unit Price Sen. (2)_2_JE Template_JE 175 Legal Accrual_LI 08.2011 3 3" xfId="23091"/>
    <cellStyle name="s_Unit Price Sen. (2)_2_JE Template_JE 175 Legal Accrual_LI 08.2011 4" xfId="14273"/>
    <cellStyle name="s_Unit Price Sen. (2)_2_JE Template_JE 175 Legal Accrual_LI 08.2011 4 2" xfId="31698"/>
    <cellStyle name="s_Unit Price Sen. (2)_2_JE Template_JE 175 Legal Accrual_LI 08.2011 4 3" xfId="18101"/>
    <cellStyle name="s_Unit Price Sen. (2)_2_JE Template_JE 175 Legal Accrual_LI 08.2011 5" xfId="20369"/>
    <cellStyle name="s_Unit Price Sen. (2)_2_JE Template_JE 175 Legal Accrual_LI 08.2011 6" xfId="36726"/>
    <cellStyle name="s_Unit Price Sen. (2)_2_JE Template_JE 175 Legal Accrual_LI 08.2011 7" xfId="37616"/>
    <cellStyle name="s_Unit Price Sen. (2)_2_JE Template_JE 175 Legal Accrual_LI 08.2011 8" xfId="38504"/>
    <cellStyle name="s_Unit Price Sen. (2)_2_JE Template_JE 175 Legal Accrual_LI -10.2011" xfId="8117"/>
    <cellStyle name="s_Unit Price Sen. (2)_2_JE Template_JE 175 Legal Accrual_LI -10.2011 2" xfId="11582"/>
    <cellStyle name="s_Unit Price Sen. (2)_2_JE Template_JE 175 Legal Accrual_LI -10.2011 2 2" xfId="13375"/>
    <cellStyle name="s_Unit Price Sen. (2)_2_JE Template_JE 175 Legal Accrual_LI -10.2011 2 2 2" xfId="16913"/>
    <cellStyle name="s_Unit Price Sen. (2)_2_JE Template_JE 175 Legal Accrual_LI -10.2011 2 2 3" xfId="23970"/>
    <cellStyle name="s_Unit Price Sen. (2)_2_JE Template_JE 175 Legal Accrual_LI -10.2011 2 3" xfId="15156"/>
    <cellStyle name="s_Unit Price Sen. (2)_2_JE Template_JE 175 Legal Accrual_LI -10.2011 2 4" xfId="22201"/>
    <cellStyle name="s_Unit Price Sen. (2)_2_JE Template_JE 175 Legal Accrual_LI -10.2011 3" xfId="12490"/>
    <cellStyle name="s_Unit Price Sen. (2)_2_JE Template_JE 175 Legal Accrual_LI -10.2011 3 2" xfId="16036"/>
    <cellStyle name="s_Unit Price Sen. (2)_2_JE Template_JE 175 Legal Accrual_LI -10.2011 3 3" xfId="23092"/>
    <cellStyle name="s_Unit Price Sen. (2)_2_JE Template_JE 175 Legal Accrual_LI -10.2011 4" xfId="14274"/>
    <cellStyle name="s_Unit Price Sen. (2)_2_JE Template_JE 175 Legal Accrual_LI -10.2011 4 2" xfId="31699"/>
    <cellStyle name="s_Unit Price Sen. (2)_2_JE Template_JE 175 Legal Accrual_LI -10.2011 4 3" xfId="33978"/>
    <cellStyle name="s_Unit Price Sen. (2)_2_JE Template_JE 175 Legal Accrual_LI -10.2011 5" xfId="20370"/>
    <cellStyle name="s_Unit Price Sen. (2)_2_JE Template_JE 175 Legal Accrual_LI -10.2011 6" xfId="36727"/>
    <cellStyle name="s_Unit Price Sen. (2)_2_JE Template_JE 175 Legal Accrual_LI -10.2011 7" xfId="37617"/>
    <cellStyle name="s_Unit Price Sen. (2)_2_JE Template_JE 175 Legal Accrual_LI -10.2011 8" xfId="38505"/>
    <cellStyle name="s_Unit Price Sen. (2)_2_JE Template_JE 175 Legal Accrual_LI -11.2011" xfId="8118"/>
    <cellStyle name="s_Unit Price Sen. (2)_2_JE Template_JE 175 Legal Accrual_LI -11.2011 2" xfId="11583"/>
    <cellStyle name="s_Unit Price Sen. (2)_2_JE Template_JE 175 Legal Accrual_LI -11.2011 2 2" xfId="13376"/>
    <cellStyle name="s_Unit Price Sen. (2)_2_JE Template_JE 175 Legal Accrual_LI -11.2011 2 2 2" xfId="16914"/>
    <cellStyle name="s_Unit Price Sen. (2)_2_JE Template_JE 175 Legal Accrual_LI -11.2011 2 2 3" xfId="23971"/>
    <cellStyle name="s_Unit Price Sen. (2)_2_JE Template_JE 175 Legal Accrual_LI -11.2011 2 3" xfId="15157"/>
    <cellStyle name="s_Unit Price Sen. (2)_2_JE Template_JE 175 Legal Accrual_LI -11.2011 2 4" xfId="22202"/>
    <cellStyle name="s_Unit Price Sen. (2)_2_JE Template_JE 175 Legal Accrual_LI -11.2011 3" xfId="12491"/>
    <cellStyle name="s_Unit Price Sen. (2)_2_JE Template_JE 175 Legal Accrual_LI -11.2011 3 2" xfId="16037"/>
    <cellStyle name="s_Unit Price Sen. (2)_2_JE Template_JE 175 Legal Accrual_LI -11.2011 3 3" xfId="23093"/>
    <cellStyle name="s_Unit Price Sen. (2)_2_JE Template_JE 175 Legal Accrual_LI -11.2011 4" xfId="14275"/>
    <cellStyle name="s_Unit Price Sen. (2)_2_JE Template_JE 175 Legal Accrual_LI -11.2011 4 2" xfId="31700"/>
    <cellStyle name="s_Unit Price Sen. (2)_2_JE Template_JE 175 Legal Accrual_LI -11.2011 4 3" xfId="35569"/>
    <cellStyle name="s_Unit Price Sen. (2)_2_JE Template_JE 175 Legal Accrual_LI -11.2011 5" xfId="20371"/>
    <cellStyle name="s_Unit Price Sen. (2)_2_JE Template_JE 175 Legal Accrual_LI -11.2011 6" xfId="36728"/>
    <cellStyle name="s_Unit Price Sen. (2)_2_JE Template_JE 175 Legal Accrual_LI -11.2011 7" xfId="37618"/>
    <cellStyle name="s_Unit Price Sen. (2)_2_JE Template_JE 175 Legal Accrual_LI -11.2011 8" xfId="38506"/>
    <cellStyle name="s_Unit Price Sen. (2)_2_JE Template_JE 175 Legal Accrual_LI -12.2011" xfId="8119"/>
    <cellStyle name="s_Unit Price Sen. (2)_2_JE Template_JE 175 Legal Accrual_LI -12.2011 2" xfId="11584"/>
    <cellStyle name="s_Unit Price Sen. (2)_2_JE Template_JE 175 Legal Accrual_LI -12.2011 2 2" xfId="13377"/>
    <cellStyle name="s_Unit Price Sen. (2)_2_JE Template_JE 175 Legal Accrual_LI -12.2011 2 2 2" xfId="16915"/>
    <cellStyle name="s_Unit Price Sen. (2)_2_JE Template_JE 175 Legal Accrual_LI -12.2011 2 2 3" xfId="23972"/>
    <cellStyle name="s_Unit Price Sen. (2)_2_JE Template_JE 175 Legal Accrual_LI -12.2011 2 3" xfId="15158"/>
    <cellStyle name="s_Unit Price Sen. (2)_2_JE Template_JE 175 Legal Accrual_LI -12.2011 2 4" xfId="22203"/>
    <cellStyle name="s_Unit Price Sen. (2)_2_JE Template_JE 175 Legal Accrual_LI -12.2011 3" xfId="12492"/>
    <cellStyle name="s_Unit Price Sen. (2)_2_JE Template_JE 175 Legal Accrual_LI -12.2011 3 2" xfId="16038"/>
    <cellStyle name="s_Unit Price Sen. (2)_2_JE Template_JE 175 Legal Accrual_LI -12.2011 3 3" xfId="23094"/>
    <cellStyle name="s_Unit Price Sen. (2)_2_JE Template_JE 175 Legal Accrual_LI -12.2011 4" xfId="14276"/>
    <cellStyle name="s_Unit Price Sen. (2)_2_JE Template_JE 175 Legal Accrual_LI -12.2011 4 2" xfId="31701"/>
    <cellStyle name="s_Unit Price Sen. (2)_2_JE Template_JE 175 Legal Accrual_LI -12.2011 4 3" xfId="21410"/>
    <cellStyle name="s_Unit Price Sen. (2)_2_JE Template_JE 175 Legal Accrual_LI -12.2011 5" xfId="20372"/>
    <cellStyle name="s_Unit Price Sen. (2)_2_JE Template_JE 175 Legal Accrual_LI -12.2011 6" xfId="36729"/>
    <cellStyle name="s_Unit Price Sen. (2)_2_JE Template_JE 175 Legal Accrual_LI -12.2011 7" xfId="37619"/>
    <cellStyle name="s_Unit Price Sen. (2)_2_JE Template_JE 175 Legal Accrual_LI -12.2011 8" xfId="38507"/>
    <cellStyle name="s_Unit Price Sen. (2)_2_JE Template_JE 175_Legal Accrual_TN_08.11" xfId="8120"/>
    <cellStyle name="s_Unit Price Sen. (2)_2_JE Template_JE 175_Legal Accrual_TN_08.11 2" xfId="11585"/>
    <cellStyle name="s_Unit Price Sen. (2)_2_JE Template_JE 175_Legal Accrual_TN_08.11 2 2" xfId="13378"/>
    <cellStyle name="s_Unit Price Sen. (2)_2_JE Template_JE 175_Legal Accrual_TN_08.11 2 2 2" xfId="16916"/>
    <cellStyle name="s_Unit Price Sen. (2)_2_JE Template_JE 175_Legal Accrual_TN_08.11 2 2 3" xfId="23973"/>
    <cellStyle name="s_Unit Price Sen. (2)_2_JE Template_JE 175_Legal Accrual_TN_08.11 2 3" xfId="15159"/>
    <cellStyle name="s_Unit Price Sen. (2)_2_JE Template_JE 175_Legal Accrual_TN_08.11 2 4" xfId="22204"/>
    <cellStyle name="s_Unit Price Sen. (2)_2_JE Template_JE 175_Legal Accrual_TN_08.11 3" xfId="12493"/>
    <cellStyle name="s_Unit Price Sen. (2)_2_JE Template_JE 175_Legal Accrual_TN_08.11 3 2" xfId="16039"/>
    <cellStyle name="s_Unit Price Sen. (2)_2_JE Template_JE 175_Legal Accrual_TN_08.11 3 3" xfId="23095"/>
    <cellStyle name="s_Unit Price Sen. (2)_2_JE Template_JE 175_Legal Accrual_TN_08.11 4" xfId="14277"/>
    <cellStyle name="s_Unit Price Sen. (2)_2_JE Template_JE 175_Legal Accrual_TN_08.11 4 2" xfId="31702"/>
    <cellStyle name="s_Unit Price Sen. (2)_2_JE Template_JE 175_Legal Accrual_TN_08.11 4 3" xfId="17832"/>
    <cellStyle name="s_Unit Price Sen. (2)_2_JE Template_JE 175_Legal Accrual_TN_08.11 5" xfId="20373"/>
    <cellStyle name="s_Unit Price Sen. (2)_2_JE Template_JE 175_Legal Accrual_TN_08.11 6" xfId="36730"/>
    <cellStyle name="s_Unit Price Sen. (2)_2_JE Template_JE 175_Legal Accrual_TN_08.11 7" xfId="37620"/>
    <cellStyle name="s_Unit Price Sen. (2)_2_JE Template_JE 175_Legal Accrual_TN_08.11 8" xfId="38508"/>
    <cellStyle name="s_Unit Price Sen. (2)_2_JE Template_JE 175_Legal Accrual_TN_09.11" xfId="8121"/>
    <cellStyle name="s_Unit Price Sen. (2)_2_JE Template_JE 175_Legal Accrual_TN_09.11 2" xfId="11586"/>
    <cellStyle name="s_Unit Price Sen. (2)_2_JE Template_JE 175_Legal Accrual_TN_09.11 2 2" xfId="13379"/>
    <cellStyle name="s_Unit Price Sen. (2)_2_JE Template_JE 175_Legal Accrual_TN_09.11 2 2 2" xfId="16917"/>
    <cellStyle name="s_Unit Price Sen. (2)_2_JE Template_JE 175_Legal Accrual_TN_09.11 2 2 3" xfId="23974"/>
    <cellStyle name="s_Unit Price Sen. (2)_2_JE Template_JE 175_Legal Accrual_TN_09.11 2 3" xfId="15160"/>
    <cellStyle name="s_Unit Price Sen. (2)_2_JE Template_JE 175_Legal Accrual_TN_09.11 2 4" xfId="22205"/>
    <cellStyle name="s_Unit Price Sen. (2)_2_JE Template_JE 175_Legal Accrual_TN_09.11 3" xfId="12494"/>
    <cellStyle name="s_Unit Price Sen. (2)_2_JE Template_JE 175_Legal Accrual_TN_09.11 3 2" xfId="16040"/>
    <cellStyle name="s_Unit Price Sen. (2)_2_JE Template_JE 175_Legal Accrual_TN_09.11 3 3" xfId="23096"/>
    <cellStyle name="s_Unit Price Sen. (2)_2_JE Template_JE 175_Legal Accrual_TN_09.11 4" xfId="14278"/>
    <cellStyle name="s_Unit Price Sen. (2)_2_JE Template_JE 175_Legal Accrual_TN_09.11 4 2" xfId="31703"/>
    <cellStyle name="s_Unit Price Sen. (2)_2_JE Template_JE 175_Legal Accrual_TN_09.11 4 3" xfId="19083"/>
    <cellStyle name="s_Unit Price Sen. (2)_2_JE Template_JE 175_Legal Accrual_TN_09.11 5" xfId="20374"/>
    <cellStyle name="s_Unit Price Sen. (2)_2_JE Template_JE 175_Legal Accrual_TN_09.11 6" xfId="36731"/>
    <cellStyle name="s_Unit Price Sen. (2)_2_JE Template_JE 175_Legal Accrual_TN_09.11 7" xfId="37621"/>
    <cellStyle name="s_Unit Price Sen. (2)_2_JE Template_JE 175_Legal Accrual_TN_09.11 8" xfId="38509"/>
    <cellStyle name="s_Unit Price Sen. (2)_2_JE Template_LI-Legal Fees_Accrual Worksheet_2011-02Nov" xfId="8122"/>
    <cellStyle name="s_Unit Price Sen. (2)_2_JE Template_LI-Legal Fees_Accrual Worksheet_2011-02Nov 2" xfId="11587"/>
    <cellStyle name="s_Unit Price Sen. (2)_2_JE Template_LI-Legal Fees_Accrual Worksheet_2011-02Nov 2 2" xfId="13380"/>
    <cellStyle name="s_Unit Price Sen. (2)_2_JE Template_LI-Legal Fees_Accrual Worksheet_2011-02Nov 2 2 2" xfId="16918"/>
    <cellStyle name="s_Unit Price Sen. (2)_2_JE Template_LI-Legal Fees_Accrual Worksheet_2011-02Nov 2 2 3" xfId="23975"/>
    <cellStyle name="s_Unit Price Sen. (2)_2_JE Template_LI-Legal Fees_Accrual Worksheet_2011-02Nov 2 3" xfId="15161"/>
    <cellStyle name="s_Unit Price Sen. (2)_2_JE Template_LI-Legal Fees_Accrual Worksheet_2011-02Nov 2 4" xfId="22206"/>
    <cellStyle name="s_Unit Price Sen. (2)_2_JE Template_LI-Legal Fees_Accrual Worksheet_2011-02Nov 3" xfId="12495"/>
    <cellStyle name="s_Unit Price Sen. (2)_2_JE Template_LI-Legal Fees_Accrual Worksheet_2011-02Nov 3 2" xfId="16041"/>
    <cellStyle name="s_Unit Price Sen. (2)_2_JE Template_LI-Legal Fees_Accrual Worksheet_2011-02Nov 3 3" xfId="23097"/>
    <cellStyle name="s_Unit Price Sen. (2)_2_JE Template_LI-Legal Fees_Accrual Worksheet_2011-02Nov 4" xfId="14279"/>
    <cellStyle name="s_Unit Price Sen. (2)_2_JE Template_LI-Legal Fees_Accrual Worksheet_2011-02Nov 4 2" xfId="31704"/>
    <cellStyle name="s_Unit Price Sen. (2)_2_JE Template_LI-Legal Fees_Accrual Worksheet_2011-02Nov 4 3" xfId="33094"/>
    <cellStyle name="s_Unit Price Sen. (2)_2_JE Template_LI-Legal Fees_Accrual Worksheet_2011-02Nov 5" xfId="20375"/>
    <cellStyle name="s_Unit Price Sen. (2)_2_JE Template_LI-Legal Fees_Accrual Worksheet_2011-02Nov 6" xfId="36732"/>
    <cellStyle name="s_Unit Price Sen. (2)_2_JE Template_LI-Legal Fees_Accrual Worksheet_2011-02Nov 7" xfId="37622"/>
    <cellStyle name="s_Unit Price Sen. (2)_2_JE Template_LI-Legal Fees_Accrual Worksheet_2011-02Nov 8" xfId="38510"/>
    <cellStyle name="s_Unit Price Sen. (2)_2_JE Template_SAP JE Accrual" xfId="8123"/>
    <cellStyle name="s_Unit Price Sen. (2)_2_JE Template_SAP JE Accrual 2" xfId="11588"/>
    <cellStyle name="s_Unit Price Sen. (2)_2_JE Template_SAP JE Accrual 2 2" xfId="13381"/>
    <cellStyle name="s_Unit Price Sen. (2)_2_JE Template_SAP JE Accrual 2 2 2" xfId="16919"/>
    <cellStyle name="s_Unit Price Sen. (2)_2_JE Template_SAP JE Accrual 2 2 3" xfId="23976"/>
    <cellStyle name="s_Unit Price Sen. (2)_2_JE Template_SAP JE Accrual 2 3" xfId="15162"/>
    <cellStyle name="s_Unit Price Sen. (2)_2_JE Template_SAP JE Accrual 2 4" xfId="22207"/>
    <cellStyle name="s_Unit Price Sen. (2)_2_JE Template_SAP JE Accrual 3" xfId="12496"/>
    <cellStyle name="s_Unit Price Sen. (2)_2_JE Template_SAP JE Accrual 3 2" xfId="16042"/>
    <cellStyle name="s_Unit Price Sen. (2)_2_JE Template_SAP JE Accrual 3 3" xfId="23098"/>
    <cellStyle name="s_Unit Price Sen. (2)_2_JE Template_SAP JE Accrual 4" xfId="14280"/>
    <cellStyle name="s_Unit Price Sen. (2)_2_JE Template_SAP JE Accrual 4 2" xfId="31705"/>
    <cellStyle name="s_Unit Price Sen. (2)_2_JE Template_SAP JE Accrual 4 3" xfId="17795"/>
    <cellStyle name="s_Unit Price Sen. (2)_2_JE Template_SAP JE Accrual 5" xfId="20376"/>
    <cellStyle name="s_Unit Price Sen. (2)_2_JE Template_SAP JE Accrual 6" xfId="36733"/>
    <cellStyle name="s_Unit Price Sen. (2)_2_JE Template_SAP JE Accrual 7" xfId="37623"/>
    <cellStyle name="s_Unit Price Sen. (2)_2_JE Template_SAP JE Accrual 8" xfId="38511"/>
    <cellStyle name="s_Unit Price Sen. (2)_2_JE Template_SAP JE Template 10.06.12" xfId="8124"/>
    <cellStyle name="s_Unit Price Sen. (2)_2_JE Template_SAP JE Template 10.06.12 2" xfId="11589"/>
    <cellStyle name="s_Unit Price Sen. (2)_2_JE Template_SAP JE Template 10.06.12 2 2" xfId="13382"/>
    <cellStyle name="s_Unit Price Sen. (2)_2_JE Template_SAP JE Template 10.06.12 2 2 2" xfId="16920"/>
    <cellStyle name="s_Unit Price Sen. (2)_2_JE Template_SAP JE Template 10.06.12 2 2 3" xfId="23977"/>
    <cellStyle name="s_Unit Price Sen. (2)_2_JE Template_SAP JE Template 10.06.12 2 3" xfId="15163"/>
    <cellStyle name="s_Unit Price Sen. (2)_2_JE Template_SAP JE Template 10.06.12 2 4" xfId="22208"/>
    <cellStyle name="s_Unit Price Sen. (2)_2_JE Template_SAP JE Template 10.06.12 3" xfId="12497"/>
    <cellStyle name="s_Unit Price Sen. (2)_2_JE Template_SAP JE Template 10.06.12 3 2" xfId="16043"/>
    <cellStyle name="s_Unit Price Sen. (2)_2_JE Template_SAP JE Template 10.06.12 3 3" xfId="23099"/>
    <cellStyle name="s_Unit Price Sen. (2)_2_JE Template_SAP JE Template 10.06.12 4" xfId="14281"/>
    <cellStyle name="s_Unit Price Sen. (2)_2_JE Template_SAP JE Template 10.06.12 4 2" xfId="31706"/>
    <cellStyle name="s_Unit Price Sen. (2)_2_JE Template_SAP JE Template 10.06.12 4 3" xfId="21201"/>
    <cellStyle name="s_Unit Price Sen. (2)_2_JE Template_SAP JE Template 10.06.12 5" xfId="20377"/>
    <cellStyle name="s_Unit Price Sen. (2)_2_JE Template_SAP JE Template 10.06.12 6" xfId="36734"/>
    <cellStyle name="s_Unit Price Sen. (2)_2_JE Template_SAP JE Template 10.06.12 7" xfId="37624"/>
    <cellStyle name="s_Unit Price Sen. (2)_2_JE Template_SAP JE Template 10.06.12 8" xfId="38512"/>
    <cellStyle name="s_Unit Price Sen. (2)_2_JE-December 2012" xfId="8125"/>
    <cellStyle name="s_Unit Price Sen. (2)_2_JE-December 2012 10" xfId="36735"/>
    <cellStyle name="s_Unit Price Sen. (2)_2_JE-December 2012 11" xfId="37625"/>
    <cellStyle name="s_Unit Price Sen. (2)_2_JE-December 2012 12" xfId="38513"/>
    <cellStyle name="s_Unit Price Sen. (2)_2_JE-December 2012 2" xfId="8126"/>
    <cellStyle name="s_Unit Price Sen. (2)_2_JE-December 2012 2 2" xfId="31708"/>
    <cellStyle name="s_Unit Price Sen. (2)_2_JE-December 2012 2 2 2" xfId="17663"/>
    <cellStyle name="s_Unit Price Sen. (2)_2_JE-December 2012 3" xfId="8127"/>
    <cellStyle name="s_Unit Price Sen. (2)_2_JE-December 2012 3 2" xfId="31709"/>
    <cellStyle name="s_Unit Price Sen. (2)_2_JE-December 2012 3 2 2" xfId="35086"/>
    <cellStyle name="s_Unit Price Sen. (2)_2_JE-December 2012 4" xfId="8128"/>
    <cellStyle name="s_Unit Price Sen. (2)_2_JE-December 2012 4 2" xfId="31710"/>
    <cellStyle name="s_Unit Price Sen. (2)_2_JE-December 2012 4 2 2" xfId="18096"/>
    <cellStyle name="s_Unit Price Sen. (2)_2_JE-December 2012 5" xfId="8129"/>
    <cellStyle name="s_Unit Price Sen. (2)_2_JE-December 2012 5 2" xfId="31711"/>
    <cellStyle name="s_Unit Price Sen. (2)_2_JE-December 2012 5 2 2" xfId="17429"/>
    <cellStyle name="s_Unit Price Sen. (2)_2_JE-December 2012 6" xfId="11590"/>
    <cellStyle name="s_Unit Price Sen. (2)_2_JE-December 2012 6 2" xfId="13383"/>
    <cellStyle name="s_Unit Price Sen. (2)_2_JE-December 2012 6 2 2" xfId="16921"/>
    <cellStyle name="s_Unit Price Sen. (2)_2_JE-December 2012 6 2 3" xfId="23978"/>
    <cellStyle name="s_Unit Price Sen. (2)_2_JE-December 2012 6 3" xfId="15164"/>
    <cellStyle name="s_Unit Price Sen. (2)_2_JE-December 2012 6 4" xfId="22209"/>
    <cellStyle name="s_Unit Price Sen. (2)_2_JE-December 2012 7" xfId="12498"/>
    <cellStyle name="s_Unit Price Sen. (2)_2_JE-December 2012 7 2" xfId="16044"/>
    <cellStyle name="s_Unit Price Sen. (2)_2_JE-December 2012 7 3" xfId="23100"/>
    <cellStyle name="s_Unit Price Sen. (2)_2_JE-December 2012 8" xfId="14282"/>
    <cellStyle name="s_Unit Price Sen. (2)_2_JE-December 2012 8 2" xfId="31707"/>
    <cellStyle name="s_Unit Price Sen. (2)_2_JE-December 2012 8 3" xfId="17379"/>
    <cellStyle name="s_Unit Price Sen. (2)_2_JE-December 2012 9" xfId="20378"/>
    <cellStyle name="s_Unit Price Sen. (2)_2_JE-November 2012" xfId="8130"/>
    <cellStyle name="s_Unit Price Sen. (2)_2_JE-November 2012 10" xfId="36736"/>
    <cellStyle name="s_Unit Price Sen. (2)_2_JE-November 2012 11" xfId="37626"/>
    <cellStyle name="s_Unit Price Sen. (2)_2_JE-November 2012 12" xfId="38514"/>
    <cellStyle name="s_Unit Price Sen. (2)_2_JE-November 2012 2" xfId="8131"/>
    <cellStyle name="s_Unit Price Sen. (2)_2_JE-November 2012 2 2" xfId="31713"/>
    <cellStyle name="s_Unit Price Sen. (2)_2_JE-November 2012 2 2 2" xfId="35683"/>
    <cellStyle name="s_Unit Price Sen. (2)_2_JE-November 2012 3" xfId="8132"/>
    <cellStyle name="s_Unit Price Sen. (2)_2_JE-November 2012 3 2" xfId="31714"/>
    <cellStyle name="s_Unit Price Sen. (2)_2_JE-November 2012 3 2 2" xfId="33912"/>
    <cellStyle name="s_Unit Price Sen. (2)_2_JE-November 2012 4" xfId="8133"/>
    <cellStyle name="s_Unit Price Sen. (2)_2_JE-November 2012 4 2" xfId="31715"/>
    <cellStyle name="s_Unit Price Sen. (2)_2_JE-November 2012 4 2 2" xfId="18893"/>
    <cellStyle name="s_Unit Price Sen. (2)_2_JE-November 2012 5" xfId="8134"/>
    <cellStyle name="s_Unit Price Sen. (2)_2_JE-November 2012 5 2" xfId="31716"/>
    <cellStyle name="s_Unit Price Sen. (2)_2_JE-November 2012 5 2 2" xfId="18853"/>
    <cellStyle name="s_Unit Price Sen. (2)_2_JE-November 2012 6" xfId="11591"/>
    <cellStyle name="s_Unit Price Sen. (2)_2_JE-November 2012 6 2" xfId="13384"/>
    <cellStyle name="s_Unit Price Sen. (2)_2_JE-November 2012 6 2 2" xfId="16922"/>
    <cellStyle name="s_Unit Price Sen. (2)_2_JE-November 2012 6 2 3" xfId="23979"/>
    <cellStyle name="s_Unit Price Sen. (2)_2_JE-November 2012 6 3" xfId="15165"/>
    <cellStyle name="s_Unit Price Sen. (2)_2_JE-November 2012 6 4" xfId="22210"/>
    <cellStyle name="s_Unit Price Sen. (2)_2_JE-November 2012 7" xfId="12499"/>
    <cellStyle name="s_Unit Price Sen. (2)_2_JE-November 2012 7 2" xfId="16045"/>
    <cellStyle name="s_Unit Price Sen. (2)_2_JE-November 2012 7 3" xfId="23101"/>
    <cellStyle name="s_Unit Price Sen. (2)_2_JE-November 2012 8" xfId="14283"/>
    <cellStyle name="s_Unit Price Sen. (2)_2_JE-November 2012 8 2" xfId="31712"/>
    <cellStyle name="s_Unit Price Sen. (2)_2_JE-November 2012 8 3" xfId="33186"/>
    <cellStyle name="s_Unit Price Sen. (2)_2_JE-November 2012 9" xfId="20380"/>
    <cellStyle name="s_Unit Price Sen. (2)_2_Journal Entry (2)" xfId="8135"/>
    <cellStyle name="s_Unit Price Sen. (2)_2_Journal Entry (2) 2" xfId="11592"/>
    <cellStyle name="s_Unit Price Sen. (2)_2_Journal Entry (2) 2 2" xfId="13385"/>
    <cellStyle name="s_Unit Price Sen. (2)_2_Journal Entry (2) 2 2 2" xfId="16923"/>
    <cellStyle name="s_Unit Price Sen. (2)_2_Journal Entry (2) 2 2 3" xfId="23980"/>
    <cellStyle name="s_Unit Price Sen. (2)_2_Journal Entry (2) 2 3" xfId="15166"/>
    <cellStyle name="s_Unit Price Sen. (2)_2_Journal Entry (2) 2 4" xfId="22211"/>
    <cellStyle name="s_Unit Price Sen. (2)_2_Journal Entry (2) 3" xfId="12500"/>
    <cellStyle name="s_Unit Price Sen. (2)_2_Journal Entry (2) 3 2" xfId="16046"/>
    <cellStyle name="s_Unit Price Sen. (2)_2_Journal Entry (2) 3 3" xfId="23102"/>
    <cellStyle name="s_Unit Price Sen. (2)_2_Journal Entry (2) 4" xfId="14284"/>
    <cellStyle name="s_Unit Price Sen. (2)_2_Journal Entry (2) 4 2" xfId="31717"/>
    <cellStyle name="s_Unit Price Sen. (2)_2_Journal Entry (2) 4 3" xfId="34901"/>
    <cellStyle name="s_Unit Price Sen. (2)_2_Journal Entry (2) 5" xfId="20385"/>
    <cellStyle name="s_Unit Price Sen. (2)_2_Journal Entry (2) 6" xfId="36737"/>
    <cellStyle name="s_Unit Price Sen. (2)_2_Journal Entry (2) 7" xfId="37627"/>
    <cellStyle name="s_Unit Price Sen. (2)_2_Journal Entry (2) 8" xfId="38515"/>
    <cellStyle name="s_Unit Price Sen. (2)_2_JR 2001 OPEB 2012" xfId="10753"/>
    <cellStyle name="s_Unit Price Sen. (2)_2_JR 2001 OPEB 2012 2" xfId="31718"/>
    <cellStyle name="s_Unit Price Sen. (2)_2_JR 2001 OPEB 2012 2 2" xfId="20665"/>
    <cellStyle name="s_Unit Price Sen. (2)_2_JR 2002 Pension Costs 2012" xfId="10754"/>
    <cellStyle name="s_Unit Price Sen. (2)_2_JR 2002 Pension Costs 2012 2" xfId="31719"/>
    <cellStyle name="s_Unit Price Sen. (2)_2_JR 2002 Pension Costs 2012 2 2" xfId="33532"/>
    <cellStyle name="s_Unit Price Sen. (2)_2_LI#38 165100 Mar 2011" xfId="8136"/>
    <cellStyle name="s_Unit Price Sen. (2)_2_LI#38 165100 Mar 2011 2" xfId="10755"/>
    <cellStyle name="s_Unit Price Sen. (2)_2_LI#38 165100 Mar 2011 2 2" xfId="31721"/>
    <cellStyle name="s_Unit Price Sen. (2)_2_LI#38 165100 Mar 2011 2 2 2" xfId="17419"/>
    <cellStyle name="s_Unit Price Sen. (2)_2_LI#38 165100 Mar 2011 3" xfId="11593"/>
    <cellStyle name="s_Unit Price Sen. (2)_2_LI#38 165100 Mar 2011 3 2" xfId="13386"/>
    <cellStyle name="s_Unit Price Sen. (2)_2_LI#38 165100 Mar 2011 3 2 2" xfId="16924"/>
    <cellStyle name="s_Unit Price Sen. (2)_2_LI#38 165100 Mar 2011 3 2 3" xfId="23981"/>
    <cellStyle name="s_Unit Price Sen. (2)_2_LI#38 165100 Mar 2011 3 3" xfId="15167"/>
    <cellStyle name="s_Unit Price Sen. (2)_2_LI#38 165100 Mar 2011 3 4" xfId="22212"/>
    <cellStyle name="s_Unit Price Sen. (2)_2_LI#38 165100 Mar 2011 4" xfId="12501"/>
    <cellStyle name="s_Unit Price Sen. (2)_2_LI#38 165100 Mar 2011 4 2" xfId="16047"/>
    <cellStyle name="s_Unit Price Sen. (2)_2_LI#38 165100 Mar 2011 4 3" xfId="23103"/>
    <cellStyle name="s_Unit Price Sen. (2)_2_LI#38 165100 Mar 2011 5" xfId="14285"/>
    <cellStyle name="s_Unit Price Sen. (2)_2_LI#38 165100 Mar 2011 5 2" xfId="31720"/>
    <cellStyle name="s_Unit Price Sen. (2)_2_LI#38 165100 Mar 2011 5 3" xfId="19040"/>
    <cellStyle name="s_Unit Price Sen. (2)_2_LI#38 165100 Mar 2011 6" xfId="20386"/>
    <cellStyle name="s_Unit Price Sen. (2)_2_LI#38 165100 Mar 2011 7" xfId="36738"/>
    <cellStyle name="s_Unit Price Sen. (2)_2_LI#38 165100 Mar 2011 8" xfId="37628"/>
    <cellStyle name="s_Unit Price Sen. (2)_2_LI#38 165100 Mar 2011 9" xfId="38516"/>
    <cellStyle name="s_Unit Price Sen. (2)_2_LI#38 165100 Mar 2011_39 - JE 77 Rev Stabilization_NY_05.12" xfId="9276"/>
    <cellStyle name="s_Unit Price Sen. (2)_2_LI#38 165100 Mar 2011_39 - JE 77 Rev Stabilization_NY_05.12 2" xfId="10756"/>
    <cellStyle name="s_Unit Price Sen. (2)_2_LI#38 165100 Mar 2011_39 - JE 77 Rev Stabilization_NY_05.12 2 2" xfId="31723"/>
    <cellStyle name="s_Unit Price Sen. (2)_2_LI#38 165100 Mar 2011_39 - JE 77 Rev Stabilization_NY_05.12 2 2 2" xfId="32992"/>
    <cellStyle name="s_Unit Price Sen. (2)_2_LI#38 165100 Mar 2011_39 - JE 77 Rev Stabilization_NY_05.12 3" xfId="31722"/>
    <cellStyle name="s_Unit Price Sen. (2)_2_LI#38 165100 Mar 2011_39 - JE 77 Rev Stabilization_NY_05.12 3 2" xfId="35020"/>
    <cellStyle name="s_Unit Price Sen. (2)_2_LI#38 165100 Mar 2011_39 - JE 79 Rev Stabilization adj_NY_05.12" xfId="9277"/>
    <cellStyle name="s_Unit Price Sen. (2)_2_LI#38 165100 Mar 2011_39 - JE 79 Rev Stabilization adj_NY_05.12 2" xfId="10757"/>
    <cellStyle name="s_Unit Price Sen. (2)_2_LI#38 165100 Mar 2011_39 - JE 79 Rev Stabilization adj_NY_05.12 2 2" xfId="31725"/>
    <cellStyle name="s_Unit Price Sen. (2)_2_LI#38 165100 Mar 2011_39 - JE 79 Rev Stabilization adj_NY_05.12 2 2 2" xfId="17629"/>
    <cellStyle name="s_Unit Price Sen. (2)_2_LI#38 165100 Mar 2011_39 - JE 79 Rev Stabilization adj_NY_05.12 3" xfId="31724"/>
    <cellStyle name="s_Unit Price Sen. (2)_2_LI#38 165100 Mar 2011_39 - JE 79 Rev Stabilization adj_NY_05.12 3 2" xfId="19768"/>
    <cellStyle name="s_Unit Price Sen. (2)_2_LI#38 165100 Mar 2011_JE 38110902 True up interest for RAC adjustment" xfId="8137"/>
    <cellStyle name="s_Unit Price Sen. (2)_2_LI#38 165100 Mar 2011_JE 38110902 True up interest for RAC adjustment 2" xfId="10758"/>
    <cellStyle name="s_Unit Price Sen. (2)_2_LI#38 165100 Mar 2011_JE 38110902 True up interest for RAC adjustment 2 2" xfId="31727"/>
    <cellStyle name="s_Unit Price Sen. (2)_2_LI#38 165100 Mar 2011_JE 38110902 True up interest for RAC adjustment 2 2 2" xfId="18055"/>
    <cellStyle name="s_Unit Price Sen. (2)_2_LI#38 165100 Mar 2011_JE 38110902 True up interest for RAC adjustment 3" xfId="11594"/>
    <cellStyle name="s_Unit Price Sen. (2)_2_LI#38 165100 Mar 2011_JE 38110902 True up interest for RAC adjustment 3 2" xfId="13387"/>
    <cellStyle name="s_Unit Price Sen. (2)_2_LI#38 165100 Mar 2011_JE 38110902 True up interest for RAC adjustment 3 2 2" xfId="16925"/>
    <cellStyle name="s_Unit Price Sen. (2)_2_LI#38 165100 Mar 2011_JE 38110902 True up interest for RAC adjustment 3 2 3" xfId="23982"/>
    <cellStyle name="s_Unit Price Sen. (2)_2_LI#38 165100 Mar 2011_JE 38110902 True up interest for RAC adjustment 3 3" xfId="15168"/>
    <cellStyle name="s_Unit Price Sen. (2)_2_LI#38 165100 Mar 2011_JE 38110902 True up interest for RAC adjustment 3 4" xfId="22213"/>
    <cellStyle name="s_Unit Price Sen. (2)_2_LI#38 165100 Mar 2011_JE 38110902 True up interest for RAC adjustment 4" xfId="12502"/>
    <cellStyle name="s_Unit Price Sen. (2)_2_LI#38 165100 Mar 2011_JE 38110902 True up interest for RAC adjustment 4 2" xfId="16048"/>
    <cellStyle name="s_Unit Price Sen. (2)_2_LI#38 165100 Mar 2011_JE 38110902 True up interest for RAC adjustment 4 3" xfId="23104"/>
    <cellStyle name="s_Unit Price Sen. (2)_2_LI#38 165100 Mar 2011_JE 38110902 True up interest for RAC adjustment 5" xfId="14286"/>
    <cellStyle name="s_Unit Price Sen. (2)_2_LI#38 165100 Mar 2011_JE 38110902 True up interest for RAC adjustment 5 2" xfId="31726"/>
    <cellStyle name="s_Unit Price Sen. (2)_2_LI#38 165100 Mar 2011_JE 38110902 True up interest for RAC adjustment 5 3" xfId="33124"/>
    <cellStyle name="s_Unit Price Sen. (2)_2_LI#38 165100 Mar 2011_JE 38110902 True up interest for RAC adjustment 6" xfId="20387"/>
    <cellStyle name="s_Unit Price Sen. (2)_2_LI#38 165100 Mar 2011_JE 38110902 True up interest for RAC adjustment 7" xfId="36739"/>
    <cellStyle name="s_Unit Price Sen. (2)_2_LI#38 165100 Mar 2011_JE 38110902 True up interest for RAC adjustment 8" xfId="37629"/>
    <cellStyle name="s_Unit Price Sen. (2)_2_LI#38 165100 Mar 2011_JE 38110902 True up interest for RAC adjustment 9" xfId="38517"/>
    <cellStyle name="s_Unit Price Sen. (2)_2_LI#38 165100 Mar 2011_JE 77 Rev Stabilization 01.12" xfId="8138"/>
    <cellStyle name="s_Unit Price Sen. (2)_2_LI#38 165100 Mar 2011_JE 77 Rev Stabilization 01.12 2" xfId="10759"/>
    <cellStyle name="s_Unit Price Sen. (2)_2_LI#38 165100 Mar 2011_JE 77 Rev Stabilization 01.12 2 2" xfId="31729"/>
    <cellStyle name="s_Unit Price Sen. (2)_2_LI#38 165100 Mar 2011_JE 77 Rev Stabilization 01.12 2 2 2" xfId="20892"/>
    <cellStyle name="s_Unit Price Sen. (2)_2_LI#38 165100 Mar 2011_JE 77 Rev Stabilization 01.12 3" xfId="11595"/>
    <cellStyle name="s_Unit Price Sen. (2)_2_LI#38 165100 Mar 2011_JE 77 Rev Stabilization 01.12 3 2" xfId="13388"/>
    <cellStyle name="s_Unit Price Sen. (2)_2_LI#38 165100 Mar 2011_JE 77 Rev Stabilization 01.12 3 2 2" xfId="16926"/>
    <cellStyle name="s_Unit Price Sen. (2)_2_LI#38 165100 Mar 2011_JE 77 Rev Stabilization 01.12 3 2 3" xfId="23983"/>
    <cellStyle name="s_Unit Price Sen. (2)_2_LI#38 165100 Mar 2011_JE 77 Rev Stabilization 01.12 3 3" xfId="15169"/>
    <cellStyle name="s_Unit Price Sen. (2)_2_LI#38 165100 Mar 2011_JE 77 Rev Stabilization 01.12 3 4" xfId="22214"/>
    <cellStyle name="s_Unit Price Sen. (2)_2_LI#38 165100 Mar 2011_JE 77 Rev Stabilization 01.12 4" xfId="12503"/>
    <cellStyle name="s_Unit Price Sen. (2)_2_LI#38 165100 Mar 2011_JE 77 Rev Stabilization 01.12 4 2" xfId="16049"/>
    <cellStyle name="s_Unit Price Sen. (2)_2_LI#38 165100 Mar 2011_JE 77 Rev Stabilization 01.12 4 3" xfId="23105"/>
    <cellStyle name="s_Unit Price Sen. (2)_2_LI#38 165100 Mar 2011_JE 77 Rev Stabilization 01.12 5" xfId="14287"/>
    <cellStyle name="s_Unit Price Sen. (2)_2_LI#38 165100 Mar 2011_JE 77 Rev Stabilization 01.12 5 2" xfId="31728"/>
    <cellStyle name="s_Unit Price Sen. (2)_2_LI#38 165100 Mar 2011_JE 77 Rev Stabilization 01.12 5 3" xfId="33400"/>
    <cellStyle name="s_Unit Price Sen. (2)_2_LI#38 165100 Mar 2011_JE 77 Rev Stabilization 01.12 6" xfId="20388"/>
    <cellStyle name="s_Unit Price Sen. (2)_2_LI#38 165100 Mar 2011_JE 77 Rev Stabilization 01.12 7" xfId="36740"/>
    <cellStyle name="s_Unit Price Sen. (2)_2_LI#38 165100 Mar 2011_JE 77 Rev Stabilization 01.12 8" xfId="37630"/>
    <cellStyle name="s_Unit Price Sen. (2)_2_LI#38 165100 Mar 2011_JE 77 Rev Stabilization 01.12 9" xfId="38518"/>
    <cellStyle name="s_Unit Price Sen. (2)_2_LI#38 165100 Mar 2011_JE 77 Rev Stabilization 04.12" xfId="9278"/>
    <cellStyle name="s_Unit Price Sen. (2)_2_LI#38 165100 Mar 2011_JE 77 Rev Stabilization 04.12 2" xfId="10760"/>
    <cellStyle name="s_Unit Price Sen. (2)_2_LI#38 165100 Mar 2011_JE 77 Rev Stabilization 04.12 2 2" xfId="31731"/>
    <cellStyle name="s_Unit Price Sen. (2)_2_LI#38 165100 Mar 2011_JE 77 Rev Stabilization 04.12 2 2 2" xfId="35146"/>
    <cellStyle name="s_Unit Price Sen. (2)_2_LI#38 165100 Mar 2011_JE 77 Rev Stabilization 04.12 3" xfId="31730"/>
    <cellStyle name="s_Unit Price Sen. (2)_2_LI#38 165100 Mar 2011_JE 77 Rev Stabilization 04.12 3 2" xfId="32514"/>
    <cellStyle name="s_Unit Price Sen. (2)_2_LI#38 165100 Mar 2011_JE 77 Rev Stabilization_LI_07.12" xfId="9279"/>
    <cellStyle name="s_Unit Price Sen. (2)_2_LI#38 165100 Mar 2011_JE 77 Rev Stabilization_LI_07.12 2" xfId="31732"/>
    <cellStyle name="s_Unit Price Sen. (2)_2_LI#38 165100 Mar 2011_JE 77 Rev Stabilization_LI_07.12 2 2" xfId="35094"/>
    <cellStyle name="s_Unit Price Sen. (2)_2_LI#38 165100 Mar 2011_JE 78 Property Tax Stabilization 01.12" xfId="8139"/>
    <cellStyle name="s_Unit Price Sen. (2)_2_LI#38 165100 Mar 2011_JE 78 Property Tax Stabilization 01.12 2" xfId="10761"/>
    <cellStyle name="s_Unit Price Sen. (2)_2_LI#38 165100 Mar 2011_JE 78 Property Tax Stabilization 01.12 2 2" xfId="31734"/>
    <cellStyle name="s_Unit Price Sen. (2)_2_LI#38 165100 Mar 2011_JE 78 Property Tax Stabilization 01.12 2 2 2" xfId="20882"/>
    <cellStyle name="s_Unit Price Sen. (2)_2_LI#38 165100 Mar 2011_JE 78 Property Tax Stabilization 01.12 3" xfId="11596"/>
    <cellStyle name="s_Unit Price Sen. (2)_2_LI#38 165100 Mar 2011_JE 78 Property Tax Stabilization 01.12 3 2" xfId="13389"/>
    <cellStyle name="s_Unit Price Sen. (2)_2_LI#38 165100 Mar 2011_JE 78 Property Tax Stabilization 01.12 3 2 2" xfId="16927"/>
    <cellStyle name="s_Unit Price Sen. (2)_2_LI#38 165100 Mar 2011_JE 78 Property Tax Stabilization 01.12 3 2 3" xfId="23984"/>
    <cellStyle name="s_Unit Price Sen. (2)_2_LI#38 165100 Mar 2011_JE 78 Property Tax Stabilization 01.12 3 3" xfId="15170"/>
    <cellStyle name="s_Unit Price Sen. (2)_2_LI#38 165100 Mar 2011_JE 78 Property Tax Stabilization 01.12 3 4" xfId="22215"/>
    <cellStyle name="s_Unit Price Sen. (2)_2_LI#38 165100 Mar 2011_JE 78 Property Tax Stabilization 01.12 4" xfId="12504"/>
    <cellStyle name="s_Unit Price Sen. (2)_2_LI#38 165100 Mar 2011_JE 78 Property Tax Stabilization 01.12 4 2" xfId="16050"/>
    <cellStyle name="s_Unit Price Sen. (2)_2_LI#38 165100 Mar 2011_JE 78 Property Tax Stabilization 01.12 4 3" xfId="23106"/>
    <cellStyle name="s_Unit Price Sen. (2)_2_LI#38 165100 Mar 2011_JE 78 Property Tax Stabilization 01.12 5" xfId="14288"/>
    <cellStyle name="s_Unit Price Sen. (2)_2_LI#38 165100 Mar 2011_JE 78 Property Tax Stabilization 01.12 5 2" xfId="31733"/>
    <cellStyle name="s_Unit Price Sen. (2)_2_LI#38 165100 Mar 2011_JE 78 Property Tax Stabilization 01.12 5 3" xfId="19412"/>
    <cellStyle name="s_Unit Price Sen. (2)_2_LI#38 165100 Mar 2011_JE 78 Property Tax Stabilization 01.12 6" xfId="20389"/>
    <cellStyle name="s_Unit Price Sen. (2)_2_LI#38 165100 Mar 2011_JE 78 Property Tax Stabilization 01.12 7" xfId="36741"/>
    <cellStyle name="s_Unit Price Sen. (2)_2_LI#38 165100 Mar 2011_JE 78 Property Tax Stabilization 01.12 8" xfId="37631"/>
    <cellStyle name="s_Unit Price Sen. (2)_2_LI#38 165100 Mar 2011_JE 78 Property Tax Stabilization 01.12 9" xfId="38519"/>
    <cellStyle name="s_Unit Price Sen. (2)_2_LI#38 165100 Mar 2011_JE 78 Property Tax Stabilization 03.12" xfId="9280"/>
    <cellStyle name="s_Unit Price Sen. (2)_2_LI#38 165100 Mar 2011_JE 78 Property Tax Stabilization 03.12 2" xfId="31735"/>
    <cellStyle name="s_Unit Price Sen. (2)_2_LI#38 165100 Mar 2011_JE 78 Property Tax Stabilization 03.12 2 2" xfId="17478"/>
    <cellStyle name="s_Unit Price Sen. (2)_2_LI#38 165100 Mar 2011_JE 78 Property Tax Stabilization 04.12" xfId="9281"/>
    <cellStyle name="s_Unit Price Sen. (2)_2_LI#38 165100 Mar 2011_JE 78 Property Tax Stabilization 04.12 2" xfId="31736"/>
    <cellStyle name="s_Unit Price Sen. (2)_2_LI#38 165100 Mar 2011_JE 78 Property Tax Stabilization 04.12 2 2" xfId="18455"/>
    <cellStyle name="s_Unit Price Sen. (2)_2_LI#38 165100 Mar 2011_JE 78 Property Tax Stabilization 11.11" xfId="8140"/>
    <cellStyle name="s_Unit Price Sen. (2)_2_LI#38 165100 Mar 2011_JE 78 Property Tax Stabilization 11.11 2" xfId="10762"/>
    <cellStyle name="s_Unit Price Sen. (2)_2_LI#38 165100 Mar 2011_JE 78 Property Tax Stabilization 11.11 2 2" xfId="31738"/>
    <cellStyle name="s_Unit Price Sen. (2)_2_LI#38 165100 Mar 2011_JE 78 Property Tax Stabilization 11.11 2 2 2" xfId="20222"/>
    <cellStyle name="s_Unit Price Sen. (2)_2_LI#38 165100 Mar 2011_JE 78 Property Tax Stabilization 11.11 3" xfId="11597"/>
    <cellStyle name="s_Unit Price Sen. (2)_2_LI#38 165100 Mar 2011_JE 78 Property Tax Stabilization 11.11 3 2" xfId="13390"/>
    <cellStyle name="s_Unit Price Sen. (2)_2_LI#38 165100 Mar 2011_JE 78 Property Tax Stabilization 11.11 3 2 2" xfId="16928"/>
    <cellStyle name="s_Unit Price Sen. (2)_2_LI#38 165100 Mar 2011_JE 78 Property Tax Stabilization 11.11 3 2 3" xfId="23985"/>
    <cellStyle name="s_Unit Price Sen. (2)_2_LI#38 165100 Mar 2011_JE 78 Property Tax Stabilization 11.11 3 3" xfId="15171"/>
    <cellStyle name="s_Unit Price Sen. (2)_2_LI#38 165100 Mar 2011_JE 78 Property Tax Stabilization 11.11 3 4" xfId="22216"/>
    <cellStyle name="s_Unit Price Sen. (2)_2_LI#38 165100 Mar 2011_JE 78 Property Tax Stabilization 11.11 4" xfId="12505"/>
    <cellStyle name="s_Unit Price Sen. (2)_2_LI#38 165100 Mar 2011_JE 78 Property Tax Stabilization 11.11 4 2" xfId="16051"/>
    <cellStyle name="s_Unit Price Sen. (2)_2_LI#38 165100 Mar 2011_JE 78 Property Tax Stabilization 11.11 4 3" xfId="23107"/>
    <cellStyle name="s_Unit Price Sen. (2)_2_LI#38 165100 Mar 2011_JE 78 Property Tax Stabilization 11.11 5" xfId="14289"/>
    <cellStyle name="s_Unit Price Sen. (2)_2_LI#38 165100 Mar 2011_JE 78 Property Tax Stabilization 11.11 5 2" xfId="31737"/>
    <cellStyle name="s_Unit Price Sen. (2)_2_LI#38 165100 Mar 2011_JE 78 Property Tax Stabilization 11.11 5 3" xfId="34437"/>
    <cellStyle name="s_Unit Price Sen. (2)_2_LI#38 165100 Mar 2011_JE 78 Property Tax Stabilization 11.11 6" xfId="20390"/>
    <cellStyle name="s_Unit Price Sen. (2)_2_LI#38 165100 Mar 2011_JE 78 Property Tax Stabilization 11.11 7" xfId="36742"/>
    <cellStyle name="s_Unit Price Sen. (2)_2_LI#38 165100 Mar 2011_JE 78 Property Tax Stabilization 11.11 8" xfId="37632"/>
    <cellStyle name="s_Unit Price Sen. (2)_2_LI#38 165100 Mar 2011_JE 78 Property Tax Stabilization 11.11 9" xfId="38520"/>
    <cellStyle name="s_Unit Price Sen. (2)_2_UPLOAD-Template_2012-06-22" xfId="8141"/>
    <cellStyle name="s_Unit Price Sen. (2)_2_UPLOAD-Template_2012-06-22 10" xfId="36743"/>
    <cellStyle name="s_Unit Price Sen. (2)_2_UPLOAD-Template_2012-06-22 11" xfId="37633"/>
    <cellStyle name="s_Unit Price Sen. (2)_2_UPLOAD-Template_2012-06-22 12" xfId="38521"/>
    <cellStyle name="s_Unit Price Sen. (2)_2_UPLOAD-Template_2012-06-22 2" xfId="8142"/>
    <cellStyle name="s_Unit Price Sen. (2)_2_UPLOAD-Template_2012-06-22 2 2" xfId="11599"/>
    <cellStyle name="s_Unit Price Sen. (2)_2_UPLOAD-Template_2012-06-22 2 2 2" xfId="13392"/>
    <cellStyle name="s_Unit Price Sen. (2)_2_UPLOAD-Template_2012-06-22 2 2 2 2" xfId="16930"/>
    <cellStyle name="s_Unit Price Sen. (2)_2_UPLOAD-Template_2012-06-22 2 2 2 3" xfId="23987"/>
    <cellStyle name="s_Unit Price Sen. (2)_2_UPLOAD-Template_2012-06-22 2 2 3" xfId="15173"/>
    <cellStyle name="s_Unit Price Sen. (2)_2_UPLOAD-Template_2012-06-22 2 2 4" xfId="22218"/>
    <cellStyle name="s_Unit Price Sen. (2)_2_UPLOAD-Template_2012-06-22 2 3" xfId="12507"/>
    <cellStyle name="s_Unit Price Sen. (2)_2_UPLOAD-Template_2012-06-22 2 3 2" xfId="16053"/>
    <cellStyle name="s_Unit Price Sen. (2)_2_UPLOAD-Template_2012-06-22 2 3 3" xfId="23109"/>
    <cellStyle name="s_Unit Price Sen. (2)_2_UPLOAD-Template_2012-06-22 2 4" xfId="14291"/>
    <cellStyle name="s_Unit Price Sen. (2)_2_UPLOAD-Template_2012-06-22 2 4 2" xfId="31740"/>
    <cellStyle name="s_Unit Price Sen. (2)_2_UPLOAD-Template_2012-06-22 2 4 3" xfId="35047"/>
    <cellStyle name="s_Unit Price Sen. (2)_2_UPLOAD-Template_2012-06-22 2 5" xfId="20392"/>
    <cellStyle name="s_Unit Price Sen. (2)_2_UPLOAD-Template_2012-06-22 2 6" xfId="36744"/>
    <cellStyle name="s_Unit Price Sen. (2)_2_UPLOAD-Template_2012-06-22 2 7" xfId="37634"/>
    <cellStyle name="s_Unit Price Sen. (2)_2_UPLOAD-Template_2012-06-22 2 8" xfId="38522"/>
    <cellStyle name="s_Unit Price Sen. (2)_2_UPLOAD-Template_2012-06-22 3" xfId="8143"/>
    <cellStyle name="s_Unit Price Sen. (2)_2_UPLOAD-Template_2012-06-22 3 2" xfId="31741"/>
    <cellStyle name="s_Unit Price Sen. (2)_2_UPLOAD-Template_2012-06-22 3 2 2" xfId="32457"/>
    <cellStyle name="s_Unit Price Sen. (2)_2_UPLOAD-Template_2012-06-22 4" xfId="8144"/>
    <cellStyle name="s_Unit Price Sen. (2)_2_UPLOAD-Template_2012-06-22 4 2" xfId="31742"/>
    <cellStyle name="s_Unit Price Sen. (2)_2_UPLOAD-Template_2012-06-22 4 2 2" xfId="20817"/>
    <cellStyle name="s_Unit Price Sen. (2)_2_UPLOAD-Template_2012-06-22 5" xfId="8145"/>
    <cellStyle name="s_Unit Price Sen. (2)_2_UPLOAD-Template_2012-06-22 5 2" xfId="31743"/>
    <cellStyle name="s_Unit Price Sen. (2)_2_UPLOAD-Template_2012-06-22 5 2 2" xfId="35570"/>
    <cellStyle name="s_Unit Price Sen. (2)_2_UPLOAD-Template_2012-06-22 6" xfId="11598"/>
    <cellStyle name="s_Unit Price Sen. (2)_2_UPLOAD-Template_2012-06-22 6 2" xfId="13391"/>
    <cellStyle name="s_Unit Price Sen. (2)_2_UPLOAD-Template_2012-06-22 6 2 2" xfId="16929"/>
    <cellStyle name="s_Unit Price Sen. (2)_2_UPLOAD-Template_2012-06-22 6 2 3" xfId="23986"/>
    <cellStyle name="s_Unit Price Sen. (2)_2_UPLOAD-Template_2012-06-22 6 3" xfId="15172"/>
    <cellStyle name="s_Unit Price Sen. (2)_2_UPLOAD-Template_2012-06-22 6 4" xfId="22217"/>
    <cellStyle name="s_Unit Price Sen. (2)_2_UPLOAD-Template_2012-06-22 7" xfId="12506"/>
    <cellStyle name="s_Unit Price Sen. (2)_2_UPLOAD-Template_2012-06-22 7 2" xfId="16052"/>
    <cellStyle name="s_Unit Price Sen. (2)_2_UPLOAD-Template_2012-06-22 7 3" xfId="23108"/>
    <cellStyle name="s_Unit Price Sen. (2)_2_UPLOAD-Template_2012-06-22 8" xfId="14290"/>
    <cellStyle name="s_Unit Price Sen. (2)_2_UPLOAD-Template_2012-06-22 8 2" xfId="31739"/>
    <cellStyle name="s_Unit Price Sen. (2)_2_UPLOAD-Template_2012-06-22 8 3" xfId="18566"/>
    <cellStyle name="s_Unit Price Sen. (2)_2_UPLOAD-Template_2012-06-22 9" xfId="20391"/>
    <cellStyle name="s_Unit Price Sen. (2)_2_UPLOAD-Template_2012-06-22_SAP JE Accrual" xfId="8146"/>
    <cellStyle name="s_Unit Price Sen. (2)_2_UPLOAD-Template_2012-06-22_SAP JE Accrual 2" xfId="11600"/>
    <cellStyle name="s_Unit Price Sen. (2)_2_UPLOAD-Template_2012-06-22_SAP JE Accrual 2 2" xfId="13393"/>
    <cellStyle name="s_Unit Price Sen. (2)_2_UPLOAD-Template_2012-06-22_SAP JE Accrual 2 2 2" xfId="16931"/>
    <cellStyle name="s_Unit Price Sen. (2)_2_UPLOAD-Template_2012-06-22_SAP JE Accrual 2 2 3" xfId="23988"/>
    <cellStyle name="s_Unit Price Sen. (2)_2_UPLOAD-Template_2012-06-22_SAP JE Accrual 2 3" xfId="15174"/>
    <cellStyle name="s_Unit Price Sen. (2)_2_UPLOAD-Template_2012-06-22_SAP JE Accrual 2 4" xfId="22219"/>
    <cellStyle name="s_Unit Price Sen. (2)_2_UPLOAD-Template_2012-06-22_SAP JE Accrual 3" xfId="12508"/>
    <cellStyle name="s_Unit Price Sen. (2)_2_UPLOAD-Template_2012-06-22_SAP JE Accrual 3 2" xfId="16054"/>
    <cellStyle name="s_Unit Price Sen. (2)_2_UPLOAD-Template_2012-06-22_SAP JE Accrual 3 3" xfId="23110"/>
    <cellStyle name="s_Unit Price Sen. (2)_2_UPLOAD-Template_2012-06-22_SAP JE Accrual 4" xfId="14292"/>
    <cellStyle name="s_Unit Price Sen. (2)_2_UPLOAD-Template_2012-06-22_SAP JE Accrual 4 2" xfId="31744"/>
    <cellStyle name="s_Unit Price Sen. (2)_2_UPLOAD-Template_2012-06-22_SAP JE Accrual 4 3" xfId="18502"/>
    <cellStyle name="s_Unit Price Sen. (2)_2_UPLOAD-Template_2012-06-22_SAP JE Accrual 5" xfId="20395"/>
    <cellStyle name="s_Unit Price Sen. (2)_2_UPLOAD-Template_2012-06-22_SAP JE Accrual 6" xfId="36745"/>
    <cellStyle name="s_Unit Price Sen. (2)_2_UPLOAD-Template_2012-06-22_SAP JE Accrual 7" xfId="37635"/>
    <cellStyle name="s_Unit Price Sen. (2)_2_UPLOAD-Template_2012-06-22_SAP JE Accrual 8" xfId="38523"/>
    <cellStyle name="s_Unit Price Sen. (2)_2_UPLOAD-Template_2012-06-22_SAP JE Template 10.06.12" xfId="8147"/>
    <cellStyle name="s_Unit Price Sen. (2)_2_UPLOAD-Template_2012-06-22_SAP JE Template 10.06.12 2" xfId="11601"/>
    <cellStyle name="s_Unit Price Sen. (2)_2_UPLOAD-Template_2012-06-22_SAP JE Template 10.06.12 2 2" xfId="13394"/>
    <cellStyle name="s_Unit Price Sen. (2)_2_UPLOAD-Template_2012-06-22_SAP JE Template 10.06.12 2 2 2" xfId="16932"/>
    <cellStyle name="s_Unit Price Sen. (2)_2_UPLOAD-Template_2012-06-22_SAP JE Template 10.06.12 2 2 3" xfId="23989"/>
    <cellStyle name="s_Unit Price Sen. (2)_2_UPLOAD-Template_2012-06-22_SAP JE Template 10.06.12 2 3" xfId="15175"/>
    <cellStyle name="s_Unit Price Sen. (2)_2_UPLOAD-Template_2012-06-22_SAP JE Template 10.06.12 2 4" xfId="22220"/>
    <cellStyle name="s_Unit Price Sen. (2)_2_UPLOAD-Template_2012-06-22_SAP JE Template 10.06.12 3" xfId="12509"/>
    <cellStyle name="s_Unit Price Sen. (2)_2_UPLOAD-Template_2012-06-22_SAP JE Template 10.06.12 3 2" xfId="16055"/>
    <cellStyle name="s_Unit Price Sen. (2)_2_UPLOAD-Template_2012-06-22_SAP JE Template 10.06.12 3 3" xfId="23111"/>
    <cellStyle name="s_Unit Price Sen. (2)_2_UPLOAD-Template_2012-06-22_SAP JE Template 10.06.12 4" xfId="14293"/>
    <cellStyle name="s_Unit Price Sen. (2)_2_UPLOAD-Template_2012-06-22_SAP JE Template 10.06.12 4 2" xfId="31745"/>
    <cellStyle name="s_Unit Price Sen. (2)_2_UPLOAD-Template_2012-06-22_SAP JE Template 10.06.12 4 3" xfId="21432"/>
    <cellStyle name="s_Unit Price Sen. (2)_2_UPLOAD-Template_2012-06-22_SAP JE Template 10.06.12 5" xfId="20396"/>
    <cellStyle name="s_Unit Price Sen. (2)_2_UPLOAD-Template_2012-06-22_SAP JE Template 10.06.12 6" xfId="36746"/>
    <cellStyle name="s_Unit Price Sen. (2)_2_UPLOAD-Template_2012-06-22_SAP JE Template 10.06.12 7" xfId="37636"/>
    <cellStyle name="s_Unit Price Sen. (2)_2_UPLOAD-Template_2012-06-22_SAP JE Template 10.06.12 8" xfId="38524"/>
    <cellStyle name="s_Unit Price Sen. (2)_241208 Accrued Rents_NY_05.12" xfId="9501"/>
    <cellStyle name="s_Unit Price Sen. (2)_241208 Accrued Rents_NY_05.12 2" xfId="31746"/>
    <cellStyle name="s_Unit Price Sen. (2)_241208 Accrued Rents_NY_05.12 2 2" xfId="35711"/>
    <cellStyle name="s_Unit Price Sen. (2)_256328 Accr Revenue Other_LI_11.11" xfId="8148"/>
    <cellStyle name="s_Unit Price Sen. (2)_256328 Accr Revenue Other_LI_11.11 2" xfId="11602"/>
    <cellStyle name="s_Unit Price Sen. (2)_256328 Accr Revenue Other_LI_11.11 2 2" xfId="13395"/>
    <cellStyle name="s_Unit Price Sen. (2)_256328 Accr Revenue Other_LI_11.11 2 2 2" xfId="16933"/>
    <cellStyle name="s_Unit Price Sen. (2)_256328 Accr Revenue Other_LI_11.11 2 2 3" xfId="23990"/>
    <cellStyle name="s_Unit Price Sen. (2)_256328 Accr Revenue Other_LI_11.11 2 3" xfId="15176"/>
    <cellStyle name="s_Unit Price Sen. (2)_256328 Accr Revenue Other_LI_11.11 2 4" xfId="22221"/>
    <cellStyle name="s_Unit Price Sen. (2)_256328 Accr Revenue Other_LI_11.11 3" xfId="12510"/>
    <cellStyle name="s_Unit Price Sen. (2)_256328 Accr Revenue Other_LI_11.11 3 2" xfId="16056"/>
    <cellStyle name="s_Unit Price Sen. (2)_256328 Accr Revenue Other_LI_11.11 3 3" xfId="23112"/>
    <cellStyle name="s_Unit Price Sen. (2)_256328 Accr Revenue Other_LI_11.11 4" xfId="14294"/>
    <cellStyle name="s_Unit Price Sen. (2)_256328 Accr Revenue Other_LI_11.11 4 2" xfId="31747"/>
    <cellStyle name="s_Unit Price Sen. (2)_256328 Accr Revenue Other_LI_11.11 4 3" xfId="17884"/>
    <cellStyle name="s_Unit Price Sen. (2)_256328 Accr Revenue Other_LI_11.11 5" xfId="20397"/>
    <cellStyle name="s_Unit Price Sen. (2)_256328 Accr Revenue Other_LI_11.11 6" xfId="36747"/>
    <cellStyle name="s_Unit Price Sen. (2)_256328 Accr Revenue Other_LI_11.11 7" xfId="37637"/>
    <cellStyle name="s_Unit Price Sen. (2)_256328 Accr Revenue Other_LI_11.11 8" xfId="38525"/>
    <cellStyle name="s_Unit Price Sen. (2)_256345 MTBE_NY_05.12" xfId="9502"/>
    <cellStyle name="s_Unit Price Sen. (2)_256345 MTBE_NY_05.12 2" xfId="31748"/>
    <cellStyle name="s_Unit Price Sen. (2)_256345 MTBE_NY_05.12 2 2" xfId="32983"/>
    <cellStyle name="s_Unit Price Sen. (2)_39 - JE 79 Rev Stabilization adj_NY_05.12" xfId="9282"/>
    <cellStyle name="s_Unit Price Sen. (2)_39 - JE 79 Rev Stabilization adj_NY_05.12 2" xfId="31749"/>
    <cellStyle name="s_Unit Price Sen. (2)_39 - JE 79 Rev Stabilization adj_NY_05.12 2 2" xfId="19629"/>
    <cellStyle name="s_Unit Price Sen. (2)_Attachment A updated 07 11 with Co. Share 14% &amp; East Rockaway" xfId="8149"/>
    <cellStyle name="s_Unit Price Sen. (2)_Attachment A updated 07 11 with Co. Share 14% &amp; East Rockaway 2" xfId="11603"/>
    <cellStyle name="s_Unit Price Sen. (2)_Attachment A updated 07 11 with Co. Share 14% &amp; East Rockaway 2 2" xfId="13396"/>
    <cellStyle name="s_Unit Price Sen. (2)_Attachment A updated 07 11 with Co. Share 14% &amp; East Rockaway 2 2 2" xfId="16934"/>
    <cellStyle name="s_Unit Price Sen. (2)_Attachment A updated 07 11 with Co. Share 14% &amp; East Rockaway 2 2 3" xfId="23991"/>
    <cellStyle name="s_Unit Price Sen. (2)_Attachment A updated 07 11 with Co. Share 14% &amp; East Rockaway 2 3" xfId="15177"/>
    <cellStyle name="s_Unit Price Sen. (2)_Attachment A updated 07 11 with Co. Share 14% &amp; East Rockaway 2 4" xfId="22222"/>
    <cellStyle name="s_Unit Price Sen. (2)_Attachment A updated 07 11 with Co. Share 14% &amp; East Rockaway 3" xfId="12511"/>
    <cellStyle name="s_Unit Price Sen. (2)_Attachment A updated 07 11 with Co. Share 14% &amp; East Rockaway 3 2" xfId="16057"/>
    <cellStyle name="s_Unit Price Sen. (2)_Attachment A updated 07 11 with Co. Share 14% &amp; East Rockaway 3 3" xfId="23113"/>
    <cellStyle name="s_Unit Price Sen. (2)_Attachment A updated 07 11 with Co. Share 14% &amp; East Rockaway 4" xfId="14295"/>
    <cellStyle name="s_Unit Price Sen. (2)_Attachment A updated 07 11 with Co. Share 14% &amp; East Rockaway 4 2" xfId="31750"/>
    <cellStyle name="s_Unit Price Sen. (2)_Attachment A updated 07 11 with Co. Share 14% &amp; East Rockaway 4 3" xfId="36049"/>
    <cellStyle name="s_Unit Price Sen. (2)_Attachment A updated 07 11 with Co. Share 14% &amp; East Rockaway 5" xfId="20398"/>
    <cellStyle name="s_Unit Price Sen. (2)_Attachment A updated 07 11 with Co. Share 14% &amp; East Rockaway 6" xfId="36748"/>
    <cellStyle name="s_Unit Price Sen. (2)_Attachment A updated 07 11 with Co. Share 14% &amp; East Rockaway 7" xfId="37638"/>
    <cellStyle name="s_Unit Price Sen. (2)_Attachment A updated 07 11 with Co. Share 14% &amp; East Rockaway 8" xfId="38526"/>
    <cellStyle name="s_Unit Price Sen. (2)_Attachment A updated 07 11 with Co. Share 14% &amp; East Rockaway_Attachment A_Village Refunds # 2 as of 09 12 2011 updated" xfId="10763"/>
    <cellStyle name="s_Unit Price Sen. (2)_Attachment A updated 07 11 with Co. Share 14% &amp; East Rockaway_Attachment A_Village Refunds # 2 as of 09 12 2011 updated 2" xfId="31751"/>
    <cellStyle name="s_Unit Price Sen. (2)_Attachment A updated 07 11 with Co. Share 14% &amp; East Rockaway_Attachment A_Village Refunds # 2 as of 09 12 2011 updated 2 2" xfId="33910"/>
    <cellStyle name="s_Unit Price Sen. (2)_Attachment A updated with Co. Share 14% 07 25 2011" xfId="8150"/>
    <cellStyle name="s_Unit Price Sen. (2)_Attachment A updated with Co. Share 14% 07 25 2011 2" xfId="11604"/>
    <cellStyle name="s_Unit Price Sen. (2)_Attachment A updated with Co. Share 14% 07 25 2011 2 2" xfId="13397"/>
    <cellStyle name="s_Unit Price Sen. (2)_Attachment A updated with Co. Share 14% 07 25 2011 2 2 2" xfId="16935"/>
    <cellStyle name="s_Unit Price Sen. (2)_Attachment A updated with Co. Share 14% 07 25 2011 2 2 3" xfId="23992"/>
    <cellStyle name="s_Unit Price Sen. (2)_Attachment A updated with Co. Share 14% 07 25 2011 2 3" xfId="15178"/>
    <cellStyle name="s_Unit Price Sen. (2)_Attachment A updated with Co. Share 14% 07 25 2011 2 4" xfId="22223"/>
    <cellStyle name="s_Unit Price Sen. (2)_Attachment A updated with Co. Share 14% 07 25 2011 3" xfId="12512"/>
    <cellStyle name="s_Unit Price Sen. (2)_Attachment A updated with Co. Share 14% 07 25 2011 3 2" xfId="16058"/>
    <cellStyle name="s_Unit Price Sen. (2)_Attachment A updated with Co. Share 14% 07 25 2011 3 3" xfId="23114"/>
    <cellStyle name="s_Unit Price Sen. (2)_Attachment A updated with Co. Share 14% 07 25 2011 4" xfId="14296"/>
    <cellStyle name="s_Unit Price Sen. (2)_Attachment A updated with Co. Share 14% 07 25 2011 4 2" xfId="31752"/>
    <cellStyle name="s_Unit Price Sen. (2)_Attachment A updated with Co. Share 14% 07 25 2011 4 3" xfId="20904"/>
    <cellStyle name="s_Unit Price Sen. (2)_Attachment A updated with Co. Share 14% 07 25 2011 5" xfId="20399"/>
    <cellStyle name="s_Unit Price Sen. (2)_Attachment A updated with Co. Share 14% 07 25 2011 6" xfId="36749"/>
    <cellStyle name="s_Unit Price Sen. (2)_Attachment A updated with Co. Share 14% 07 25 2011 7" xfId="37639"/>
    <cellStyle name="s_Unit Price Sen. (2)_Attachment A updated with Co. Share 14% 07 25 2011 8" xfId="38527"/>
    <cellStyle name="s_Unit Price Sen. (2)_Attachment A updated with Co. Share 14% 07 25 2011_Attachment A_Village Refunds # 2 as of 09 12 2011 updated" xfId="10764"/>
    <cellStyle name="s_Unit Price Sen. (2)_Attachment A updated with Co. Share 14% 07 25 2011_Attachment A_Village Refunds # 2 as of 09 12 2011 updated 2" xfId="31753"/>
    <cellStyle name="s_Unit Price Sen. (2)_Attachment A updated with Co. Share 14% 07 25 2011_Attachment A_Village Refunds # 2 as of 09 12 2011 updated 2 2" xfId="32952"/>
    <cellStyle name="s_Unit Price Sen. (2)_Attachment A_Village Refunds # 2 as of 09 12 2011 updated" xfId="10765"/>
    <cellStyle name="s_Unit Price Sen. (2)_Attachment A_Village Refunds # 2 as of 09 12 2011 updated 2" xfId="31754"/>
    <cellStyle name="s_Unit Price Sen. (2)_Attachment A_Village Refunds # 2 as of 09 12 2011 updated 2 2" xfId="35220"/>
    <cellStyle name="s_Unit Price Sen. (2)_CONTROL_LOG_01_2012" xfId="8151"/>
    <cellStyle name="s_Unit Price Sen. (2)_CONTROL_LOG_01_2012 2" xfId="11605"/>
    <cellStyle name="s_Unit Price Sen. (2)_CONTROL_LOG_01_2012 2 2" xfId="13398"/>
    <cellStyle name="s_Unit Price Sen. (2)_CONTROL_LOG_01_2012 2 2 2" xfId="16936"/>
    <cellStyle name="s_Unit Price Sen. (2)_CONTROL_LOG_01_2012 2 2 3" xfId="23993"/>
    <cellStyle name="s_Unit Price Sen. (2)_CONTROL_LOG_01_2012 2 3" xfId="15179"/>
    <cellStyle name="s_Unit Price Sen. (2)_CONTROL_LOG_01_2012 2 4" xfId="22224"/>
    <cellStyle name="s_Unit Price Sen. (2)_CONTROL_LOG_01_2012 3" xfId="12513"/>
    <cellStyle name="s_Unit Price Sen. (2)_CONTROL_LOG_01_2012 3 2" xfId="16059"/>
    <cellStyle name="s_Unit Price Sen. (2)_CONTROL_LOG_01_2012 3 3" xfId="23115"/>
    <cellStyle name="s_Unit Price Sen. (2)_CONTROL_LOG_01_2012 4" xfId="14297"/>
    <cellStyle name="s_Unit Price Sen. (2)_CONTROL_LOG_01_2012 4 2" xfId="31755"/>
    <cellStyle name="s_Unit Price Sen. (2)_CONTROL_LOG_01_2012 4 3" xfId="18119"/>
    <cellStyle name="s_Unit Price Sen. (2)_CONTROL_LOG_01_2012 5" xfId="20400"/>
    <cellStyle name="s_Unit Price Sen. (2)_CONTROL_LOG_01_2012 6" xfId="36750"/>
    <cellStyle name="s_Unit Price Sen. (2)_CONTROL_LOG_01_2012 7" xfId="37640"/>
    <cellStyle name="s_Unit Price Sen. (2)_CONTROL_LOG_01_2012 8" xfId="38528"/>
    <cellStyle name="s_Unit Price Sen. (2)_CONTROL_LOG_02_2012" xfId="8152"/>
    <cellStyle name="s_Unit Price Sen. (2)_CONTROL_LOG_02_2012 2" xfId="11606"/>
    <cellStyle name="s_Unit Price Sen. (2)_CONTROL_LOG_02_2012 2 2" xfId="13399"/>
    <cellStyle name="s_Unit Price Sen. (2)_CONTROL_LOG_02_2012 2 2 2" xfId="16937"/>
    <cellStyle name="s_Unit Price Sen. (2)_CONTROL_LOG_02_2012 2 2 3" xfId="23994"/>
    <cellStyle name="s_Unit Price Sen. (2)_CONTROL_LOG_02_2012 2 3" xfId="15180"/>
    <cellStyle name="s_Unit Price Sen. (2)_CONTROL_LOG_02_2012 2 4" xfId="22225"/>
    <cellStyle name="s_Unit Price Sen. (2)_CONTROL_LOG_02_2012 3" xfId="12514"/>
    <cellStyle name="s_Unit Price Sen. (2)_CONTROL_LOG_02_2012 3 2" xfId="16060"/>
    <cellStyle name="s_Unit Price Sen. (2)_CONTROL_LOG_02_2012 3 3" xfId="23116"/>
    <cellStyle name="s_Unit Price Sen. (2)_CONTROL_LOG_02_2012 4" xfId="14298"/>
    <cellStyle name="s_Unit Price Sen. (2)_CONTROL_LOG_02_2012 4 2" xfId="31756"/>
    <cellStyle name="s_Unit Price Sen. (2)_CONTROL_LOG_02_2012 4 3" xfId="19170"/>
    <cellStyle name="s_Unit Price Sen. (2)_CONTROL_LOG_02_2012 5" xfId="20401"/>
    <cellStyle name="s_Unit Price Sen. (2)_CONTROL_LOG_02_2012 6" xfId="36751"/>
    <cellStyle name="s_Unit Price Sen. (2)_CONTROL_LOG_02_2012 7" xfId="37641"/>
    <cellStyle name="s_Unit Price Sen. (2)_CONTROL_LOG_02_2012 8" xfId="38529"/>
    <cellStyle name="s_Unit Price Sen. (2)_CONTROL_LOG_03_2012" xfId="8153"/>
    <cellStyle name="s_Unit Price Sen. (2)_CONTROL_LOG_03_2012 2" xfId="11607"/>
    <cellStyle name="s_Unit Price Sen. (2)_CONTROL_LOG_03_2012 2 2" xfId="13400"/>
    <cellStyle name="s_Unit Price Sen. (2)_CONTROL_LOG_03_2012 2 2 2" xfId="16938"/>
    <cellStyle name="s_Unit Price Sen. (2)_CONTROL_LOG_03_2012 2 2 3" xfId="23995"/>
    <cellStyle name="s_Unit Price Sen. (2)_CONTROL_LOG_03_2012 2 3" xfId="15181"/>
    <cellStyle name="s_Unit Price Sen. (2)_CONTROL_LOG_03_2012 2 4" xfId="22226"/>
    <cellStyle name="s_Unit Price Sen. (2)_CONTROL_LOG_03_2012 3" xfId="12515"/>
    <cellStyle name="s_Unit Price Sen. (2)_CONTROL_LOG_03_2012 3 2" xfId="16061"/>
    <cellStyle name="s_Unit Price Sen. (2)_CONTROL_LOG_03_2012 3 3" xfId="23117"/>
    <cellStyle name="s_Unit Price Sen. (2)_CONTROL_LOG_03_2012 4" xfId="14299"/>
    <cellStyle name="s_Unit Price Sen. (2)_CONTROL_LOG_03_2012 4 2" xfId="31757"/>
    <cellStyle name="s_Unit Price Sen. (2)_CONTROL_LOG_03_2012 4 3" xfId="19257"/>
    <cellStyle name="s_Unit Price Sen. (2)_CONTROL_LOG_03_2012 5" xfId="20402"/>
    <cellStyle name="s_Unit Price Sen. (2)_CONTROL_LOG_03_2012 6" xfId="36752"/>
    <cellStyle name="s_Unit Price Sen. (2)_CONTROL_LOG_03_2012 7" xfId="37642"/>
    <cellStyle name="s_Unit Price Sen. (2)_CONTROL_LOG_03_2012 8" xfId="38530"/>
    <cellStyle name="s_Unit Price Sen. (2)_CONTROL_LOG_04_2011" xfId="8154"/>
    <cellStyle name="s_Unit Price Sen. (2)_CONTROL_LOG_04_2011 2" xfId="11608"/>
    <cellStyle name="s_Unit Price Sen. (2)_CONTROL_LOG_04_2011 2 2" xfId="13401"/>
    <cellStyle name="s_Unit Price Sen. (2)_CONTROL_LOG_04_2011 2 2 2" xfId="16939"/>
    <cellStyle name="s_Unit Price Sen. (2)_CONTROL_LOG_04_2011 2 2 3" xfId="23996"/>
    <cellStyle name="s_Unit Price Sen. (2)_CONTROL_LOG_04_2011 2 3" xfId="15182"/>
    <cellStyle name="s_Unit Price Sen. (2)_CONTROL_LOG_04_2011 2 4" xfId="22227"/>
    <cellStyle name="s_Unit Price Sen. (2)_CONTROL_LOG_04_2011 3" xfId="12516"/>
    <cellStyle name="s_Unit Price Sen. (2)_CONTROL_LOG_04_2011 3 2" xfId="16062"/>
    <cellStyle name="s_Unit Price Sen. (2)_CONTROL_LOG_04_2011 3 3" xfId="23118"/>
    <cellStyle name="s_Unit Price Sen. (2)_CONTROL_LOG_04_2011 4" xfId="14300"/>
    <cellStyle name="s_Unit Price Sen. (2)_CONTROL_LOG_04_2011 4 2" xfId="31758"/>
    <cellStyle name="s_Unit Price Sen. (2)_CONTROL_LOG_04_2011 4 3" xfId="35360"/>
    <cellStyle name="s_Unit Price Sen. (2)_CONTROL_LOG_04_2011 5" xfId="20403"/>
    <cellStyle name="s_Unit Price Sen. (2)_CONTROL_LOG_04_2011 6" xfId="36753"/>
    <cellStyle name="s_Unit Price Sen. (2)_CONTROL_LOG_04_2011 7" xfId="37643"/>
    <cellStyle name="s_Unit Price Sen. (2)_CONTROL_LOG_04_2011 8" xfId="38531"/>
    <cellStyle name="s_Unit Price Sen. (2)_CONTROL_LOG_04_2012" xfId="8155"/>
    <cellStyle name="s_Unit Price Sen. (2)_CONTROL_LOG_04_2012 2" xfId="11609"/>
    <cellStyle name="s_Unit Price Sen. (2)_CONTROL_LOG_04_2012 2 2" xfId="13402"/>
    <cellStyle name="s_Unit Price Sen. (2)_CONTROL_LOG_04_2012 2 2 2" xfId="16940"/>
    <cellStyle name="s_Unit Price Sen. (2)_CONTROL_LOG_04_2012 2 2 3" xfId="23997"/>
    <cellStyle name="s_Unit Price Sen. (2)_CONTROL_LOG_04_2012 2 3" xfId="15183"/>
    <cellStyle name="s_Unit Price Sen. (2)_CONTROL_LOG_04_2012 2 4" xfId="22228"/>
    <cellStyle name="s_Unit Price Sen. (2)_CONTROL_LOG_04_2012 3" xfId="12517"/>
    <cellStyle name="s_Unit Price Sen. (2)_CONTROL_LOG_04_2012 3 2" xfId="16063"/>
    <cellStyle name="s_Unit Price Sen. (2)_CONTROL_LOG_04_2012 3 3" xfId="23119"/>
    <cellStyle name="s_Unit Price Sen. (2)_CONTROL_LOG_04_2012 4" xfId="14301"/>
    <cellStyle name="s_Unit Price Sen. (2)_CONTROL_LOG_04_2012 4 2" xfId="31759"/>
    <cellStyle name="s_Unit Price Sen. (2)_CONTROL_LOG_04_2012 4 3" xfId="34902"/>
    <cellStyle name="s_Unit Price Sen. (2)_CONTROL_LOG_04_2012 5" xfId="20404"/>
    <cellStyle name="s_Unit Price Sen. (2)_CONTROL_LOG_04_2012 6" xfId="36754"/>
    <cellStyle name="s_Unit Price Sen. (2)_CONTROL_LOG_04_2012 7" xfId="37644"/>
    <cellStyle name="s_Unit Price Sen. (2)_CONTROL_LOG_04_2012 8" xfId="38532"/>
    <cellStyle name="s_Unit Price Sen. (2)_CONTROL_LOG_05_2011" xfId="8156"/>
    <cellStyle name="s_Unit Price Sen. (2)_CONTROL_LOG_05_2011 2" xfId="11610"/>
    <cellStyle name="s_Unit Price Sen. (2)_CONTROL_LOG_05_2011 2 2" xfId="13403"/>
    <cellStyle name="s_Unit Price Sen. (2)_CONTROL_LOG_05_2011 2 2 2" xfId="16941"/>
    <cellStyle name="s_Unit Price Sen. (2)_CONTROL_LOG_05_2011 2 2 3" xfId="23998"/>
    <cellStyle name="s_Unit Price Sen. (2)_CONTROL_LOG_05_2011 2 3" xfId="15184"/>
    <cellStyle name="s_Unit Price Sen. (2)_CONTROL_LOG_05_2011 2 4" xfId="22229"/>
    <cellStyle name="s_Unit Price Sen. (2)_CONTROL_LOG_05_2011 3" xfId="12518"/>
    <cellStyle name="s_Unit Price Sen. (2)_CONTROL_LOG_05_2011 3 2" xfId="16064"/>
    <cellStyle name="s_Unit Price Sen. (2)_CONTROL_LOG_05_2011 3 3" xfId="23120"/>
    <cellStyle name="s_Unit Price Sen. (2)_CONTROL_LOG_05_2011 4" xfId="14302"/>
    <cellStyle name="s_Unit Price Sen. (2)_CONTROL_LOG_05_2011 4 2" xfId="31760"/>
    <cellStyle name="s_Unit Price Sen. (2)_CONTROL_LOG_05_2011 4 3" xfId="32513"/>
    <cellStyle name="s_Unit Price Sen. (2)_CONTROL_LOG_05_2011 5" xfId="20405"/>
    <cellStyle name="s_Unit Price Sen. (2)_CONTROL_LOG_05_2011 6" xfId="36755"/>
    <cellStyle name="s_Unit Price Sen. (2)_CONTROL_LOG_05_2011 7" xfId="37645"/>
    <cellStyle name="s_Unit Price Sen. (2)_CONTROL_LOG_05_2011 8" xfId="38533"/>
    <cellStyle name="s_Unit Price Sen. (2)_CONTROL_LOG_05_2012" xfId="8157"/>
    <cellStyle name="s_Unit Price Sen. (2)_CONTROL_LOG_05_2012 2" xfId="11611"/>
    <cellStyle name="s_Unit Price Sen. (2)_CONTROL_LOG_05_2012 2 2" xfId="13404"/>
    <cellStyle name="s_Unit Price Sen. (2)_CONTROL_LOG_05_2012 2 2 2" xfId="16942"/>
    <cellStyle name="s_Unit Price Sen. (2)_CONTROL_LOG_05_2012 2 2 3" xfId="23999"/>
    <cellStyle name="s_Unit Price Sen. (2)_CONTROL_LOG_05_2012 2 3" xfId="15185"/>
    <cellStyle name="s_Unit Price Sen. (2)_CONTROL_LOG_05_2012 2 4" xfId="22230"/>
    <cellStyle name="s_Unit Price Sen. (2)_CONTROL_LOG_05_2012 3" xfId="12519"/>
    <cellStyle name="s_Unit Price Sen. (2)_CONTROL_LOG_05_2012 3 2" xfId="16065"/>
    <cellStyle name="s_Unit Price Sen. (2)_CONTROL_LOG_05_2012 3 3" xfId="23121"/>
    <cellStyle name="s_Unit Price Sen. (2)_CONTROL_LOG_05_2012 4" xfId="14303"/>
    <cellStyle name="s_Unit Price Sen. (2)_CONTROL_LOG_05_2012 4 2" xfId="31761"/>
    <cellStyle name="s_Unit Price Sen. (2)_CONTROL_LOG_05_2012 4 3" xfId="17652"/>
    <cellStyle name="s_Unit Price Sen. (2)_CONTROL_LOG_05_2012 5" xfId="20406"/>
    <cellStyle name="s_Unit Price Sen. (2)_CONTROL_LOG_05_2012 6" xfId="36756"/>
    <cellStyle name="s_Unit Price Sen. (2)_CONTROL_LOG_05_2012 7" xfId="37646"/>
    <cellStyle name="s_Unit Price Sen. (2)_CONTROL_LOG_05_2012 8" xfId="38534"/>
    <cellStyle name="s_Unit Price Sen. (2)_CONTROL_LOG_06_2011" xfId="8158"/>
    <cellStyle name="s_Unit Price Sen. (2)_CONTROL_LOG_06_2011 2" xfId="11612"/>
    <cellStyle name="s_Unit Price Sen. (2)_CONTROL_LOG_06_2011 2 2" xfId="13405"/>
    <cellStyle name="s_Unit Price Sen. (2)_CONTROL_LOG_06_2011 2 2 2" xfId="16943"/>
    <cellStyle name="s_Unit Price Sen. (2)_CONTROL_LOG_06_2011 2 2 3" xfId="24000"/>
    <cellStyle name="s_Unit Price Sen. (2)_CONTROL_LOG_06_2011 2 3" xfId="15186"/>
    <cellStyle name="s_Unit Price Sen. (2)_CONTROL_LOG_06_2011 2 4" xfId="22231"/>
    <cellStyle name="s_Unit Price Sen. (2)_CONTROL_LOG_06_2011 3" xfId="12520"/>
    <cellStyle name="s_Unit Price Sen. (2)_CONTROL_LOG_06_2011 3 2" xfId="16066"/>
    <cellStyle name="s_Unit Price Sen. (2)_CONTROL_LOG_06_2011 3 3" xfId="23122"/>
    <cellStyle name="s_Unit Price Sen. (2)_CONTROL_LOG_06_2011 4" xfId="14304"/>
    <cellStyle name="s_Unit Price Sen. (2)_CONTROL_LOG_06_2011 4 2" xfId="31762"/>
    <cellStyle name="s_Unit Price Sen. (2)_CONTROL_LOG_06_2011 4 3" xfId="33479"/>
    <cellStyle name="s_Unit Price Sen. (2)_CONTROL_LOG_06_2011 5" xfId="20407"/>
    <cellStyle name="s_Unit Price Sen. (2)_CONTROL_LOG_06_2011 6" xfId="36757"/>
    <cellStyle name="s_Unit Price Sen. (2)_CONTROL_LOG_06_2011 7" xfId="37647"/>
    <cellStyle name="s_Unit Price Sen. (2)_CONTROL_LOG_06_2011 8" xfId="38535"/>
    <cellStyle name="s_Unit Price Sen. (2)_CONTROL_LOG_06_2012" xfId="8159"/>
    <cellStyle name="s_Unit Price Sen. (2)_CONTROL_LOG_06_2012 2" xfId="11613"/>
    <cellStyle name="s_Unit Price Sen. (2)_CONTROL_LOG_06_2012 2 2" xfId="13406"/>
    <cellStyle name="s_Unit Price Sen. (2)_CONTROL_LOG_06_2012 2 2 2" xfId="16944"/>
    <cellStyle name="s_Unit Price Sen. (2)_CONTROL_LOG_06_2012 2 2 3" xfId="24001"/>
    <cellStyle name="s_Unit Price Sen. (2)_CONTROL_LOG_06_2012 2 3" xfId="15187"/>
    <cellStyle name="s_Unit Price Sen. (2)_CONTROL_LOG_06_2012 2 4" xfId="22232"/>
    <cellStyle name="s_Unit Price Sen. (2)_CONTROL_LOG_06_2012 3" xfId="12521"/>
    <cellStyle name="s_Unit Price Sen. (2)_CONTROL_LOG_06_2012 3 2" xfId="16067"/>
    <cellStyle name="s_Unit Price Sen. (2)_CONTROL_LOG_06_2012 3 3" xfId="23123"/>
    <cellStyle name="s_Unit Price Sen. (2)_CONTROL_LOG_06_2012 4" xfId="14305"/>
    <cellStyle name="s_Unit Price Sen. (2)_CONTROL_LOG_06_2012 4 2" xfId="31763"/>
    <cellStyle name="s_Unit Price Sen. (2)_CONTROL_LOG_06_2012 4 3" xfId="32765"/>
    <cellStyle name="s_Unit Price Sen. (2)_CONTROL_LOG_06_2012 5" xfId="20408"/>
    <cellStyle name="s_Unit Price Sen. (2)_CONTROL_LOG_06_2012 6" xfId="36758"/>
    <cellStyle name="s_Unit Price Sen. (2)_CONTROL_LOG_06_2012 7" xfId="37648"/>
    <cellStyle name="s_Unit Price Sen. (2)_CONTROL_LOG_06_2012 8" xfId="38536"/>
    <cellStyle name="s_Unit Price Sen. (2)_CONTROL_LOG_07_2011" xfId="8160"/>
    <cellStyle name="s_Unit Price Sen. (2)_CONTROL_LOG_07_2011 2" xfId="11614"/>
    <cellStyle name="s_Unit Price Sen. (2)_CONTROL_LOG_07_2011 2 2" xfId="13407"/>
    <cellStyle name="s_Unit Price Sen. (2)_CONTROL_LOG_07_2011 2 2 2" xfId="16945"/>
    <cellStyle name="s_Unit Price Sen. (2)_CONTROL_LOG_07_2011 2 2 3" xfId="24002"/>
    <cellStyle name="s_Unit Price Sen. (2)_CONTROL_LOG_07_2011 2 3" xfId="15188"/>
    <cellStyle name="s_Unit Price Sen. (2)_CONTROL_LOG_07_2011 2 4" xfId="22233"/>
    <cellStyle name="s_Unit Price Sen. (2)_CONTROL_LOG_07_2011 3" xfId="12522"/>
    <cellStyle name="s_Unit Price Sen. (2)_CONTROL_LOG_07_2011 3 2" xfId="16068"/>
    <cellStyle name="s_Unit Price Sen. (2)_CONTROL_LOG_07_2011 3 3" xfId="23124"/>
    <cellStyle name="s_Unit Price Sen. (2)_CONTROL_LOG_07_2011 4" xfId="14306"/>
    <cellStyle name="s_Unit Price Sen. (2)_CONTROL_LOG_07_2011 4 2" xfId="31764"/>
    <cellStyle name="s_Unit Price Sen. (2)_CONTROL_LOG_07_2011 4 3" xfId="20494"/>
    <cellStyle name="s_Unit Price Sen. (2)_CONTROL_LOG_07_2011 5" xfId="20409"/>
    <cellStyle name="s_Unit Price Sen. (2)_CONTROL_LOG_07_2011 6" xfId="36759"/>
    <cellStyle name="s_Unit Price Sen. (2)_CONTROL_LOG_07_2011 7" xfId="37649"/>
    <cellStyle name="s_Unit Price Sen. (2)_CONTROL_LOG_07_2011 8" xfId="38537"/>
    <cellStyle name="s_Unit Price Sen. (2)_CONTROL_LOG_08_2011" xfId="8161"/>
    <cellStyle name="s_Unit Price Sen. (2)_CONTROL_LOG_08_2011 2" xfId="11615"/>
    <cellStyle name="s_Unit Price Sen. (2)_CONTROL_LOG_08_2011 2 2" xfId="13408"/>
    <cellStyle name="s_Unit Price Sen. (2)_CONTROL_LOG_08_2011 2 2 2" xfId="16946"/>
    <cellStyle name="s_Unit Price Sen. (2)_CONTROL_LOG_08_2011 2 2 3" xfId="24003"/>
    <cellStyle name="s_Unit Price Sen. (2)_CONTROL_LOG_08_2011 2 3" xfId="15189"/>
    <cellStyle name="s_Unit Price Sen. (2)_CONTROL_LOG_08_2011 2 4" xfId="22234"/>
    <cellStyle name="s_Unit Price Sen. (2)_CONTROL_LOG_08_2011 3" xfId="12523"/>
    <cellStyle name="s_Unit Price Sen. (2)_CONTROL_LOG_08_2011 3 2" xfId="16069"/>
    <cellStyle name="s_Unit Price Sen. (2)_CONTROL_LOG_08_2011 3 3" xfId="23125"/>
    <cellStyle name="s_Unit Price Sen. (2)_CONTROL_LOG_08_2011 4" xfId="14307"/>
    <cellStyle name="s_Unit Price Sen. (2)_CONTROL_LOG_08_2011 4 2" xfId="31765"/>
    <cellStyle name="s_Unit Price Sen. (2)_CONTROL_LOG_08_2011 4 3" xfId="17241"/>
    <cellStyle name="s_Unit Price Sen. (2)_CONTROL_LOG_08_2011 5" xfId="20410"/>
    <cellStyle name="s_Unit Price Sen. (2)_CONTROL_LOG_08_2011 6" xfId="36760"/>
    <cellStyle name="s_Unit Price Sen. (2)_CONTROL_LOG_08_2011 7" xfId="37650"/>
    <cellStyle name="s_Unit Price Sen. (2)_CONTROL_LOG_08_2011 8" xfId="38538"/>
    <cellStyle name="s_Unit Price Sen. (2)_CONTROL_LOG_09_2011" xfId="8162"/>
    <cellStyle name="s_Unit Price Sen. (2)_CONTROL_LOG_09_2011 2" xfId="11616"/>
    <cellStyle name="s_Unit Price Sen. (2)_CONTROL_LOG_09_2011 2 2" xfId="13409"/>
    <cellStyle name="s_Unit Price Sen. (2)_CONTROL_LOG_09_2011 2 2 2" xfId="16947"/>
    <cellStyle name="s_Unit Price Sen. (2)_CONTROL_LOG_09_2011 2 2 3" xfId="24004"/>
    <cellStyle name="s_Unit Price Sen. (2)_CONTROL_LOG_09_2011 2 3" xfId="15190"/>
    <cellStyle name="s_Unit Price Sen. (2)_CONTROL_LOG_09_2011 2 4" xfId="22235"/>
    <cellStyle name="s_Unit Price Sen. (2)_CONTROL_LOG_09_2011 3" xfId="12524"/>
    <cellStyle name="s_Unit Price Sen. (2)_CONTROL_LOG_09_2011 3 2" xfId="16070"/>
    <cellStyle name="s_Unit Price Sen. (2)_CONTROL_LOG_09_2011 3 3" xfId="23126"/>
    <cellStyle name="s_Unit Price Sen. (2)_CONTROL_LOG_09_2011 4" xfId="14308"/>
    <cellStyle name="s_Unit Price Sen. (2)_CONTROL_LOG_09_2011 4 2" xfId="31766"/>
    <cellStyle name="s_Unit Price Sen. (2)_CONTROL_LOG_09_2011 4 3" xfId="36000"/>
    <cellStyle name="s_Unit Price Sen. (2)_CONTROL_LOG_09_2011 5" xfId="20411"/>
    <cellStyle name="s_Unit Price Sen. (2)_CONTROL_LOG_09_2011 6" xfId="36761"/>
    <cellStyle name="s_Unit Price Sen. (2)_CONTROL_LOG_09_2011 7" xfId="37651"/>
    <cellStyle name="s_Unit Price Sen. (2)_CONTROL_LOG_09_2011 8" xfId="38539"/>
    <cellStyle name="s_Unit Price Sen. (2)_CONTROL_LOG_10_2011" xfId="8163"/>
    <cellStyle name="s_Unit Price Sen. (2)_CONTROL_LOG_10_2011 2" xfId="11617"/>
    <cellStyle name="s_Unit Price Sen. (2)_CONTROL_LOG_10_2011 2 2" xfId="13410"/>
    <cellStyle name="s_Unit Price Sen. (2)_CONTROL_LOG_10_2011 2 2 2" xfId="16948"/>
    <cellStyle name="s_Unit Price Sen. (2)_CONTROL_LOG_10_2011 2 2 3" xfId="24005"/>
    <cellStyle name="s_Unit Price Sen. (2)_CONTROL_LOG_10_2011 2 3" xfId="15191"/>
    <cellStyle name="s_Unit Price Sen. (2)_CONTROL_LOG_10_2011 2 4" xfId="22236"/>
    <cellStyle name="s_Unit Price Sen. (2)_CONTROL_LOG_10_2011 3" xfId="12525"/>
    <cellStyle name="s_Unit Price Sen. (2)_CONTROL_LOG_10_2011 3 2" xfId="16071"/>
    <cellStyle name="s_Unit Price Sen. (2)_CONTROL_LOG_10_2011 3 3" xfId="23127"/>
    <cellStyle name="s_Unit Price Sen. (2)_CONTROL_LOG_10_2011 4" xfId="14309"/>
    <cellStyle name="s_Unit Price Sen. (2)_CONTROL_LOG_10_2011 4 2" xfId="31767"/>
    <cellStyle name="s_Unit Price Sen. (2)_CONTROL_LOG_10_2011 4 3" xfId="19413"/>
    <cellStyle name="s_Unit Price Sen. (2)_CONTROL_LOG_10_2011 5" xfId="20412"/>
    <cellStyle name="s_Unit Price Sen. (2)_CONTROL_LOG_10_2011 6" xfId="36762"/>
    <cellStyle name="s_Unit Price Sen. (2)_CONTROL_LOG_10_2011 7" xfId="37652"/>
    <cellStyle name="s_Unit Price Sen. (2)_CONTROL_LOG_10_2011 8" xfId="38540"/>
    <cellStyle name="s_Unit Price Sen. (2)_CONTROL_LOG_11_2011" xfId="8164"/>
    <cellStyle name="s_Unit Price Sen. (2)_CONTROL_LOG_11_2011 2" xfId="11618"/>
    <cellStyle name="s_Unit Price Sen. (2)_CONTROL_LOG_11_2011 2 2" xfId="13411"/>
    <cellStyle name="s_Unit Price Sen. (2)_CONTROL_LOG_11_2011 2 2 2" xfId="16949"/>
    <cellStyle name="s_Unit Price Sen. (2)_CONTROL_LOG_11_2011 2 2 3" xfId="24006"/>
    <cellStyle name="s_Unit Price Sen. (2)_CONTROL_LOG_11_2011 2 3" xfId="15192"/>
    <cellStyle name="s_Unit Price Sen. (2)_CONTROL_LOG_11_2011 2 4" xfId="22237"/>
    <cellStyle name="s_Unit Price Sen. (2)_CONTROL_LOG_11_2011 3" xfId="12526"/>
    <cellStyle name="s_Unit Price Sen. (2)_CONTROL_LOG_11_2011 3 2" xfId="16072"/>
    <cellStyle name="s_Unit Price Sen. (2)_CONTROL_LOG_11_2011 3 3" xfId="23128"/>
    <cellStyle name="s_Unit Price Sen. (2)_CONTROL_LOG_11_2011 4" xfId="14310"/>
    <cellStyle name="s_Unit Price Sen. (2)_CONTROL_LOG_11_2011 4 2" xfId="31768"/>
    <cellStyle name="s_Unit Price Sen. (2)_CONTROL_LOG_11_2011 4 3" xfId="32761"/>
    <cellStyle name="s_Unit Price Sen. (2)_CONTROL_LOG_11_2011 5" xfId="20413"/>
    <cellStyle name="s_Unit Price Sen. (2)_CONTROL_LOG_11_2011 6" xfId="36763"/>
    <cellStyle name="s_Unit Price Sen. (2)_CONTROL_LOG_11_2011 7" xfId="37653"/>
    <cellStyle name="s_Unit Price Sen. (2)_CONTROL_LOG_11_2011 8" xfId="38541"/>
    <cellStyle name="s_Unit Price Sen. (2)_CONTROL_LOG_12_2011" xfId="8165"/>
    <cellStyle name="s_Unit Price Sen. (2)_CONTROL_LOG_12_2011 2" xfId="11619"/>
    <cellStyle name="s_Unit Price Sen. (2)_CONTROL_LOG_12_2011 2 2" xfId="13412"/>
    <cellStyle name="s_Unit Price Sen. (2)_CONTROL_LOG_12_2011 2 2 2" xfId="16950"/>
    <cellStyle name="s_Unit Price Sen. (2)_CONTROL_LOG_12_2011 2 2 3" xfId="24007"/>
    <cellStyle name="s_Unit Price Sen. (2)_CONTROL_LOG_12_2011 2 3" xfId="15193"/>
    <cellStyle name="s_Unit Price Sen. (2)_CONTROL_LOG_12_2011 2 4" xfId="22238"/>
    <cellStyle name="s_Unit Price Sen. (2)_CONTROL_LOG_12_2011 3" xfId="12527"/>
    <cellStyle name="s_Unit Price Sen. (2)_CONTROL_LOG_12_2011 3 2" xfId="16073"/>
    <cellStyle name="s_Unit Price Sen. (2)_CONTROL_LOG_12_2011 3 3" xfId="23129"/>
    <cellStyle name="s_Unit Price Sen. (2)_CONTROL_LOG_12_2011 4" xfId="14311"/>
    <cellStyle name="s_Unit Price Sen. (2)_CONTROL_LOG_12_2011 4 2" xfId="31769"/>
    <cellStyle name="s_Unit Price Sen. (2)_CONTROL_LOG_12_2011 4 3" xfId="34944"/>
    <cellStyle name="s_Unit Price Sen. (2)_CONTROL_LOG_12_2011 5" xfId="20414"/>
    <cellStyle name="s_Unit Price Sen. (2)_CONTROL_LOG_12_2011 6" xfId="36764"/>
    <cellStyle name="s_Unit Price Sen. (2)_CONTROL_LOG_12_2011 7" xfId="37654"/>
    <cellStyle name="s_Unit Price Sen. (2)_CONTROL_LOG_12_2011 8" xfId="38542"/>
    <cellStyle name="s_Unit Price Sen. (2)_Exhibit JNC-1 Property Tax Refunds" xfId="8166"/>
    <cellStyle name="s_Unit Price Sen. (2)_Exhibit JNC-1 Property Tax Refunds 2" xfId="11620"/>
    <cellStyle name="s_Unit Price Sen. (2)_Exhibit JNC-1 Property Tax Refunds 2 2" xfId="13413"/>
    <cellStyle name="s_Unit Price Sen. (2)_Exhibit JNC-1 Property Tax Refunds 2 2 2" xfId="16951"/>
    <cellStyle name="s_Unit Price Sen. (2)_Exhibit JNC-1 Property Tax Refunds 2 2 3" xfId="24008"/>
    <cellStyle name="s_Unit Price Sen. (2)_Exhibit JNC-1 Property Tax Refunds 2 3" xfId="15194"/>
    <cellStyle name="s_Unit Price Sen. (2)_Exhibit JNC-1 Property Tax Refunds 2 4" xfId="22239"/>
    <cellStyle name="s_Unit Price Sen. (2)_Exhibit JNC-1 Property Tax Refunds 3" xfId="12528"/>
    <cellStyle name="s_Unit Price Sen. (2)_Exhibit JNC-1 Property Tax Refunds 3 2" xfId="16074"/>
    <cellStyle name="s_Unit Price Sen. (2)_Exhibit JNC-1 Property Tax Refunds 3 3" xfId="23130"/>
    <cellStyle name="s_Unit Price Sen. (2)_Exhibit JNC-1 Property Tax Refunds 4" xfId="14312"/>
    <cellStyle name="s_Unit Price Sen. (2)_Exhibit JNC-1 Property Tax Refunds 4 2" xfId="31770"/>
    <cellStyle name="s_Unit Price Sen. (2)_Exhibit JNC-1 Property Tax Refunds 4 3" xfId="21509"/>
    <cellStyle name="s_Unit Price Sen. (2)_Exhibit JNC-1 Property Tax Refunds 5" xfId="20415"/>
    <cellStyle name="s_Unit Price Sen. (2)_Exhibit JNC-1 Property Tax Refunds 6" xfId="36765"/>
    <cellStyle name="s_Unit Price Sen. (2)_Exhibit JNC-1 Property Tax Refunds 7" xfId="37655"/>
    <cellStyle name="s_Unit Price Sen. (2)_Exhibit JNC-1 Property Tax Refunds 8" xfId="38543"/>
    <cellStyle name="s_Unit Price Sen. (2)_Exhibit JNC-1 Property Tax Refunds_256328 Accr Revenue Other_LI_11.11" xfId="8167"/>
    <cellStyle name="s_Unit Price Sen. (2)_Exhibit JNC-1 Property Tax Refunds_256328 Accr Revenue Other_LI_11.11 2" xfId="11621"/>
    <cellStyle name="s_Unit Price Sen. (2)_Exhibit JNC-1 Property Tax Refunds_256328 Accr Revenue Other_LI_11.11 2 2" xfId="13414"/>
    <cellStyle name="s_Unit Price Sen. (2)_Exhibit JNC-1 Property Tax Refunds_256328 Accr Revenue Other_LI_11.11 2 2 2" xfId="16952"/>
    <cellStyle name="s_Unit Price Sen. (2)_Exhibit JNC-1 Property Tax Refunds_256328 Accr Revenue Other_LI_11.11 2 2 3" xfId="24009"/>
    <cellStyle name="s_Unit Price Sen. (2)_Exhibit JNC-1 Property Tax Refunds_256328 Accr Revenue Other_LI_11.11 2 3" xfId="15195"/>
    <cellStyle name="s_Unit Price Sen. (2)_Exhibit JNC-1 Property Tax Refunds_256328 Accr Revenue Other_LI_11.11 2 4" xfId="22240"/>
    <cellStyle name="s_Unit Price Sen. (2)_Exhibit JNC-1 Property Tax Refunds_256328 Accr Revenue Other_LI_11.11 3" xfId="12529"/>
    <cellStyle name="s_Unit Price Sen. (2)_Exhibit JNC-1 Property Tax Refunds_256328 Accr Revenue Other_LI_11.11 3 2" xfId="16075"/>
    <cellStyle name="s_Unit Price Sen. (2)_Exhibit JNC-1 Property Tax Refunds_256328 Accr Revenue Other_LI_11.11 3 3" xfId="23131"/>
    <cellStyle name="s_Unit Price Sen. (2)_Exhibit JNC-1 Property Tax Refunds_256328 Accr Revenue Other_LI_11.11 4" xfId="14313"/>
    <cellStyle name="s_Unit Price Sen. (2)_Exhibit JNC-1 Property Tax Refunds_256328 Accr Revenue Other_LI_11.11 4 2" xfId="31771"/>
    <cellStyle name="s_Unit Price Sen. (2)_Exhibit JNC-1 Property Tax Refunds_256328 Accr Revenue Other_LI_11.11 4 3" xfId="33778"/>
    <cellStyle name="s_Unit Price Sen. (2)_Exhibit JNC-1 Property Tax Refunds_256328 Accr Revenue Other_LI_11.11 5" xfId="20416"/>
    <cellStyle name="s_Unit Price Sen. (2)_Exhibit JNC-1 Property Tax Refunds_256328 Accr Revenue Other_LI_11.11 6" xfId="36766"/>
    <cellStyle name="s_Unit Price Sen. (2)_Exhibit JNC-1 Property Tax Refunds_256328 Accr Revenue Other_LI_11.11 7" xfId="37656"/>
    <cellStyle name="s_Unit Price Sen. (2)_Exhibit JNC-1 Property Tax Refunds_256328 Accr Revenue Other_LI_11.11 8" xfId="38544"/>
    <cellStyle name="s_Unit Price Sen. (2)_Exhibit JNC-1 Property Tax Refunds_Attachment A_Village Refunds # 2 as of 09 12 2011 updated" xfId="10766"/>
    <cellStyle name="s_Unit Price Sen. (2)_Exhibit JNC-1 Property Tax Refunds_Attachment A_Village Refunds # 2 as of 09 12 2011 updated 2" xfId="31772"/>
    <cellStyle name="s_Unit Price Sen. (2)_Exhibit JNC-1 Property Tax Refunds_Attachment A_Village Refunds # 2 as of 09 12 2011 updated 2 2" xfId="34943"/>
    <cellStyle name="s_Unit Price Sen. (2)_Exhibit JNC-1 Property Tax Refunds_JE 154 Interest on Village Refunds_02.12" xfId="8168"/>
    <cellStyle name="s_Unit Price Sen. (2)_Exhibit JNC-1 Property Tax Refunds_JE 154 Interest on Village Refunds_02.12 2" xfId="11622"/>
    <cellStyle name="s_Unit Price Sen. (2)_Exhibit JNC-1 Property Tax Refunds_JE 154 Interest on Village Refunds_02.12 2 2" xfId="13415"/>
    <cellStyle name="s_Unit Price Sen. (2)_Exhibit JNC-1 Property Tax Refunds_JE 154 Interest on Village Refunds_02.12 2 2 2" xfId="16953"/>
    <cellStyle name="s_Unit Price Sen. (2)_Exhibit JNC-1 Property Tax Refunds_JE 154 Interest on Village Refunds_02.12 2 2 3" xfId="24010"/>
    <cellStyle name="s_Unit Price Sen. (2)_Exhibit JNC-1 Property Tax Refunds_JE 154 Interest on Village Refunds_02.12 2 3" xfId="15196"/>
    <cellStyle name="s_Unit Price Sen. (2)_Exhibit JNC-1 Property Tax Refunds_JE 154 Interest on Village Refunds_02.12 2 4" xfId="22241"/>
    <cellStyle name="s_Unit Price Sen. (2)_Exhibit JNC-1 Property Tax Refunds_JE 154 Interest on Village Refunds_02.12 3" xfId="12530"/>
    <cellStyle name="s_Unit Price Sen. (2)_Exhibit JNC-1 Property Tax Refunds_JE 154 Interest on Village Refunds_02.12 3 2" xfId="16076"/>
    <cellStyle name="s_Unit Price Sen. (2)_Exhibit JNC-1 Property Tax Refunds_JE 154 Interest on Village Refunds_02.12 3 3" xfId="23132"/>
    <cellStyle name="s_Unit Price Sen. (2)_Exhibit JNC-1 Property Tax Refunds_JE 154 Interest on Village Refunds_02.12 4" xfId="14314"/>
    <cellStyle name="s_Unit Price Sen. (2)_Exhibit JNC-1 Property Tax Refunds_JE 154 Interest on Village Refunds_02.12 4 2" xfId="31773"/>
    <cellStyle name="s_Unit Price Sen. (2)_Exhibit JNC-1 Property Tax Refunds_JE 154 Interest on Village Refunds_02.12 4 3" xfId="35238"/>
    <cellStyle name="s_Unit Price Sen. (2)_Exhibit JNC-1 Property Tax Refunds_JE 154 Interest on Village Refunds_02.12 5" xfId="20417"/>
    <cellStyle name="s_Unit Price Sen. (2)_Exhibit JNC-1 Property Tax Refunds_JE 154 Interest on Village Refunds_02.12 6" xfId="36767"/>
    <cellStyle name="s_Unit Price Sen. (2)_Exhibit JNC-1 Property Tax Refunds_JE 154 Interest on Village Refunds_02.12 7" xfId="37657"/>
    <cellStyle name="s_Unit Price Sen. (2)_Exhibit JNC-1 Property Tax Refunds_JE 154 Interest on Village Refunds_02.12 8" xfId="38545"/>
    <cellStyle name="s_Unit Price Sen. (2)_Exhibit JNC-1 Property Tax Refunds_JE 154 Interest on Village Refunds_08.11" xfId="8169"/>
    <cellStyle name="s_Unit Price Sen. (2)_Exhibit JNC-1 Property Tax Refunds_JE 154 Interest on Village Refunds_08.11 2" xfId="11623"/>
    <cellStyle name="s_Unit Price Sen. (2)_Exhibit JNC-1 Property Tax Refunds_JE 154 Interest on Village Refunds_08.11 2 2" xfId="13416"/>
    <cellStyle name="s_Unit Price Sen. (2)_Exhibit JNC-1 Property Tax Refunds_JE 154 Interest on Village Refunds_08.11 2 2 2" xfId="16954"/>
    <cellStyle name="s_Unit Price Sen. (2)_Exhibit JNC-1 Property Tax Refunds_JE 154 Interest on Village Refunds_08.11 2 2 3" xfId="24011"/>
    <cellStyle name="s_Unit Price Sen. (2)_Exhibit JNC-1 Property Tax Refunds_JE 154 Interest on Village Refunds_08.11 2 3" xfId="15197"/>
    <cellStyle name="s_Unit Price Sen. (2)_Exhibit JNC-1 Property Tax Refunds_JE 154 Interest on Village Refunds_08.11 2 4" xfId="22242"/>
    <cellStyle name="s_Unit Price Sen. (2)_Exhibit JNC-1 Property Tax Refunds_JE 154 Interest on Village Refunds_08.11 3" xfId="12531"/>
    <cellStyle name="s_Unit Price Sen. (2)_Exhibit JNC-1 Property Tax Refunds_JE 154 Interest on Village Refunds_08.11 3 2" xfId="16077"/>
    <cellStyle name="s_Unit Price Sen. (2)_Exhibit JNC-1 Property Tax Refunds_JE 154 Interest on Village Refunds_08.11 3 3" xfId="23133"/>
    <cellStyle name="s_Unit Price Sen. (2)_Exhibit JNC-1 Property Tax Refunds_JE 154 Interest on Village Refunds_08.11 4" xfId="14315"/>
    <cellStyle name="s_Unit Price Sen. (2)_Exhibit JNC-1 Property Tax Refunds_JE 154 Interest on Village Refunds_08.11 4 2" xfId="31774"/>
    <cellStyle name="s_Unit Price Sen. (2)_Exhibit JNC-1 Property Tax Refunds_JE 154 Interest on Village Refunds_08.11 4 3" xfId="20717"/>
    <cellStyle name="s_Unit Price Sen. (2)_Exhibit JNC-1 Property Tax Refunds_JE 154 Interest on Village Refunds_08.11 5" xfId="20418"/>
    <cellStyle name="s_Unit Price Sen. (2)_Exhibit JNC-1 Property Tax Refunds_JE 154 Interest on Village Refunds_08.11 6" xfId="36768"/>
    <cellStyle name="s_Unit Price Sen. (2)_Exhibit JNC-1 Property Tax Refunds_JE 154 Interest on Village Refunds_08.11 7" xfId="37658"/>
    <cellStyle name="s_Unit Price Sen. (2)_Exhibit JNC-1 Property Tax Refunds_JE 154 Interest on Village Refunds_08.11 8" xfId="38546"/>
    <cellStyle name="s_Unit Price Sen. (2)_Exhibit JNC-1 Property Tax Refunds_JE 154 Interest on Village Refunds_11.11" xfId="8170"/>
    <cellStyle name="s_Unit Price Sen. (2)_Exhibit JNC-1 Property Tax Refunds_JE 154 Interest on Village Refunds_11.11 2" xfId="11624"/>
    <cellStyle name="s_Unit Price Sen. (2)_Exhibit JNC-1 Property Tax Refunds_JE 154 Interest on Village Refunds_11.11 2 2" xfId="13417"/>
    <cellStyle name="s_Unit Price Sen. (2)_Exhibit JNC-1 Property Tax Refunds_JE 154 Interest on Village Refunds_11.11 2 2 2" xfId="16955"/>
    <cellStyle name="s_Unit Price Sen. (2)_Exhibit JNC-1 Property Tax Refunds_JE 154 Interest on Village Refunds_11.11 2 2 3" xfId="24012"/>
    <cellStyle name="s_Unit Price Sen. (2)_Exhibit JNC-1 Property Tax Refunds_JE 154 Interest on Village Refunds_11.11 2 3" xfId="15198"/>
    <cellStyle name="s_Unit Price Sen. (2)_Exhibit JNC-1 Property Tax Refunds_JE 154 Interest on Village Refunds_11.11 2 4" xfId="22243"/>
    <cellStyle name="s_Unit Price Sen. (2)_Exhibit JNC-1 Property Tax Refunds_JE 154 Interest on Village Refunds_11.11 3" xfId="12532"/>
    <cellStyle name="s_Unit Price Sen. (2)_Exhibit JNC-1 Property Tax Refunds_JE 154 Interest on Village Refunds_11.11 3 2" xfId="16078"/>
    <cellStyle name="s_Unit Price Sen. (2)_Exhibit JNC-1 Property Tax Refunds_JE 154 Interest on Village Refunds_11.11 3 3" xfId="23134"/>
    <cellStyle name="s_Unit Price Sen. (2)_Exhibit JNC-1 Property Tax Refunds_JE 154 Interest on Village Refunds_11.11 4" xfId="14316"/>
    <cellStyle name="s_Unit Price Sen. (2)_Exhibit JNC-1 Property Tax Refunds_JE 154 Interest on Village Refunds_11.11 4 2" xfId="31775"/>
    <cellStyle name="s_Unit Price Sen. (2)_Exhibit JNC-1 Property Tax Refunds_JE 154 Interest on Village Refunds_11.11 4 3" xfId="35247"/>
    <cellStyle name="s_Unit Price Sen. (2)_Exhibit JNC-1 Property Tax Refunds_JE 154 Interest on Village Refunds_11.11 5" xfId="20419"/>
    <cellStyle name="s_Unit Price Sen. (2)_Exhibit JNC-1 Property Tax Refunds_JE 154 Interest on Village Refunds_11.11 6" xfId="36769"/>
    <cellStyle name="s_Unit Price Sen. (2)_Exhibit JNC-1 Property Tax Refunds_JE 154 Interest on Village Refunds_11.11 7" xfId="37659"/>
    <cellStyle name="s_Unit Price Sen. (2)_Exhibit JNC-1 Property Tax Refunds_JE 154 Interest on Village Refunds_11.11 8" xfId="38547"/>
    <cellStyle name="s_Unit Price Sen. (2)_Finance_JKC5_August 2011" xfId="8171"/>
    <cellStyle name="s_Unit Price Sen. (2)_Finance_JKC5_August 2011 2" xfId="11625"/>
    <cellStyle name="s_Unit Price Sen. (2)_Finance_JKC5_August 2011 2 2" xfId="13418"/>
    <cellStyle name="s_Unit Price Sen. (2)_Finance_JKC5_August 2011 2 2 2" xfId="16956"/>
    <cellStyle name="s_Unit Price Sen. (2)_Finance_JKC5_August 2011 2 2 3" xfId="24013"/>
    <cellStyle name="s_Unit Price Sen. (2)_Finance_JKC5_August 2011 2 3" xfId="15199"/>
    <cellStyle name="s_Unit Price Sen. (2)_Finance_JKC5_August 2011 2 4" xfId="22244"/>
    <cellStyle name="s_Unit Price Sen. (2)_Finance_JKC5_August 2011 3" xfId="12533"/>
    <cellStyle name="s_Unit Price Sen. (2)_Finance_JKC5_August 2011 3 2" xfId="16079"/>
    <cellStyle name="s_Unit Price Sen. (2)_Finance_JKC5_August 2011 3 3" xfId="23135"/>
    <cellStyle name="s_Unit Price Sen. (2)_Finance_JKC5_August 2011 4" xfId="14317"/>
    <cellStyle name="s_Unit Price Sen. (2)_Finance_JKC5_August 2011 4 2" xfId="31776"/>
    <cellStyle name="s_Unit Price Sen. (2)_Finance_JKC5_August 2011 4 3" xfId="18665"/>
    <cellStyle name="s_Unit Price Sen. (2)_Finance_JKC5_August 2011 5" xfId="20420"/>
    <cellStyle name="s_Unit Price Sen. (2)_Finance_JKC5_August 2011 6" xfId="36770"/>
    <cellStyle name="s_Unit Price Sen. (2)_Finance_JKC5_August 2011 7" xfId="37660"/>
    <cellStyle name="s_Unit Price Sen. (2)_Finance_JKC5_August 2011 8" xfId="38548"/>
    <cellStyle name="s_Unit Price Sen. (2)_Finance_JKC5_January 2012" xfId="8172"/>
    <cellStyle name="s_Unit Price Sen. (2)_Finance_JKC5_January 2012 2" xfId="11626"/>
    <cellStyle name="s_Unit Price Sen. (2)_Finance_JKC5_January 2012 2 2" xfId="13419"/>
    <cellStyle name="s_Unit Price Sen. (2)_Finance_JKC5_January 2012 2 2 2" xfId="16957"/>
    <cellStyle name="s_Unit Price Sen. (2)_Finance_JKC5_January 2012 2 2 3" xfId="24014"/>
    <cellStyle name="s_Unit Price Sen. (2)_Finance_JKC5_January 2012 2 3" xfId="15200"/>
    <cellStyle name="s_Unit Price Sen. (2)_Finance_JKC5_January 2012 2 4" xfId="22245"/>
    <cellStyle name="s_Unit Price Sen. (2)_Finance_JKC5_January 2012 3" xfId="12534"/>
    <cellStyle name="s_Unit Price Sen. (2)_Finance_JKC5_January 2012 3 2" xfId="16080"/>
    <cellStyle name="s_Unit Price Sen. (2)_Finance_JKC5_January 2012 3 3" xfId="23136"/>
    <cellStyle name="s_Unit Price Sen. (2)_Finance_JKC5_January 2012 4" xfId="14318"/>
    <cellStyle name="s_Unit Price Sen. (2)_Finance_JKC5_January 2012 4 2" xfId="31777"/>
    <cellStyle name="s_Unit Price Sen. (2)_Finance_JKC5_January 2012 4 3" xfId="19535"/>
    <cellStyle name="s_Unit Price Sen. (2)_Finance_JKC5_January 2012 5" xfId="20421"/>
    <cellStyle name="s_Unit Price Sen. (2)_Finance_JKC5_January 2012 6" xfId="36771"/>
    <cellStyle name="s_Unit Price Sen. (2)_Finance_JKC5_January 2012 7" xfId="37661"/>
    <cellStyle name="s_Unit Price Sen. (2)_Finance_JKC5_January 2012 8" xfId="38549"/>
    <cellStyle name="s_Unit Price Sen. (2)_FSTR JDE Reports 12.2011" xfId="9283"/>
    <cellStyle name="s_Unit Price Sen. (2)_FSTR JDE Reports 12.2011 2" xfId="10767"/>
    <cellStyle name="s_Unit Price Sen. (2)_FSTR JDE Reports 12.2011 2 2" xfId="31779"/>
    <cellStyle name="s_Unit Price Sen. (2)_FSTR JDE Reports 12.2011 2 2 2" xfId="35501"/>
    <cellStyle name="s_Unit Price Sen. (2)_FSTR JDE Reports 12.2011 3" xfId="31778"/>
    <cellStyle name="s_Unit Price Sen. (2)_FSTR JDE Reports 12.2011 3 2" xfId="21107"/>
    <cellStyle name="s_Unit Price Sen. (2)_JE 100_AR_Uncoll_NY_12.12" xfId="9503"/>
    <cellStyle name="s_Unit Price Sen. (2)_JE 100_AR_Uncoll_NY_12.12 2" xfId="31780"/>
    <cellStyle name="s_Unit Price Sen. (2)_JE 100_AR_Uncoll_NY_12.12 2 2" xfId="34707"/>
    <cellStyle name="s_Unit Price Sen. (2)_JE 100_Uncoll_LI_06.12" xfId="8173"/>
    <cellStyle name="s_Unit Price Sen. (2)_JE 100_Uncoll_LI_06.12 2" xfId="11627"/>
    <cellStyle name="s_Unit Price Sen. (2)_JE 100_Uncoll_LI_06.12 2 2" xfId="13420"/>
    <cellStyle name="s_Unit Price Sen. (2)_JE 100_Uncoll_LI_06.12 2 2 2" xfId="16958"/>
    <cellStyle name="s_Unit Price Sen. (2)_JE 100_Uncoll_LI_06.12 2 2 3" xfId="24015"/>
    <cellStyle name="s_Unit Price Sen. (2)_JE 100_Uncoll_LI_06.12 2 3" xfId="15201"/>
    <cellStyle name="s_Unit Price Sen. (2)_JE 100_Uncoll_LI_06.12 2 4" xfId="22246"/>
    <cellStyle name="s_Unit Price Sen. (2)_JE 100_Uncoll_LI_06.12 3" xfId="12535"/>
    <cellStyle name="s_Unit Price Sen. (2)_JE 100_Uncoll_LI_06.12 3 2" xfId="16081"/>
    <cellStyle name="s_Unit Price Sen. (2)_JE 100_Uncoll_LI_06.12 3 3" xfId="23137"/>
    <cellStyle name="s_Unit Price Sen. (2)_JE 100_Uncoll_LI_06.12 4" xfId="14319"/>
    <cellStyle name="s_Unit Price Sen. (2)_JE 100_Uncoll_LI_06.12 4 2" xfId="31781"/>
    <cellStyle name="s_Unit Price Sen. (2)_JE 100_Uncoll_LI_06.12 4 3" xfId="35994"/>
    <cellStyle name="s_Unit Price Sen. (2)_JE 100_Uncoll_LI_06.12 5" xfId="20422"/>
    <cellStyle name="s_Unit Price Sen. (2)_JE 100_Uncoll_LI_06.12 6" xfId="36772"/>
    <cellStyle name="s_Unit Price Sen. (2)_JE 100_Uncoll_LI_06.12 7" xfId="37662"/>
    <cellStyle name="s_Unit Price Sen. (2)_JE 100_Uncoll_LI_06.12 8" xfId="38550"/>
    <cellStyle name="s_Unit Price Sen. (2)_JE 108 SERP 07.12" xfId="8174"/>
    <cellStyle name="s_Unit Price Sen. (2)_JE 108 SERP 07.12 10" xfId="36773"/>
    <cellStyle name="s_Unit Price Sen. (2)_JE 108 SERP 07.12 11" xfId="37663"/>
    <cellStyle name="s_Unit Price Sen. (2)_JE 108 SERP 07.12 12" xfId="38551"/>
    <cellStyle name="s_Unit Price Sen. (2)_JE 108 SERP 07.12 2" xfId="8175"/>
    <cellStyle name="s_Unit Price Sen. (2)_JE 108 SERP 07.12 2 2" xfId="31783"/>
    <cellStyle name="s_Unit Price Sen. (2)_JE 108 SERP 07.12 2 2 2" xfId="18178"/>
    <cellStyle name="s_Unit Price Sen. (2)_JE 108 SERP 07.12 3" xfId="8176"/>
    <cellStyle name="s_Unit Price Sen. (2)_JE 108 SERP 07.12 3 2" xfId="31784"/>
    <cellStyle name="s_Unit Price Sen. (2)_JE 108 SERP 07.12 3 2 2" xfId="34679"/>
    <cellStyle name="s_Unit Price Sen. (2)_JE 108 SERP 07.12 4" xfId="8177"/>
    <cellStyle name="s_Unit Price Sen. (2)_JE 108 SERP 07.12 4 2" xfId="31785"/>
    <cellStyle name="s_Unit Price Sen. (2)_JE 108 SERP 07.12 4 2 2" xfId="21124"/>
    <cellStyle name="s_Unit Price Sen. (2)_JE 108 SERP 07.12 5" xfId="8178"/>
    <cellStyle name="s_Unit Price Sen. (2)_JE 108 SERP 07.12 5 2" xfId="31786"/>
    <cellStyle name="s_Unit Price Sen. (2)_JE 108 SERP 07.12 5 2 2" xfId="18878"/>
    <cellStyle name="s_Unit Price Sen. (2)_JE 108 SERP 07.12 6" xfId="11628"/>
    <cellStyle name="s_Unit Price Sen. (2)_JE 108 SERP 07.12 6 2" xfId="13421"/>
    <cellStyle name="s_Unit Price Sen. (2)_JE 108 SERP 07.12 6 2 2" xfId="16959"/>
    <cellStyle name="s_Unit Price Sen. (2)_JE 108 SERP 07.12 6 2 3" xfId="24016"/>
    <cellStyle name="s_Unit Price Sen. (2)_JE 108 SERP 07.12 6 3" xfId="15202"/>
    <cellStyle name="s_Unit Price Sen. (2)_JE 108 SERP 07.12 6 4" xfId="22247"/>
    <cellStyle name="s_Unit Price Sen. (2)_JE 108 SERP 07.12 7" xfId="12536"/>
    <cellStyle name="s_Unit Price Sen. (2)_JE 108 SERP 07.12 7 2" xfId="16082"/>
    <cellStyle name="s_Unit Price Sen. (2)_JE 108 SERP 07.12 7 3" xfId="23138"/>
    <cellStyle name="s_Unit Price Sen. (2)_JE 108 SERP 07.12 8" xfId="14320"/>
    <cellStyle name="s_Unit Price Sen. (2)_JE 108 SERP 07.12 8 2" xfId="31782"/>
    <cellStyle name="s_Unit Price Sen. (2)_JE 108 SERP 07.12 8 3" xfId="17669"/>
    <cellStyle name="s_Unit Price Sen. (2)_JE 108 SERP 07.12 9" xfId="20423"/>
    <cellStyle name="s_Unit Price Sen. (2)_JE 109 Rate Differential 08.12" xfId="8179"/>
    <cellStyle name="s_Unit Price Sen. (2)_JE 109 Rate Differential 08.12 10" xfId="36774"/>
    <cellStyle name="s_Unit Price Sen. (2)_JE 109 Rate Differential 08.12 11" xfId="37664"/>
    <cellStyle name="s_Unit Price Sen. (2)_JE 109 Rate Differential 08.12 12" xfId="38552"/>
    <cellStyle name="s_Unit Price Sen. (2)_JE 109 Rate Differential 08.12 2" xfId="8180"/>
    <cellStyle name="s_Unit Price Sen. (2)_JE 109 Rate Differential 08.12 2 2" xfId="31788"/>
    <cellStyle name="s_Unit Price Sen. (2)_JE 109 Rate Differential 08.12 2 2 2" xfId="19168"/>
    <cellStyle name="s_Unit Price Sen. (2)_JE 109 Rate Differential 08.12 3" xfId="8181"/>
    <cellStyle name="s_Unit Price Sen. (2)_JE 109 Rate Differential 08.12 3 2" xfId="31789"/>
    <cellStyle name="s_Unit Price Sen. (2)_JE 109 Rate Differential 08.12 3 2 2" xfId="34977"/>
    <cellStyle name="s_Unit Price Sen. (2)_JE 109 Rate Differential 08.12 4" xfId="8182"/>
    <cellStyle name="s_Unit Price Sen. (2)_JE 109 Rate Differential 08.12 4 2" xfId="31790"/>
    <cellStyle name="s_Unit Price Sen. (2)_JE 109 Rate Differential 08.12 4 2 2" xfId="18099"/>
    <cellStyle name="s_Unit Price Sen. (2)_JE 109 Rate Differential 08.12 5" xfId="8183"/>
    <cellStyle name="s_Unit Price Sen. (2)_JE 109 Rate Differential 08.12 5 2" xfId="31791"/>
    <cellStyle name="s_Unit Price Sen. (2)_JE 109 Rate Differential 08.12 5 2 2" xfId="18666"/>
    <cellStyle name="s_Unit Price Sen. (2)_JE 109 Rate Differential 08.12 6" xfId="11629"/>
    <cellStyle name="s_Unit Price Sen. (2)_JE 109 Rate Differential 08.12 6 2" xfId="13422"/>
    <cellStyle name="s_Unit Price Sen. (2)_JE 109 Rate Differential 08.12 6 2 2" xfId="16960"/>
    <cellStyle name="s_Unit Price Sen. (2)_JE 109 Rate Differential 08.12 6 2 3" xfId="24017"/>
    <cellStyle name="s_Unit Price Sen. (2)_JE 109 Rate Differential 08.12 6 3" xfId="15203"/>
    <cellStyle name="s_Unit Price Sen. (2)_JE 109 Rate Differential 08.12 6 4" xfId="22248"/>
    <cellStyle name="s_Unit Price Sen. (2)_JE 109 Rate Differential 08.12 7" xfId="12537"/>
    <cellStyle name="s_Unit Price Sen. (2)_JE 109 Rate Differential 08.12 7 2" xfId="16083"/>
    <cellStyle name="s_Unit Price Sen. (2)_JE 109 Rate Differential 08.12 7 3" xfId="23139"/>
    <cellStyle name="s_Unit Price Sen. (2)_JE 109 Rate Differential 08.12 8" xfId="14321"/>
    <cellStyle name="s_Unit Price Sen. (2)_JE 109 Rate Differential 08.12 8 2" xfId="31787"/>
    <cellStyle name="s_Unit Price Sen. (2)_JE 109 Rate Differential 08.12 8 3" xfId="18452"/>
    <cellStyle name="s_Unit Price Sen. (2)_JE 109 Rate Differential 08.12 9" xfId="20426"/>
    <cellStyle name="s_Unit Price Sen. (2)_JE 111 PNC ANALYSIS FEE ACCRUAL 07.12" xfId="8184"/>
    <cellStyle name="s_Unit Price Sen. (2)_JE 111 PNC ANALYSIS FEE ACCRUAL 07.12 10" xfId="36776"/>
    <cellStyle name="s_Unit Price Sen. (2)_JE 111 PNC ANALYSIS FEE ACCRUAL 07.12 11" xfId="37665"/>
    <cellStyle name="s_Unit Price Sen. (2)_JE 111 PNC ANALYSIS FEE ACCRUAL 07.12 12" xfId="38553"/>
    <cellStyle name="s_Unit Price Sen. (2)_JE 111 PNC ANALYSIS FEE ACCRUAL 07.12 2" xfId="8185"/>
    <cellStyle name="s_Unit Price Sen. (2)_JE 111 PNC ANALYSIS FEE ACCRUAL 07.12 2 2" xfId="31793"/>
    <cellStyle name="s_Unit Price Sen. (2)_JE 111 PNC ANALYSIS FEE ACCRUAL 07.12 2 2 2" xfId="17907"/>
    <cellStyle name="s_Unit Price Sen. (2)_JE 111 PNC ANALYSIS FEE ACCRUAL 07.12 3" xfId="8186"/>
    <cellStyle name="s_Unit Price Sen. (2)_JE 111 PNC ANALYSIS FEE ACCRUAL 07.12 3 2" xfId="31794"/>
    <cellStyle name="s_Unit Price Sen. (2)_JE 111 PNC ANALYSIS FEE ACCRUAL 07.12 3 2 2" xfId="33777"/>
    <cellStyle name="s_Unit Price Sen. (2)_JE 111 PNC ANALYSIS FEE ACCRUAL 07.12 4" xfId="8187"/>
    <cellStyle name="s_Unit Price Sen. (2)_JE 111 PNC ANALYSIS FEE ACCRUAL 07.12 4 2" xfId="31795"/>
    <cellStyle name="s_Unit Price Sen. (2)_JE 111 PNC ANALYSIS FEE ACCRUAL 07.12 4 2 2" xfId="18527"/>
    <cellStyle name="s_Unit Price Sen. (2)_JE 111 PNC ANALYSIS FEE ACCRUAL 07.12 5" xfId="8188"/>
    <cellStyle name="s_Unit Price Sen. (2)_JE 111 PNC ANALYSIS FEE ACCRUAL 07.12 5 2" xfId="31796"/>
    <cellStyle name="s_Unit Price Sen. (2)_JE 111 PNC ANALYSIS FEE ACCRUAL 07.12 5 2 2" xfId="35365"/>
    <cellStyle name="s_Unit Price Sen. (2)_JE 111 PNC ANALYSIS FEE ACCRUAL 07.12 6" xfId="11630"/>
    <cellStyle name="s_Unit Price Sen. (2)_JE 111 PNC ANALYSIS FEE ACCRUAL 07.12 6 2" xfId="13423"/>
    <cellStyle name="s_Unit Price Sen. (2)_JE 111 PNC ANALYSIS FEE ACCRUAL 07.12 6 2 2" xfId="16961"/>
    <cellStyle name="s_Unit Price Sen. (2)_JE 111 PNC ANALYSIS FEE ACCRUAL 07.12 6 2 3" xfId="24018"/>
    <cellStyle name="s_Unit Price Sen. (2)_JE 111 PNC ANALYSIS FEE ACCRUAL 07.12 6 3" xfId="15204"/>
    <cellStyle name="s_Unit Price Sen. (2)_JE 111 PNC ANALYSIS FEE ACCRUAL 07.12 6 4" xfId="22249"/>
    <cellStyle name="s_Unit Price Sen. (2)_JE 111 PNC ANALYSIS FEE ACCRUAL 07.12 7" xfId="12538"/>
    <cellStyle name="s_Unit Price Sen. (2)_JE 111 PNC ANALYSIS FEE ACCRUAL 07.12 7 2" xfId="16084"/>
    <cellStyle name="s_Unit Price Sen. (2)_JE 111 PNC ANALYSIS FEE ACCRUAL 07.12 7 3" xfId="23140"/>
    <cellStyle name="s_Unit Price Sen. (2)_JE 111 PNC ANALYSIS FEE ACCRUAL 07.12 8" xfId="14322"/>
    <cellStyle name="s_Unit Price Sen. (2)_JE 111 PNC ANALYSIS FEE ACCRUAL 07.12 8 2" xfId="31792"/>
    <cellStyle name="s_Unit Price Sen. (2)_JE 111 PNC ANALYSIS FEE ACCRUAL 07.12 8 3" xfId="21422"/>
    <cellStyle name="s_Unit Price Sen. (2)_JE 111 PNC ANALYSIS FEE ACCRUAL 07.12 9" xfId="20428"/>
    <cellStyle name="s_Unit Price Sen. (2)_JE 125_AWCC Activity_NY_08.12" xfId="8189"/>
    <cellStyle name="s_Unit Price Sen. (2)_JE 125_AWCC Activity_NY_08.12 2" xfId="11631"/>
    <cellStyle name="s_Unit Price Sen. (2)_JE 125_AWCC Activity_NY_08.12 2 2" xfId="13424"/>
    <cellStyle name="s_Unit Price Sen. (2)_JE 125_AWCC Activity_NY_08.12 2 2 2" xfId="16962"/>
    <cellStyle name="s_Unit Price Sen. (2)_JE 125_AWCC Activity_NY_08.12 2 2 3" xfId="24019"/>
    <cellStyle name="s_Unit Price Sen. (2)_JE 125_AWCC Activity_NY_08.12 2 3" xfId="15205"/>
    <cellStyle name="s_Unit Price Sen. (2)_JE 125_AWCC Activity_NY_08.12 2 4" xfId="22250"/>
    <cellStyle name="s_Unit Price Sen. (2)_JE 125_AWCC Activity_NY_08.12 3" xfId="12540"/>
    <cellStyle name="s_Unit Price Sen. (2)_JE 125_AWCC Activity_NY_08.12 3 2" xfId="16085"/>
    <cellStyle name="s_Unit Price Sen. (2)_JE 125_AWCC Activity_NY_08.12 3 3" xfId="23141"/>
    <cellStyle name="s_Unit Price Sen. (2)_JE 125_AWCC Activity_NY_08.12 4" xfId="14323"/>
    <cellStyle name="s_Unit Price Sen. (2)_JE 125_AWCC Activity_NY_08.12 4 2" xfId="31797"/>
    <cellStyle name="s_Unit Price Sen. (2)_JE 125_AWCC Activity_NY_08.12 4 3" xfId="21084"/>
    <cellStyle name="s_Unit Price Sen. (2)_JE 125_AWCC Activity_NY_08.12 5" xfId="20429"/>
    <cellStyle name="s_Unit Price Sen. (2)_JE 125_AWCC Activity_NY_08.12 6" xfId="36777"/>
    <cellStyle name="s_Unit Price Sen. (2)_JE 125_AWCC Activity_NY_08.12 7" xfId="37666"/>
    <cellStyle name="s_Unit Price Sen. (2)_JE 125_AWCC Activity_NY_08.12 8" xfId="38554"/>
    <cellStyle name="s_Unit Price Sen. (2)_JE 152_TSA accrue interest_LI_07.12" xfId="8190"/>
    <cellStyle name="s_Unit Price Sen. (2)_JE 152_TSA accrue interest_LI_07.12 2" xfId="11632"/>
    <cellStyle name="s_Unit Price Sen. (2)_JE 152_TSA accrue interest_LI_07.12 2 2" xfId="13425"/>
    <cellStyle name="s_Unit Price Sen. (2)_JE 152_TSA accrue interest_LI_07.12 2 2 2" xfId="16963"/>
    <cellStyle name="s_Unit Price Sen. (2)_JE 152_TSA accrue interest_LI_07.12 2 2 3" xfId="24020"/>
    <cellStyle name="s_Unit Price Sen. (2)_JE 152_TSA accrue interest_LI_07.12 2 3" xfId="15206"/>
    <cellStyle name="s_Unit Price Sen. (2)_JE 152_TSA accrue interest_LI_07.12 2 4" xfId="22251"/>
    <cellStyle name="s_Unit Price Sen. (2)_JE 152_TSA accrue interest_LI_07.12 3" xfId="12541"/>
    <cellStyle name="s_Unit Price Sen. (2)_JE 152_TSA accrue interest_LI_07.12 3 2" xfId="16086"/>
    <cellStyle name="s_Unit Price Sen. (2)_JE 152_TSA accrue interest_LI_07.12 3 3" xfId="23142"/>
    <cellStyle name="s_Unit Price Sen. (2)_JE 152_TSA accrue interest_LI_07.12 4" xfId="14324"/>
    <cellStyle name="s_Unit Price Sen. (2)_JE 152_TSA accrue interest_LI_07.12 4 2" xfId="31798"/>
    <cellStyle name="s_Unit Price Sen. (2)_JE 152_TSA accrue interest_LI_07.12 4 3" xfId="33306"/>
    <cellStyle name="s_Unit Price Sen. (2)_JE 152_TSA accrue interest_LI_07.12 5" xfId="20430"/>
    <cellStyle name="s_Unit Price Sen. (2)_JE 152_TSA accrue interest_LI_07.12 6" xfId="36778"/>
    <cellStyle name="s_Unit Price Sen. (2)_JE 152_TSA accrue interest_LI_07.12 7" xfId="37667"/>
    <cellStyle name="s_Unit Price Sen. (2)_JE 152_TSA accrue interest_LI_07.12 8" xfId="38555"/>
    <cellStyle name="s_Unit Price Sen. (2)_JE 154 Interest on Village Refunds_02.12" xfId="8191"/>
    <cellStyle name="s_Unit Price Sen. (2)_JE 154 Interest on Village Refunds_02.12 2" xfId="11633"/>
    <cellStyle name="s_Unit Price Sen. (2)_JE 154 Interest on Village Refunds_02.12 2 2" xfId="13426"/>
    <cellStyle name="s_Unit Price Sen. (2)_JE 154 Interest on Village Refunds_02.12 2 2 2" xfId="16964"/>
    <cellStyle name="s_Unit Price Sen. (2)_JE 154 Interest on Village Refunds_02.12 2 2 3" xfId="24021"/>
    <cellStyle name="s_Unit Price Sen. (2)_JE 154 Interest on Village Refunds_02.12 2 3" xfId="15207"/>
    <cellStyle name="s_Unit Price Sen. (2)_JE 154 Interest on Village Refunds_02.12 2 4" xfId="22252"/>
    <cellStyle name="s_Unit Price Sen. (2)_JE 154 Interest on Village Refunds_02.12 3" xfId="12542"/>
    <cellStyle name="s_Unit Price Sen. (2)_JE 154 Interest on Village Refunds_02.12 3 2" xfId="16087"/>
    <cellStyle name="s_Unit Price Sen. (2)_JE 154 Interest on Village Refunds_02.12 3 3" xfId="23143"/>
    <cellStyle name="s_Unit Price Sen. (2)_JE 154 Interest on Village Refunds_02.12 4" xfId="14325"/>
    <cellStyle name="s_Unit Price Sen. (2)_JE 154 Interest on Village Refunds_02.12 4 2" xfId="31799"/>
    <cellStyle name="s_Unit Price Sen. (2)_JE 154 Interest on Village Refunds_02.12 4 3" xfId="33465"/>
    <cellStyle name="s_Unit Price Sen. (2)_JE 154 Interest on Village Refunds_02.12 5" xfId="20431"/>
    <cellStyle name="s_Unit Price Sen. (2)_JE 154 Interest on Village Refunds_02.12 6" xfId="36779"/>
    <cellStyle name="s_Unit Price Sen. (2)_JE 154 Interest on Village Refunds_02.12 7" xfId="37668"/>
    <cellStyle name="s_Unit Price Sen. (2)_JE 154 Interest on Village Refunds_02.12 8" xfId="38556"/>
    <cellStyle name="s_Unit Price Sen. (2)_JE 154 Interest on Village Refunds_03.11" xfId="8192"/>
    <cellStyle name="s_Unit Price Sen. (2)_JE 154 Interest on Village Refunds_03.11 2" xfId="11634"/>
    <cellStyle name="s_Unit Price Sen. (2)_JE 154 Interest on Village Refunds_03.11 2 2" xfId="13427"/>
    <cellStyle name="s_Unit Price Sen. (2)_JE 154 Interest on Village Refunds_03.11 2 2 2" xfId="16965"/>
    <cellStyle name="s_Unit Price Sen. (2)_JE 154 Interest on Village Refunds_03.11 2 2 3" xfId="24022"/>
    <cellStyle name="s_Unit Price Sen. (2)_JE 154 Interest on Village Refunds_03.11 2 3" xfId="15208"/>
    <cellStyle name="s_Unit Price Sen. (2)_JE 154 Interest on Village Refunds_03.11 2 4" xfId="22253"/>
    <cellStyle name="s_Unit Price Sen. (2)_JE 154 Interest on Village Refunds_03.11 3" xfId="12543"/>
    <cellStyle name="s_Unit Price Sen. (2)_JE 154 Interest on Village Refunds_03.11 3 2" xfId="16088"/>
    <cellStyle name="s_Unit Price Sen. (2)_JE 154 Interest on Village Refunds_03.11 3 3" xfId="23144"/>
    <cellStyle name="s_Unit Price Sen. (2)_JE 154 Interest on Village Refunds_03.11 4" xfId="14326"/>
    <cellStyle name="s_Unit Price Sen. (2)_JE 154 Interest on Village Refunds_03.11 4 2" xfId="31800"/>
    <cellStyle name="s_Unit Price Sen. (2)_JE 154 Interest on Village Refunds_03.11 4 3" xfId="35742"/>
    <cellStyle name="s_Unit Price Sen. (2)_JE 154 Interest on Village Refunds_03.11 5" xfId="20432"/>
    <cellStyle name="s_Unit Price Sen. (2)_JE 154 Interest on Village Refunds_03.11 6" xfId="36780"/>
    <cellStyle name="s_Unit Price Sen. (2)_JE 154 Interest on Village Refunds_03.11 7" xfId="37669"/>
    <cellStyle name="s_Unit Price Sen. (2)_JE 154 Interest on Village Refunds_03.11 8" xfId="38557"/>
    <cellStyle name="s_Unit Price Sen. (2)_JE 154 Interest on Village Refunds_03.11_256328 Accr Revenue Other_LI_11.11" xfId="8193"/>
    <cellStyle name="s_Unit Price Sen. (2)_JE 154 Interest on Village Refunds_03.11_256328 Accr Revenue Other_LI_11.11 2" xfId="11635"/>
    <cellStyle name="s_Unit Price Sen. (2)_JE 154 Interest on Village Refunds_03.11_256328 Accr Revenue Other_LI_11.11 2 2" xfId="13428"/>
    <cellStyle name="s_Unit Price Sen. (2)_JE 154 Interest on Village Refunds_03.11_256328 Accr Revenue Other_LI_11.11 2 2 2" xfId="16966"/>
    <cellStyle name="s_Unit Price Sen. (2)_JE 154 Interest on Village Refunds_03.11_256328 Accr Revenue Other_LI_11.11 2 2 3" xfId="24023"/>
    <cellStyle name="s_Unit Price Sen. (2)_JE 154 Interest on Village Refunds_03.11_256328 Accr Revenue Other_LI_11.11 2 3" xfId="15209"/>
    <cellStyle name="s_Unit Price Sen. (2)_JE 154 Interest on Village Refunds_03.11_256328 Accr Revenue Other_LI_11.11 2 4" xfId="22254"/>
    <cellStyle name="s_Unit Price Sen. (2)_JE 154 Interest on Village Refunds_03.11_256328 Accr Revenue Other_LI_11.11 3" xfId="12544"/>
    <cellStyle name="s_Unit Price Sen. (2)_JE 154 Interest on Village Refunds_03.11_256328 Accr Revenue Other_LI_11.11 3 2" xfId="16089"/>
    <cellStyle name="s_Unit Price Sen. (2)_JE 154 Interest on Village Refunds_03.11_256328 Accr Revenue Other_LI_11.11 3 3" xfId="23145"/>
    <cellStyle name="s_Unit Price Sen. (2)_JE 154 Interest on Village Refunds_03.11_256328 Accr Revenue Other_LI_11.11 4" xfId="14327"/>
    <cellStyle name="s_Unit Price Sen. (2)_JE 154 Interest on Village Refunds_03.11_256328 Accr Revenue Other_LI_11.11 4 2" xfId="31801"/>
    <cellStyle name="s_Unit Price Sen. (2)_JE 154 Interest on Village Refunds_03.11_256328 Accr Revenue Other_LI_11.11 4 3" xfId="33467"/>
    <cellStyle name="s_Unit Price Sen. (2)_JE 154 Interest on Village Refunds_03.11_256328 Accr Revenue Other_LI_11.11 5" xfId="20433"/>
    <cellStyle name="s_Unit Price Sen. (2)_JE 154 Interest on Village Refunds_03.11_256328 Accr Revenue Other_LI_11.11 6" xfId="36781"/>
    <cellStyle name="s_Unit Price Sen. (2)_JE 154 Interest on Village Refunds_03.11_256328 Accr Revenue Other_LI_11.11 7" xfId="37670"/>
    <cellStyle name="s_Unit Price Sen. (2)_JE 154 Interest on Village Refunds_03.11_256328 Accr Revenue Other_LI_11.11 8" xfId="38558"/>
    <cellStyle name="s_Unit Price Sen. (2)_JE 154 Interest on Village Refunds_03.11_Attachment A updated with Co. Share 14% 07 25 2011" xfId="8194"/>
    <cellStyle name="s_Unit Price Sen. (2)_JE 154 Interest on Village Refunds_03.11_Attachment A updated with Co. Share 14% 07 25 2011 2" xfId="11636"/>
    <cellStyle name="s_Unit Price Sen. (2)_JE 154 Interest on Village Refunds_03.11_Attachment A updated with Co. Share 14% 07 25 2011 2 2" xfId="13429"/>
    <cellStyle name="s_Unit Price Sen. (2)_JE 154 Interest on Village Refunds_03.11_Attachment A updated with Co. Share 14% 07 25 2011 2 2 2" xfId="16967"/>
    <cellStyle name="s_Unit Price Sen. (2)_JE 154 Interest on Village Refunds_03.11_Attachment A updated with Co. Share 14% 07 25 2011 2 2 3" xfId="24024"/>
    <cellStyle name="s_Unit Price Sen. (2)_JE 154 Interest on Village Refunds_03.11_Attachment A updated with Co. Share 14% 07 25 2011 2 3" xfId="15210"/>
    <cellStyle name="s_Unit Price Sen. (2)_JE 154 Interest on Village Refunds_03.11_Attachment A updated with Co. Share 14% 07 25 2011 2 4" xfId="22255"/>
    <cellStyle name="s_Unit Price Sen. (2)_JE 154 Interest on Village Refunds_03.11_Attachment A updated with Co. Share 14% 07 25 2011 3" xfId="12545"/>
    <cellStyle name="s_Unit Price Sen. (2)_JE 154 Interest on Village Refunds_03.11_Attachment A updated with Co. Share 14% 07 25 2011 3 2" xfId="16090"/>
    <cellStyle name="s_Unit Price Sen. (2)_JE 154 Interest on Village Refunds_03.11_Attachment A updated with Co. Share 14% 07 25 2011 3 3" xfId="23146"/>
    <cellStyle name="s_Unit Price Sen. (2)_JE 154 Interest on Village Refunds_03.11_Attachment A updated with Co. Share 14% 07 25 2011 4" xfId="14328"/>
    <cellStyle name="s_Unit Price Sen. (2)_JE 154 Interest on Village Refunds_03.11_Attachment A updated with Co. Share 14% 07 25 2011 4 2" xfId="31802"/>
    <cellStyle name="s_Unit Price Sen. (2)_JE 154 Interest on Village Refunds_03.11_Attachment A updated with Co. Share 14% 07 25 2011 4 3" xfId="35240"/>
    <cellStyle name="s_Unit Price Sen. (2)_JE 154 Interest on Village Refunds_03.11_Attachment A updated with Co. Share 14% 07 25 2011 5" xfId="20434"/>
    <cellStyle name="s_Unit Price Sen. (2)_JE 154 Interest on Village Refunds_03.11_Attachment A updated with Co. Share 14% 07 25 2011 6" xfId="36782"/>
    <cellStyle name="s_Unit Price Sen. (2)_JE 154 Interest on Village Refunds_03.11_Attachment A updated with Co. Share 14% 07 25 2011 7" xfId="37671"/>
    <cellStyle name="s_Unit Price Sen. (2)_JE 154 Interest on Village Refunds_03.11_Attachment A updated with Co. Share 14% 07 25 2011 8" xfId="38559"/>
    <cellStyle name="s_Unit Price Sen. (2)_JE 154 Interest on Village Refunds_03.11_Attachment A updated with Co. Share 14% 07 25 2011_Attachment A_Village Refunds # 2 as of 09 12 2011 updated" xfId="10768"/>
    <cellStyle name="s_Unit Price Sen. (2)_JE 154 Interest on Village Refunds_03.11_Attachment A updated with Co. Share 14% 07 25 2011_Attachment A_Village Refunds # 2 as of 09 12 2011 updated 2" xfId="31803"/>
    <cellStyle name="s_Unit Price Sen. (2)_JE 154 Interest on Village Refunds_03.11_Attachment A updated with Co. Share 14% 07 25 2011_Attachment A_Village Refunds # 2 as of 09 12 2011 updated 2 2" xfId="33441"/>
    <cellStyle name="s_Unit Price Sen. (2)_JE 154 Interest on Village Refunds_03.11_Attachment A_Village Refunds # 2 as of 09 12 2011 updated" xfId="10769"/>
    <cellStyle name="s_Unit Price Sen. (2)_JE 154 Interest on Village Refunds_03.11_Attachment A_Village Refunds # 2 as of 09 12 2011 updated 2" xfId="31804"/>
    <cellStyle name="s_Unit Price Sen. (2)_JE 154 Interest on Village Refunds_03.11_Attachment A_Village Refunds # 2 as of 09 12 2011 updated 2 2" xfId="19892"/>
    <cellStyle name="s_Unit Price Sen. (2)_JE 154 Interest on Village Refunds_03.11_JE 154 Interest on Village Refunds_02.12" xfId="8195"/>
    <cellStyle name="s_Unit Price Sen. (2)_JE 154 Interest on Village Refunds_03.11_JE 154 Interest on Village Refunds_02.12 2" xfId="11637"/>
    <cellStyle name="s_Unit Price Sen. (2)_JE 154 Interest on Village Refunds_03.11_JE 154 Interest on Village Refunds_02.12 2 2" xfId="13430"/>
    <cellStyle name="s_Unit Price Sen. (2)_JE 154 Interest on Village Refunds_03.11_JE 154 Interest on Village Refunds_02.12 2 2 2" xfId="16968"/>
    <cellStyle name="s_Unit Price Sen. (2)_JE 154 Interest on Village Refunds_03.11_JE 154 Interest on Village Refunds_02.12 2 2 3" xfId="24025"/>
    <cellStyle name="s_Unit Price Sen. (2)_JE 154 Interest on Village Refunds_03.11_JE 154 Interest on Village Refunds_02.12 2 3" xfId="15211"/>
    <cellStyle name="s_Unit Price Sen. (2)_JE 154 Interest on Village Refunds_03.11_JE 154 Interest on Village Refunds_02.12 2 4" xfId="22256"/>
    <cellStyle name="s_Unit Price Sen. (2)_JE 154 Interest on Village Refunds_03.11_JE 154 Interest on Village Refunds_02.12 3" xfId="12546"/>
    <cellStyle name="s_Unit Price Sen. (2)_JE 154 Interest on Village Refunds_03.11_JE 154 Interest on Village Refunds_02.12 3 2" xfId="16091"/>
    <cellStyle name="s_Unit Price Sen. (2)_JE 154 Interest on Village Refunds_03.11_JE 154 Interest on Village Refunds_02.12 3 3" xfId="23147"/>
    <cellStyle name="s_Unit Price Sen. (2)_JE 154 Interest on Village Refunds_03.11_JE 154 Interest on Village Refunds_02.12 4" xfId="14329"/>
    <cellStyle name="s_Unit Price Sen. (2)_JE 154 Interest on Village Refunds_03.11_JE 154 Interest on Village Refunds_02.12 4 2" xfId="31805"/>
    <cellStyle name="s_Unit Price Sen. (2)_JE 154 Interest on Village Refunds_03.11_JE 154 Interest on Village Refunds_02.12 4 3" xfId="33799"/>
    <cellStyle name="s_Unit Price Sen. (2)_JE 154 Interest on Village Refunds_03.11_JE 154 Interest on Village Refunds_02.12 5" xfId="20435"/>
    <cellStyle name="s_Unit Price Sen. (2)_JE 154 Interest on Village Refunds_03.11_JE 154 Interest on Village Refunds_02.12 6" xfId="36783"/>
    <cellStyle name="s_Unit Price Sen. (2)_JE 154 Interest on Village Refunds_03.11_JE 154 Interest on Village Refunds_02.12 7" xfId="37672"/>
    <cellStyle name="s_Unit Price Sen. (2)_JE 154 Interest on Village Refunds_03.11_JE 154 Interest on Village Refunds_02.12 8" xfId="38560"/>
    <cellStyle name="s_Unit Price Sen. (2)_JE 154 Interest on Village Refunds_03.11_JE 154 Interest on Village Refunds_08.11" xfId="8196"/>
    <cellStyle name="s_Unit Price Sen. (2)_JE 154 Interest on Village Refunds_03.11_JE 154 Interest on Village Refunds_08.11 2" xfId="11638"/>
    <cellStyle name="s_Unit Price Sen. (2)_JE 154 Interest on Village Refunds_03.11_JE 154 Interest on Village Refunds_08.11 2 2" xfId="13431"/>
    <cellStyle name="s_Unit Price Sen. (2)_JE 154 Interest on Village Refunds_03.11_JE 154 Interest on Village Refunds_08.11 2 2 2" xfId="16969"/>
    <cellStyle name="s_Unit Price Sen. (2)_JE 154 Interest on Village Refunds_03.11_JE 154 Interest on Village Refunds_08.11 2 2 3" xfId="24026"/>
    <cellStyle name="s_Unit Price Sen. (2)_JE 154 Interest on Village Refunds_03.11_JE 154 Interest on Village Refunds_08.11 2 3" xfId="15212"/>
    <cellStyle name="s_Unit Price Sen. (2)_JE 154 Interest on Village Refunds_03.11_JE 154 Interest on Village Refunds_08.11 2 4" xfId="22257"/>
    <cellStyle name="s_Unit Price Sen. (2)_JE 154 Interest on Village Refunds_03.11_JE 154 Interest on Village Refunds_08.11 3" xfId="12547"/>
    <cellStyle name="s_Unit Price Sen. (2)_JE 154 Interest on Village Refunds_03.11_JE 154 Interest on Village Refunds_08.11 3 2" xfId="16092"/>
    <cellStyle name="s_Unit Price Sen. (2)_JE 154 Interest on Village Refunds_03.11_JE 154 Interest on Village Refunds_08.11 3 3" xfId="23148"/>
    <cellStyle name="s_Unit Price Sen. (2)_JE 154 Interest on Village Refunds_03.11_JE 154 Interest on Village Refunds_08.11 4" xfId="14330"/>
    <cellStyle name="s_Unit Price Sen. (2)_JE 154 Interest on Village Refunds_03.11_JE 154 Interest on Village Refunds_08.11 4 2" xfId="31806"/>
    <cellStyle name="s_Unit Price Sen. (2)_JE 154 Interest on Village Refunds_03.11_JE 154 Interest on Village Refunds_08.11 4 3" xfId="32400"/>
    <cellStyle name="s_Unit Price Sen. (2)_JE 154 Interest on Village Refunds_03.11_JE 154 Interest on Village Refunds_08.11 5" xfId="20436"/>
    <cellStyle name="s_Unit Price Sen. (2)_JE 154 Interest on Village Refunds_03.11_JE 154 Interest on Village Refunds_08.11 6" xfId="36784"/>
    <cellStyle name="s_Unit Price Sen. (2)_JE 154 Interest on Village Refunds_03.11_JE 154 Interest on Village Refunds_08.11 7" xfId="37673"/>
    <cellStyle name="s_Unit Price Sen. (2)_JE 154 Interest on Village Refunds_03.11_JE 154 Interest on Village Refunds_08.11 8" xfId="38561"/>
    <cellStyle name="s_Unit Price Sen. (2)_JE 154 Interest on Village Refunds_03.11_JE 154 Interest on Village Refunds_11.11" xfId="8197"/>
    <cellStyle name="s_Unit Price Sen. (2)_JE 154 Interest on Village Refunds_03.11_JE 154 Interest on Village Refunds_11.11 2" xfId="11639"/>
    <cellStyle name="s_Unit Price Sen. (2)_JE 154 Interest on Village Refunds_03.11_JE 154 Interest on Village Refunds_11.11 2 2" xfId="13432"/>
    <cellStyle name="s_Unit Price Sen. (2)_JE 154 Interest on Village Refunds_03.11_JE 154 Interest on Village Refunds_11.11 2 2 2" xfId="16970"/>
    <cellStyle name="s_Unit Price Sen. (2)_JE 154 Interest on Village Refunds_03.11_JE 154 Interest on Village Refunds_11.11 2 2 3" xfId="24027"/>
    <cellStyle name="s_Unit Price Sen. (2)_JE 154 Interest on Village Refunds_03.11_JE 154 Interest on Village Refunds_11.11 2 3" xfId="15213"/>
    <cellStyle name="s_Unit Price Sen. (2)_JE 154 Interest on Village Refunds_03.11_JE 154 Interest on Village Refunds_11.11 2 4" xfId="22258"/>
    <cellStyle name="s_Unit Price Sen. (2)_JE 154 Interest on Village Refunds_03.11_JE 154 Interest on Village Refunds_11.11 3" xfId="12548"/>
    <cellStyle name="s_Unit Price Sen. (2)_JE 154 Interest on Village Refunds_03.11_JE 154 Interest on Village Refunds_11.11 3 2" xfId="16093"/>
    <cellStyle name="s_Unit Price Sen. (2)_JE 154 Interest on Village Refunds_03.11_JE 154 Interest on Village Refunds_11.11 3 3" xfId="23149"/>
    <cellStyle name="s_Unit Price Sen. (2)_JE 154 Interest on Village Refunds_03.11_JE 154 Interest on Village Refunds_11.11 4" xfId="14331"/>
    <cellStyle name="s_Unit Price Sen. (2)_JE 154 Interest on Village Refunds_03.11_JE 154 Interest on Village Refunds_11.11 4 2" xfId="31807"/>
    <cellStyle name="s_Unit Price Sen. (2)_JE 154 Interest on Village Refunds_03.11_JE 154 Interest on Village Refunds_11.11 4 3" xfId="33969"/>
    <cellStyle name="s_Unit Price Sen. (2)_JE 154 Interest on Village Refunds_03.11_JE 154 Interest on Village Refunds_11.11 5" xfId="20437"/>
    <cellStyle name="s_Unit Price Sen. (2)_JE 154 Interest on Village Refunds_03.11_JE 154 Interest on Village Refunds_11.11 6" xfId="36785"/>
    <cellStyle name="s_Unit Price Sen. (2)_JE 154 Interest on Village Refunds_03.11_JE 154 Interest on Village Refunds_11.11 7" xfId="37674"/>
    <cellStyle name="s_Unit Price Sen. (2)_JE 154 Interest on Village Refunds_03.11_JE 154 Interest on Village Refunds_11.11 8" xfId="38562"/>
    <cellStyle name="s_Unit Price Sen. (2)_JE 154 Interest on Village Refunds_08.11" xfId="8198"/>
    <cellStyle name="s_Unit Price Sen. (2)_JE 154 Interest on Village Refunds_08.11 2" xfId="11640"/>
    <cellStyle name="s_Unit Price Sen. (2)_JE 154 Interest on Village Refunds_08.11 2 2" xfId="13433"/>
    <cellStyle name="s_Unit Price Sen. (2)_JE 154 Interest on Village Refunds_08.11 2 2 2" xfId="16971"/>
    <cellStyle name="s_Unit Price Sen. (2)_JE 154 Interest on Village Refunds_08.11 2 2 3" xfId="24028"/>
    <cellStyle name="s_Unit Price Sen. (2)_JE 154 Interest on Village Refunds_08.11 2 3" xfId="15214"/>
    <cellStyle name="s_Unit Price Sen. (2)_JE 154 Interest on Village Refunds_08.11 2 4" xfId="22259"/>
    <cellStyle name="s_Unit Price Sen. (2)_JE 154 Interest on Village Refunds_08.11 3" xfId="12549"/>
    <cellStyle name="s_Unit Price Sen. (2)_JE 154 Interest on Village Refunds_08.11 3 2" xfId="16094"/>
    <cellStyle name="s_Unit Price Sen. (2)_JE 154 Interest on Village Refunds_08.11 3 3" xfId="23150"/>
    <cellStyle name="s_Unit Price Sen. (2)_JE 154 Interest on Village Refunds_08.11 4" xfId="14332"/>
    <cellStyle name="s_Unit Price Sen. (2)_JE 154 Interest on Village Refunds_08.11 4 2" xfId="31808"/>
    <cellStyle name="s_Unit Price Sen. (2)_JE 154 Interest on Village Refunds_08.11 4 3" xfId="18772"/>
    <cellStyle name="s_Unit Price Sen. (2)_JE 154 Interest on Village Refunds_08.11 5" xfId="20438"/>
    <cellStyle name="s_Unit Price Sen. (2)_JE 154 Interest on Village Refunds_08.11 6" xfId="36786"/>
    <cellStyle name="s_Unit Price Sen. (2)_JE 154 Interest on Village Refunds_08.11 7" xfId="37675"/>
    <cellStyle name="s_Unit Price Sen. (2)_JE 154 Interest on Village Refunds_08.11 8" xfId="38563"/>
    <cellStyle name="s_Unit Price Sen. (2)_JE 154 Interest on Village Refunds_09.11" xfId="10770"/>
    <cellStyle name="s_Unit Price Sen. (2)_JE 154 Interest on Village Refunds_09.11 2" xfId="31809"/>
    <cellStyle name="s_Unit Price Sen. (2)_JE 154 Interest on Village Refunds_09.11 2 2" xfId="20338"/>
    <cellStyle name="s_Unit Price Sen. (2)_JE 154 Interest on Village Refunds_11.11" xfId="8199"/>
    <cellStyle name="s_Unit Price Sen. (2)_JE 154 Interest on Village Refunds_11.11 2" xfId="11641"/>
    <cellStyle name="s_Unit Price Sen. (2)_JE 154 Interest on Village Refunds_11.11 2 2" xfId="13434"/>
    <cellStyle name="s_Unit Price Sen. (2)_JE 154 Interest on Village Refunds_11.11 2 2 2" xfId="16972"/>
    <cellStyle name="s_Unit Price Sen. (2)_JE 154 Interest on Village Refunds_11.11 2 2 3" xfId="24029"/>
    <cellStyle name="s_Unit Price Sen. (2)_JE 154 Interest on Village Refunds_11.11 2 3" xfId="15215"/>
    <cellStyle name="s_Unit Price Sen. (2)_JE 154 Interest on Village Refunds_11.11 2 4" xfId="22260"/>
    <cellStyle name="s_Unit Price Sen. (2)_JE 154 Interest on Village Refunds_11.11 3" xfId="12550"/>
    <cellStyle name="s_Unit Price Sen. (2)_JE 154 Interest on Village Refunds_11.11 3 2" xfId="16095"/>
    <cellStyle name="s_Unit Price Sen. (2)_JE 154 Interest on Village Refunds_11.11 3 3" xfId="23151"/>
    <cellStyle name="s_Unit Price Sen. (2)_JE 154 Interest on Village Refunds_11.11 4" xfId="14333"/>
    <cellStyle name="s_Unit Price Sen. (2)_JE 154 Interest on Village Refunds_11.11 4 2" xfId="31810"/>
    <cellStyle name="s_Unit Price Sen. (2)_JE 154 Interest on Village Refunds_11.11 4 3" xfId="34312"/>
    <cellStyle name="s_Unit Price Sen. (2)_JE 154 Interest on Village Refunds_11.11 5" xfId="20439"/>
    <cellStyle name="s_Unit Price Sen. (2)_JE 154 Interest on Village Refunds_11.11 6" xfId="36787"/>
    <cellStyle name="s_Unit Price Sen. (2)_JE 154 Interest on Village Refunds_11.11 7" xfId="37676"/>
    <cellStyle name="s_Unit Price Sen. (2)_JE 154 Interest on Village Refunds_11.11 8" xfId="38564"/>
    <cellStyle name="s_Unit Price Sen. (2)_JE 160 Workbasket accrual LI 09.11" xfId="8200"/>
    <cellStyle name="s_Unit Price Sen. (2)_JE 160 Workbasket accrual LI 09.11 2" xfId="11642"/>
    <cellStyle name="s_Unit Price Sen. (2)_JE 160 Workbasket accrual LI 09.11 2 2" xfId="13435"/>
    <cellStyle name="s_Unit Price Sen. (2)_JE 160 Workbasket accrual LI 09.11 2 2 2" xfId="16973"/>
    <cellStyle name="s_Unit Price Sen. (2)_JE 160 Workbasket accrual LI 09.11 2 2 3" xfId="24030"/>
    <cellStyle name="s_Unit Price Sen. (2)_JE 160 Workbasket accrual LI 09.11 2 3" xfId="15216"/>
    <cellStyle name="s_Unit Price Sen. (2)_JE 160 Workbasket accrual LI 09.11 2 4" xfId="22261"/>
    <cellStyle name="s_Unit Price Sen. (2)_JE 160 Workbasket accrual LI 09.11 3" xfId="12551"/>
    <cellStyle name="s_Unit Price Sen. (2)_JE 160 Workbasket accrual LI 09.11 3 2" xfId="16096"/>
    <cellStyle name="s_Unit Price Sen. (2)_JE 160 Workbasket accrual LI 09.11 3 3" xfId="23152"/>
    <cellStyle name="s_Unit Price Sen. (2)_JE 160 Workbasket accrual LI 09.11 4" xfId="14334"/>
    <cellStyle name="s_Unit Price Sen. (2)_JE 160 Workbasket accrual LI 09.11 4 2" xfId="31811"/>
    <cellStyle name="s_Unit Price Sen. (2)_JE 160 Workbasket accrual LI 09.11 4 3" xfId="35021"/>
    <cellStyle name="s_Unit Price Sen. (2)_JE 160 Workbasket accrual LI 09.11 5" xfId="20440"/>
    <cellStyle name="s_Unit Price Sen. (2)_JE 160 Workbasket accrual LI 09.11 6" xfId="36788"/>
    <cellStyle name="s_Unit Price Sen. (2)_JE 160 Workbasket accrual LI 09.11 7" xfId="37677"/>
    <cellStyle name="s_Unit Price Sen. (2)_JE 160 Workbasket accrual LI 09.11 8" xfId="38565"/>
    <cellStyle name="s_Unit Price Sen. (2)_JE 160 Workbasket accrual LI 10.11 - in progress" xfId="8201"/>
    <cellStyle name="s_Unit Price Sen. (2)_JE 160 Workbasket accrual LI 10.11 - in progress 2" xfId="11643"/>
    <cellStyle name="s_Unit Price Sen. (2)_JE 160 Workbasket accrual LI 10.11 - in progress 2 2" xfId="13436"/>
    <cellStyle name="s_Unit Price Sen. (2)_JE 160 Workbasket accrual LI 10.11 - in progress 2 2 2" xfId="16974"/>
    <cellStyle name="s_Unit Price Sen. (2)_JE 160 Workbasket accrual LI 10.11 - in progress 2 2 3" xfId="24031"/>
    <cellStyle name="s_Unit Price Sen. (2)_JE 160 Workbasket accrual LI 10.11 - in progress 2 3" xfId="15217"/>
    <cellStyle name="s_Unit Price Sen. (2)_JE 160 Workbasket accrual LI 10.11 - in progress 2 4" xfId="22262"/>
    <cellStyle name="s_Unit Price Sen. (2)_JE 160 Workbasket accrual LI 10.11 - in progress 3" xfId="12552"/>
    <cellStyle name="s_Unit Price Sen. (2)_JE 160 Workbasket accrual LI 10.11 - in progress 3 2" xfId="16097"/>
    <cellStyle name="s_Unit Price Sen. (2)_JE 160 Workbasket accrual LI 10.11 - in progress 3 3" xfId="23153"/>
    <cellStyle name="s_Unit Price Sen. (2)_JE 160 Workbasket accrual LI 10.11 - in progress 4" xfId="14335"/>
    <cellStyle name="s_Unit Price Sen. (2)_JE 160 Workbasket accrual LI 10.11 - in progress 4 2" xfId="31812"/>
    <cellStyle name="s_Unit Price Sen. (2)_JE 160 Workbasket accrual LI 10.11 - in progress 4 3" xfId="32608"/>
    <cellStyle name="s_Unit Price Sen. (2)_JE 160 Workbasket accrual LI 10.11 - in progress 5" xfId="20441"/>
    <cellStyle name="s_Unit Price Sen. (2)_JE 160 Workbasket accrual LI 10.11 - in progress 6" xfId="36789"/>
    <cellStyle name="s_Unit Price Sen. (2)_JE 160 Workbasket accrual LI 10.11 - in progress 7" xfId="37678"/>
    <cellStyle name="s_Unit Price Sen. (2)_JE 160 Workbasket accrual LI 10.11 - in progress 8" xfId="38566"/>
    <cellStyle name="s_Unit Price Sen. (2)_JE 160 Workbasket Accrual_updated-_CA_01.10" xfId="8202"/>
    <cellStyle name="s_Unit Price Sen. (2)_JE 160 Workbasket Accrual_updated-_CA_01.10 10" xfId="36790"/>
    <cellStyle name="s_Unit Price Sen. (2)_JE 160 Workbasket Accrual_updated-_CA_01.10 11" xfId="37679"/>
    <cellStyle name="s_Unit Price Sen. (2)_JE 160 Workbasket Accrual_updated-_CA_01.10 12" xfId="38567"/>
    <cellStyle name="s_Unit Price Sen. (2)_JE 160 Workbasket Accrual_updated-_CA_01.10 2" xfId="8203"/>
    <cellStyle name="s_Unit Price Sen. (2)_JE 160 Workbasket Accrual_updated-_CA_01.10 2 2" xfId="11645"/>
    <cellStyle name="s_Unit Price Sen. (2)_JE 160 Workbasket Accrual_updated-_CA_01.10 2 2 2" xfId="13438"/>
    <cellStyle name="s_Unit Price Sen. (2)_JE 160 Workbasket Accrual_updated-_CA_01.10 2 2 2 2" xfId="16976"/>
    <cellStyle name="s_Unit Price Sen. (2)_JE 160 Workbasket Accrual_updated-_CA_01.10 2 2 2 3" xfId="24033"/>
    <cellStyle name="s_Unit Price Sen. (2)_JE 160 Workbasket Accrual_updated-_CA_01.10 2 2 3" xfId="15219"/>
    <cellStyle name="s_Unit Price Sen. (2)_JE 160 Workbasket Accrual_updated-_CA_01.10 2 2 4" xfId="22264"/>
    <cellStyle name="s_Unit Price Sen. (2)_JE 160 Workbasket Accrual_updated-_CA_01.10 2 3" xfId="12554"/>
    <cellStyle name="s_Unit Price Sen. (2)_JE 160 Workbasket Accrual_updated-_CA_01.10 2 3 2" xfId="16099"/>
    <cellStyle name="s_Unit Price Sen. (2)_JE 160 Workbasket Accrual_updated-_CA_01.10 2 3 3" xfId="23155"/>
    <cellStyle name="s_Unit Price Sen. (2)_JE 160 Workbasket Accrual_updated-_CA_01.10 2 4" xfId="14337"/>
    <cellStyle name="s_Unit Price Sen. (2)_JE 160 Workbasket Accrual_updated-_CA_01.10 2 4 2" xfId="31814"/>
    <cellStyle name="s_Unit Price Sen. (2)_JE 160 Workbasket Accrual_updated-_CA_01.10 2 4 3" xfId="19751"/>
    <cellStyle name="s_Unit Price Sen. (2)_JE 160 Workbasket Accrual_updated-_CA_01.10 2 5" xfId="20443"/>
    <cellStyle name="s_Unit Price Sen. (2)_JE 160 Workbasket Accrual_updated-_CA_01.10 2 6" xfId="36791"/>
    <cellStyle name="s_Unit Price Sen. (2)_JE 160 Workbasket Accrual_updated-_CA_01.10 2 7" xfId="37680"/>
    <cellStyle name="s_Unit Price Sen. (2)_JE 160 Workbasket Accrual_updated-_CA_01.10 2 8" xfId="38568"/>
    <cellStyle name="s_Unit Price Sen. (2)_JE 160 Workbasket Accrual_updated-_CA_01.10 3" xfId="8204"/>
    <cellStyle name="s_Unit Price Sen. (2)_JE 160 Workbasket Accrual_updated-_CA_01.10 3 2" xfId="31815"/>
    <cellStyle name="s_Unit Price Sen. (2)_JE 160 Workbasket Accrual_updated-_CA_01.10 3 2 2" xfId="18930"/>
    <cellStyle name="s_Unit Price Sen. (2)_JE 160 Workbasket Accrual_updated-_CA_01.10 4" xfId="8205"/>
    <cellStyle name="s_Unit Price Sen. (2)_JE 160 Workbasket Accrual_updated-_CA_01.10 4 2" xfId="31816"/>
    <cellStyle name="s_Unit Price Sen. (2)_JE 160 Workbasket Accrual_updated-_CA_01.10 4 2 2" xfId="18157"/>
    <cellStyle name="s_Unit Price Sen. (2)_JE 160 Workbasket Accrual_updated-_CA_01.10 5" xfId="8206"/>
    <cellStyle name="s_Unit Price Sen. (2)_JE 160 Workbasket Accrual_updated-_CA_01.10 5 2" xfId="31817"/>
    <cellStyle name="s_Unit Price Sen. (2)_JE 160 Workbasket Accrual_updated-_CA_01.10 5 2 2" xfId="34273"/>
    <cellStyle name="s_Unit Price Sen. (2)_JE 160 Workbasket Accrual_updated-_CA_01.10 6" xfId="11644"/>
    <cellStyle name="s_Unit Price Sen. (2)_JE 160 Workbasket Accrual_updated-_CA_01.10 6 2" xfId="13437"/>
    <cellStyle name="s_Unit Price Sen. (2)_JE 160 Workbasket Accrual_updated-_CA_01.10 6 2 2" xfId="16975"/>
    <cellStyle name="s_Unit Price Sen. (2)_JE 160 Workbasket Accrual_updated-_CA_01.10 6 2 3" xfId="24032"/>
    <cellStyle name="s_Unit Price Sen. (2)_JE 160 Workbasket Accrual_updated-_CA_01.10 6 3" xfId="15218"/>
    <cellStyle name="s_Unit Price Sen. (2)_JE 160 Workbasket Accrual_updated-_CA_01.10 6 4" xfId="22263"/>
    <cellStyle name="s_Unit Price Sen. (2)_JE 160 Workbasket Accrual_updated-_CA_01.10 7" xfId="12553"/>
    <cellStyle name="s_Unit Price Sen. (2)_JE 160 Workbasket Accrual_updated-_CA_01.10 7 2" xfId="16098"/>
    <cellStyle name="s_Unit Price Sen. (2)_JE 160 Workbasket Accrual_updated-_CA_01.10 7 3" xfId="23154"/>
    <cellStyle name="s_Unit Price Sen. (2)_JE 160 Workbasket Accrual_updated-_CA_01.10 8" xfId="14336"/>
    <cellStyle name="s_Unit Price Sen. (2)_JE 160 Workbasket Accrual_updated-_CA_01.10 8 2" xfId="31813"/>
    <cellStyle name="s_Unit Price Sen. (2)_JE 160 Workbasket Accrual_updated-_CA_01.10 8 3" xfId="19769"/>
    <cellStyle name="s_Unit Price Sen. (2)_JE 160 Workbasket Accrual_updated-_CA_01.10 9" xfId="20442"/>
    <cellStyle name="s_Unit Price Sen. (2)_JE 160 Workbasket Accrual_updated-_CA_01.10_~3251160" xfId="8207"/>
    <cellStyle name="s_Unit Price Sen. (2)_JE 160 Workbasket Accrual_updated-_CA_01.10_~3251160 2" xfId="11646"/>
    <cellStyle name="s_Unit Price Sen. (2)_JE 160 Workbasket Accrual_updated-_CA_01.10_~3251160 2 2" xfId="13439"/>
    <cellStyle name="s_Unit Price Sen. (2)_JE 160 Workbasket Accrual_updated-_CA_01.10_~3251160 2 2 2" xfId="16977"/>
    <cellStyle name="s_Unit Price Sen. (2)_JE 160 Workbasket Accrual_updated-_CA_01.10_~3251160 2 2 3" xfId="24034"/>
    <cellStyle name="s_Unit Price Sen. (2)_JE 160 Workbasket Accrual_updated-_CA_01.10_~3251160 2 3" xfId="15220"/>
    <cellStyle name="s_Unit Price Sen. (2)_JE 160 Workbasket Accrual_updated-_CA_01.10_~3251160 2 4" xfId="22265"/>
    <cellStyle name="s_Unit Price Sen. (2)_JE 160 Workbasket Accrual_updated-_CA_01.10_~3251160 3" xfId="12555"/>
    <cellStyle name="s_Unit Price Sen. (2)_JE 160 Workbasket Accrual_updated-_CA_01.10_~3251160 3 2" xfId="16100"/>
    <cellStyle name="s_Unit Price Sen. (2)_JE 160 Workbasket Accrual_updated-_CA_01.10_~3251160 3 3" xfId="23156"/>
    <cellStyle name="s_Unit Price Sen. (2)_JE 160 Workbasket Accrual_updated-_CA_01.10_~3251160 4" xfId="14338"/>
    <cellStyle name="s_Unit Price Sen. (2)_JE 160 Workbasket Accrual_updated-_CA_01.10_~3251160 4 2" xfId="31818"/>
    <cellStyle name="s_Unit Price Sen. (2)_JE 160 Workbasket Accrual_updated-_CA_01.10_~3251160 4 3" xfId="35144"/>
    <cellStyle name="s_Unit Price Sen. (2)_JE 160 Workbasket Accrual_updated-_CA_01.10_~3251160 5" xfId="20444"/>
    <cellStyle name="s_Unit Price Sen. (2)_JE 160 Workbasket Accrual_updated-_CA_01.10_~3251160 6" xfId="36792"/>
    <cellStyle name="s_Unit Price Sen. (2)_JE 160 Workbasket Accrual_updated-_CA_01.10_~3251160 7" xfId="37681"/>
    <cellStyle name="s_Unit Price Sen. (2)_JE 160 Workbasket Accrual_updated-_CA_01.10_~3251160 8" xfId="38569"/>
    <cellStyle name="s_Unit Price Sen. (2)_JE 160 Workbasket Accrual_updated-_CA_01.10_JE 160 Workbasket accrual LI 09.11" xfId="8208"/>
    <cellStyle name="s_Unit Price Sen. (2)_JE 160 Workbasket Accrual_updated-_CA_01.10_JE 160 Workbasket accrual LI 09.11 2" xfId="11647"/>
    <cellStyle name="s_Unit Price Sen. (2)_JE 160 Workbasket Accrual_updated-_CA_01.10_JE 160 Workbasket accrual LI 09.11 2 2" xfId="13440"/>
    <cellStyle name="s_Unit Price Sen. (2)_JE 160 Workbasket Accrual_updated-_CA_01.10_JE 160 Workbasket accrual LI 09.11 2 2 2" xfId="16978"/>
    <cellStyle name="s_Unit Price Sen. (2)_JE 160 Workbasket Accrual_updated-_CA_01.10_JE 160 Workbasket accrual LI 09.11 2 2 3" xfId="24035"/>
    <cellStyle name="s_Unit Price Sen. (2)_JE 160 Workbasket Accrual_updated-_CA_01.10_JE 160 Workbasket accrual LI 09.11 2 3" xfId="15221"/>
    <cellStyle name="s_Unit Price Sen. (2)_JE 160 Workbasket Accrual_updated-_CA_01.10_JE 160 Workbasket accrual LI 09.11 2 4" xfId="22266"/>
    <cellStyle name="s_Unit Price Sen. (2)_JE 160 Workbasket Accrual_updated-_CA_01.10_JE 160 Workbasket accrual LI 09.11 3" xfId="12556"/>
    <cellStyle name="s_Unit Price Sen. (2)_JE 160 Workbasket Accrual_updated-_CA_01.10_JE 160 Workbasket accrual LI 09.11 3 2" xfId="16101"/>
    <cellStyle name="s_Unit Price Sen. (2)_JE 160 Workbasket Accrual_updated-_CA_01.10_JE 160 Workbasket accrual LI 09.11 3 3" xfId="23157"/>
    <cellStyle name="s_Unit Price Sen. (2)_JE 160 Workbasket Accrual_updated-_CA_01.10_JE 160 Workbasket accrual LI 09.11 4" xfId="14339"/>
    <cellStyle name="s_Unit Price Sen. (2)_JE 160 Workbasket Accrual_updated-_CA_01.10_JE 160 Workbasket accrual LI 09.11 4 2" xfId="31819"/>
    <cellStyle name="s_Unit Price Sen. (2)_JE 160 Workbasket Accrual_updated-_CA_01.10_JE 160 Workbasket accrual LI 09.11 4 3" xfId="17870"/>
    <cellStyle name="s_Unit Price Sen. (2)_JE 160 Workbasket Accrual_updated-_CA_01.10_JE 160 Workbasket accrual LI 09.11 5" xfId="20445"/>
    <cellStyle name="s_Unit Price Sen. (2)_JE 160 Workbasket Accrual_updated-_CA_01.10_JE 160 Workbasket accrual LI 09.11 6" xfId="36793"/>
    <cellStyle name="s_Unit Price Sen. (2)_JE 160 Workbasket Accrual_updated-_CA_01.10_JE 160 Workbasket accrual LI 09.11 7" xfId="37682"/>
    <cellStyle name="s_Unit Price Sen. (2)_JE 160 Workbasket Accrual_updated-_CA_01.10_JE 160 Workbasket accrual LI 09.11 8" xfId="38570"/>
    <cellStyle name="s_Unit Price Sen. (2)_JE 160 Workbasket Accrual_updated-_CA_01.10_JE 160 Workbasket accrual LI 10.11 - in progress" xfId="8209"/>
    <cellStyle name="s_Unit Price Sen. (2)_JE 160 Workbasket Accrual_updated-_CA_01.10_JE 160 Workbasket accrual LI 10.11 - in progress 2" xfId="11648"/>
    <cellStyle name="s_Unit Price Sen. (2)_JE 160 Workbasket Accrual_updated-_CA_01.10_JE 160 Workbasket accrual LI 10.11 - in progress 2 2" xfId="13441"/>
    <cellStyle name="s_Unit Price Sen. (2)_JE 160 Workbasket Accrual_updated-_CA_01.10_JE 160 Workbasket accrual LI 10.11 - in progress 2 2 2" xfId="16979"/>
    <cellStyle name="s_Unit Price Sen. (2)_JE 160 Workbasket Accrual_updated-_CA_01.10_JE 160 Workbasket accrual LI 10.11 - in progress 2 2 3" xfId="24036"/>
    <cellStyle name="s_Unit Price Sen. (2)_JE 160 Workbasket Accrual_updated-_CA_01.10_JE 160 Workbasket accrual LI 10.11 - in progress 2 3" xfId="15222"/>
    <cellStyle name="s_Unit Price Sen. (2)_JE 160 Workbasket Accrual_updated-_CA_01.10_JE 160 Workbasket accrual LI 10.11 - in progress 2 4" xfId="22267"/>
    <cellStyle name="s_Unit Price Sen. (2)_JE 160 Workbasket Accrual_updated-_CA_01.10_JE 160 Workbasket accrual LI 10.11 - in progress 3" xfId="12557"/>
    <cellStyle name="s_Unit Price Sen. (2)_JE 160 Workbasket Accrual_updated-_CA_01.10_JE 160 Workbasket accrual LI 10.11 - in progress 3 2" xfId="16102"/>
    <cellStyle name="s_Unit Price Sen. (2)_JE 160 Workbasket Accrual_updated-_CA_01.10_JE 160 Workbasket accrual LI 10.11 - in progress 3 3" xfId="23158"/>
    <cellStyle name="s_Unit Price Sen. (2)_JE 160 Workbasket Accrual_updated-_CA_01.10_JE 160 Workbasket accrual LI 10.11 - in progress 4" xfId="14340"/>
    <cellStyle name="s_Unit Price Sen. (2)_JE 160 Workbasket Accrual_updated-_CA_01.10_JE 160 Workbasket accrual LI 10.11 - in progress 4 2" xfId="31820"/>
    <cellStyle name="s_Unit Price Sen. (2)_JE 160 Workbasket Accrual_updated-_CA_01.10_JE 160 Workbasket accrual LI 10.11 - in progress 4 3" xfId="34335"/>
    <cellStyle name="s_Unit Price Sen. (2)_JE 160 Workbasket Accrual_updated-_CA_01.10_JE 160 Workbasket accrual LI 10.11 - in progress 5" xfId="20446"/>
    <cellStyle name="s_Unit Price Sen. (2)_JE 160 Workbasket Accrual_updated-_CA_01.10_JE 160 Workbasket accrual LI 10.11 - in progress 6" xfId="36794"/>
    <cellStyle name="s_Unit Price Sen. (2)_JE 160 Workbasket Accrual_updated-_CA_01.10_JE 160 Workbasket accrual LI 10.11 - in progress 7" xfId="37683"/>
    <cellStyle name="s_Unit Price Sen. (2)_JE 160 Workbasket Accrual_updated-_CA_01.10_JE 160 Workbasket accrual LI 10.11 - in progress 8" xfId="38571"/>
    <cellStyle name="s_Unit Price Sen. (2)_JE 160 Workbasket Accrual_updated-_CA_01.10_JE 160 Workbasket Template_LI_04.12" xfId="8210"/>
    <cellStyle name="s_Unit Price Sen. (2)_JE 160 Workbasket Accrual_updated-_CA_01.10_JE 160 Workbasket Template_LI_04.12 2" xfId="11649"/>
    <cellStyle name="s_Unit Price Sen. (2)_JE 160 Workbasket Accrual_updated-_CA_01.10_JE 160 Workbasket Template_LI_04.12 2 2" xfId="13442"/>
    <cellStyle name="s_Unit Price Sen. (2)_JE 160 Workbasket Accrual_updated-_CA_01.10_JE 160 Workbasket Template_LI_04.12 2 2 2" xfId="16980"/>
    <cellStyle name="s_Unit Price Sen. (2)_JE 160 Workbasket Accrual_updated-_CA_01.10_JE 160 Workbasket Template_LI_04.12 2 2 3" xfId="24037"/>
    <cellStyle name="s_Unit Price Sen. (2)_JE 160 Workbasket Accrual_updated-_CA_01.10_JE 160 Workbasket Template_LI_04.12 2 3" xfId="15223"/>
    <cellStyle name="s_Unit Price Sen. (2)_JE 160 Workbasket Accrual_updated-_CA_01.10_JE 160 Workbasket Template_LI_04.12 2 4" xfId="22268"/>
    <cellStyle name="s_Unit Price Sen. (2)_JE 160 Workbasket Accrual_updated-_CA_01.10_JE 160 Workbasket Template_LI_04.12 3" xfId="12558"/>
    <cellStyle name="s_Unit Price Sen. (2)_JE 160 Workbasket Accrual_updated-_CA_01.10_JE 160 Workbasket Template_LI_04.12 3 2" xfId="16103"/>
    <cellStyle name="s_Unit Price Sen. (2)_JE 160 Workbasket Accrual_updated-_CA_01.10_JE 160 Workbasket Template_LI_04.12 3 3" xfId="23159"/>
    <cellStyle name="s_Unit Price Sen. (2)_JE 160 Workbasket Accrual_updated-_CA_01.10_JE 160 Workbasket Template_LI_04.12 4" xfId="14341"/>
    <cellStyle name="s_Unit Price Sen. (2)_JE 160 Workbasket Accrual_updated-_CA_01.10_JE 160 Workbasket Template_LI_04.12 4 2" xfId="31821"/>
    <cellStyle name="s_Unit Price Sen. (2)_JE 160 Workbasket Accrual_updated-_CA_01.10_JE 160 Workbasket Template_LI_04.12 4 3" xfId="34898"/>
    <cellStyle name="s_Unit Price Sen. (2)_JE 160 Workbasket Accrual_updated-_CA_01.10_JE 160 Workbasket Template_LI_04.12 5" xfId="20447"/>
    <cellStyle name="s_Unit Price Sen. (2)_JE 160 Workbasket Accrual_updated-_CA_01.10_JE 160 Workbasket Template_LI_04.12 6" xfId="36795"/>
    <cellStyle name="s_Unit Price Sen. (2)_JE 160 Workbasket Accrual_updated-_CA_01.10_JE 160 Workbasket Template_LI_04.12 7" xfId="37684"/>
    <cellStyle name="s_Unit Price Sen. (2)_JE 160 Workbasket Accrual_updated-_CA_01.10_JE 160 Workbasket Template_LI_04.12 8" xfId="38572"/>
    <cellStyle name="s_Unit Price Sen. (2)_JE 160 Workbasket Accrual_updated-_CA_01.10_JE 160 Workbasket Template_LI_07.12" xfId="8211"/>
    <cellStyle name="s_Unit Price Sen. (2)_JE 160 Workbasket Accrual_updated-_CA_01.10_JE 160 Workbasket Template_LI_07.12 2" xfId="11650"/>
    <cellStyle name="s_Unit Price Sen. (2)_JE 160 Workbasket Accrual_updated-_CA_01.10_JE 160 Workbasket Template_LI_07.12 2 2" xfId="13443"/>
    <cellStyle name="s_Unit Price Sen. (2)_JE 160 Workbasket Accrual_updated-_CA_01.10_JE 160 Workbasket Template_LI_07.12 2 2 2" xfId="16981"/>
    <cellStyle name="s_Unit Price Sen. (2)_JE 160 Workbasket Accrual_updated-_CA_01.10_JE 160 Workbasket Template_LI_07.12 2 2 3" xfId="24038"/>
    <cellStyle name="s_Unit Price Sen. (2)_JE 160 Workbasket Accrual_updated-_CA_01.10_JE 160 Workbasket Template_LI_07.12 2 3" xfId="15224"/>
    <cellStyle name="s_Unit Price Sen. (2)_JE 160 Workbasket Accrual_updated-_CA_01.10_JE 160 Workbasket Template_LI_07.12 2 4" xfId="22269"/>
    <cellStyle name="s_Unit Price Sen. (2)_JE 160 Workbasket Accrual_updated-_CA_01.10_JE 160 Workbasket Template_LI_07.12 3" xfId="12559"/>
    <cellStyle name="s_Unit Price Sen. (2)_JE 160 Workbasket Accrual_updated-_CA_01.10_JE 160 Workbasket Template_LI_07.12 3 2" xfId="16104"/>
    <cellStyle name="s_Unit Price Sen. (2)_JE 160 Workbasket Accrual_updated-_CA_01.10_JE 160 Workbasket Template_LI_07.12 3 3" xfId="23160"/>
    <cellStyle name="s_Unit Price Sen. (2)_JE 160 Workbasket Accrual_updated-_CA_01.10_JE 160 Workbasket Template_LI_07.12 4" xfId="14342"/>
    <cellStyle name="s_Unit Price Sen. (2)_JE 160 Workbasket Accrual_updated-_CA_01.10_JE 160 Workbasket Template_LI_07.12 4 2" xfId="31822"/>
    <cellStyle name="s_Unit Price Sen. (2)_JE 160 Workbasket Accrual_updated-_CA_01.10_JE 160 Workbasket Template_LI_07.12 4 3" xfId="34287"/>
    <cellStyle name="s_Unit Price Sen. (2)_JE 160 Workbasket Accrual_updated-_CA_01.10_JE 160 Workbasket Template_LI_07.12 5" xfId="20448"/>
    <cellStyle name="s_Unit Price Sen. (2)_JE 160 Workbasket Accrual_updated-_CA_01.10_JE 160 Workbasket Template_LI_07.12 6" xfId="36796"/>
    <cellStyle name="s_Unit Price Sen. (2)_JE 160 Workbasket Accrual_updated-_CA_01.10_JE 160 Workbasket Template_LI_07.12 7" xfId="37685"/>
    <cellStyle name="s_Unit Price Sen. (2)_JE 160 Workbasket Accrual_updated-_CA_01.10_JE 160 Workbasket Template_LI_07.12 8" xfId="38573"/>
    <cellStyle name="s_Unit Price Sen. (2)_JE 160 Workbasket Accrual_updated-_CA_01.10_JE 175 Legal Accrual_LI 05.12" xfId="8212"/>
    <cellStyle name="s_Unit Price Sen. (2)_JE 160 Workbasket Accrual_updated-_CA_01.10_JE 175 Legal Accrual_LI 05.12 2" xfId="11651"/>
    <cellStyle name="s_Unit Price Sen. (2)_JE 160 Workbasket Accrual_updated-_CA_01.10_JE 175 Legal Accrual_LI 05.12 2 2" xfId="13444"/>
    <cellStyle name="s_Unit Price Sen. (2)_JE 160 Workbasket Accrual_updated-_CA_01.10_JE 175 Legal Accrual_LI 05.12 2 2 2" xfId="16982"/>
    <cellStyle name="s_Unit Price Sen. (2)_JE 160 Workbasket Accrual_updated-_CA_01.10_JE 175 Legal Accrual_LI 05.12 2 2 3" xfId="24039"/>
    <cellStyle name="s_Unit Price Sen. (2)_JE 160 Workbasket Accrual_updated-_CA_01.10_JE 175 Legal Accrual_LI 05.12 2 3" xfId="15225"/>
    <cellStyle name="s_Unit Price Sen. (2)_JE 160 Workbasket Accrual_updated-_CA_01.10_JE 175 Legal Accrual_LI 05.12 2 4" xfId="22270"/>
    <cellStyle name="s_Unit Price Sen. (2)_JE 160 Workbasket Accrual_updated-_CA_01.10_JE 175 Legal Accrual_LI 05.12 3" xfId="12560"/>
    <cellStyle name="s_Unit Price Sen. (2)_JE 160 Workbasket Accrual_updated-_CA_01.10_JE 175 Legal Accrual_LI 05.12 3 2" xfId="16105"/>
    <cellStyle name="s_Unit Price Sen. (2)_JE 160 Workbasket Accrual_updated-_CA_01.10_JE 175 Legal Accrual_LI 05.12 3 3" xfId="23161"/>
    <cellStyle name="s_Unit Price Sen. (2)_JE 160 Workbasket Accrual_updated-_CA_01.10_JE 175 Legal Accrual_LI 05.12 4" xfId="14343"/>
    <cellStyle name="s_Unit Price Sen. (2)_JE 160 Workbasket Accrual_updated-_CA_01.10_JE 175 Legal Accrual_LI 05.12 4 2" xfId="31823"/>
    <cellStyle name="s_Unit Price Sen. (2)_JE 160 Workbasket Accrual_updated-_CA_01.10_JE 175 Legal Accrual_LI 05.12 4 3" xfId="35926"/>
    <cellStyle name="s_Unit Price Sen. (2)_JE 160 Workbasket Accrual_updated-_CA_01.10_JE 175 Legal Accrual_LI 05.12 5" xfId="20449"/>
    <cellStyle name="s_Unit Price Sen. (2)_JE 160 Workbasket Accrual_updated-_CA_01.10_JE 175 Legal Accrual_LI 05.12 6" xfId="36797"/>
    <cellStyle name="s_Unit Price Sen. (2)_JE 160 Workbasket Accrual_updated-_CA_01.10_JE 175 Legal Accrual_LI 05.12 7" xfId="37686"/>
    <cellStyle name="s_Unit Price Sen. (2)_JE 160 Workbasket Accrual_updated-_CA_01.10_JE 175 Legal Accrual_LI 05.12 8" xfId="38574"/>
    <cellStyle name="s_Unit Price Sen. (2)_JE 160 Workbasket Accrual_updated-_CA_01.10_JE 175 Legal Accrual_LI 08.2011" xfId="8213"/>
    <cellStyle name="s_Unit Price Sen. (2)_JE 160 Workbasket Accrual_updated-_CA_01.10_JE 175 Legal Accrual_LI 08.2011 2" xfId="11652"/>
    <cellStyle name="s_Unit Price Sen. (2)_JE 160 Workbasket Accrual_updated-_CA_01.10_JE 175 Legal Accrual_LI 08.2011 2 2" xfId="13445"/>
    <cellStyle name="s_Unit Price Sen. (2)_JE 160 Workbasket Accrual_updated-_CA_01.10_JE 175 Legal Accrual_LI 08.2011 2 2 2" xfId="16983"/>
    <cellStyle name="s_Unit Price Sen. (2)_JE 160 Workbasket Accrual_updated-_CA_01.10_JE 175 Legal Accrual_LI 08.2011 2 2 3" xfId="24040"/>
    <cellStyle name="s_Unit Price Sen. (2)_JE 160 Workbasket Accrual_updated-_CA_01.10_JE 175 Legal Accrual_LI 08.2011 2 3" xfId="15226"/>
    <cellStyle name="s_Unit Price Sen. (2)_JE 160 Workbasket Accrual_updated-_CA_01.10_JE 175 Legal Accrual_LI 08.2011 2 4" xfId="22271"/>
    <cellStyle name="s_Unit Price Sen. (2)_JE 160 Workbasket Accrual_updated-_CA_01.10_JE 175 Legal Accrual_LI 08.2011 3" xfId="12561"/>
    <cellStyle name="s_Unit Price Sen. (2)_JE 160 Workbasket Accrual_updated-_CA_01.10_JE 175 Legal Accrual_LI 08.2011 3 2" xfId="16106"/>
    <cellStyle name="s_Unit Price Sen. (2)_JE 160 Workbasket Accrual_updated-_CA_01.10_JE 175 Legal Accrual_LI 08.2011 3 3" xfId="23162"/>
    <cellStyle name="s_Unit Price Sen. (2)_JE 160 Workbasket Accrual_updated-_CA_01.10_JE 175 Legal Accrual_LI 08.2011 4" xfId="14344"/>
    <cellStyle name="s_Unit Price Sen. (2)_JE 160 Workbasket Accrual_updated-_CA_01.10_JE 175 Legal Accrual_LI 08.2011 4 2" xfId="31824"/>
    <cellStyle name="s_Unit Price Sen. (2)_JE 160 Workbasket Accrual_updated-_CA_01.10_JE 175 Legal Accrual_LI 08.2011 4 3" xfId="22429"/>
    <cellStyle name="s_Unit Price Sen. (2)_JE 160 Workbasket Accrual_updated-_CA_01.10_JE 175 Legal Accrual_LI 08.2011 5" xfId="20450"/>
    <cellStyle name="s_Unit Price Sen. (2)_JE 160 Workbasket Accrual_updated-_CA_01.10_JE 175 Legal Accrual_LI 08.2011 6" xfId="36798"/>
    <cellStyle name="s_Unit Price Sen. (2)_JE 160 Workbasket Accrual_updated-_CA_01.10_JE 175 Legal Accrual_LI 08.2011 7" xfId="37687"/>
    <cellStyle name="s_Unit Price Sen. (2)_JE 160 Workbasket Accrual_updated-_CA_01.10_JE 175 Legal Accrual_LI 08.2011 8" xfId="38575"/>
    <cellStyle name="s_Unit Price Sen. (2)_JE 160 Workbasket Accrual_updated-_CA_01.10_JE 175 Legal Accrual_LI -10.2011" xfId="8214"/>
    <cellStyle name="s_Unit Price Sen. (2)_JE 160 Workbasket Accrual_updated-_CA_01.10_JE 175 Legal Accrual_LI -10.2011 2" xfId="11653"/>
    <cellStyle name="s_Unit Price Sen. (2)_JE 160 Workbasket Accrual_updated-_CA_01.10_JE 175 Legal Accrual_LI -10.2011 2 2" xfId="13446"/>
    <cellStyle name="s_Unit Price Sen. (2)_JE 160 Workbasket Accrual_updated-_CA_01.10_JE 175 Legal Accrual_LI -10.2011 2 2 2" xfId="16984"/>
    <cellStyle name="s_Unit Price Sen. (2)_JE 160 Workbasket Accrual_updated-_CA_01.10_JE 175 Legal Accrual_LI -10.2011 2 2 3" xfId="24041"/>
    <cellStyle name="s_Unit Price Sen. (2)_JE 160 Workbasket Accrual_updated-_CA_01.10_JE 175 Legal Accrual_LI -10.2011 2 3" xfId="15227"/>
    <cellStyle name="s_Unit Price Sen. (2)_JE 160 Workbasket Accrual_updated-_CA_01.10_JE 175 Legal Accrual_LI -10.2011 2 4" xfId="22272"/>
    <cellStyle name="s_Unit Price Sen. (2)_JE 160 Workbasket Accrual_updated-_CA_01.10_JE 175 Legal Accrual_LI -10.2011 3" xfId="12562"/>
    <cellStyle name="s_Unit Price Sen. (2)_JE 160 Workbasket Accrual_updated-_CA_01.10_JE 175 Legal Accrual_LI -10.2011 3 2" xfId="16107"/>
    <cellStyle name="s_Unit Price Sen. (2)_JE 160 Workbasket Accrual_updated-_CA_01.10_JE 175 Legal Accrual_LI -10.2011 3 3" xfId="23163"/>
    <cellStyle name="s_Unit Price Sen. (2)_JE 160 Workbasket Accrual_updated-_CA_01.10_JE 175 Legal Accrual_LI -10.2011 4" xfId="14345"/>
    <cellStyle name="s_Unit Price Sen. (2)_JE 160 Workbasket Accrual_updated-_CA_01.10_JE 175 Legal Accrual_LI -10.2011 4 2" xfId="31825"/>
    <cellStyle name="s_Unit Price Sen. (2)_JE 160 Workbasket Accrual_updated-_CA_01.10_JE 175 Legal Accrual_LI -10.2011 4 3" xfId="20223"/>
    <cellStyle name="s_Unit Price Sen. (2)_JE 160 Workbasket Accrual_updated-_CA_01.10_JE 175 Legal Accrual_LI -10.2011 5" xfId="20451"/>
    <cellStyle name="s_Unit Price Sen. (2)_JE 160 Workbasket Accrual_updated-_CA_01.10_JE 175 Legal Accrual_LI -10.2011 6" xfId="36799"/>
    <cellStyle name="s_Unit Price Sen. (2)_JE 160 Workbasket Accrual_updated-_CA_01.10_JE 175 Legal Accrual_LI -10.2011 7" xfId="37688"/>
    <cellStyle name="s_Unit Price Sen. (2)_JE 160 Workbasket Accrual_updated-_CA_01.10_JE 175 Legal Accrual_LI -10.2011 8" xfId="38576"/>
    <cellStyle name="s_Unit Price Sen. (2)_JE 160 Workbasket Accrual_updated-_CA_01.10_JE 175 Legal Accrual_LI -11.2011" xfId="8215"/>
    <cellStyle name="s_Unit Price Sen. (2)_JE 160 Workbasket Accrual_updated-_CA_01.10_JE 175 Legal Accrual_LI -11.2011 2" xfId="11654"/>
    <cellStyle name="s_Unit Price Sen. (2)_JE 160 Workbasket Accrual_updated-_CA_01.10_JE 175 Legal Accrual_LI -11.2011 2 2" xfId="13447"/>
    <cellStyle name="s_Unit Price Sen. (2)_JE 160 Workbasket Accrual_updated-_CA_01.10_JE 175 Legal Accrual_LI -11.2011 2 2 2" xfId="16985"/>
    <cellStyle name="s_Unit Price Sen. (2)_JE 160 Workbasket Accrual_updated-_CA_01.10_JE 175 Legal Accrual_LI -11.2011 2 2 3" xfId="24042"/>
    <cellStyle name="s_Unit Price Sen. (2)_JE 160 Workbasket Accrual_updated-_CA_01.10_JE 175 Legal Accrual_LI -11.2011 2 3" xfId="15228"/>
    <cellStyle name="s_Unit Price Sen. (2)_JE 160 Workbasket Accrual_updated-_CA_01.10_JE 175 Legal Accrual_LI -11.2011 2 4" xfId="22273"/>
    <cellStyle name="s_Unit Price Sen. (2)_JE 160 Workbasket Accrual_updated-_CA_01.10_JE 175 Legal Accrual_LI -11.2011 3" xfId="12563"/>
    <cellStyle name="s_Unit Price Sen. (2)_JE 160 Workbasket Accrual_updated-_CA_01.10_JE 175 Legal Accrual_LI -11.2011 3 2" xfId="16108"/>
    <cellStyle name="s_Unit Price Sen. (2)_JE 160 Workbasket Accrual_updated-_CA_01.10_JE 175 Legal Accrual_LI -11.2011 3 3" xfId="23164"/>
    <cellStyle name="s_Unit Price Sen. (2)_JE 160 Workbasket Accrual_updated-_CA_01.10_JE 175 Legal Accrual_LI -11.2011 4" xfId="14346"/>
    <cellStyle name="s_Unit Price Sen. (2)_JE 160 Workbasket Accrual_updated-_CA_01.10_JE 175 Legal Accrual_LI -11.2011 4 2" xfId="31826"/>
    <cellStyle name="s_Unit Price Sen. (2)_JE 160 Workbasket Accrual_updated-_CA_01.10_JE 175 Legal Accrual_LI -11.2011 4 3" xfId="32891"/>
    <cellStyle name="s_Unit Price Sen. (2)_JE 160 Workbasket Accrual_updated-_CA_01.10_JE 175 Legal Accrual_LI -11.2011 5" xfId="20452"/>
    <cellStyle name="s_Unit Price Sen. (2)_JE 160 Workbasket Accrual_updated-_CA_01.10_JE 175 Legal Accrual_LI -11.2011 6" xfId="36800"/>
    <cellStyle name="s_Unit Price Sen. (2)_JE 160 Workbasket Accrual_updated-_CA_01.10_JE 175 Legal Accrual_LI -11.2011 7" xfId="37689"/>
    <cellStyle name="s_Unit Price Sen. (2)_JE 160 Workbasket Accrual_updated-_CA_01.10_JE 175 Legal Accrual_LI -11.2011 8" xfId="38577"/>
    <cellStyle name="s_Unit Price Sen. (2)_JE 160 Workbasket Accrual_updated-_CA_01.10_JE 175 Legal Accrual_LI -12.2011" xfId="8216"/>
    <cellStyle name="s_Unit Price Sen. (2)_JE 160 Workbasket Accrual_updated-_CA_01.10_JE 175 Legal Accrual_LI -12.2011 2" xfId="11655"/>
    <cellStyle name="s_Unit Price Sen. (2)_JE 160 Workbasket Accrual_updated-_CA_01.10_JE 175 Legal Accrual_LI -12.2011 2 2" xfId="13448"/>
    <cellStyle name="s_Unit Price Sen. (2)_JE 160 Workbasket Accrual_updated-_CA_01.10_JE 175 Legal Accrual_LI -12.2011 2 2 2" xfId="16986"/>
    <cellStyle name="s_Unit Price Sen. (2)_JE 160 Workbasket Accrual_updated-_CA_01.10_JE 175 Legal Accrual_LI -12.2011 2 2 3" xfId="24043"/>
    <cellStyle name="s_Unit Price Sen. (2)_JE 160 Workbasket Accrual_updated-_CA_01.10_JE 175 Legal Accrual_LI -12.2011 2 3" xfId="15229"/>
    <cellStyle name="s_Unit Price Sen. (2)_JE 160 Workbasket Accrual_updated-_CA_01.10_JE 175 Legal Accrual_LI -12.2011 2 4" xfId="22274"/>
    <cellStyle name="s_Unit Price Sen. (2)_JE 160 Workbasket Accrual_updated-_CA_01.10_JE 175 Legal Accrual_LI -12.2011 3" xfId="12564"/>
    <cellStyle name="s_Unit Price Sen. (2)_JE 160 Workbasket Accrual_updated-_CA_01.10_JE 175 Legal Accrual_LI -12.2011 3 2" xfId="16109"/>
    <cellStyle name="s_Unit Price Sen. (2)_JE 160 Workbasket Accrual_updated-_CA_01.10_JE 175 Legal Accrual_LI -12.2011 3 3" xfId="23165"/>
    <cellStyle name="s_Unit Price Sen. (2)_JE 160 Workbasket Accrual_updated-_CA_01.10_JE 175 Legal Accrual_LI -12.2011 4" xfId="14347"/>
    <cellStyle name="s_Unit Price Sen. (2)_JE 160 Workbasket Accrual_updated-_CA_01.10_JE 175 Legal Accrual_LI -12.2011 4 2" xfId="31827"/>
    <cellStyle name="s_Unit Price Sen. (2)_JE 160 Workbasket Accrual_updated-_CA_01.10_JE 175 Legal Accrual_LI -12.2011 4 3" xfId="18809"/>
    <cellStyle name="s_Unit Price Sen. (2)_JE 160 Workbasket Accrual_updated-_CA_01.10_JE 175 Legal Accrual_LI -12.2011 5" xfId="20453"/>
    <cellStyle name="s_Unit Price Sen. (2)_JE 160 Workbasket Accrual_updated-_CA_01.10_JE 175 Legal Accrual_LI -12.2011 6" xfId="36801"/>
    <cellStyle name="s_Unit Price Sen. (2)_JE 160 Workbasket Accrual_updated-_CA_01.10_JE 175 Legal Accrual_LI -12.2011 7" xfId="37690"/>
    <cellStyle name="s_Unit Price Sen. (2)_JE 160 Workbasket Accrual_updated-_CA_01.10_JE 175 Legal Accrual_LI -12.2011 8" xfId="38578"/>
    <cellStyle name="s_Unit Price Sen. (2)_JE 160 Workbasket Accrual_updated-_CA_01.10_JE 175_Legal Accrual_TN_08.11" xfId="8217"/>
    <cellStyle name="s_Unit Price Sen. (2)_JE 160 Workbasket Accrual_updated-_CA_01.10_JE 175_Legal Accrual_TN_08.11 2" xfId="11656"/>
    <cellStyle name="s_Unit Price Sen. (2)_JE 160 Workbasket Accrual_updated-_CA_01.10_JE 175_Legal Accrual_TN_08.11 2 2" xfId="13449"/>
    <cellStyle name="s_Unit Price Sen. (2)_JE 160 Workbasket Accrual_updated-_CA_01.10_JE 175_Legal Accrual_TN_08.11 2 2 2" xfId="16987"/>
    <cellStyle name="s_Unit Price Sen. (2)_JE 160 Workbasket Accrual_updated-_CA_01.10_JE 175_Legal Accrual_TN_08.11 2 2 3" xfId="24044"/>
    <cellStyle name="s_Unit Price Sen. (2)_JE 160 Workbasket Accrual_updated-_CA_01.10_JE 175_Legal Accrual_TN_08.11 2 3" xfId="15230"/>
    <cellStyle name="s_Unit Price Sen. (2)_JE 160 Workbasket Accrual_updated-_CA_01.10_JE 175_Legal Accrual_TN_08.11 2 4" xfId="22275"/>
    <cellStyle name="s_Unit Price Sen. (2)_JE 160 Workbasket Accrual_updated-_CA_01.10_JE 175_Legal Accrual_TN_08.11 3" xfId="12565"/>
    <cellStyle name="s_Unit Price Sen. (2)_JE 160 Workbasket Accrual_updated-_CA_01.10_JE 175_Legal Accrual_TN_08.11 3 2" xfId="16110"/>
    <cellStyle name="s_Unit Price Sen. (2)_JE 160 Workbasket Accrual_updated-_CA_01.10_JE 175_Legal Accrual_TN_08.11 3 3" xfId="23166"/>
    <cellStyle name="s_Unit Price Sen. (2)_JE 160 Workbasket Accrual_updated-_CA_01.10_JE 175_Legal Accrual_TN_08.11 4" xfId="14348"/>
    <cellStyle name="s_Unit Price Sen. (2)_JE 160 Workbasket Accrual_updated-_CA_01.10_JE 175_Legal Accrual_TN_08.11 4 2" xfId="31828"/>
    <cellStyle name="s_Unit Price Sen. (2)_JE 160 Workbasket Accrual_updated-_CA_01.10_JE 175_Legal Accrual_TN_08.11 4 3" xfId="32456"/>
    <cellStyle name="s_Unit Price Sen. (2)_JE 160 Workbasket Accrual_updated-_CA_01.10_JE 175_Legal Accrual_TN_08.11 5" xfId="20454"/>
    <cellStyle name="s_Unit Price Sen. (2)_JE 160 Workbasket Accrual_updated-_CA_01.10_JE 175_Legal Accrual_TN_08.11 6" xfId="36802"/>
    <cellStyle name="s_Unit Price Sen. (2)_JE 160 Workbasket Accrual_updated-_CA_01.10_JE 175_Legal Accrual_TN_08.11 7" xfId="37691"/>
    <cellStyle name="s_Unit Price Sen. (2)_JE 160 Workbasket Accrual_updated-_CA_01.10_JE 175_Legal Accrual_TN_08.11 8" xfId="38579"/>
    <cellStyle name="s_Unit Price Sen. (2)_JE 160 Workbasket Accrual_updated-_CA_01.10_JE 175_Legal Accrual_TN_09.11" xfId="8218"/>
    <cellStyle name="s_Unit Price Sen. (2)_JE 160 Workbasket Accrual_updated-_CA_01.10_JE 175_Legal Accrual_TN_09.11 2" xfId="11657"/>
    <cellStyle name="s_Unit Price Sen. (2)_JE 160 Workbasket Accrual_updated-_CA_01.10_JE 175_Legal Accrual_TN_09.11 2 2" xfId="13450"/>
    <cellStyle name="s_Unit Price Sen. (2)_JE 160 Workbasket Accrual_updated-_CA_01.10_JE 175_Legal Accrual_TN_09.11 2 2 2" xfId="16988"/>
    <cellStyle name="s_Unit Price Sen. (2)_JE 160 Workbasket Accrual_updated-_CA_01.10_JE 175_Legal Accrual_TN_09.11 2 2 3" xfId="24045"/>
    <cellStyle name="s_Unit Price Sen. (2)_JE 160 Workbasket Accrual_updated-_CA_01.10_JE 175_Legal Accrual_TN_09.11 2 3" xfId="15231"/>
    <cellStyle name="s_Unit Price Sen. (2)_JE 160 Workbasket Accrual_updated-_CA_01.10_JE 175_Legal Accrual_TN_09.11 2 4" xfId="22276"/>
    <cellStyle name="s_Unit Price Sen. (2)_JE 160 Workbasket Accrual_updated-_CA_01.10_JE 175_Legal Accrual_TN_09.11 3" xfId="12566"/>
    <cellStyle name="s_Unit Price Sen. (2)_JE 160 Workbasket Accrual_updated-_CA_01.10_JE 175_Legal Accrual_TN_09.11 3 2" xfId="16111"/>
    <cellStyle name="s_Unit Price Sen. (2)_JE 160 Workbasket Accrual_updated-_CA_01.10_JE 175_Legal Accrual_TN_09.11 3 3" xfId="23167"/>
    <cellStyle name="s_Unit Price Sen. (2)_JE 160 Workbasket Accrual_updated-_CA_01.10_JE 175_Legal Accrual_TN_09.11 4" xfId="14349"/>
    <cellStyle name="s_Unit Price Sen. (2)_JE 160 Workbasket Accrual_updated-_CA_01.10_JE 175_Legal Accrual_TN_09.11 4 2" xfId="31829"/>
    <cellStyle name="s_Unit Price Sen. (2)_JE 160 Workbasket Accrual_updated-_CA_01.10_JE 175_Legal Accrual_TN_09.11 4 3" xfId="20905"/>
    <cellStyle name="s_Unit Price Sen. (2)_JE 160 Workbasket Accrual_updated-_CA_01.10_JE 175_Legal Accrual_TN_09.11 5" xfId="20455"/>
    <cellStyle name="s_Unit Price Sen. (2)_JE 160 Workbasket Accrual_updated-_CA_01.10_JE 175_Legal Accrual_TN_09.11 6" xfId="36803"/>
    <cellStyle name="s_Unit Price Sen. (2)_JE 160 Workbasket Accrual_updated-_CA_01.10_JE 175_Legal Accrual_TN_09.11 7" xfId="37692"/>
    <cellStyle name="s_Unit Price Sen. (2)_JE 160 Workbasket Accrual_updated-_CA_01.10_JE 175_Legal Accrual_TN_09.11 8" xfId="38580"/>
    <cellStyle name="s_Unit Price Sen. (2)_JE 160 Workbasket Accrual_updated-_CA_01.10_LI-Legal Fees_Accrual Worksheet_2011-02Nov" xfId="8219"/>
    <cellStyle name="s_Unit Price Sen. (2)_JE 160 Workbasket Accrual_updated-_CA_01.10_LI-Legal Fees_Accrual Worksheet_2011-02Nov 2" xfId="11658"/>
    <cellStyle name="s_Unit Price Sen. (2)_JE 160 Workbasket Accrual_updated-_CA_01.10_LI-Legal Fees_Accrual Worksheet_2011-02Nov 2 2" xfId="13451"/>
    <cellStyle name="s_Unit Price Sen. (2)_JE 160 Workbasket Accrual_updated-_CA_01.10_LI-Legal Fees_Accrual Worksheet_2011-02Nov 2 2 2" xfId="16989"/>
    <cellStyle name="s_Unit Price Sen. (2)_JE 160 Workbasket Accrual_updated-_CA_01.10_LI-Legal Fees_Accrual Worksheet_2011-02Nov 2 2 3" xfId="24046"/>
    <cellStyle name="s_Unit Price Sen. (2)_JE 160 Workbasket Accrual_updated-_CA_01.10_LI-Legal Fees_Accrual Worksheet_2011-02Nov 2 3" xfId="15232"/>
    <cellStyle name="s_Unit Price Sen. (2)_JE 160 Workbasket Accrual_updated-_CA_01.10_LI-Legal Fees_Accrual Worksheet_2011-02Nov 2 4" xfId="22277"/>
    <cellStyle name="s_Unit Price Sen. (2)_JE 160 Workbasket Accrual_updated-_CA_01.10_LI-Legal Fees_Accrual Worksheet_2011-02Nov 3" xfId="12567"/>
    <cellStyle name="s_Unit Price Sen. (2)_JE 160 Workbasket Accrual_updated-_CA_01.10_LI-Legal Fees_Accrual Worksheet_2011-02Nov 3 2" xfId="16112"/>
    <cellStyle name="s_Unit Price Sen. (2)_JE 160 Workbasket Accrual_updated-_CA_01.10_LI-Legal Fees_Accrual Worksheet_2011-02Nov 3 3" xfId="23168"/>
    <cellStyle name="s_Unit Price Sen. (2)_JE 160 Workbasket Accrual_updated-_CA_01.10_LI-Legal Fees_Accrual Worksheet_2011-02Nov 4" xfId="14350"/>
    <cellStyle name="s_Unit Price Sen. (2)_JE 160 Workbasket Accrual_updated-_CA_01.10_LI-Legal Fees_Accrual Worksheet_2011-02Nov 4 2" xfId="31830"/>
    <cellStyle name="s_Unit Price Sen. (2)_JE 160 Workbasket Accrual_updated-_CA_01.10_LI-Legal Fees_Accrual Worksheet_2011-02Nov 4 3" xfId="35884"/>
    <cellStyle name="s_Unit Price Sen. (2)_JE 160 Workbasket Accrual_updated-_CA_01.10_LI-Legal Fees_Accrual Worksheet_2011-02Nov 5" xfId="20456"/>
    <cellStyle name="s_Unit Price Sen. (2)_JE 160 Workbasket Accrual_updated-_CA_01.10_LI-Legal Fees_Accrual Worksheet_2011-02Nov 6" xfId="36804"/>
    <cellStyle name="s_Unit Price Sen. (2)_JE 160 Workbasket Accrual_updated-_CA_01.10_LI-Legal Fees_Accrual Worksheet_2011-02Nov 7" xfId="37693"/>
    <cellStyle name="s_Unit Price Sen. (2)_JE 160 Workbasket Accrual_updated-_CA_01.10_LI-Legal Fees_Accrual Worksheet_2011-02Nov 8" xfId="38581"/>
    <cellStyle name="s_Unit Price Sen. (2)_JE 160 Workbasket Accrual_updated-_CA_01.10_SAP JE Accrual" xfId="8220"/>
    <cellStyle name="s_Unit Price Sen. (2)_JE 160 Workbasket Accrual_updated-_CA_01.10_SAP JE Accrual 2" xfId="11659"/>
    <cellStyle name="s_Unit Price Sen. (2)_JE 160 Workbasket Accrual_updated-_CA_01.10_SAP JE Accrual 2 2" xfId="13452"/>
    <cellStyle name="s_Unit Price Sen. (2)_JE 160 Workbasket Accrual_updated-_CA_01.10_SAP JE Accrual 2 2 2" xfId="16990"/>
    <cellStyle name="s_Unit Price Sen. (2)_JE 160 Workbasket Accrual_updated-_CA_01.10_SAP JE Accrual 2 2 3" xfId="24047"/>
    <cellStyle name="s_Unit Price Sen. (2)_JE 160 Workbasket Accrual_updated-_CA_01.10_SAP JE Accrual 2 3" xfId="15233"/>
    <cellStyle name="s_Unit Price Sen. (2)_JE 160 Workbasket Accrual_updated-_CA_01.10_SAP JE Accrual 2 4" xfId="22278"/>
    <cellStyle name="s_Unit Price Sen. (2)_JE 160 Workbasket Accrual_updated-_CA_01.10_SAP JE Accrual 3" xfId="12568"/>
    <cellStyle name="s_Unit Price Sen. (2)_JE 160 Workbasket Accrual_updated-_CA_01.10_SAP JE Accrual 3 2" xfId="16113"/>
    <cellStyle name="s_Unit Price Sen. (2)_JE 160 Workbasket Accrual_updated-_CA_01.10_SAP JE Accrual 3 3" xfId="23169"/>
    <cellStyle name="s_Unit Price Sen. (2)_JE 160 Workbasket Accrual_updated-_CA_01.10_SAP JE Accrual 4" xfId="14351"/>
    <cellStyle name="s_Unit Price Sen. (2)_JE 160 Workbasket Accrual_updated-_CA_01.10_SAP JE Accrual 4 2" xfId="31831"/>
    <cellStyle name="s_Unit Price Sen. (2)_JE 160 Workbasket Accrual_updated-_CA_01.10_SAP JE Accrual 4 3" xfId="21200"/>
    <cellStyle name="s_Unit Price Sen. (2)_JE 160 Workbasket Accrual_updated-_CA_01.10_SAP JE Accrual 5" xfId="20457"/>
    <cellStyle name="s_Unit Price Sen. (2)_JE 160 Workbasket Accrual_updated-_CA_01.10_SAP JE Accrual 6" xfId="36805"/>
    <cellStyle name="s_Unit Price Sen. (2)_JE 160 Workbasket Accrual_updated-_CA_01.10_SAP JE Accrual 7" xfId="37694"/>
    <cellStyle name="s_Unit Price Sen. (2)_JE 160 Workbasket Accrual_updated-_CA_01.10_SAP JE Accrual 8" xfId="38582"/>
    <cellStyle name="s_Unit Price Sen. (2)_JE 160 Workbasket Accrual_updated-_CA_01.10_SAP JE Template 10.06.12" xfId="8221"/>
    <cellStyle name="s_Unit Price Sen. (2)_JE 160 Workbasket Accrual_updated-_CA_01.10_SAP JE Template 10.06.12 2" xfId="11660"/>
    <cellStyle name="s_Unit Price Sen. (2)_JE 160 Workbasket Accrual_updated-_CA_01.10_SAP JE Template 10.06.12 2 2" xfId="13453"/>
    <cellStyle name="s_Unit Price Sen. (2)_JE 160 Workbasket Accrual_updated-_CA_01.10_SAP JE Template 10.06.12 2 2 2" xfId="16991"/>
    <cellStyle name="s_Unit Price Sen. (2)_JE 160 Workbasket Accrual_updated-_CA_01.10_SAP JE Template 10.06.12 2 2 3" xfId="24048"/>
    <cellStyle name="s_Unit Price Sen. (2)_JE 160 Workbasket Accrual_updated-_CA_01.10_SAP JE Template 10.06.12 2 3" xfId="15234"/>
    <cellStyle name="s_Unit Price Sen. (2)_JE 160 Workbasket Accrual_updated-_CA_01.10_SAP JE Template 10.06.12 2 4" xfId="22279"/>
    <cellStyle name="s_Unit Price Sen. (2)_JE 160 Workbasket Accrual_updated-_CA_01.10_SAP JE Template 10.06.12 3" xfId="12569"/>
    <cellStyle name="s_Unit Price Sen. (2)_JE 160 Workbasket Accrual_updated-_CA_01.10_SAP JE Template 10.06.12 3 2" xfId="16114"/>
    <cellStyle name="s_Unit Price Sen. (2)_JE 160 Workbasket Accrual_updated-_CA_01.10_SAP JE Template 10.06.12 3 3" xfId="23170"/>
    <cellStyle name="s_Unit Price Sen. (2)_JE 160 Workbasket Accrual_updated-_CA_01.10_SAP JE Template 10.06.12 4" xfId="14352"/>
    <cellStyle name="s_Unit Price Sen. (2)_JE 160 Workbasket Accrual_updated-_CA_01.10_SAP JE Template 10.06.12 4 2" xfId="31832"/>
    <cellStyle name="s_Unit Price Sen. (2)_JE 160 Workbasket Accrual_updated-_CA_01.10_SAP JE Template 10.06.12 4 3" xfId="18798"/>
    <cellStyle name="s_Unit Price Sen. (2)_JE 160 Workbasket Accrual_updated-_CA_01.10_SAP JE Template 10.06.12 5" xfId="20458"/>
    <cellStyle name="s_Unit Price Sen. (2)_JE 160 Workbasket Accrual_updated-_CA_01.10_SAP JE Template 10.06.12 6" xfId="36806"/>
    <cellStyle name="s_Unit Price Sen. (2)_JE 160 Workbasket Accrual_updated-_CA_01.10_SAP JE Template 10.06.12 7" xfId="37695"/>
    <cellStyle name="s_Unit Price Sen. (2)_JE 160 Workbasket Accrual_updated-_CA_01.10_SAP JE Template 10.06.12 8" xfId="38583"/>
    <cellStyle name="s_Unit Price Sen. (2)_JE 175 Legal accrual_12.11" xfId="8222"/>
    <cellStyle name="s_Unit Price Sen. (2)_JE 175 Legal accrual_12.11 2" xfId="11661"/>
    <cellStyle name="s_Unit Price Sen. (2)_JE 175 Legal accrual_12.11 2 2" xfId="13454"/>
    <cellStyle name="s_Unit Price Sen. (2)_JE 175 Legal accrual_12.11 2 2 2" xfId="16992"/>
    <cellStyle name="s_Unit Price Sen. (2)_JE 175 Legal accrual_12.11 2 2 3" xfId="24049"/>
    <cellStyle name="s_Unit Price Sen. (2)_JE 175 Legal accrual_12.11 2 3" xfId="15235"/>
    <cellStyle name="s_Unit Price Sen. (2)_JE 175 Legal accrual_12.11 2 4" xfId="22280"/>
    <cellStyle name="s_Unit Price Sen. (2)_JE 175 Legal accrual_12.11 3" xfId="12570"/>
    <cellStyle name="s_Unit Price Sen. (2)_JE 175 Legal accrual_12.11 3 2" xfId="16115"/>
    <cellStyle name="s_Unit Price Sen. (2)_JE 175 Legal accrual_12.11 3 3" xfId="23171"/>
    <cellStyle name="s_Unit Price Sen. (2)_JE 175 Legal accrual_12.11 4" xfId="14353"/>
    <cellStyle name="s_Unit Price Sen. (2)_JE 175 Legal accrual_12.11 4 2" xfId="31833"/>
    <cellStyle name="s_Unit Price Sen. (2)_JE 175 Legal accrual_12.11 4 3" xfId="19084"/>
    <cellStyle name="s_Unit Price Sen. (2)_JE 175 Legal accrual_12.11 5" xfId="20459"/>
    <cellStyle name="s_Unit Price Sen. (2)_JE 175 Legal accrual_12.11 6" xfId="36807"/>
    <cellStyle name="s_Unit Price Sen. (2)_JE 175 Legal accrual_12.11 7" xfId="37696"/>
    <cellStyle name="s_Unit Price Sen. (2)_JE 175 Legal accrual_12.11 8" xfId="38584"/>
    <cellStyle name="s_Unit Price Sen. (2)_JE 175 Legal Accrual_LI_07.12" xfId="10949"/>
    <cellStyle name="s_Unit Price Sen. (2)_JE 175 Legal Accrual_LI_07.12 2" xfId="31834"/>
    <cellStyle name="s_Unit Price Sen. (2)_JE 175 Legal Accrual_LI_07.12 2 2" xfId="20673"/>
    <cellStyle name="s_Unit Price Sen. (2)_JE 180_MI reserve over 180 days_LI 07.12" xfId="10950"/>
    <cellStyle name="s_Unit Price Sen. (2)_JE 180_MI reserve over 180 days_LI 07.12 2" xfId="31835"/>
    <cellStyle name="s_Unit Price Sen. (2)_JE 180_MI reserve over 180 days_LI 07.12 2 2" xfId="19414"/>
    <cellStyle name="s_Unit Price Sen. (2)_JE 200 AWCC true up_PA_06.12" xfId="8223"/>
    <cellStyle name="s_Unit Price Sen. (2)_JE 200 AWCC true up_PA_06.12 2" xfId="11662"/>
    <cellStyle name="s_Unit Price Sen. (2)_JE 200 AWCC true up_PA_06.12 2 2" xfId="13455"/>
    <cellStyle name="s_Unit Price Sen. (2)_JE 200 AWCC true up_PA_06.12 2 2 2" xfId="16993"/>
    <cellStyle name="s_Unit Price Sen. (2)_JE 200 AWCC true up_PA_06.12 2 2 3" xfId="24050"/>
    <cellStyle name="s_Unit Price Sen. (2)_JE 200 AWCC true up_PA_06.12 2 3" xfId="15236"/>
    <cellStyle name="s_Unit Price Sen. (2)_JE 200 AWCC true up_PA_06.12 2 4" xfId="22281"/>
    <cellStyle name="s_Unit Price Sen. (2)_JE 200 AWCC true up_PA_06.12 3" xfId="12571"/>
    <cellStyle name="s_Unit Price Sen. (2)_JE 200 AWCC true up_PA_06.12 3 2" xfId="16116"/>
    <cellStyle name="s_Unit Price Sen. (2)_JE 200 AWCC true up_PA_06.12 3 3" xfId="23172"/>
    <cellStyle name="s_Unit Price Sen. (2)_JE 200 AWCC true up_PA_06.12 4" xfId="14354"/>
    <cellStyle name="s_Unit Price Sen. (2)_JE 200 AWCC true up_PA_06.12 4 2" xfId="31836"/>
    <cellStyle name="s_Unit Price Sen. (2)_JE 200 AWCC true up_PA_06.12 4 3" xfId="35632"/>
    <cellStyle name="s_Unit Price Sen. (2)_JE 200 AWCC true up_PA_06.12 5" xfId="20460"/>
    <cellStyle name="s_Unit Price Sen. (2)_JE 200 AWCC true up_PA_06.12 6" xfId="36808"/>
    <cellStyle name="s_Unit Price Sen. (2)_JE 200 AWCC true up_PA_06.12 7" xfId="37697"/>
    <cellStyle name="s_Unit Price Sen. (2)_JE 200 AWCC true up_PA_06.12 8" xfId="38585"/>
    <cellStyle name="s_Unit Price Sen. (2)_JE 38110902 True up interest for RAC adjustment" xfId="8224"/>
    <cellStyle name="s_Unit Price Sen. (2)_JE 38110902 True up interest for RAC adjustment 2" xfId="11663"/>
    <cellStyle name="s_Unit Price Sen. (2)_JE 38110902 True up interest for RAC adjustment 2 2" xfId="13456"/>
    <cellStyle name="s_Unit Price Sen. (2)_JE 38110902 True up interest for RAC adjustment 2 2 2" xfId="16994"/>
    <cellStyle name="s_Unit Price Sen. (2)_JE 38110902 True up interest for RAC adjustment 2 2 3" xfId="24051"/>
    <cellStyle name="s_Unit Price Sen. (2)_JE 38110902 True up interest for RAC adjustment 2 3" xfId="15237"/>
    <cellStyle name="s_Unit Price Sen. (2)_JE 38110902 True up interest for RAC adjustment 2 4" xfId="22282"/>
    <cellStyle name="s_Unit Price Sen. (2)_JE 38110902 True up interest for RAC adjustment 3" xfId="12572"/>
    <cellStyle name="s_Unit Price Sen. (2)_JE 38110902 True up interest for RAC adjustment 3 2" xfId="16117"/>
    <cellStyle name="s_Unit Price Sen. (2)_JE 38110902 True up interest for RAC adjustment 3 3" xfId="23173"/>
    <cellStyle name="s_Unit Price Sen. (2)_JE 38110902 True up interest for RAC adjustment 4" xfId="14355"/>
    <cellStyle name="s_Unit Price Sen. (2)_JE 38110902 True up interest for RAC adjustment 4 2" xfId="31837"/>
    <cellStyle name="s_Unit Price Sen. (2)_JE 38110902 True up interest for RAC adjustment 4 3" xfId="19706"/>
    <cellStyle name="s_Unit Price Sen. (2)_JE 38110902 True up interest for RAC adjustment 5" xfId="20461"/>
    <cellStyle name="s_Unit Price Sen. (2)_JE 38110902 True up interest for RAC adjustment 6" xfId="36809"/>
    <cellStyle name="s_Unit Price Sen. (2)_JE 38110902 True up interest for RAC adjustment 7" xfId="37698"/>
    <cellStyle name="s_Unit Price Sen. (2)_JE 38110902 True up interest for RAC adjustment 8" xfId="38586"/>
    <cellStyle name="s_Unit Price Sen. (2)_JE 39081218 Antenna Rent Revenue_NY_07.12" xfId="9504"/>
    <cellStyle name="s_Unit Price Sen. (2)_JE 39081218 Antenna Rent Revenue_NY_07.12 2" xfId="31838"/>
    <cellStyle name="s_Unit Price Sen. (2)_JE 39081218 Antenna Rent Revenue_NY_07.12 2 2" xfId="18028"/>
    <cellStyle name="s_Unit Price Sen. (2)_JE 500 INTERNAL RESERVE INTEREST Dec. 2011" xfId="8225"/>
    <cellStyle name="s_Unit Price Sen. (2)_JE 500 INTERNAL RESERVE INTEREST Dec. 2011 2" xfId="9619"/>
    <cellStyle name="s_Unit Price Sen. (2)_JE 500 INTERNAL RESERVE INTEREST Dec. 2011 2 2" xfId="31840"/>
    <cellStyle name="s_Unit Price Sen. (2)_JE 500 INTERNAL RESERVE INTEREST Dec. 2011 2 2 2" xfId="33370"/>
    <cellStyle name="s_Unit Price Sen. (2)_JE 500 INTERNAL RESERVE INTEREST Dec. 2011 3" xfId="11664"/>
    <cellStyle name="s_Unit Price Sen. (2)_JE 500 INTERNAL RESERVE INTEREST Dec. 2011 3 2" xfId="13457"/>
    <cellStyle name="s_Unit Price Sen. (2)_JE 500 INTERNAL RESERVE INTEREST Dec. 2011 3 2 2" xfId="16995"/>
    <cellStyle name="s_Unit Price Sen. (2)_JE 500 INTERNAL RESERVE INTEREST Dec. 2011 3 2 3" xfId="24052"/>
    <cellStyle name="s_Unit Price Sen. (2)_JE 500 INTERNAL RESERVE INTEREST Dec. 2011 3 3" xfId="15238"/>
    <cellStyle name="s_Unit Price Sen. (2)_JE 500 INTERNAL RESERVE INTEREST Dec. 2011 3 4" xfId="22283"/>
    <cellStyle name="s_Unit Price Sen. (2)_JE 500 INTERNAL RESERVE INTEREST Dec. 2011 4" xfId="12573"/>
    <cellStyle name="s_Unit Price Sen. (2)_JE 500 INTERNAL RESERVE INTEREST Dec. 2011 4 2" xfId="16118"/>
    <cellStyle name="s_Unit Price Sen. (2)_JE 500 INTERNAL RESERVE INTEREST Dec. 2011 4 3" xfId="23174"/>
    <cellStyle name="s_Unit Price Sen. (2)_JE 500 INTERNAL RESERVE INTEREST Dec. 2011 5" xfId="14356"/>
    <cellStyle name="s_Unit Price Sen. (2)_JE 500 INTERNAL RESERVE INTEREST Dec. 2011 5 2" xfId="31839"/>
    <cellStyle name="s_Unit Price Sen. (2)_JE 500 INTERNAL RESERVE INTEREST Dec. 2011 5 3" xfId="32780"/>
    <cellStyle name="s_Unit Price Sen. (2)_JE 500 INTERNAL RESERVE INTEREST Dec. 2011 6" xfId="20462"/>
    <cellStyle name="s_Unit Price Sen. (2)_JE 500 INTERNAL RESERVE INTEREST Dec. 2011 7" xfId="36810"/>
    <cellStyle name="s_Unit Price Sen. (2)_JE 500 INTERNAL RESERVE INTEREST Dec. 2011 8" xfId="37699"/>
    <cellStyle name="s_Unit Price Sen. (2)_JE 500 INTERNAL RESERVE INTEREST Dec. 2011 9" xfId="38587"/>
    <cellStyle name="s_Unit Price Sen. (2)_JE 500 INTERNAL RESERVE INTEREST Nov. 2011" xfId="9620"/>
    <cellStyle name="s_Unit Price Sen. (2)_JE 500 INTERNAL RESERVE INTEREST Nov. 2011 2" xfId="31841"/>
    <cellStyle name="s_Unit Price Sen. (2)_JE 500 INTERNAL RESERVE INTEREST Nov. 2011 2 2" xfId="34903"/>
    <cellStyle name="s_Unit Price Sen. (2)_JE 725 - To record the PPV uplift - NY - 08.12" xfId="9284"/>
    <cellStyle name="s_Unit Price Sen. (2)_JE 725 - To record the PPV uplift - NY - 08.12 2" xfId="31842"/>
    <cellStyle name="s_Unit Price Sen. (2)_JE 725 - To record the PPV uplift - NY - 08.12 2 2" xfId="21499"/>
    <cellStyle name="s_Unit Price Sen. (2)_JE 77 Rev Stabilization 02.12" xfId="8226"/>
    <cellStyle name="s_Unit Price Sen. (2)_JE 77 Rev Stabilization 02.12 2" xfId="11665"/>
    <cellStyle name="s_Unit Price Sen. (2)_JE 77 Rev Stabilization 02.12 2 2" xfId="13458"/>
    <cellStyle name="s_Unit Price Sen. (2)_JE 77 Rev Stabilization 02.12 2 2 2" xfId="16996"/>
    <cellStyle name="s_Unit Price Sen. (2)_JE 77 Rev Stabilization 02.12 2 2 3" xfId="24053"/>
    <cellStyle name="s_Unit Price Sen. (2)_JE 77 Rev Stabilization 02.12 2 3" xfId="15239"/>
    <cellStyle name="s_Unit Price Sen. (2)_JE 77 Rev Stabilization 02.12 2 4" xfId="22284"/>
    <cellStyle name="s_Unit Price Sen. (2)_JE 77 Rev Stabilization 02.12 3" xfId="12574"/>
    <cellStyle name="s_Unit Price Sen. (2)_JE 77 Rev Stabilization 02.12 3 2" xfId="16119"/>
    <cellStyle name="s_Unit Price Sen. (2)_JE 77 Rev Stabilization 02.12 3 3" xfId="23175"/>
    <cellStyle name="s_Unit Price Sen. (2)_JE 77 Rev Stabilization 02.12 4" xfId="14357"/>
    <cellStyle name="s_Unit Price Sen. (2)_JE 77 Rev Stabilization 02.12 4 2" xfId="31843"/>
    <cellStyle name="s_Unit Price Sen. (2)_JE 77 Rev Stabilization 02.12 4 3" xfId="34034"/>
    <cellStyle name="s_Unit Price Sen. (2)_JE 77 Rev Stabilization 02.12 5" xfId="20463"/>
    <cellStyle name="s_Unit Price Sen. (2)_JE 77 Rev Stabilization 02.12 6" xfId="36811"/>
    <cellStyle name="s_Unit Price Sen. (2)_JE 77 Rev Stabilization 02.12 7" xfId="37700"/>
    <cellStyle name="s_Unit Price Sen. (2)_JE 77 Rev Stabilization 02.12 8" xfId="38588"/>
    <cellStyle name="s_Unit Price Sen. (2)_JE 77 Rev Stabilization 03.12" xfId="10771"/>
    <cellStyle name="s_Unit Price Sen. (2)_JE 77 Rev Stabilization 03.12 2" xfId="31844"/>
    <cellStyle name="s_Unit Price Sen. (2)_JE 77 Rev Stabilization 03.12 2 2" xfId="34327"/>
    <cellStyle name="s_Unit Price Sen. (2)_JE 77 Rev Stabilization 08.11" xfId="8227"/>
    <cellStyle name="s_Unit Price Sen. (2)_JE 77 Rev Stabilization 08.11 2" xfId="10772"/>
    <cellStyle name="s_Unit Price Sen. (2)_JE 77 Rev Stabilization 08.11 2 2" xfId="31846"/>
    <cellStyle name="s_Unit Price Sen. (2)_JE 77 Rev Stabilization 08.11 2 2 2" xfId="33096"/>
    <cellStyle name="s_Unit Price Sen. (2)_JE 77 Rev Stabilization 08.11 3" xfId="11666"/>
    <cellStyle name="s_Unit Price Sen. (2)_JE 77 Rev Stabilization 08.11 3 2" xfId="13459"/>
    <cellStyle name="s_Unit Price Sen. (2)_JE 77 Rev Stabilization 08.11 3 2 2" xfId="16997"/>
    <cellStyle name="s_Unit Price Sen. (2)_JE 77 Rev Stabilization 08.11 3 2 3" xfId="24054"/>
    <cellStyle name="s_Unit Price Sen. (2)_JE 77 Rev Stabilization 08.11 3 3" xfId="15240"/>
    <cellStyle name="s_Unit Price Sen. (2)_JE 77 Rev Stabilization 08.11 3 4" xfId="22285"/>
    <cellStyle name="s_Unit Price Sen. (2)_JE 77 Rev Stabilization 08.11 4" xfId="12575"/>
    <cellStyle name="s_Unit Price Sen. (2)_JE 77 Rev Stabilization 08.11 4 2" xfId="16120"/>
    <cellStyle name="s_Unit Price Sen. (2)_JE 77 Rev Stabilization 08.11 4 3" xfId="23176"/>
    <cellStyle name="s_Unit Price Sen. (2)_JE 77 Rev Stabilization 08.11 5" xfId="14358"/>
    <cellStyle name="s_Unit Price Sen. (2)_JE 77 Rev Stabilization 08.11 5 2" xfId="31845"/>
    <cellStyle name="s_Unit Price Sen. (2)_JE 77 Rev Stabilization 08.11 5 3" xfId="21141"/>
    <cellStyle name="s_Unit Price Sen. (2)_JE 77 Rev Stabilization 08.11 6" xfId="20464"/>
    <cellStyle name="s_Unit Price Sen. (2)_JE 77 Rev Stabilization 08.11 7" xfId="36812"/>
    <cellStyle name="s_Unit Price Sen. (2)_JE 77 Rev Stabilization 08.11 8" xfId="37701"/>
    <cellStyle name="s_Unit Price Sen. (2)_JE 77 Rev Stabilization 08.11 9" xfId="38589"/>
    <cellStyle name="s_Unit Price Sen. (2)_JE 77 Rev Stabilization 11.11" xfId="10773"/>
    <cellStyle name="s_Unit Price Sen. (2)_JE 77 Rev Stabilization 11.11 2" xfId="31847"/>
    <cellStyle name="s_Unit Price Sen. (2)_JE 77 Rev Stabilization 11.11 2 2" xfId="35088"/>
    <cellStyle name="s_Unit Price Sen. (2)_JE 77 Rev Stabilization 12.11" xfId="10774"/>
    <cellStyle name="s_Unit Price Sen. (2)_JE 77 Rev Stabilization 12.11 2" xfId="31848"/>
    <cellStyle name="s_Unit Price Sen. (2)_JE 77 Rev Stabilization 12.11 2 2" xfId="21490"/>
    <cellStyle name="s_Unit Price Sen. (2)_JE 77 Rev Stabilization_NY_08.12" xfId="9285"/>
    <cellStyle name="s_Unit Price Sen. (2)_JE 77 Rev Stabilization_NY_08.12 2" xfId="31849"/>
    <cellStyle name="s_Unit Price Sen. (2)_JE 77 Rev Stabilization_NY_08.12 2 2" xfId="19630"/>
    <cellStyle name="s_Unit Price Sen. (2)_JE 78 Property Tax Stabilization 02.12" xfId="9286"/>
    <cellStyle name="s_Unit Price Sen. (2)_JE 78 Property Tax Stabilization 02.12 2" xfId="31850"/>
    <cellStyle name="s_Unit Price Sen. (2)_JE 78 Property Tax Stabilization 02.12 2 2" xfId="32606"/>
    <cellStyle name="s_Unit Price Sen. (2)_JE 78 Property Tax Stabilization 08.11" xfId="9287"/>
    <cellStyle name="s_Unit Price Sen. (2)_JE 78 Property Tax Stabilization 08.11 2" xfId="31851"/>
    <cellStyle name="s_Unit Price Sen. (2)_JE 78 Property Tax Stabilization 08.11 2 2" xfId="19765"/>
    <cellStyle name="s_Unit Price Sen. (2)_JE 78 Property Tax Stabilization 11.11" xfId="9288"/>
    <cellStyle name="s_Unit Price Sen. (2)_JE 78 Property Tax Stabilization 11.11 2" xfId="31852"/>
    <cellStyle name="s_Unit Price Sen. (2)_JE 78 Property Tax Stabilization 11.11 2 2" xfId="20906"/>
    <cellStyle name="s_Unit Price Sen. (2)_JE Template" xfId="8228"/>
    <cellStyle name="s_Unit Price Sen. (2)_JE Template 10" xfId="36813"/>
    <cellStyle name="s_Unit Price Sen. (2)_JE Template 11" xfId="37702"/>
    <cellStyle name="s_Unit Price Sen. (2)_JE Template 12" xfId="38590"/>
    <cellStyle name="s_Unit Price Sen. (2)_JE Template 2" xfId="8229"/>
    <cellStyle name="s_Unit Price Sen. (2)_JE Template 2 2" xfId="11668"/>
    <cellStyle name="s_Unit Price Sen. (2)_JE Template 2 2 2" xfId="13461"/>
    <cellStyle name="s_Unit Price Sen. (2)_JE Template 2 2 2 2" xfId="16999"/>
    <cellStyle name="s_Unit Price Sen. (2)_JE Template 2 2 2 3" xfId="24056"/>
    <cellStyle name="s_Unit Price Sen. (2)_JE Template 2 2 3" xfId="15242"/>
    <cellStyle name="s_Unit Price Sen. (2)_JE Template 2 2 4" xfId="22287"/>
    <cellStyle name="s_Unit Price Sen. (2)_JE Template 2 3" xfId="12577"/>
    <cellStyle name="s_Unit Price Sen. (2)_JE Template 2 3 2" xfId="16122"/>
    <cellStyle name="s_Unit Price Sen. (2)_JE Template 2 3 3" xfId="23178"/>
    <cellStyle name="s_Unit Price Sen. (2)_JE Template 2 4" xfId="14360"/>
    <cellStyle name="s_Unit Price Sen. (2)_JE Template 2 4 2" xfId="31854"/>
    <cellStyle name="s_Unit Price Sen. (2)_JE Template 2 4 3" xfId="17375"/>
    <cellStyle name="s_Unit Price Sen. (2)_JE Template 2 5" xfId="20466"/>
    <cellStyle name="s_Unit Price Sen. (2)_JE Template 2 6" xfId="36814"/>
    <cellStyle name="s_Unit Price Sen. (2)_JE Template 2 7" xfId="37703"/>
    <cellStyle name="s_Unit Price Sen. (2)_JE Template 2 8" xfId="38591"/>
    <cellStyle name="s_Unit Price Sen. (2)_JE Template 3" xfId="8230"/>
    <cellStyle name="s_Unit Price Sen. (2)_JE Template 3 2" xfId="31855"/>
    <cellStyle name="s_Unit Price Sen. (2)_JE Template 3 2 2" xfId="17575"/>
    <cellStyle name="s_Unit Price Sen. (2)_JE Template 4" xfId="8231"/>
    <cellStyle name="s_Unit Price Sen. (2)_JE Template 4 2" xfId="31856"/>
    <cellStyle name="s_Unit Price Sen. (2)_JE Template 4 2 2" xfId="21199"/>
    <cellStyle name="s_Unit Price Sen. (2)_JE Template 5" xfId="8232"/>
    <cellStyle name="s_Unit Price Sen. (2)_JE Template 5 2" xfId="31857"/>
    <cellStyle name="s_Unit Price Sen. (2)_JE Template 5 2 2" xfId="20977"/>
    <cellStyle name="s_Unit Price Sen. (2)_JE Template 6" xfId="11667"/>
    <cellStyle name="s_Unit Price Sen. (2)_JE Template 6 2" xfId="13460"/>
    <cellStyle name="s_Unit Price Sen. (2)_JE Template 6 2 2" xfId="16998"/>
    <cellStyle name="s_Unit Price Sen. (2)_JE Template 6 2 3" xfId="24055"/>
    <cellStyle name="s_Unit Price Sen. (2)_JE Template 6 3" xfId="15241"/>
    <cellStyle name="s_Unit Price Sen. (2)_JE Template 6 4" xfId="22286"/>
    <cellStyle name="s_Unit Price Sen. (2)_JE Template 7" xfId="12576"/>
    <cellStyle name="s_Unit Price Sen. (2)_JE Template 7 2" xfId="16121"/>
    <cellStyle name="s_Unit Price Sen. (2)_JE Template 7 3" xfId="23177"/>
    <cellStyle name="s_Unit Price Sen. (2)_JE Template 8" xfId="14359"/>
    <cellStyle name="s_Unit Price Sen. (2)_JE Template 8 2" xfId="31853"/>
    <cellStyle name="s_Unit Price Sen. (2)_JE Template 8 3" xfId="35789"/>
    <cellStyle name="s_Unit Price Sen. (2)_JE Template 9" xfId="20465"/>
    <cellStyle name="s_Unit Price Sen. (2)_JE Template_~3251160" xfId="8233"/>
    <cellStyle name="s_Unit Price Sen. (2)_JE Template_~3251160 2" xfId="11669"/>
    <cellStyle name="s_Unit Price Sen. (2)_JE Template_~3251160 2 2" xfId="13462"/>
    <cellStyle name="s_Unit Price Sen. (2)_JE Template_~3251160 2 2 2" xfId="17000"/>
    <cellStyle name="s_Unit Price Sen. (2)_JE Template_~3251160 2 2 3" xfId="24057"/>
    <cellStyle name="s_Unit Price Sen. (2)_JE Template_~3251160 2 3" xfId="15243"/>
    <cellStyle name="s_Unit Price Sen. (2)_JE Template_~3251160 2 4" xfId="22288"/>
    <cellStyle name="s_Unit Price Sen. (2)_JE Template_~3251160 3" xfId="12578"/>
    <cellStyle name="s_Unit Price Sen. (2)_JE Template_~3251160 3 2" xfId="16123"/>
    <cellStyle name="s_Unit Price Sen. (2)_JE Template_~3251160 3 3" xfId="23179"/>
    <cellStyle name="s_Unit Price Sen. (2)_JE Template_~3251160 4" xfId="14361"/>
    <cellStyle name="s_Unit Price Sen. (2)_JE Template_~3251160 4 2" xfId="31858"/>
    <cellStyle name="s_Unit Price Sen. (2)_JE Template_~3251160 4 3" xfId="33909"/>
    <cellStyle name="s_Unit Price Sen. (2)_JE Template_~3251160 5" xfId="20467"/>
    <cellStyle name="s_Unit Price Sen. (2)_JE Template_~3251160 6" xfId="36815"/>
    <cellStyle name="s_Unit Price Sen. (2)_JE Template_~3251160 7" xfId="37704"/>
    <cellStyle name="s_Unit Price Sen. (2)_JE Template_~3251160 8" xfId="38592"/>
    <cellStyle name="s_Unit Price Sen. (2)_JE Template_JE 160 Workbasket accrual LI 09.11" xfId="8234"/>
    <cellStyle name="s_Unit Price Sen. (2)_JE Template_JE 160 Workbasket accrual LI 09.11 2" xfId="11670"/>
    <cellStyle name="s_Unit Price Sen. (2)_JE Template_JE 160 Workbasket accrual LI 09.11 2 2" xfId="13463"/>
    <cellStyle name="s_Unit Price Sen. (2)_JE Template_JE 160 Workbasket accrual LI 09.11 2 2 2" xfId="17001"/>
    <cellStyle name="s_Unit Price Sen. (2)_JE Template_JE 160 Workbasket accrual LI 09.11 2 2 3" xfId="24058"/>
    <cellStyle name="s_Unit Price Sen. (2)_JE Template_JE 160 Workbasket accrual LI 09.11 2 3" xfId="15244"/>
    <cellStyle name="s_Unit Price Sen. (2)_JE Template_JE 160 Workbasket accrual LI 09.11 2 4" xfId="22289"/>
    <cellStyle name="s_Unit Price Sen. (2)_JE Template_JE 160 Workbasket accrual LI 09.11 3" xfId="12579"/>
    <cellStyle name="s_Unit Price Sen. (2)_JE Template_JE 160 Workbasket accrual LI 09.11 3 2" xfId="16124"/>
    <cellStyle name="s_Unit Price Sen. (2)_JE Template_JE 160 Workbasket accrual LI 09.11 3 3" xfId="23180"/>
    <cellStyle name="s_Unit Price Sen. (2)_JE Template_JE 160 Workbasket accrual LI 09.11 4" xfId="14362"/>
    <cellStyle name="s_Unit Price Sen. (2)_JE Template_JE 160 Workbasket accrual LI 09.11 4 2" xfId="31859"/>
    <cellStyle name="s_Unit Price Sen. (2)_JE Template_JE 160 Workbasket accrual LI 09.11 4 3" xfId="33975"/>
    <cellStyle name="s_Unit Price Sen. (2)_JE Template_JE 160 Workbasket accrual LI 09.11 5" xfId="20468"/>
    <cellStyle name="s_Unit Price Sen. (2)_JE Template_JE 160 Workbasket accrual LI 09.11 6" xfId="36816"/>
    <cellStyle name="s_Unit Price Sen. (2)_JE Template_JE 160 Workbasket accrual LI 09.11 7" xfId="37705"/>
    <cellStyle name="s_Unit Price Sen. (2)_JE Template_JE 160 Workbasket accrual LI 09.11 8" xfId="38593"/>
    <cellStyle name="s_Unit Price Sen. (2)_JE Template_JE 160 Workbasket accrual LI 10.11 - in progress" xfId="8235"/>
    <cellStyle name="s_Unit Price Sen. (2)_JE Template_JE 160 Workbasket accrual LI 10.11 - in progress 2" xfId="11671"/>
    <cellStyle name="s_Unit Price Sen. (2)_JE Template_JE 160 Workbasket accrual LI 10.11 - in progress 2 2" xfId="13464"/>
    <cellStyle name="s_Unit Price Sen. (2)_JE Template_JE 160 Workbasket accrual LI 10.11 - in progress 2 2 2" xfId="17002"/>
    <cellStyle name="s_Unit Price Sen. (2)_JE Template_JE 160 Workbasket accrual LI 10.11 - in progress 2 2 3" xfId="24059"/>
    <cellStyle name="s_Unit Price Sen. (2)_JE Template_JE 160 Workbasket accrual LI 10.11 - in progress 2 3" xfId="15245"/>
    <cellStyle name="s_Unit Price Sen. (2)_JE Template_JE 160 Workbasket accrual LI 10.11 - in progress 2 4" xfId="22290"/>
    <cellStyle name="s_Unit Price Sen. (2)_JE Template_JE 160 Workbasket accrual LI 10.11 - in progress 3" xfId="12580"/>
    <cellStyle name="s_Unit Price Sen. (2)_JE Template_JE 160 Workbasket accrual LI 10.11 - in progress 3 2" xfId="16125"/>
    <cellStyle name="s_Unit Price Sen. (2)_JE Template_JE 160 Workbasket accrual LI 10.11 - in progress 3 3" xfId="23181"/>
    <cellStyle name="s_Unit Price Sen. (2)_JE Template_JE 160 Workbasket accrual LI 10.11 - in progress 4" xfId="14363"/>
    <cellStyle name="s_Unit Price Sen. (2)_JE Template_JE 160 Workbasket accrual LI 10.11 - in progress 4 2" xfId="31860"/>
    <cellStyle name="s_Unit Price Sen. (2)_JE Template_JE 160 Workbasket accrual LI 10.11 - in progress 4 3" xfId="33477"/>
    <cellStyle name="s_Unit Price Sen. (2)_JE Template_JE 160 Workbasket accrual LI 10.11 - in progress 5" xfId="20469"/>
    <cellStyle name="s_Unit Price Sen. (2)_JE Template_JE 160 Workbasket accrual LI 10.11 - in progress 6" xfId="36817"/>
    <cellStyle name="s_Unit Price Sen. (2)_JE Template_JE 160 Workbasket accrual LI 10.11 - in progress 7" xfId="37706"/>
    <cellStyle name="s_Unit Price Sen. (2)_JE Template_JE 160 Workbasket accrual LI 10.11 - in progress 8" xfId="38594"/>
    <cellStyle name="s_Unit Price Sen. (2)_JE Template_JE 160 Workbasket Template_LI_04.12" xfId="8236"/>
    <cellStyle name="s_Unit Price Sen. (2)_JE Template_JE 160 Workbasket Template_LI_04.12 2" xfId="11672"/>
    <cellStyle name="s_Unit Price Sen. (2)_JE Template_JE 160 Workbasket Template_LI_04.12 2 2" xfId="13465"/>
    <cellStyle name="s_Unit Price Sen. (2)_JE Template_JE 160 Workbasket Template_LI_04.12 2 2 2" xfId="17003"/>
    <cellStyle name="s_Unit Price Sen. (2)_JE Template_JE 160 Workbasket Template_LI_04.12 2 2 3" xfId="24060"/>
    <cellStyle name="s_Unit Price Sen. (2)_JE Template_JE 160 Workbasket Template_LI_04.12 2 3" xfId="15246"/>
    <cellStyle name="s_Unit Price Sen. (2)_JE Template_JE 160 Workbasket Template_LI_04.12 2 4" xfId="22291"/>
    <cellStyle name="s_Unit Price Sen. (2)_JE Template_JE 160 Workbasket Template_LI_04.12 3" xfId="12581"/>
    <cellStyle name="s_Unit Price Sen. (2)_JE Template_JE 160 Workbasket Template_LI_04.12 3 2" xfId="16126"/>
    <cellStyle name="s_Unit Price Sen. (2)_JE Template_JE 160 Workbasket Template_LI_04.12 3 3" xfId="23182"/>
    <cellStyle name="s_Unit Price Sen. (2)_JE Template_JE 160 Workbasket Template_LI_04.12 4" xfId="14364"/>
    <cellStyle name="s_Unit Price Sen. (2)_JE Template_JE 160 Workbasket Template_LI_04.12 4 2" xfId="31861"/>
    <cellStyle name="s_Unit Price Sen. (2)_JE Template_JE 160 Workbasket Template_LI_04.12 4 3" xfId="35546"/>
    <cellStyle name="s_Unit Price Sen. (2)_JE Template_JE 160 Workbasket Template_LI_04.12 5" xfId="20470"/>
    <cellStyle name="s_Unit Price Sen. (2)_JE Template_JE 160 Workbasket Template_LI_04.12 6" xfId="36818"/>
    <cellStyle name="s_Unit Price Sen. (2)_JE Template_JE 160 Workbasket Template_LI_04.12 7" xfId="37707"/>
    <cellStyle name="s_Unit Price Sen. (2)_JE Template_JE 160 Workbasket Template_LI_04.12 8" xfId="38595"/>
    <cellStyle name="s_Unit Price Sen. (2)_JE Template_JE 160 Workbasket Template_LI_07.12" xfId="8237"/>
    <cellStyle name="s_Unit Price Sen. (2)_JE Template_JE 160 Workbasket Template_LI_07.12 2" xfId="11673"/>
    <cellStyle name="s_Unit Price Sen. (2)_JE Template_JE 160 Workbasket Template_LI_07.12 2 2" xfId="13466"/>
    <cellStyle name="s_Unit Price Sen. (2)_JE Template_JE 160 Workbasket Template_LI_07.12 2 2 2" xfId="17004"/>
    <cellStyle name="s_Unit Price Sen. (2)_JE Template_JE 160 Workbasket Template_LI_07.12 2 2 3" xfId="24061"/>
    <cellStyle name="s_Unit Price Sen. (2)_JE Template_JE 160 Workbasket Template_LI_07.12 2 3" xfId="15247"/>
    <cellStyle name="s_Unit Price Sen. (2)_JE Template_JE 160 Workbasket Template_LI_07.12 2 4" xfId="22292"/>
    <cellStyle name="s_Unit Price Sen. (2)_JE Template_JE 160 Workbasket Template_LI_07.12 3" xfId="12582"/>
    <cellStyle name="s_Unit Price Sen. (2)_JE Template_JE 160 Workbasket Template_LI_07.12 3 2" xfId="16127"/>
    <cellStyle name="s_Unit Price Sen. (2)_JE Template_JE 160 Workbasket Template_LI_07.12 3 3" xfId="23183"/>
    <cellStyle name="s_Unit Price Sen. (2)_JE Template_JE 160 Workbasket Template_LI_07.12 4" xfId="14365"/>
    <cellStyle name="s_Unit Price Sen. (2)_JE Template_JE 160 Workbasket Template_LI_07.12 4 2" xfId="31862"/>
    <cellStyle name="s_Unit Price Sen. (2)_JE Template_JE 160 Workbasket Template_LI_07.12 4 3" xfId="34513"/>
    <cellStyle name="s_Unit Price Sen. (2)_JE Template_JE 160 Workbasket Template_LI_07.12 5" xfId="20471"/>
    <cellStyle name="s_Unit Price Sen. (2)_JE Template_JE 160 Workbasket Template_LI_07.12 6" xfId="36819"/>
    <cellStyle name="s_Unit Price Sen. (2)_JE Template_JE 160 Workbasket Template_LI_07.12 7" xfId="37708"/>
    <cellStyle name="s_Unit Price Sen. (2)_JE Template_JE 160 Workbasket Template_LI_07.12 8" xfId="38596"/>
    <cellStyle name="s_Unit Price Sen. (2)_JE Template_JE 175 Legal Accrual_LI 05.12" xfId="8238"/>
    <cellStyle name="s_Unit Price Sen. (2)_JE Template_JE 175 Legal Accrual_LI 05.12 2" xfId="11674"/>
    <cellStyle name="s_Unit Price Sen. (2)_JE Template_JE 175 Legal Accrual_LI 05.12 2 2" xfId="13467"/>
    <cellStyle name="s_Unit Price Sen. (2)_JE Template_JE 175 Legal Accrual_LI 05.12 2 2 2" xfId="17005"/>
    <cellStyle name="s_Unit Price Sen. (2)_JE Template_JE 175 Legal Accrual_LI 05.12 2 2 3" xfId="24062"/>
    <cellStyle name="s_Unit Price Sen. (2)_JE Template_JE 175 Legal Accrual_LI 05.12 2 3" xfId="15248"/>
    <cellStyle name="s_Unit Price Sen. (2)_JE Template_JE 175 Legal Accrual_LI 05.12 2 4" xfId="22293"/>
    <cellStyle name="s_Unit Price Sen. (2)_JE Template_JE 175 Legal Accrual_LI 05.12 3" xfId="12583"/>
    <cellStyle name="s_Unit Price Sen. (2)_JE Template_JE 175 Legal Accrual_LI 05.12 3 2" xfId="16128"/>
    <cellStyle name="s_Unit Price Sen. (2)_JE Template_JE 175 Legal Accrual_LI 05.12 3 3" xfId="23184"/>
    <cellStyle name="s_Unit Price Sen. (2)_JE Template_JE 175 Legal Accrual_LI 05.12 4" xfId="14366"/>
    <cellStyle name="s_Unit Price Sen. (2)_JE Template_JE 175 Legal Accrual_LI 05.12 4 2" xfId="31863"/>
    <cellStyle name="s_Unit Price Sen. (2)_JE Template_JE 175 Legal Accrual_LI 05.12 4 3" xfId="35023"/>
    <cellStyle name="s_Unit Price Sen. (2)_JE Template_JE 175 Legal Accrual_LI 05.12 5" xfId="20472"/>
    <cellStyle name="s_Unit Price Sen. (2)_JE Template_JE 175 Legal Accrual_LI 05.12 6" xfId="36820"/>
    <cellStyle name="s_Unit Price Sen. (2)_JE Template_JE 175 Legal Accrual_LI 05.12 7" xfId="37709"/>
    <cellStyle name="s_Unit Price Sen. (2)_JE Template_JE 175 Legal Accrual_LI 05.12 8" xfId="38597"/>
    <cellStyle name="s_Unit Price Sen. (2)_JE Template_JE 175 Legal Accrual_LI 08.2011" xfId="8239"/>
    <cellStyle name="s_Unit Price Sen. (2)_JE Template_JE 175 Legal Accrual_LI 08.2011 2" xfId="11675"/>
    <cellStyle name="s_Unit Price Sen. (2)_JE Template_JE 175 Legal Accrual_LI 08.2011 2 2" xfId="13468"/>
    <cellStyle name="s_Unit Price Sen. (2)_JE Template_JE 175 Legal Accrual_LI 08.2011 2 2 2" xfId="17006"/>
    <cellStyle name="s_Unit Price Sen. (2)_JE Template_JE 175 Legal Accrual_LI 08.2011 2 2 3" xfId="24063"/>
    <cellStyle name="s_Unit Price Sen. (2)_JE Template_JE 175 Legal Accrual_LI 08.2011 2 3" xfId="15249"/>
    <cellStyle name="s_Unit Price Sen. (2)_JE Template_JE 175 Legal Accrual_LI 08.2011 2 4" xfId="22294"/>
    <cellStyle name="s_Unit Price Sen. (2)_JE Template_JE 175 Legal Accrual_LI 08.2011 3" xfId="12584"/>
    <cellStyle name="s_Unit Price Sen. (2)_JE Template_JE 175 Legal Accrual_LI 08.2011 3 2" xfId="16129"/>
    <cellStyle name="s_Unit Price Sen. (2)_JE Template_JE 175 Legal Accrual_LI 08.2011 3 3" xfId="23185"/>
    <cellStyle name="s_Unit Price Sen. (2)_JE Template_JE 175 Legal Accrual_LI 08.2011 4" xfId="14367"/>
    <cellStyle name="s_Unit Price Sen. (2)_JE Template_JE 175 Legal Accrual_LI 08.2011 4 2" xfId="31864"/>
    <cellStyle name="s_Unit Price Sen. (2)_JE Template_JE 175 Legal Accrual_LI 08.2011 4 3" xfId="34160"/>
    <cellStyle name="s_Unit Price Sen. (2)_JE Template_JE 175 Legal Accrual_LI 08.2011 5" xfId="20473"/>
    <cellStyle name="s_Unit Price Sen. (2)_JE Template_JE 175 Legal Accrual_LI 08.2011 6" xfId="36821"/>
    <cellStyle name="s_Unit Price Sen. (2)_JE Template_JE 175 Legal Accrual_LI 08.2011 7" xfId="37710"/>
    <cellStyle name="s_Unit Price Sen. (2)_JE Template_JE 175 Legal Accrual_LI 08.2011 8" xfId="38598"/>
    <cellStyle name="s_Unit Price Sen. (2)_JE Template_JE 175 Legal Accrual_LI -10.2011" xfId="8240"/>
    <cellStyle name="s_Unit Price Sen. (2)_JE Template_JE 175 Legal Accrual_LI -10.2011 2" xfId="11676"/>
    <cellStyle name="s_Unit Price Sen. (2)_JE Template_JE 175 Legal Accrual_LI -10.2011 2 2" xfId="13469"/>
    <cellStyle name="s_Unit Price Sen. (2)_JE Template_JE 175 Legal Accrual_LI -10.2011 2 2 2" xfId="17007"/>
    <cellStyle name="s_Unit Price Sen. (2)_JE Template_JE 175 Legal Accrual_LI -10.2011 2 2 3" xfId="24064"/>
    <cellStyle name="s_Unit Price Sen. (2)_JE Template_JE 175 Legal Accrual_LI -10.2011 2 3" xfId="15250"/>
    <cellStyle name="s_Unit Price Sen. (2)_JE Template_JE 175 Legal Accrual_LI -10.2011 2 4" xfId="22295"/>
    <cellStyle name="s_Unit Price Sen. (2)_JE Template_JE 175 Legal Accrual_LI -10.2011 3" xfId="12585"/>
    <cellStyle name="s_Unit Price Sen. (2)_JE Template_JE 175 Legal Accrual_LI -10.2011 3 2" xfId="16130"/>
    <cellStyle name="s_Unit Price Sen. (2)_JE Template_JE 175 Legal Accrual_LI -10.2011 3 3" xfId="23186"/>
    <cellStyle name="s_Unit Price Sen. (2)_JE Template_JE 175 Legal Accrual_LI -10.2011 4" xfId="14368"/>
    <cellStyle name="s_Unit Price Sen. (2)_JE Template_JE 175 Legal Accrual_LI -10.2011 4 2" xfId="31865"/>
    <cellStyle name="s_Unit Price Sen. (2)_JE Template_JE 175 Legal Accrual_LI -10.2011 4 3" xfId="18066"/>
    <cellStyle name="s_Unit Price Sen. (2)_JE Template_JE 175 Legal Accrual_LI -10.2011 5" xfId="20474"/>
    <cellStyle name="s_Unit Price Sen. (2)_JE Template_JE 175 Legal Accrual_LI -10.2011 6" xfId="36822"/>
    <cellStyle name="s_Unit Price Sen. (2)_JE Template_JE 175 Legal Accrual_LI -10.2011 7" xfId="37711"/>
    <cellStyle name="s_Unit Price Sen. (2)_JE Template_JE 175 Legal Accrual_LI -10.2011 8" xfId="38599"/>
    <cellStyle name="s_Unit Price Sen. (2)_JE Template_JE 175 Legal Accrual_LI -11.2011" xfId="8241"/>
    <cellStyle name="s_Unit Price Sen. (2)_JE Template_JE 175 Legal Accrual_LI -11.2011 2" xfId="11677"/>
    <cellStyle name="s_Unit Price Sen. (2)_JE Template_JE 175 Legal Accrual_LI -11.2011 2 2" xfId="13470"/>
    <cellStyle name="s_Unit Price Sen. (2)_JE Template_JE 175 Legal Accrual_LI -11.2011 2 2 2" xfId="17008"/>
    <cellStyle name="s_Unit Price Sen. (2)_JE Template_JE 175 Legal Accrual_LI -11.2011 2 2 3" xfId="24065"/>
    <cellStyle name="s_Unit Price Sen. (2)_JE Template_JE 175 Legal Accrual_LI -11.2011 2 3" xfId="15251"/>
    <cellStyle name="s_Unit Price Sen. (2)_JE Template_JE 175 Legal Accrual_LI -11.2011 2 4" xfId="22296"/>
    <cellStyle name="s_Unit Price Sen. (2)_JE Template_JE 175 Legal Accrual_LI -11.2011 3" xfId="12586"/>
    <cellStyle name="s_Unit Price Sen. (2)_JE Template_JE 175 Legal Accrual_LI -11.2011 3 2" xfId="16131"/>
    <cellStyle name="s_Unit Price Sen. (2)_JE Template_JE 175 Legal Accrual_LI -11.2011 3 3" xfId="23187"/>
    <cellStyle name="s_Unit Price Sen. (2)_JE Template_JE 175 Legal Accrual_LI -11.2011 4" xfId="14369"/>
    <cellStyle name="s_Unit Price Sen. (2)_JE Template_JE 175 Legal Accrual_LI -11.2011 4 2" xfId="31866"/>
    <cellStyle name="s_Unit Price Sen. (2)_JE Template_JE 175 Legal Accrual_LI -11.2011 4 3" xfId="19707"/>
    <cellStyle name="s_Unit Price Sen. (2)_JE Template_JE 175 Legal Accrual_LI -11.2011 5" xfId="20475"/>
    <cellStyle name="s_Unit Price Sen. (2)_JE Template_JE 175 Legal Accrual_LI -11.2011 6" xfId="36823"/>
    <cellStyle name="s_Unit Price Sen. (2)_JE Template_JE 175 Legal Accrual_LI -11.2011 7" xfId="37712"/>
    <cellStyle name="s_Unit Price Sen. (2)_JE Template_JE 175 Legal Accrual_LI -11.2011 8" xfId="38600"/>
    <cellStyle name="s_Unit Price Sen. (2)_JE Template_JE 175 Legal Accrual_LI -12.2011" xfId="8242"/>
    <cellStyle name="s_Unit Price Sen. (2)_JE Template_JE 175 Legal Accrual_LI -12.2011 2" xfId="11678"/>
    <cellStyle name="s_Unit Price Sen. (2)_JE Template_JE 175 Legal Accrual_LI -12.2011 2 2" xfId="13471"/>
    <cellStyle name="s_Unit Price Sen. (2)_JE Template_JE 175 Legal Accrual_LI -12.2011 2 2 2" xfId="17009"/>
    <cellStyle name="s_Unit Price Sen. (2)_JE Template_JE 175 Legal Accrual_LI -12.2011 2 2 3" xfId="24066"/>
    <cellStyle name="s_Unit Price Sen. (2)_JE Template_JE 175 Legal Accrual_LI -12.2011 2 3" xfId="15252"/>
    <cellStyle name="s_Unit Price Sen. (2)_JE Template_JE 175 Legal Accrual_LI -12.2011 2 4" xfId="22297"/>
    <cellStyle name="s_Unit Price Sen. (2)_JE Template_JE 175 Legal Accrual_LI -12.2011 3" xfId="12587"/>
    <cellStyle name="s_Unit Price Sen. (2)_JE Template_JE 175 Legal Accrual_LI -12.2011 3 2" xfId="16132"/>
    <cellStyle name="s_Unit Price Sen. (2)_JE Template_JE 175 Legal Accrual_LI -12.2011 3 3" xfId="23188"/>
    <cellStyle name="s_Unit Price Sen. (2)_JE Template_JE 175 Legal Accrual_LI -12.2011 4" xfId="14370"/>
    <cellStyle name="s_Unit Price Sen. (2)_JE Template_JE 175 Legal Accrual_LI -12.2011 4 2" xfId="31867"/>
    <cellStyle name="s_Unit Price Sen. (2)_JE Template_JE 175 Legal Accrual_LI -12.2011 4 3" xfId="35710"/>
    <cellStyle name="s_Unit Price Sen. (2)_JE Template_JE 175 Legal Accrual_LI -12.2011 5" xfId="20476"/>
    <cellStyle name="s_Unit Price Sen. (2)_JE Template_JE 175 Legal Accrual_LI -12.2011 6" xfId="36824"/>
    <cellStyle name="s_Unit Price Sen. (2)_JE Template_JE 175 Legal Accrual_LI -12.2011 7" xfId="37713"/>
    <cellStyle name="s_Unit Price Sen. (2)_JE Template_JE 175 Legal Accrual_LI -12.2011 8" xfId="38601"/>
    <cellStyle name="s_Unit Price Sen. (2)_JE Template_JE 175_Legal Accrual_TN_08.11" xfId="8243"/>
    <cellStyle name="s_Unit Price Sen. (2)_JE Template_JE 175_Legal Accrual_TN_08.11 2" xfId="11679"/>
    <cellStyle name="s_Unit Price Sen. (2)_JE Template_JE 175_Legal Accrual_TN_08.11 2 2" xfId="13472"/>
    <cellStyle name="s_Unit Price Sen. (2)_JE Template_JE 175_Legal Accrual_TN_08.11 2 2 2" xfId="17010"/>
    <cellStyle name="s_Unit Price Sen. (2)_JE Template_JE 175_Legal Accrual_TN_08.11 2 2 3" xfId="24067"/>
    <cellStyle name="s_Unit Price Sen. (2)_JE Template_JE 175_Legal Accrual_TN_08.11 2 3" xfId="15253"/>
    <cellStyle name="s_Unit Price Sen. (2)_JE Template_JE 175_Legal Accrual_TN_08.11 2 4" xfId="22298"/>
    <cellStyle name="s_Unit Price Sen. (2)_JE Template_JE 175_Legal Accrual_TN_08.11 3" xfId="12588"/>
    <cellStyle name="s_Unit Price Sen. (2)_JE Template_JE 175_Legal Accrual_TN_08.11 3 2" xfId="16133"/>
    <cellStyle name="s_Unit Price Sen. (2)_JE Template_JE 175_Legal Accrual_TN_08.11 3 3" xfId="23189"/>
    <cellStyle name="s_Unit Price Sen. (2)_JE Template_JE 175_Legal Accrual_TN_08.11 4" xfId="14371"/>
    <cellStyle name="s_Unit Price Sen. (2)_JE Template_JE 175_Legal Accrual_TN_08.11 4 2" xfId="31868"/>
    <cellStyle name="s_Unit Price Sen. (2)_JE Template_JE 175_Legal Accrual_TN_08.11 4 3" xfId="33976"/>
    <cellStyle name="s_Unit Price Sen. (2)_JE Template_JE 175_Legal Accrual_TN_08.11 5" xfId="20477"/>
    <cellStyle name="s_Unit Price Sen. (2)_JE Template_JE 175_Legal Accrual_TN_08.11 6" xfId="36825"/>
    <cellStyle name="s_Unit Price Sen. (2)_JE Template_JE 175_Legal Accrual_TN_08.11 7" xfId="37714"/>
    <cellStyle name="s_Unit Price Sen. (2)_JE Template_JE 175_Legal Accrual_TN_08.11 8" xfId="38602"/>
    <cellStyle name="s_Unit Price Sen. (2)_JE Template_JE 175_Legal Accrual_TN_09.11" xfId="8244"/>
    <cellStyle name="s_Unit Price Sen. (2)_JE Template_JE 175_Legal Accrual_TN_09.11 2" xfId="11680"/>
    <cellStyle name="s_Unit Price Sen. (2)_JE Template_JE 175_Legal Accrual_TN_09.11 2 2" xfId="13473"/>
    <cellStyle name="s_Unit Price Sen. (2)_JE Template_JE 175_Legal Accrual_TN_09.11 2 2 2" xfId="17011"/>
    <cellStyle name="s_Unit Price Sen. (2)_JE Template_JE 175_Legal Accrual_TN_09.11 2 2 3" xfId="24068"/>
    <cellStyle name="s_Unit Price Sen. (2)_JE Template_JE 175_Legal Accrual_TN_09.11 2 3" xfId="15254"/>
    <cellStyle name="s_Unit Price Sen. (2)_JE Template_JE 175_Legal Accrual_TN_09.11 2 4" xfId="22299"/>
    <cellStyle name="s_Unit Price Sen. (2)_JE Template_JE 175_Legal Accrual_TN_09.11 3" xfId="12589"/>
    <cellStyle name="s_Unit Price Sen. (2)_JE Template_JE 175_Legal Accrual_TN_09.11 3 2" xfId="16134"/>
    <cellStyle name="s_Unit Price Sen. (2)_JE Template_JE 175_Legal Accrual_TN_09.11 3 3" xfId="23190"/>
    <cellStyle name="s_Unit Price Sen. (2)_JE Template_JE 175_Legal Accrual_TN_09.11 4" xfId="14372"/>
    <cellStyle name="s_Unit Price Sen. (2)_JE Template_JE 175_Legal Accrual_TN_09.11 4 2" xfId="31869"/>
    <cellStyle name="s_Unit Price Sen. (2)_JE Template_JE 175_Legal Accrual_TN_09.11 4 3" xfId="18854"/>
    <cellStyle name="s_Unit Price Sen. (2)_JE Template_JE 175_Legal Accrual_TN_09.11 5" xfId="20478"/>
    <cellStyle name="s_Unit Price Sen. (2)_JE Template_JE 175_Legal Accrual_TN_09.11 6" xfId="36826"/>
    <cellStyle name="s_Unit Price Sen. (2)_JE Template_JE 175_Legal Accrual_TN_09.11 7" xfId="37715"/>
    <cellStyle name="s_Unit Price Sen. (2)_JE Template_JE 175_Legal Accrual_TN_09.11 8" xfId="38603"/>
    <cellStyle name="s_Unit Price Sen. (2)_JE Template_LI-Legal Fees_Accrual Worksheet_2011-02Nov" xfId="8245"/>
    <cellStyle name="s_Unit Price Sen. (2)_JE Template_LI-Legal Fees_Accrual Worksheet_2011-02Nov 2" xfId="11681"/>
    <cellStyle name="s_Unit Price Sen. (2)_JE Template_LI-Legal Fees_Accrual Worksheet_2011-02Nov 2 2" xfId="13474"/>
    <cellStyle name="s_Unit Price Sen. (2)_JE Template_LI-Legal Fees_Accrual Worksheet_2011-02Nov 2 2 2" xfId="17012"/>
    <cellStyle name="s_Unit Price Sen. (2)_JE Template_LI-Legal Fees_Accrual Worksheet_2011-02Nov 2 2 3" xfId="24069"/>
    <cellStyle name="s_Unit Price Sen. (2)_JE Template_LI-Legal Fees_Accrual Worksheet_2011-02Nov 2 3" xfId="15255"/>
    <cellStyle name="s_Unit Price Sen. (2)_JE Template_LI-Legal Fees_Accrual Worksheet_2011-02Nov 2 4" xfId="22300"/>
    <cellStyle name="s_Unit Price Sen. (2)_JE Template_LI-Legal Fees_Accrual Worksheet_2011-02Nov 3" xfId="12590"/>
    <cellStyle name="s_Unit Price Sen. (2)_JE Template_LI-Legal Fees_Accrual Worksheet_2011-02Nov 3 2" xfId="16135"/>
    <cellStyle name="s_Unit Price Sen. (2)_JE Template_LI-Legal Fees_Accrual Worksheet_2011-02Nov 3 3" xfId="23191"/>
    <cellStyle name="s_Unit Price Sen. (2)_JE Template_LI-Legal Fees_Accrual Worksheet_2011-02Nov 4" xfId="14373"/>
    <cellStyle name="s_Unit Price Sen. (2)_JE Template_LI-Legal Fees_Accrual Worksheet_2011-02Nov 4 2" xfId="31870"/>
    <cellStyle name="s_Unit Price Sen. (2)_JE Template_LI-Legal Fees_Accrual Worksheet_2011-02Nov 4 3" xfId="34904"/>
    <cellStyle name="s_Unit Price Sen. (2)_JE Template_LI-Legal Fees_Accrual Worksheet_2011-02Nov 5" xfId="20479"/>
    <cellStyle name="s_Unit Price Sen. (2)_JE Template_LI-Legal Fees_Accrual Worksheet_2011-02Nov 6" xfId="36827"/>
    <cellStyle name="s_Unit Price Sen. (2)_JE Template_LI-Legal Fees_Accrual Worksheet_2011-02Nov 7" xfId="37716"/>
    <cellStyle name="s_Unit Price Sen. (2)_JE Template_LI-Legal Fees_Accrual Worksheet_2011-02Nov 8" xfId="38604"/>
    <cellStyle name="s_Unit Price Sen. (2)_JE Template_SAP JE Accrual" xfId="8246"/>
    <cellStyle name="s_Unit Price Sen. (2)_JE Template_SAP JE Accrual 2" xfId="11682"/>
    <cellStyle name="s_Unit Price Sen. (2)_JE Template_SAP JE Accrual 2 2" xfId="13475"/>
    <cellStyle name="s_Unit Price Sen. (2)_JE Template_SAP JE Accrual 2 2 2" xfId="17013"/>
    <cellStyle name="s_Unit Price Sen. (2)_JE Template_SAP JE Accrual 2 2 3" xfId="24070"/>
    <cellStyle name="s_Unit Price Sen. (2)_JE Template_SAP JE Accrual 2 3" xfId="15256"/>
    <cellStyle name="s_Unit Price Sen. (2)_JE Template_SAP JE Accrual 2 4" xfId="22301"/>
    <cellStyle name="s_Unit Price Sen. (2)_JE Template_SAP JE Accrual 3" xfId="12591"/>
    <cellStyle name="s_Unit Price Sen. (2)_JE Template_SAP JE Accrual 3 2" xfId="16136"/>
    <cellStyle name="s_Unit Price Sen. (2)_JE Template_SAP JE Accrual 3 3" xfId="23192"/>
    <cellStyle name="s_Unit Price Sen. (2)_JE Template_SAP JE Accrual 4" xfId="14374"/>
    <cellStyle name="s_Unit Price Sen. (2)_JE Template_SAP JE Accrual 4 2" xfId="31871"/>
    <cellStyle name="s_Unit Price Sen. (2)_JE Template_SAP JE Accrual 4 3" xfId="36042"/>
    <cellStyle name="s_Unit Price Sen. (2)_JE Template_SAP JE Accrual 5" xfId="20480"/>
    <cellStyle name="s_Unit Price Sen. (2)_JE Template_SAP JE Accrual 6" xfId="36828"/>
    <cellStyle name="s_Unit Price Sen. (2)_JE Template_SAP JE Accrual 7" xfId="37717"/>
    <cellStyle name="s_Unit Price Sen. (2)_JE Template_SAP JE Accrual 8" xfId="38605"/>
    <cellStyle name="s_Unit Price Sen. (2)_JE Template_SAP JE Template 10.06.12" xfId="8247"/>
    <cellStyle name="s_Unit Price Sen. (2)_JE Template_SAP JE Template 10.06.12 2" xfId="11683"/>
    <cellStyle name="s_Unit Price Sen. (2)_JE Template_SAP JE Template 10.06.12 2 2" xfId="13476"/>
    <cellStyle name="s_Unit Price Sen. (2)_JE Template_SAP JE Template 10.06.12 2 2 2" xfId="17014"/>
    <cellStyle name="s_Unit Price Sen. (2)_JE Template_SAP JE Template 10.06.12 2 2 3" xfId="24071"/>
    <cellStyle name="s_Unit Price Sen. (2)_JE Template_SAP JE Template 10.06.12 2 3" xfId="15257"/>
    <cellStyle name="s_Unit Price Sen. (2)_JE Template_SAP JE Template 10.06.12 2 4" xfId="22302"/>
    <cellStyle name="s_Unit Price Sen. (2)_JE Template_SAP JE Template 10.06.12 3" xfId="12592"/>
    <cellStyle name="s_Unit Price Sen. (2)_JE Template_SAP JE Template 10.06.12 3 2" xfId="16137"/>
    <cellStyle name="s_Unit Price Sen. (2)_JE Template_SAP JE Template 10.06.12 3 3" xfId="23193"/>
    <cellStyle name="s_Unit Price Sen. (2)_JE Template_SAP JE Template 10.06.12 4" xfId="14375"/>
    <cellStyle name="s_Unit Price Sen. (2)_JE Template_SAP JE Template 10.06.12 4 2" xfId="31872"/>
    <cellStyle name="s_Unit Price Sen. (2)_JE Template_SAP JE Template 10.06.12 4 3" xfId="21023"/>
    <cellStyle name="s_Unit Price Sen. (2)_JE Template_SAP JE Template 10.06.12 5" xfId="20481"/>
    <cellStyle name="s_Unit Price Sen. (2)_JE Template_SAP JE Template 10.06.12 6" xfId="36829"/>
    <cellStyle name="s_Unit Price Sen. (2)_JE Template_SAP JE Template 10.06.12 7" xfId="37718"/>
    <cellStyle name="s_Unit Price Sen. (2)_JE Template_SAP JE Template 10.06.12 8" xfId="38606"/>
    <cellStyle name="s_Unit Price Sen. (2)_JE-December 2012" xfId="8248"/>
    <cellStyle name="s_Unit Price Sen. (2)_JE-December 2012 10" xfId="36830"/>
    <cellStyle name="s_Unit Price Sen. (2)_JE-December 2012 11" xfId="37719"/>
    <cellStyle name="s_Unit Price Sen. (2)_JE-December 2012 12" xfId="38607"/>
    <cellStyle name="s_Unit Price Sen. (2)_JE-December 2012 2" xfId="8249"/>
    <cellStyle name="s_Unit Price Sen. (2)_JE-December 2012 2 2" xfId="31874"/>
    <cellStyle name="s_Unit Price Sen. (2)_JE-December 2012 2 2 2" xfId="32451"/>
    <cellStyle name="s_Unit Price Sen. (2)_JE-December 2012 3" xfId="8250"/>
    <cellStyle name="s_Unit Price Sen. (2)_JE-December 2012 3 2" xfId="31875"/>
    <cellStyle name="s_Unit Price Sen. (2)_JE-December 2012 3 2 2" xfId="21412"/>
    <cellStyle name="s_Unit Price Sen. (2)_JE-December 2012 4" xfId="8251"/>
    <cellStyle name="s_Unit Price Sen. (2)_JE-December 2012 4 2" xfId="31876"/>
    <cellStyle name="s_Unit Price Sen. (2)_JE-December 2012 4 2 2" xfId="33060"/>
    <cellStyle name="s_Unit Price Sen. (2)_JE-December 2012 5" xfId="8252"/>
    <cellStyle name="s_Unit Price Sen. (2)_JE-December 2012 5 2" xfId="31877"/>
    <cellStyle name="s_Unit Price Sen. (2)_JE-December 2012 5 2 2" xfId="32736"/>
    <cellStyle name="s_Unit Price Sen. (2)_JE-December 2012 6" xfId="11684"/>
    <cellStyle name="s_Unit Price Sen. (2)_JE-December 2012 6 2" xfId="13477"/>
    <cellStyle name="s_Unit Price Sen. (2)_JE-December 2012 6 2 2" xfId="17015"/>
    <cellStyle name="s_Unit Price Sen. (2)_JE-December 2012 6 2 3" xfId="24072"/>
    <cellStyle name="s_Unit Price Sen. (2)_JE-December 2012 6 3" xfId="15258"/>
    <cellStyle name="s_Unit Price Sen. (2)_JE-December 2012 6 4" xfId="22303"/>
    <cellStyle name="s_Unit Price Sen. (2)_JE-December 2012 7" xfId="12593"/>
    <cellStyle name="s_Unit Price Sen. (2)_JE-December 2012 7 2" xfId="16138"/>
    <cellStyle name="s_Unit Price Sen. (2)_JE-December 2012 7 3" xfId="23194"/>
    <cellStyle name="s_Unit Price Sen. (2)_JE-December 2012 8" xfId="14376"/>
    <cellStyle name="s_Unit Price Sen. (2)_JE-December 2012 8 2" xfId="31873"/>
    <cellStyle name="s_Unit Price Sen. (2)_JE-December 2012 8 3" xfId="32914"/>
    <cellStyle name="s_Unit Price Sen. (2)_JE-December 2012 9" xfId="20482"/>
    <cellStyle name="s_Unit Price Sen. (2)_JE-November 2012" xfId="8253"/>
    <cellStyle name="s_Unit Price Sen. (2)_JE-November 2012 10" xfId="36831"/>
    <cellStyle name="s_Unit Price Sen. (2)_JE-November 2012 11" xfId="37720"/>
    <cellStyle name="s_Unit Price Sen. (2)_JE-November 2012 12" xfId="38608"/>
    <cellStyle name="s_Unit Price Sen. (2)_JE-November 2012 2" xfId="8254"/>
    <cellStyle name="s_Unit Price Sen. (2)_JE-November 2012 2 2" xfId="31879"/>
    <cellStyle name="s_Unit Price Sen. (2)_JE-November 2012 2 2 2" xfId="32414"/>
    <cellStyle name="s_Unit Price Sen. (2)_JE-November 2012 3" xfId="8255"/>
    <cellStyle name="s_Unit Price Sen. (2)_JE-November 2012 3 2" xfId="31880"/>
    <cellStyle name="s_Unit Price Sen. (2)_JE-November 2012 3 2 2" xfId="20757"/>
    <cellStyle name="s_Unit Price Sen. (2)_JE-November 2012 4" xfId="8256"/>
    <cellStyle name="s_Unit Price Sen. (2)_JE-November 2012 4 2" xfId="31881"/>
    <cellStyle name="s_Unit Price Sen. (2)_JE-November 2012 4 2 2" xfId="18565"/>
    <cellStyle name="s_Unit Price Sen. (2)_JE-November 2012 5" xfId="8257"/>
    <cellStyle name="s_Unit Price Sen. (2)_JE-November 2012 5 2" xfId="31882"/>
    <cellStyle name="s_Unit Price Sen. (2)_JE-November 2012 5 2 2" xfId="18875"/>
    <cellStyle name="s_Unit Price Sen. (2)_JE-November 2012 6" xfId="11685"/>
    <cellStyle name="s_Unit Price Sen. (2)_JE-November 2012 6 2" xfId="13478"/>
    <cellStyle name="s_Unit Price Sen. (2)_JE-November 2012 6 2 2" xfId="17016"/>
    <cellStyle name="s_Unit Price Sen. (2)_JE-November 2012 6 2 3" xfId="24073"/>
    <cellStyle name="s_Unit Price Sen. (2)_JE-November 2012 6 3" xfId="15259"/>
    <cellStyle name="s_Unit Price Sen. (2)_JE-November 2012 6 4" xfId="22304"/>
    <cellStyle name="s_Unit Price Sen. (2)_JE-November 2012 7" xfId="12594"/>
    <cellStyle name="s_Unit Price Sen. (2)_JE-November 2012 7 2" xfId="16139"/>
    <cellStyle name="s_Unit Price Sen. (2)_JE-November 2012 7 3" xfId="23195"/>
    <cellStyle name="s_Unit Price Sen. (2)_JE-November 2012 8" xfId="14377"/>
    <cellStyle name="s_Unit Price Sen. (2)_JE-November 2012 8 2" xfId="31878"/>
    <cellStyle name="s_Unit Price Sen. (2)_JE-November 2012 8 3" xfId="35087"/>
    <cellStyle name="s_Unit Price Sen. (2)_JE-November 2012 9" xfId="20484"/>
    <cellStyle name="s_Unit Price Sen. (2)_Journal Entry (2)" xfId="8258"/>
    <cellStyle name="s_Unit Price Sen. (2)_Journal Entry (2) 2" xfId="11686"/>
    <cellStyle name="s_Unit Price Sen. (2)_Journal Entry (2) 2 2" xfId="13479"/>
    <cellStyle name="s_Unit Price Sen. (2)_Journal Entry (2) 2 2 2" xfId="17017"/>
    <cellStyle name="s_Unit Price Sen. (2)_Journal Entry (2) 2 2 3" xfId="24074"/>
    <cellStyle name="s_Unit Price Sen. (2)_Journal Entry (2) 2 3" xfId="15260"/>
    <cellStyle name="s_Unit Price Sen. (2)_Journal Entry (2) 2 4" xfId="22305"/>
    <cellStyle name="s_Unit Price Sen. (2)_Journal Entry (2) 3" xfId="12595"/>
    <cellStyle name="s_Unit Price Sen. (2)_Journal Entry (2) 3 2" xfId="16140"/>
    <cellStyle name="s_Unit Price Sen. (2)_Journal Entry (2) 3 3" xfId="23196"/>
    <cellStyle name="s_Unit Price Sen. (2)_Journal Entry (2) 4" xfId="14378"/>
    <cellStyle name="s_Unit Price Sen. (2)_Journal Entry (2) 4 2" xfId="31883"/>
    <cellStyle name="s_Unit Price Sen. (2)_Journal Entry (2) 4 3" xfId="32619"/>
    <cellStyle name="s_Unit Price Sen. (2)_Journal Entry (2) 5" xfId="20485"/>
    <cellStyle name="s_Unit Price Sen. (2)_Journal Entry (2) 6" xfId="36832"/>
    <cellStyle name="s_Unit Price Sen. (2)_Journal Entry (2) 7" xfId="37721"/>
    <cellStyle name="s_Unit Price Sen. (2)_Journal Entry (2) 8" xfId="38609"/>
    <cellStyle name="s_Unit Price Sen. (2)_JR 2001 OPEB 2012" xfId="10775"/>
    <cellStyle name="s_Unit Price Sen. (2)_JR 2001 OPEB 2012 2" xfId="31884"/>
    <cellStyle name="s_Unit Price Sen. (2)_JR 2001 OPEB 2012 2 2" xfId="36056"/>
    <cellStyle name="s_Unit Price Sen. (2)_JR 2002 Pension Costs 2012" xfId="10776"/>
    <cellStyle name="s_Unit Price Sen. (2)_JR 2002 Pension Costs 2012 2" xfId="31885"/>
    <cellStyle name="s_Unit Price Sen. (2)_JR 2002 Pension Costs 2012 2 2" xfId="18773"/>
    <cellStyle name="s_Unit Price Sen. (2)_LI#38 165100 Mar 2011" xfId="8259"/>
    <cellStyle name="s_Unit Price Sen. (2)_LI#38 165100 Mar 2011 2" xfId="10777"/>
    <cellStyle name="s_Unit Price Sen. (2)_LI#38 165100 Mar 2011 2 2" xfId="31887"/>
    <cellStyle name="s_Unit Price Sen. (2)_LI#38 165100 Mar 2011 2 2 2" xfId="35504"/>
    <cellStyle name="s_Unit Price Sen. (2)_LI#38 165100 Mar 2011 3" xfId="11687"/>
    <cellStyle name="s_Unit Price Sen. (2)_LI#38 165100 Mar 2011 3 2" xfId="13480"/>
    <cellStyle name="s_Unit Price Sen. (2)_LI#38 165100 Mar 2011 3 2 2" xfId="17018"/>
    <cellStyle name="s_Unit Price Sen. (2)_LI#38 165100 Mar 2011 3 2 3" xfId="24075"/>
    <cellStyle name="s_Unit Price Sen. (2)_LI#38 165100 Mar 2011 3 3" xfId="15261"/>
    <cellStyle name="s_Unit Price Sen. (2)_LI#38 165100 Mar 2011 3 4" xfId="22306"/>
    <cellStyle name="s_Unit Price Sen. (2)_LI#38 165100 Mar 2011 4" xfId="12596"/>
    <cellStyle name="s_Unit Price Sen. (2)_LI#38 165100 Mar 2011 4 2" xfId="16141"/>
    <cellStyle name="s_Unit Price Sen. (2)_LI#38 165100 Mar 2011 4 3" xfId="23197"/>
    <cellStyle name="s_Unit Price Sen. (2)_LI#38 165100 Mar 2011 5" xfId="14379"/>
    <cellStyle name="s_Unit Price Sen. (2)_LI#38 165100 Mar 2011 5 2" xfId="31886"/>
    <cellStyle name="s_Unit Price Sen. (2)_LI#38 165100 Mar 2011 5 3" xfId="18500"/>
    <cellStyle name="s_Unit Price Sen. (2)_LI#38 165100 Mar 2011 6" xfId="20486"/>
    <cellStyle name="s_Unit Price Sen. (2)_LI#38 165100 Mar 2011 7" xfId="36833"/>
    <cellStyle name="s_Unit Price Sen. (2)_LI#38 165100 Mar 2011 8" xfId="37722"/>
    <cellStyle name="s_Unit Price Sen. (2)_LI#38 165100 Mar 2011 9" xfId="38610"/>
    <cellStyle name="s_Unit Price Sen. (2)_LI#38 165100 Mar 2011_39 - JE 77 Rev Stabilization_NY_05.12" xfId="9289"/>
    <cellStyle name="s_Unit Price Sen. (2)_LI#38 165100 Mar 2011_39 - JE 77 Rev Stabilization_NY_05.12 2" xfId="10778"/>
    <cellStyle name="s_Unit Price Sen. (2)_LI#38 165100 Mar 2011_39 - JE 77 Rev Stabilization_NY_05.12 2 2" xfId="31889"/>
    <cellStyle name="s_Unit Price Sen. (2)_LI#38 165100 Mar 2011_39 - JE 77 Rev Stabilization_NY_05.12 2 2 2" xfId="18876"/>
    <cellStyle name="s_Unit Price Sen. (2)_LI#38 165100 Mar 2011_39 - JE 77 Rev Stabilization_NY_05.12 3" xfId="31888"/>
    <cellStyle name="s_Unit Price Sen. (2)_LI#38 165100 Mar 2011_39 - JE 77 Rev Stabilization_NY_05.12 3 2" xfId="32592"/>
    <cellStyle name="s_Unit Price Sen. (2)_LI#38 165100 Mar 2011_39 - JE 79 Rev Stabilization adj_NY_05.12" xfId="9290"/>
    <cellStyle name="s_Unit Price Sen. (2)_LI#38 165100 Mar 2011_39 - JE 79 Rev Stabilization adj_NY_05.12 2" xfId="10779"/>
    <cellStyle name="s_Unit Price Sen. (2)_LI#38 165100 Mar 2011_39 - JE 79 Rev Stabilization adj_NY_05.12 2 2" xfId="31891"/>
    <cellStyle name="s_Unit Price Sen. (2)_LI#38 165100 Mar 2011_39 - JE 79 Rev Stabilization adj_NY_05.12 2 2 2" xfId="17610"/>
    <cellStyle name="s_Unit Price Sen. (2)_LI#38 165100 Mar 2011_39 - JE 79 Rev Stabilization adj_NY_05.12 3" xfId="31890"/>
    <cellStyle name="s_Unit Price Sen. (2)_LI#38 165100 Mar 2011_39 - JE 79 Rev Stabilization adj_NY_05.12 3 2" xfId="19085"/>
    <cellStyle name="s_Unit Price Sen. (2)_LI#38 165100 Mar 2011_JE 38110902 True up interest for RAC adjustment" xfId="8260"/>
    <cellStyle name="s_Unit Price Sen. (2)_LI#38 165100 Mar 2011_JE 38110902 True up interest for RAC adjustment 2" xfId="10780"/>
    <cellStyle name="s_Unit Price Sen. (2)_LI#38 165100 Mar 2011_JE 38110902 True up interest for RAC adjustment 2 2" xfId="31893"/>
    <cellStyle name="s_Unit Price Sen. (2)_LI#38 165100 Mar 2011_JE 38110902 True up interest for RAC adjustment 2 2 2" xfId="35964"/>
    <cellStyle name="s_Unit Price Sen. (2)_LI#38 165100 Mar 2011_JE 38110902 True up interest for RAC adjustment 3" xfId="11688"/>
    <cellStyle name="s_Unit Price Sen. (2)_LI#38 165100 Mar 2011_JE 38110902 True up interest for RAC adjustment 3 2" xfId="13481"/>
    <cellStyle name="s_Unit Price Sen. (2)_LI#38 165100 Mar 2011_JE 38110902 True up interest for RAC adjustment 3 2 2" xfId="17019"/>
    <cellStyle name="s_Unit Price Sen. (2)_LI#38 165100 Mar 2011_JE 38110902 True up interest for RAC adjustment 3 2 3" xfId="24076"/>
    <cellStyle name="s_Unit Price Sen. (2)_LI#38 165100 Mar 2011_JE 38110902 True up interest for RAC adjustment 3 3" xfId="15262"/>
    <cellStyle name="s_Unit Price Sen. (2)_LI#38 165100 Mar 2011_JE 38110902 True up interest for RAC adjustment 3 4" xfId="22307"/>
    <cellStyle name="s_Unit Price Sen. (2)_LI#38 165100 Mar 2011_JE 38110902 True up interest for RAC adjustment 4" xfId="12597"/>
    <cellStyle name="s_Unit Price Sen. (2)_LI#38 165100 Mar 2011_JE 38110902 True up interest for RAC adjustment 4 2" xfId="16142"/>
    <cellStyle name="s_Unit Price Sen. (2)_LI#38 165100 Mar 2011_JE 38110902 True up interest for RAC adjustment 4 3" xfId="23198"/>
    <cellStyle name="s_Unit Price Sen. (2)_LI#38 165100 Mar 2011_JE 38110902 True up interest for RAC adjustment 5" xfId="14380"/>
    <cellStyle name="s_Unit Price Sen. (2)_LI#38 165100 Mar 2011_JE 38110902 True up interest for RAC adjustment 5 2" xfId="31892"/>
    <cellStyle name="s_Unit Price Sen. (2)_LI#38 165100 Mar 2011_JE 38110902 True up interest for RAC adjustment 5 3" xfId="17365"/>
    <cellStyle name="s_Unit Price Sen. (2)_LI#38 165100 Mar 2011_JE 38110902 True up interest for RAC adjustment 6" xfId="20487"/>
    <cellStyle name="s_Unit Price Sen. (2)_LI#38 165100 Mar 2011_JE 38110902 True up interest for RAC adjustment 7" xfId="36834"/>
    <cellStyle name="s_Unit Price Sen. (2)_LI#38 165100 Mar 2011_JE 38110902 True up interest for RAC adjustment 8" xfId="37723"/>
    <cellStyle name="s_Unit Price Sen. (2)_LI#38 165100 Mar 2011_JE 38110902 True up interest for RAC adjustment 9" xfId="38611"/>
    <cellStyle name="s_Unit Price Sen. (2)_LI#38 165100 Mar 2011_JE 77 Rev Stabilization 01.12" xfId="8261"/>
    <cellStyle name="s_Unit Price Sen. (2)_LI#38 165100 Mar 2011_JE 77 Rev Stabilization 01.12 2" xfId="10781"/>
    <cellStyle name="s_Unit Price Sen. (2)_LI#38 165100 Mar 2011_JE 77 Rev Stabilization 01.12 2 2" xfId="31895"/>
    <cellStyle name="s_Unit Price Sen. (2)_LI#38 165100 Mar 2011_JE 77 Rev Stabilization 01.12 2 2 2" xfId="32461"/>
    <cellStyle name="s_Unit Price Sen. (2)_LI#38 165100 Mar 2011_JE 77 Rev Stabilization 01.12 3" xfId="11689"/>
    <cellStyle name="s_Unit Price Sen. (2)_LI#38 165100 Mar 2011_JE 77 Rev Stabilization 01.12 3 2" xfId="13482"/>
    <cellStyle name="s_Unit Price Sen. (2)_LI#38 165100 Mar 2011_JE 77 Rev Stabilization 01.12 3 2 2" xfId="17020"/>
    <cellStyle name="s_Unit Price Sen. (2)_LI#38 165100 Mar 2011_JE 77 Rev Stabilization 01.12 3 2 3" xfId="24077"/>
    <cellStyle name="s_Unit Price Sen. (2)_LI#38 165100 Mar 2011_JE 77 Rev Stabilization 01.12 3 3" xfId="15263"/>
    <cellStyle name="s_Unit Price Sen. (2)_LI#38 165100 Mar 2011_JE 77 Rev Stabilization 01.12 3 4" xfId="22308"/>
    <cellStyle name="s_Unit Price Sen. (2)_LI#38 165100 Mar 2011_JE 77 Rev Stabilization 01.12 4" xfId="12598"/>
    <cellStyle name="s_Unit Price Sen. (2)_LI#38 165100 Mar 2011_JE 77 Rev Stabilization 01.12 4 2" xfId="16143"/>
    <cellStyle name="s_Unit Price Sen. (2)_LI#38 165100 Mar 2011_JE 77 Rev Stabilization 01.12 4 3" xfId="23199"/>
    <cellStyle name="s_Unit Price Sen. (2)_LI#38 165100 Mar 2011_JE 77 Rev Stabilization 01.12 5" xfId="14381"/>
    <cellStyle name="s_Unit Price Sen. (2)_LI#38 165100 Mar 2011_JE 77 Rev Stabilization 01.12 5 2" xfId="31894"/>
    <cellStyle name="s_Unit Price Sen. (2)_LI#38 165100 Mar 2011_JE 77 Rev Stabilization 01.12 5 3" xfId="34334"/>
    <cellStyle name="s_Unit Price Sen. (2)_LI#38 165100 Mar 2011_JE 77 Rev Stabilization 01.12 6" xfId="20488"/>
    <cellStyle name="s_Unit Price Sen. (2)_LI#38 165100 Mar 2011_JE 77 Rev Stabilization 01.12 7" xfId="36835"/>
    <cellStyle name="s_Unit Price Sen. (2)_LI#38 165100 Mar 2011_JE 77 Rev Stabilization 01.12 8" xfId="37724"/>
    <cellStyle name="s_Unit Price Sen. (2)_LI#38 165100 Mar 2011_JE 77 Rev Stabilization 01.12 9" xfId="38612"/>
    <cellStyle name="s_Unit Price Sen. (2)_LI#38 165100 Mar 2011_JE 77 Rev Stabilization 04.12" xfId="9291"/>
    <cellStyle name="s_Unit Price Sen. (2)_LI#38 165100 Mar 2011_JE 77 Rev Stabilization 04.12 2" xfId="10782"/>
    <cellStyle name="s_Unit Price Sen. (2)_LI#38 165100 Mar 2011_JE 77 Rev Stabilization 04.12 2 2" xfId="31897"/>
    <cellStyle name="s_Unit Price Sen. (2)_LI#38 165100 Mar 2011_JE 77 Rev Stabilization 04.12 2 2 2" xfId="35748"/>
    <cellStyle name="s_Unit Price Sen. (2)_LI#38 165100 Mar 2011_JE 77 Rev Stabilization 04.12 3" xfId="31896"/>
    <cellStyle name="s_Unit Price Sen. (2)_LI#38 165100 Mar 2011_JE 77 Rev Stabilization 04.12 3 2" xfId="33017"/>
    <cellStyle name="s_Unit Price Sen. (2)_LI#38 165100 Mar 2011_JE 77 Rev Stabilization_LI_07.12" xfId="9292"/>
    <cellStyle name="s_Unit Price Sen. (2)_LI#38 165100 Mar 2011_JE 77 Rev Stabilization_LI_07.12 2" xfId="31898"/>
    <cellStyle name="s_Unit Price Sen. (2)_LI#38 165100 Mar 2011_JE 77 Rev Stabilization_LI_07.12 2 2" xfId="21491"/>
    <cellStyle name="s_Unit Price Sen. (2)_LI#38 165100 Mar 2011_JE 78 Property Tax Stabilization 01.12" xfId="8262"/>
    <cellStyle name="s_Unit Price Sen. (2)_LI#38 165100 Mar 2011_JE 78 Property Tax Stabilization 01.12 2" xfId="10783"/>
    <cellStyle name="s_Unit Price Sen. (2)_LI#38 165100 Mar 2011_JE 78 Property Tax Stabilization 01.12 2 2" xfId="31900"/>
    <cellStyle name="s_Unit Price Sen. (2)_LI#38 165100 Mar 2011_JE 78 Property Tax Stabilization 01.12 2 2 2" xfId="33362"/>
    <cellStyle name="s_Unit Price Sen. (2)_LI#38 165100 Mar 2011_JE 78 Property Tax Stabilization 01.12 3" xfId="11690"/>
    <cellStyle name="s_Unit Price Sen. (2)_LI#38 165100 Mar 2011_JE 78 Property Tax Stabilization 01.12 3 2" xfId="13483"/>
    <cellStyle name="s_Unit Price Sen. (2)_LI#38 165100 Mar 2011_JE 78 Property Tax Stabilization 01.12 3 2 2" xfId="17021"/>
    <cellStyle name="s_Unit Price Sen. (2)_LI#38 165100 Mar 2011_JE 78 Property Tax Stabilization 01.12 3 2 3" xfId="24078"/>
    <cellStyle name="s_Unit Price Sen. (2)_LI#38 165100 Mar 2011_JE 78 Property Tax Stabilization 01.12 3 3" xfId="15264"/>
    <cellStyle name="s_Unit Price Sen. (2)_LI#38 165100 Mar 2011_JE 78 Property Tax Stabilization 01.12 3 4" xfId="22309"/>
    <cellStyle name="s_Unit Price Sen. (2)_LI#38 165100 Mar 2011_JE 78 Property Tax Stabilization 01.12 4" xfId="12599"/>
    <cellStyle name="s_Unit Price Sen. (2)_LI#38 165100 Mar 2011_JE 78 Property Tax Stabilization 01.12 4 2" xfId="16144"/>
    <cellStyle name="s_Unit Price Sen. (2)_LI#38 165100 Mar 2011_JE 78 Property Tax Stabilization 01.12 4 3" xfId="23200"/>
    <cellStyle name="s_Unit Price Sen. (2)_LI#38 165100 Mar 2011_JE 78 Property Tax Stabilization 01.12 5" xfId="14382"/>
    <cellStyle name="s_Unit Price Sen. (2)_LI#38 165100 Mar 2011_JE 78 Property Tax Stabilization 01.12 5 2" xfId="31899"/>
    <cellStyle name="s_Unit Price Sen. (2)_LI#38 165100 Mar 2011_JE 78 Property Tax Stabilization 01.12 5 3" xfId="32489"/>
    <cellStyle name="s_Unit Price Sen. (2)_LI#38 165100 Mar 2011_JE 78 Property Tax Stabilization 01.12 6" xfId="20489"/>
    <cellStyle name="s_Unit Price Sen. (2)_LI#38 165100 Mar 2011_JE 78 Property Tax Stabilization 01.12 7" xfId="36836"/>
    <cellStyle name="s_Unit Price Sen. (2)_LI#38 165100 Mar 2011_JE 78 Property Tax Stabilization 01.12 8" xfId="37725"/>
    <cellStyle name="s_Unit Price Sen. (2)_LI#38 165100 Mar 2011_JE 78 Property Tax Stabilization 01.12 9" xfId="38613"/>
    <cellStyle name="s_Unit Price Sen. (2)_LI#38 165100 Mar 2011_JE 78 Property Tax Stabilization 03.12" xfId="9293"/>
    <cellStyle name="s_Unit Price Sen. (2)_LI#38 165100 Mar 2011_JE 78 Property Tax Stabilization 03.12 2" xfId="31901"/>
    <cellStyle name="s_Unit Price Sen. (2)_LI#38 165100 Mar 2011_JE 78 Property Tax Stabilization 03.12 2 2" xfId="35608"/>
    <cellStyle name="s_Unit Price Sen. (2)_LI#38 165100 Mar 2011_JE 78 Property Tax Stabilization 04.12" xfId="9294"/>
    <cellStyle name="s_Unit Price Sen. (2)_LI#38 165100 Mar 2011_JE 78 Property Tax Stabilization 04.12 2" xfId="31902"/>
    <cellStyle name="s_Unit Price Sen. (2)_LI#38 165100 Mar 2011_JE 78 Property Tax Stabilization 04.12 2 2" xfId="33714"/>
    <cellStyle name="s_Unit Price Sen. (2)_LI#38 165100 Mar 2011_JE 78 Property Tax Stabilization 11.11" xfId="8263"/>
    <cellStyle name="s_Unit Price Sen. (2)_LI#38 165100 Mar 2011_JE 78 Property Tax Stabilization 11.11 2" xfId="10784"/>
    <cellStyle name="s_Unit Price Sen. (2)_LI#38 165100 Mar 2011_JE 78 Property Tax Stabilization 11.11 2 2" xfId="31904"/>
    <cellStyle name="s_Unit Price Sen. (2)_LI#38 165100 Mar 2011_JE 78 Property Tax Stabilization 11.11 2 2 2" xfId="17435"/>
    <cellStyle name="s_Unit Price Sen. (2)_LI#38 165100 Mar 2011_JE 78 Property Tax Stabilization 11.11 3" xfId="11691"/>
    <cellStyle name="s_Unit Price Sen. (2)_LI#38 165100 Mar 2011_JE 78 Property Tax Stabilization 11.11 3 2" xfId="13484"/>
    <cellStyle name="s_Unit Price Sen. (2)_LI#38 165100 Mar 2011_JE 78 Property Tax Stabilization 11.11 3 2 2" xfId="17022"/>
    <cellStyle name="s_Unit Price Sen. (2)_LI#38 165100 Mar 2011_JE 78 Property Tax Stabilization 11.11 3 2 3" xfId="24079"/>
    <cellStyle name="s_Unit Price Sen. (2)_LI#38 165100 Mar 2011_JE 78 Property Tax Stabilization 11.11 3 3" xfId="15265"/>
    <cellStyle name="s_Unit Price Sen. (2)_LI#38 165100 Mar 2011_JE 78 Property Tax Stabilization 11.11 3 4" xfId="22310"/>
    <cellStyle name="s_Unit Price Sen. (2)_LI#38 165100 Mar 2011_JE 78 Property Tax Stabilization 11.11 4" xfId="12600"/>
    <cellStyle name="s_Unit Price Sen. (2)_LI#38 165100 Mar 2011_JE 78 Property Tax Stabilization 11.11 4 2" xfId="16145"/>
    <cellStyle name="s_Unit Price Sen. (2)_LI#38 165100 Mar 2011_JE 78 Property Tax Stabilization 11.11 4 3" xfId="23201"/>
    <cellStyle name="s_Unit Price Sen. (2)_LI#38 165100 Mar 2011_JE 78 Property Tax Stabilization 11.11 5" xfId="14383"/>
    <cellStyle name="s_Unit Price Sen. (2)_LI#38 165100 Mar 2011_JE 78 Property Tax Stabilization 11.11 5 2" xfId="31903"/>
    <cellStyle name="s_Unit Price Sen. (2)_LI#38 165100 Mar 2011_JE 78 Property Tax Stabilization 11.11 5 3" xfId="34905"/>
    <cellStyle name="s_Unit Price Sen. (2)_LI#38 165100 Mar 2011_JE 78 Property Tax Stabilization 11.11 6" xfId="20490"/>
    <cellStyle name="s_Unit Price Sen. (2)_LI#38 165100 Mar 2011_JE 78 Property Tax Stabilization 11.11 7" xfId="36837"/>
    <cellStyle name="s_Unit Price Sen. (2)_LI#38 165100 Mar 2011_JE 78 Property Tax Stabilization 11.11 8" xfId="37726"/>
    <cellStyle name="s_Unit Price Sen. (2)_LI#38 165100 Mar 2011_JE 78 Property Tax Stabilization 11.11 9" xfId="38614"/>
    <cellStyle name="s_Unit Price Sen. (2)_Sheet1" xfId="8264"/>
    <cellStyle name="s_Unit Price Sen. (2)_Sheet1 2" xfId="11692"/>
    <cellStyle name="s_Unit Price Sen. (2)_Sheet1 2 2" xfId="13485"/>
    <cellStyle name="s_Unit Price Sen. (2)_Sheet1 2 2 2" xfId="17023"/>
    <cellStyle name="s_Unit Price Sen. (2)_Sheet1 2 2 3" xfId="24080"/>
    <cellStyle name="s_Unit Price Sen. (2)_Sheet1 2 3" xfId="15266"/>
    <cellStyle name="s_Unit Price Sen. (2)_Sheet1 2 4" xfId="22311"/>
    <cellStyle name="s_Unit Price Sen. (2)_Sheet1 3" xfId="12601"/>
    <cellStyle name="s_Unit Price Sen. (2)_Sheet1 3 2" xfId="16146"/>
    <cellStyle name="s_Unit Price Sen. (2)_Sheet1 3 3" xfId="23202"/>
    <cellStyle name="s_Unit Price Sen. (2)_Sheet1 4" xfId="14384"/>
    <cellStyle name="s_Unit Price Sen. (2)_Sheet1 4 2" xfId="31905"/>
    <cellStyle name="s_Unit Price Sen. (2)_Sheet1 4 3" xfId="32934"/>
    <cellStyle name="s_Unit Price Sen. (2)_Sheet1 5" xfId="20491"/>
    <cellStyle name="s_Unit Price Sen. (2)_Sheet1 6" xfId="36838"/>
    <cellStyle name="s_Unit Price Sen. (2)_Sheet1 7" xfId="37727"/>
    <cellStyle name="s_Unit Price Sen. (2)_Sheet1 8" xfId="38615"/>
    <cellStyle name="s_Unit Price Sen. (2)_UPLOAD-Template_2012-06-22" xfId="8265"/>
    <cellStyle name="s_Unit Price Sen. (2)_UPLOAD-Template_2012-06-22 10" xfId="36839"/>
    <cellStyle name="s_Unit Price Sen. (2)_UPLOAD-Template_2012-06-22 11" xfId="37728"/>
    <cellStyle name="s_Unit Price Sen. (2)_UPLOAD-Template_2012-06-22 12" xfId="38616"/>
    <cellStyle name="s_Unit Price Sen. (2)_UPLOAD-Template_2012-06-22 2" xfId="8266"/>
    <cellStyle name="s_Unit Price Sen. (2)_UPLOAD-Template_2012-06-22 2 2" xfId="11694"/>
    <cellStyle name="s_Unit Price Sen. (2)_UPLOAD-Template_2012-06-22 2 2 2" xfId="13487"/>
    <cellStyle name="s_Unit Price Sen. (2)_UPLOAD-Template_2012-06-22 2 2 2 2" xfId="17025"/>
    <cellStyle name="s_Unit Price Sen. (2)_UPLOAD-Template_2012-06-22 2 2 2 3" xfId="24082"/>
    <cellStyle name="s_Unit Price Sen. (2)_UPLOAD-Template_2012-06-22 2 2 3" xfId="15268"/>
    <cellStyle name="s_Unit Price Sen. (2)_UPLOAD-Template_2012-06-22 2 2 4" xfId="22313"/>
    <cellStyle name="s_Unit Price Sen. (2)_UPLOAD-Template_2012-06-22 2 3" xfId="12603"/>
    <cellStyle name="s_Unit Price Sen. (2)_UPLOAD-Template_2012-06-22 2 3 2" xfId="16148"/>
    <cellStyle name="s_Unit Price Sen. (2)_UPLOAD-Template_2012-06-22 2 3 3" xfId="23204"/>
    <cellStyle name="s_Unit Price Sen. (2)_UPLOAD-Template_2012-06-22 2 4" xfId="14386"/>
    <cellStyle name="s_Unit Price Sen. (2)_UPLOAD-Template_2012-06-22 2 4 2" xfId="31907"/>
    <cellStyle name="s_Unit Price Sen. (2)_UPLOAD-Template_2012-06-22 2 4 3" xfId="17479"/>
    <cellStyle name="s_Unit Price Sen. (2)_UPLOAD-Template_2012-06-22 2 5" xfId="20493"/>
    <cellStyle name="s_Unit Price Sen. (2)_UPLOAD-Template_2012-06-22 2 6" xfId="36840"/>
    <cellStyle name="s_Unit Price Sen. (2)_UPLOAD-Template_2012-06-22 2 7" xfId="37729"/>
    <cellStyle name="s_Unit Price Sen. (2)_UPLOAD-Template_2012-06-22 2 8" xfId="38617"/>
    <cellStyle name="s_Unit Price Sen. (2)_UPLOAD-Template_2012-06-22 3" xfId="8267"/>
    <cellStyle name="s_Unit Price Sen. (2)_UPLOAD-Template_2012-06-22 3 2" xfId="31908"/>
    <cellStyle name="s_Unit Price Sen. (2)_UPLOAD-Template_2012-06-22 3 2 2" xfId="18266"/>
    <cellStyle name="s_Unit Price Sen. (2)_UPLOAD-Template_2012-06-22 4" xfId="8268"/>
    <cellStyle name="s_Unit Price Sen. (2)_UPLOAD-Template_2012-06-22 4 2" xfId="31909"/>
    <cellStyle name="s_Unit Price Sen. (2)_UPLOAD-Template_2012-06-22 4 2 2" xfId="35254"/>
    <cellStyle name="s_Unit Price Sen. (2)_UPLOAD-Template_2012-06-22 5" xfId="8269"/>
    <cellStyle name="s_Unit Price Sen. (2)_UPLOAD-Template_2012-06-22 5 2" xfId="31910"/>
    <cellStyle name="s_Unit Price Sen. (2)_UPLOAD-Template_2012-06-22 5 2 2" xfId="33908"/>
    <cellStyle name="s_Unit Price Sen. (2)_UPLOAD-Template_2012-06-22 6" xfId="11693"/>
    <cellStyle name="s_Unit Price Sen. (2)_UPLOAD-Template_2012-06-22 6 2" xfId="13486"/>
    <cellStyle name="s_Unit Price Sen. (2)_UPLOAD-Template_2012-06-22 6 2 2" xfId="17024"/>
    <cellStyle name="s_Unit Price Sen. (2)_UPLOAD-Template_2012-06-22 6 2 3" xfId="24081"/>
    <cellStyle name="s_Unit Price Sen. (2)_UPLOAD-Template_2012-06-22 6 3" xfId="15267"/>
    <cellStyle name="s_Unit Price Sen. (2)_UPLOAD-Template_2012-06-22 6 4" xfId="22312"/>
    <cellStyle name="s_Unit Price Sen. (2)_UPLOAD-Template_2012-06-22 7" xfId="12602"/>
    <cellStyle name="s_Unit Price Sen. (2)_UPLOAD-Template_2012-06-22 7 2" xfId="16147"/>
    <cellStyle name="s_Unit Price Sen. (2)_UPLOAD-Template_2012-06-22 7 3" xfId="23203"/>
    <cellStyle name="s_Unit Price Sen. (2)_UPLOAD-Template_2012-06-22 8" xfId="14385"/>
    <cellStyle name="s_Unit Price Sen. (2)_UPLOAD-Template_2012-06-22 8 2" xfId="31906"/>
    <cellStyle name="s_Unit Price Sen. (2)_UPLOAD-Template_2012-06-22 8 3" xfId="32876"/>
    <cellStyle name="s_Unit Price Sen. (2)_UPLOAD-Template_2012-06-22 9" xfId="20492"/>
    <cellStyle name="s_Unit Price Sen. (2)_UPLOAD-Template_2012-06-22_SAP JE Accrual" xfId="8270"/>
    <cellStyle name="s_Unit Price Sen. (2)_UPLOAD-Template_2012-06-22_SAP JE Accrual 2" xfId="11695"/>
    <cellStyle name="s_Unit Price Sen. (2)_UPLOAD-Template_2012-06-22_SAP JE Accrual 2 2" xfId="13488"/>
    <cellStyle name="s_Unit Price Sen. (2)_UPLOAD-Template_2012-06-22_SAP JE Accrual 2 2 2" xfId="17026"/>
    <cellStyle name="s_Unit Price Sen. (2)_UPLOAD-Template_2012-06-22_SAP JE Accrual 2 2 3" xfId="24083"/>
    <cellStyle name="s_Unit Price Sen. (2)_UPLOAD-Template_2012-06-22_SAP JE Accrual 2 3" xfId="15269"/>
    <cellStyle name="s_Unit Price Sen. (2)_UPLOAD-Template_2012-06-22_SAP JE Accrual 2 4" xfId="22314"/>
    <cellStyle name="s_Unit Price Sen. (2)_UPLOAD-Template_2012-06-22_SAP JE Accrual 3" xfId="12604"/>
    <cellStyle name="s_Unit Price Sen. (2)_UPLOAD-Template_2012-06-22_SAP JE Accrual 3 2" xfId="16149"/>
    <cellStyle name="s_Unit Price Sen. (2)_UPLOAD-Template_2012-06-22_SAP JE Accrual 3 3" xfId="23205"/>
    <cellStyle name="s_Unit Price Sen. (2)_UPLOAD-Template_2012-06-22_SAP JE Accrual 4" xfId="14387"/>
    <cellStyle name="s_Unit Price Sen. (2)_UPLOAD-Template_2012-06-22_SAP JE Accrual 4 2" xfId="31911"/>
    <cellStyle name="s_Unit Price Sen. (2)_UPLOAD-Template_2012-06-22_SAP JE Accrual 4 3" xfId="21308"/>
    <cellStyle name="s_Unit Price Sen. (2)_UPLOAD-Template_2012-06-22_SAP JE Accrual 5" xfId="20495"/>
    <cellStyle name="s_Unit Price Sen. (2)_UPLOAD-Template_2012-06-22_SAP JE Accrual 6" xfId="36841"/>
    <cellStyle name="s_Unit Price Sen. (2)_UPLOAD-Template_2012-06-22_SAP JE Accrual 7" xfId="37730"/>
    <cellStyle name="s_Unit Price Sen. (2)_UPLOAD-Template_2012-06-22_SAP JE Accrual 8" xfId="38618"/>
    <cellStyle name="s_Unit Price Sen. (2)_UPLOAD-Template_2012-06-22_SAP JE Template 10.06.12" xfId="8271"/>
    <cellStyle name="s_Unit Price Sen. (2)_UPLOAD-Template_2012-06-22_SAP JE Template 10.06.12 2" xfId="11696"/>
    <cellStyle name="s_Unit Price Sen. (2)_UPLOAD-Template_2012-06-22_SAP JE Template 10.06.12 2 2" xfId="13489"/>
    <cellStyle name="s_Unit Price Sen. (2)_UPLOAD-Template_2012-06-22_SAP JE Template 10.06.12 2 2 2" xfId="17027"/>
    <cellStyle name="s_Unit Price Sen. (2)_UPLOAD-Template_2012-06-22_SAP JE Template 10.06.12 2 2 3" xfId="24084"/>
    <cellStyle name="s_Unit Price Sen. (2)_UPLOAD-Template_2012-06-22_SAP JE Template 10.06.12 2 3" xfId="15270"/>
    <cellStyle name="s_Unit Price Sen. (2)_UPLOAD-Template_2012-06-22_SAP JE Template 10.06.12 2 4" xfId="22315"/>
    <cellStyle name="s_Unit Price Sen. (2)_UPLOAD-Template_2012-06-22_SAP JE Template 10.06.12 3" xfId="12605"/>
    <cellStyle name="s_Unit Price Sen. (2)_UPLOAD-Template_2012-06-22_SAP JE Template 10.06.12 3 2" xfId="16150"/>
    <cellStyle name="s_Unit Price Sen. (2)_UPLOAD-Template_2012-06-22_SAP JE Template 10.06.12 3 3" xfId="23206"/>
    <cellStyle name="s_Unit Price Sen. (2)_UPLOAD-Template_2012-06-22_SAP JE Template 10.06.12 4" xfId="14388"/>
    <cellStyle name="s_Unit Price Sen. (2)_UPLOAD-Template_2012-06-22_SAP JE Template 10.06.12 4 2" xfId="31912"/>
    <cellStyle name="s_Unit Price Sen. (2)_UPLOAD-Template_2012-06-22_SAP JE Template 10.06.12 4 3" xfId="34261"/>
    <cellStyle name="s_Unit Price Sen. (2)_UPLOAD-Template_2012-06-22_SAP JE Template 10.06.12 5" xfId="20496"/>
    <cellStyle name="s_Unit Price Sen. (2)_UPLOAD-Template_2012-06-22_SAP JE Template 10.06.12 6" xfId="36842"/>
    <cellStyle name="s_Unit Price Sen. (2)_UPLOAD-Template_2012-06-22_SAP JE Template 10.06.12 7" xfId="37731"/>
    <cellStyle name="s_Unit Price Sen. (2)_UPLOAD-Template_2012-06-22_SAP JE Template 10.06.12 8" xfId="38619"/>
    <cellStyle name="s_UPLOAD-Template_2012-06-22" xfId="8272"/>
    <cellStyle name="s_UPLOAD-Template_2012-06-22 10" xfId="36843"/>
    <cellStyle name="s_UPLOAD-Template_2012-06-22 11" xfId="37732"/>
    <cellStyle name="s_UPLOAD-Template_2012-06-22 12" xfId="38620"/>
    <cellStyle name="s_UPLOAD-Template_2012-06-22 2" xfId="8273"/>
    <cellStyle name="s_UPLOAD-Template_2012-06-22 2 2" xfId="11698"/>
    <cellStyle name="s_UPLOAD-Template_2012-06-22 2 2 2" xfId="13491"/>
    <cellStyle name="s_UPLOAD-Template_2012-06-22 2 2 2 2" xfId="17029"/>
    <cellStyle name="s_UPLOAD-Template_2012-06-22 2 2 2 3" xfId="24086"/>
    <cellStyle name="s_UPLOAD-Template_2012-06-22 2 2 3" xfId="15272"/>
    <cellStyle name="s_UPLOAD-Template_2012-06-22 2 2 4" xfId="22317"/>
    <cellStyle name="s_UPLOAD-Template_2012-06-22 2 3" xfId="12607"/>
    <cellStyle name="s_UPLOAD-Template_2012-06-22 2 3 2" xfId="16152"/>
    <cellStyle name="s_UPLOAD-Template_2012-06-22 2 3 3" xfId="23208"/>
    <cellStyle name="s_UPLOAD-Template_2012-06-22 2 4" xfId="14390"/>
    <cellStyle name="s_UPLOAD-Template_2012-06-22 2 4 2" xfId="31914"/>
    <cellStyle name="s_UPLOAD-Template_2012-06-22 2 4 3" xfId="35790"/>
    <cellStyle name="s_UPLOAD-Template_2012-06-22 2 5" xfId="20498"/>
    <cellStyle name="s_UPLOAD-Template_2012-06-22 2 6" xfId="36844"/>
    <cellStyle name="s_UPLOAD-Template_2012-06-22 2 7" xfId="37733"/>
    <cellStyle name="s_UPLOAD-Template_2012-06-22 2 8" xfId="38621"/>
    <cellStyle name="s_UPLOAD-Template_2012-06-22 3" xfId="8274"/>
    <cellStyle name="s_UPLOAD-Template_2012-06-22 3 2" xfId="31915"/>
    <cellStyle name="s_UPLOAD-Template_2012-06-22 3 2 2" xfId="19631"/>
    <cellStyle name="s_UPLOAD-Template_2012-06-22 4" xfId="8275"/>
    <cellStyle name="s_UPLOAD-Template_2012-06-22 4 2" xfId="31916"/>
    <cellStyle name="s_UPLOAD-Template_2012-06-22 4 2 2" xfId="34747"/>
    <cellStyle name="s_UPLOAD-Template_2012-06-22 5" xfId="8276"/>
    <cellStyle name="s_UPLOAD-Template_2012-06-22 5 2" xfId="31917"/>
    <cellStyle name="s_UPLOAD-Template_2012-06-22 5 2 2" xfId="34460"/>
    <cellStyle name="s_UPLOAD-Template_2012-06-22 6" xfId="11697"/>
    <cellStyle name="s_UPLOAD-Template_2012-06-22 6 2" xfId="13490"/>
    <cellStyle name="s_UPLOAD-Template_2012-06-22 6 2 2" xfId="17028"/>
    <cellStyle name="s_UPLOAD-Template_2012-06-22 6 2 3" xfId="24085"/>
    <cellStyle name="s_UPLOAD-Template_2012-06-22 6 3" xfId="15271"/>
    <cellStyle name="s_UPLOAD-Template_2012-06-22 6 4" xfId="22316"/>
    <cellStyle name="s_UPLOAD-Template_2012-06-22 7" xfId="12606"/>
    <cellStyle name="s_UPLOAD-Template_2012-06-22 7 2" xfId="16151"/>
    <cellStyle name="s_UPLOAD-Template_2012-06-22 7 3" xfId="23207"/>
    <cellStyle name="s_UPLOAD-Template_2012-06-22 8" xfId="14389"/>
    <cellStyle name="s_UPLOAD-Template_2012-06-22 8 2" xfId="31913"/>
    <cellStyle name="s_UPLOAD-Template_2012-06-22 8 3" xfId="18632"/>
    <cellStyle name="s_UPLOAD-Template_2012-06-22 9" xfId="20497"/>
    <cellStyle name="s_UPLOAD-Template_2012-06-22_SAP JE Accrual" xfId="8277"/>
    <cellStyle name="s_UPLOAD-Template_2012-06-22_SAP JE Accrual 2" xfId="11699"/>
    <cellStyle name="s_UPLOAD-Template_2012-06-22_SAP JE Accrual 2 2" xfId="13492"/>
    <cellStyle name="s_UPLOAD-Template_2012-06-22_SAP JE Accrual 2 2 2" xfId="17030"/>
    <cellStyle name="s_UPLOAD-Template_2012-06-22_SAP JE Accrual 2 2 3" xfId="24087"/>
    <cellStyle name="s_UPLOAD-Template_2012-06-22_SAP JE Accrual 2 3" xfId="15273"/>
    <cellStyle name="s_UPLOAD-Template_2012-06-22_SAP JE Accrual 2 4" xfId="22318"/>
    <cellStyle name="s_UPLOAD-Template_2012-06-22_SAP JE Accrual 3" xfId="12608"/>
    <cellStyle name="s_UPLOAD-Template_2012-06-22_SAP JE Accrual 3 2" xfId="16153"/>
    <cellStyle name="s_UPLOAD-Template_2012-06-22_SAP JE Accrual 3 3" xfId="23209"/>
    <cellStyle name="s_UPLOAD-Template_2012-06-22_SAP JE Accrual 4" xfId="14391"/>
    <cellStyle name="s_UPLOAD-Template_2012-06-22_SAP JE Accrual 4 2" xfId="31918"/>
    <cellStyle name="s_UPLOAD-Template_2012-06-22_SAP JE Accrual 4 3" xfId="21360"/>
    <cellStyle name="s_UPLOAD-Template_2012-06-22_SAP JE Accrual 5" xfId="20500"/>
    <cellStyle name="s_UPLOAD-Template_2012-06-22_SAP JE Accrual 6" xfId="36845"/>
    <cellStyle name="s_UPLOAD-Template_2012-06-22_SAP JE Accrual 7" xfId="37734"/>
    <cellStyle name="s_UPLOAD-Template_2012-06-22_SAP JE Accrual 8" xfId="38622"/>
    <cellStyle name="s_UPLOAD-Template_2012-06-22_SAP JE Template 10.06.12" xfId="8278"/>
    <cellStyle name="s_UPLOAD-Template_2012-06-22_SAP JE Template 10.06.12 2" xfId="11700"/>
    <cellStyle name="s_UPLOAD-Template_2012-06-22_SAP JE Template 10.06.12 2 2" xfId="13493"/>
    <cellStyle name="s_UPLOAD-Template_2012-06-22_SAP JE Template 10.06.12 2 2 2" xfId="17031"/>
    <cellStyle name="s_UPLOAD-Template_2012-06-22_SAP JE Template 10.06.12 2 2 3" xfId="24088"/>
    <cellStyle name="s_UPLOAD-Template_2012-06-22_SAP JE Template 10.06.12 2 3" xfId="15274"/>
    <cellStyle name="s_UPLOAD-Template_2012-06-22_SAP JE Template 10.06.12 2 4" xfId="22319"/>
    <cellStyle name="s_UPLOAD-Template_2012-06-22_SAP JE Template 10.06.12 3" xfId="12609"/>
    <cellStyle name="s_UPLOAD-Template_2012-06-22_SAP JE Template 10.06.12 3 2" xfId="16154"/>
    <cellStyle name="s_UPLOAD-Template_2012-06-22_SAP JE Template 10.06.12 3 3" xfId="23210"/>
    <cellStyle name="s_UPLOAD-Template_2012-06-22_SAP JE Template 10.06.12 4" xfId="14392"/>
    <cellStyle name="s_UPLOAD-Template_2012-06-22_SAP JE Template 10.06.12 4 2" xfId="31919"/>
    <cellStyle name="s_UPLOAD-Template_2012-06-22_SAP JE Template 10.06.12 4 3" xfId="17902"/>
    <cellStyle name="s_UPLOAD-Template_2012-06-22_SAP JE Template 10.06.12 5" xfId="20501"/>
    <cellStyle name="s_UPLOAD-Template_2012-06-22_SAP JE Template 10.06.12 6" xfId="36846"/>
    <cellStyle name="s_UPLOAD-Template_2012-06-22_SAP JE Template 10.06.12 7" xfId="37735"/>
    <cellStyle name="s_UPLOAD-Template_2012-06-22_SAP JE Template 10.06.12 8" xfId="38623"/>
    <cellStyle name="SAPBorder" xfId="56"/>
    <cellStyle name="SAPBorder 2" xfId="11934"/>
    <cellStyle name="SAPBorder 3" xfId="31920"/>
    <cellStyle name="SAPBorder 3 2" xfId="18077"/>
    <cellStyle name="SAPDataCell" xfId="18"/>
    <cellStyle name="SAPDataCell 2" xfId="64"/>
    <cellStyle name="SAPDataCell 2 2" xfId="31922"/>
    <cellStyle name="SAPDataCell 2 2 2" xfId="33713"/>
    <cellStyle name="SAPDataCell 3" xfId="24652"/>
    <cellStyle name="SAPDataCell 3 2" xfId="31923"/>
    <cellStyle name="SAPDataCell 3 2 2" xfId="17692"/>
    <cellStyle name="SAPDataCell 3 3" xfId="36121"/>
    <cellStyle name="SAPDataCell 4" xfId="31921"/>
    <cellStyle name="SAPDataCell 4 2" xfId="34559"/>
    <cellStyle name="SAPDataTotalCell" xfId="36"/>
    <cellStyle name="SAPDataTotalCell 2" xfId="40"/>
    <cellStyle name="SAPDataTotalCell 2 2" xfId="31925"/>
    <cellStyle name="SAPDataTotalCell 2 2 2" xfId="18564"/>
    <cellStyle name="SAPDataTotalCell 3" xfId="24653"/>
    <cellStyle name="SAPDataTotalCell 3 2" xfId="31926"/>
    <cellStyle name="SAPDataTotalCell 3 2 2" xfId="35982"/>
    <cellStyle name="SAPDataTotalCell 3 3" xfId="36122"/>
    <cellStyle name="SAPDataTotalCell 4" xfId="31924"/>
    <cellStyle name="SAPDataTotalCell 4 2" xfId="34512"/>
    <cellStyle name="SAPDimensionCell" xfId="8"/>
    <cellStyle name="SAPDimensionCell 2" xfId="62"/>
    <cellStyle name="SAPDimensionCell 2 2" xfId="31928"/>
    <cellStyle name="SAPDimensionCell 2 2 2" xfId="18818"/>
    <cellStyle name="SAPDimensionCell 3" xfId="31929"/>
    <cellStyle name="SAPDimensionCell 3 2" xfId="34159"/>
    <cellStyle name="SAPDimensionCell 3 3" xfId="36118"/>
    <cellStyle name="SAPDimensionCell 4" xfId="31927"/>
    <cellStyle name="SAPDimensionCell 4 2" xfId="20915"/>
    <cellStyle name="SAPEditableDataCell" xfId="41"/>
    <cellStyle name="SAPEditableDataCell 2" xfId="31930"/>
    <cellStyle name="SAPEditableDataCell 2 2" xfId="34153"/>
    <cellStyle name="SAPEditableDataTotalCell" xfId="44"/>
    <cellStyle name="SAPEditableDataTotalCell 2" xfId="31931"/>
    <cellStyle name="SAPEditableDataTotalCell 2 2" xfId="33187"/>
    <cellStyle name="SAPEmphasized" xfId="37"/>
    <cellStyle name="SAPEmphasized 2" xfId="31932"/>
    <cellStyle name="SAPEmphasized 2 2" xfId="34035"/>
    <cellStyle name="SAPExceptionLevel1" xfId="47"/>
    <cellStyle name="SAPExceptionLevel1 2" xfId="11935"/>
    <cellStyle name="SAPExceptionLevel1 3" xfId="31933"/>
    <cellStyle name="SAPExceptionLevel1 3 2" xfId="32670"/>
    <cellStyle name="SAPExceptionLevel2" xfId="48"/>
    <cellStyle name="SAPExceptionLevel2 2" xfId="31934"/>
    <cellStyle name="SAPExceptionLevel2 2 2" xfId="19744"/>
    <cellStyle name="SAPExceptionLevel3" xfId="49"/>
    <cellStyle name="SAPExceptionLevel3 2" xfId="13664"/>
    <cellStyle name="SAPExceptionLevel3 3" xfId="31935"/>
    <cellStyle name="SAPExceptionLevel3 3 2" xfId="32479"/>
    <cellStyle name="SAPExceptionLevel4" xfId="50"/>
    <cellStyle name="SAPExceptionLevel4 2" xfId="31936"/>
    <cellStyle name="SAPExceptionLevel4 2 2" xfId="21134"/>
    <cellStyle name="SAPExceptionLevel5" xfId="51"/>
    <cellStyle name="SAPExceptionLevel5 2" xfId="31937"/>
    <cellStyle name="SAPExceptionLevel5 2 2" xfId="21492"/>
    <cellStyle name="SAPExceptionLevel6" xfId="52"/>
    <cellStyle name="SAPExceptionLevel6 2" xfId="31938"/>
    <cellStyle name="SAPExceptionLevel6 2 2" xfId="34906"/>
    <cellStyle name="SAPExceptionLevel7" xfId="53"/>
    <cellStyle name="SAPExceptionLevel7 2" xfId="31939"/>
    <cellStyle name="SAPExceptionLevel7 2 2" xfId="19708"/>
    <cellStyle name="SAPExceptionLevel8" xfId="54"/>
    <cellStyle name="SAPExceptionLevel8 2" xfId="31940"/>
    <cellStyle name="SAPExceptionLevel8 2 2" xfId="35560"/>
    <cellStyle name="SAPExceptionLevel9" xfId="55"/>
    <cellStyle name="SAPExceptionLevel9 2" xfId="31941"/>
    <cellStyle name="SAPExceptionLevel9 2 2" xfId="33977"/>
    <cellStyle name="SAPHierarchyCell" xfId="13663"/>
    <cellStyle name="SAPHierarchyCell0" xfId="58"/>
    <cellStyle name="SAPHierarchyCell0 2" xfId="31942"/>
    <cellStyle name="SAPHierarchyCell0 2 2" xfId="32415"/>
    <cellStyle name="SAPHierarchyCell1" xfId="13"/>
    <cellStyle name="SAPHierarchyCell1 2" xfId="31943"/>
    <cellStyle name="SAPHierarchyCell1 2 2" xfId="19470"/>
    <cellStyle name="SAPHierarchyCell2" xfId="12"/>
    <cellStyle name="SAPHierarchyCell2 2" xfId="31944"/>
    <cellStyle name="SAPHierarchyCell2 2 2" xfId="18774"/>
    <cellStyle name="SAPHierarchyCell3" xfId="11"/>
    <cellStyle name="SAPHierarchyCell3 2" xfId="31945"/>
    <cellStyle name="SAPHierarchyCell3 2 2" xfId="18786"/>
    <cellStyle name="SAPHierarchyCell4" xfId="10"/>
    <cellStyle name="SAPHierarchyCell4 2" xfId="31946"/>
    <cellStyle name="SAPHierarchyCell4 2 2" xfId="17366"/>
    <cellStyle name="SAPHierarchyOddCell" xfId="13662"/>
    <cellStyle name="SAPLockedDataCell" xfId="43"/>
    <cellStyle name="SAPLockedDataCell 2" xfId="12741"/>
    <cellStyle name="SAPLockedDataCell 3" xfId="31947"/>
    <cellStyle name="SAPLockedDataCell 3 2" xfId="21413"/>
    <cellStyle name="SAPLockedDataTotalCell" xfId="46"/>
    <cellStyle name="SAPLockedDataTotalCell 2" xfId="13661"/>
    <cellStyle name="SAPLockedDataTotalCell 3" xfId="31948"/>
    <cellStyle name="SAPLockedDataTotalCell 3 2" xfId="36041"/>
    <cellStyle name="SAPMemberCell" xfId="9"/>
    <cellStyle name="SAPMemberCell 2" xfId="63"/>
    <cellStyle name="SAPMemberCell 2 2" xfId="31950"/>
    <cellStyle name="SAPMemberCell 2 2 2" xfId="21375"/>
    <cellStyle name="SAPMemberCell 3" xfId="24654"/>
    <cellStyle name="SAPMemberCell 3 2" xfId="31951"/>
    <cellStyle name="SAPMemberCell 3 2 2" xfId="34333"/>
    <cellStyle name="SAPMemberCell 3 3" xfId="36119"/>
    <cellStyle name="SAPMemberCell 4" xfId="31949"/>
    <cellStyle name="SAPMemberCell 4 2" xfId="33327"/>
    <cellStyle name="SAPMemberTotalCell" xfId="14"/>
    <cellStyle name="SAPMemberTotalCell 2" xfId="57"/>
    <cellStyle name="SAPMemberTotalCell 2 2" xfId="31953"/>
    <cellStyle name="SAPMemberTotalCell 2 2 2" xfId="33200"/>
    <cellStyle name="SAPMemberTotalCell 3" xfId="31954"/>
    <cellStyle name="SAPMemberTotalCell 3 2" xfId="32834"/>
    <cellStyle name="SAPMemberTotalCell 3 3" xfId="36120"/>
    <cellStyle name="SAPMemberTotalCell 4" xfId="31952"/>
    <cellStyle name="SAPMemberTotalCell 4 2" xfId="18563"/>
    <cellStyle name="SAPReadonlyDataCell" xfId="42"/>
    <cellStyle name="SAPReadonlyDataCell 2" xfId="12779"/>
    <cellStyle name="SAPReadonlyDataCell 3" xfId="31955"/>
    <cellStyle name="SAPReadonlyDataCell 3 2" xfId="35089"/>
    <cellStyle name="SAPReadonlyDataTotalCell" xfId="45"/>
    <cellStyle name="SAPReadonlyDataTotalCell 2" xfId="12743"/>
    <cellStyle name="SAPReadonlyDataTotalCell 3" xfId="31956"/>
    <cellStyle name="SAPReadonlyDataTotalCell 3 2" xfId="32450"/>
    <cellStyle name="Satisfaisant" xfId="8279"/>
    <cellStyle name="Satisfaisant 2" xfId="11701"/>
    <cellStyle name="Satisfaisant 2 2" xfId="13494"/>
    <cellStyle name="Satisfaisant 2 2 2" xfId="17032"/>
    <cellStyle name="Satisfaisant 2 2 3" xfId="24089"/>
    <cellStyle name="Satisfaisant 2 3" xfId="15275"/>
    <cellStyle name="Satisfaisant 2 4" xfId="22320"/>
    <cellStyle name="Satisfaisant 3" xfId="12610"/>
    <cellStyle name="Satisfaisant 3 2" xfId="16155"/>
    <cellStyle name="Satisfaisant 3 3" xfId="23211"/>
    <cellStyle name="Satisfaisant 4" xfId="14393"/>
    <cellStyle name="Satisfaisant 4 2" xfId="31957"/>
    <cellStyle name="Satisfaisant 4 3" xfId="21411"/>
    <cellStyle name="Satisfaisant 5" xfId="20502"/>
    <cellStyle name="Satisfaisant 6" xfId="36847"/>
    <cellStyle name="Satisfaisant 7" xfId="37736"/>
    <cellStyle name="Satisfaisant 8" xfId="38624"/>
    <cellStyle name="Sortie" xfId="8280"/>
    <cellStyle name="Sortie 2" xfId="11702"/>
    <cellStyle name="Sortie 2 2" xfId="13495"/>
    <cellStyle name="Sortie 2 2 2" xfId="17033"/>
    <cellStyle name="Sortie 2 2 3" xfId="24090"/>
    <cellStyle name="Sortie 2 3" xfId="15276"/>
    <cellStyle name="Sortie 2 4" xfId="22321"/>
    <cellStyle name="Sortie 3" xfId="12611"/>
    <cellStyle name="Sortie 3 2" xfId="16156"/>
    <cellStyle name="Sortie 3 3" xfId="23212"/>
    <cellStyle name="Sortie 4" xfId="14394"/>
    <cellStyle name="Sortie 4 2" xfId="31958"/>
    <cellStyle name="Sortie 4 3" xfId="32445"/>
    <cellStyle name="Sortie 5" xfId="20503"/>
    <cellStyle name="Sortie 6" xfId="36848"/>
    <cellStyle name="Sortie 7" xfId="37737"/>
    <cellStyle name="Sortie 8" xfId="38625"/>
    <cellStyle name="Standard_UB Power - Steuern" xfId="8281"/>
    <cellStyle name="Style 1" xfId="8282"/>
    <cellStyle name="Style 1 10" xfId="36849"/>
    <cellStyle name="Style 1 11" xfId="37738"/>
    <cellStyle name="Style 1 12" xfId="38626"/>
    <cellStyle name="Style 1 2" xfId="8283"/>
    <cellStyle name="Style 1 2 2" xfId="11704"/>
    <cellStyle name="Style 1 2 2 2" xfId="13497"/>
    <cellStyle name="Style 1 2 2 2 2" xfId="17035"/>
    <cellStyle name="Style 1 2 2 2 3" xfId="24092"/>
    <cellStyle name="Style 1 2 2 3" xfId="15278"/>
    <cellStyle name="Style 1 2 2 4" xfId="22323"/>
    <cellStyle name="Style 1 2 3" xfId="12613"/>
    <cellStyle name="Style 1 2 3 2" xfId="16158"/>
    <cellStyle name="Style 1 2 3 3" xfId="23214"/>
    <cellStyle name="Style 1 2 4" xfId="14396"/>
    <cellStyle name="Style 1 2 4 2" xfId="31960"/>
    <cellStyle name="Style 1 2 4 3" xfId="17216"/>
    <cellStyle name="Style 1 2 5" xfId="20505"/>
    <cellStyle name="Style 1 2 6" xfId="36850"/>
    <cellStyle name="Style 1 2 7" xfId="37739"/>
    <cellStyle name="Style 1 2 8" xfId="38627"/>
    <cellStyle name="Style 1 3" xfId="8284"/>
    <cellStyle name="Style 1 3 2" xfId="31961"/>
    <cellStyle name="Style 1 3 2 2" xfId="18131"/>
    <cellStyle name="Style 1 4" xfId="8285"/>
    <cellStyle name="Style 1 4 2" xfId="31962"/>
    <cellStyle name="Style 1 4 2 2" xfId="35791"/>
    <cellStyle name="Style 1 5" xfId="8286"/>
    <cellStyle name="Style 1 5 2" xfId="31963"/>
    <cellStyle name="Style 1 5 2 2" xfId="34907"/>
    <cellStyle name="Style 1 6" xfId="11703"/>
    <cellStyle name="Style 1 6 2" xfId="13496"/>
    <cellStyle name="Style 1 6 2 2" xfId="17034"/>
    <cellStyle name="Style 1 6 2 3" xfId="24091"/>
    <cellStyle name="Style 1 6 3" xfId="15277"/>
    <cellStyle name="Style 1 6 4" xfId="22322"/>
    <cellStyle name="Style 1 7" xfId="12612"/>
    <cellStyle name="Style 1 7 2" xfId="16157"/>
    <cellStyle name="Style 1 7 3" xfId="23213"/>
    <cellStyle name="Style 1 8" xfId="14395"/>
    <cellStyle name="Style 1 8 2" xfId="31959"/>
    <cellStyle name="Style 1 8 3" xfId="19086"/>
    <cellStyle name="Style 1 9" xfId="20504"/>
    <cellStyle name="STYLE1" xfId="8287"/>
    <cellStyle name="STYLE1 2" xfId="11705"/>
    <cellStyle name="STYLE1 2 2" xfId="13498"/>
    <cellStyle name="STYLE1 2 2 2" xfId="17036"/>
    <cellStyle name="STYLE1 2 2 3" xfId="24093"/>
    <cellStyle name="STYLE1 2 3" xfId="15279"/>
    <cellStyle name="STYLE1 2 4" xfId="22324"/>
    <cellStyle name="STYLE1 3" xfId="12614"/>
    <cellStyle name="STYLE1 3 2" xfId="16159"/>
    <cellStyle name="STYLE1 3 3" xfId="23215"/>
    <cellStyle name="STYLE1 4" xfId="14397"/>
    <cellStyle name="STYLE1 4 2" xfId="31964"/>
    <cellStyle name="STYLE1 4 3" xfId="34461"/>
    <cellStyle name="STYLE1 5" xfId="20508"/>
    <cellStyle name="STYLE1 6" xfId="36851"/>
    <cellStyle name="STYLE1 7" xfId="37740"/>
    <cellStyle name="STYLE1 8" xfId="38628"/>
    <cellStyle name="STYLE1 9" xfId="38795"/>
    <cellStyle name="STYLE2" xfId="8288"/>
    <cellStyle name="STYLE2 2" xfId="11706"/>
    <cellStyle name="STYLE2 2 2" xfId="13499"/>
    <cellStyle name="STYLE2 2 2 2" xfId="17037"/>
    <cellStyle name="STYLE2 2 2 3" xfId="24094"/>
    <cellStyle name="STYLE2 2 3" xfId="15280"/>
    <cellStyle name="STYLE2 2 4" xfId="22325"/>
    <cellStyle name="STYLE2 3" xfId="12615"/>
    <cellStyle name="STYLE2 3 2" xfId="16160"/>
    <cellStyle name="STYLE2 3 3" xfId="23216"/>
    <cellStyle name="STYLE2 4" xfId="14398"/>
    <cellStyle name="STYLE2 4 2" xfId="31965"/>
    <cellStyle name="STYLE2 4 3" xfId="19087"/>
    <cellStyle name="STYLE2 5" xfId="20509"/>
    <cellStyle name="STYLE2 6" xfId="36852"/>
    <cellStyle name="STYLE2 7" xfId="37741"/>
    <cellStyle name="STYLE2 8" xfId="38629"/>
    <cellStyle name="STYLE2 9" xfId="38796"/>
    <cellStyle name="StyleName1" xfId="185"/>
    <cellStyle name="StyleName1 2" xfId="31966"/>
    <cellStyle name="StyleName1 2 2" xfId="21297"/>
    <cellStyle name="StyleName2" xfId="186"/>
    <cellStyle name="StyleName2 2" xfId="31967"/>
    <cellStyle name="StyleName2 2 2" xfId="34511"/>
    <cellStyle name="StyleName3" xfId="187"/>
    <cellStyle name="StyleName3 2" xfId="31968"/>
    <cellStyle name="StyleName3 2 2" xfId="18868"/>
    <cellStyle name="StyleName4" xfId="188"/>
    <cellStyle name="StyleName4 2" xfId="31969"/>
    <cellStyle name="StyleName4 2 2" xfId="34158"/>
    <cellStyle name="StyleName5" xfId="189"/>
    <cellStyle name="StyleName5 2" xfId="31970"/>
    <cellStyle name="StyleName5 2 2" xfId="32892"/>
    <cellStyle name="StyleName6" xfId="190"/>
    <cellStyle name="StyleName6 2" xfId="31971"/>
    <cellStyle name="StyleName6 2 2" xfId="21130"/>
    <cellStyle name="StyleName7" xfId="191"/>
    <cellStyle name="StyleName7 2" xfId="31972"/>
    <cellStyle name="StyleName7 2 2" xfId="32382"/>
    <cellStyle name="StyleName8" xfId="192"/>
    <cellStyle name="StyleName8 2" xfId="31973"/>
    <cellStyle name="StyleName8 2 2" xfId="21513"/>
    <cellStyle name="Subtotal" xfId="8289"/>
    <cellStyle name="Subtotal 2" xfId="11707"/>
    <cellStyle name="Subtotal 2 2" xfId="13500"/>
    <cellStyle name="Subtotal 2 2 2" xfId="17038"/>
    <cellStyle name="Subtotal 2 2 3" xfId="24095"/>
    <cellStyle name="Subtotal 2 3" xfId="15281"/>
    <cellStyle name="Subtotal 2 4" xfId="22326"/>
    <cellStyle name="Subtotal 3" xfId="12616"/>
    <cellStyle name="Subtotal 3 2" xfId="16161"/>
    <cellStyle name="Subtotal 3 3" xfId="23217"/>
    <cellStyle name="Subtotal 4" xfId="14399"/>
    <cellStyle name="Subtotal 4 2" xfId="31974"/>
    <cellStyle name="Subtotal 4 3" xfId="32478"/>
    <cellStyle name="Subtotal 5" xfId="20510"/>
    <cellStyle name="Subtotal 6" xfId="36853"/>
    <cellStyle name="Subtotal 7" xfId="37742"/>
    <cellStyle name="Subtotal 8" xfId="38630"/>
    <cellStyle name="SubTotal1Num" xfId="8290"/>
    <cellStyle name="SubTotal1Num 2" xfId="11708"/>
    <cellStyle name="SubTotal1Num 2 2" xfId="13501"/>
    <cellStyle name="SubTotal1Num 2 2 2" xfId="17039"/>
    <cellStyle name="SubTotal1Num 2 2 3" xfId="24096"/>
    <cellStyle name="SubTotal1Num 2 3" xfId="15282"/>
    <cellStyle name="SubTotal1Num 2 4" xfId="22327"/>
    <cellStyle name="SubTotal1Num 3" xfId="12617"/>
    <cellStyle name="SubTotal1Num 3 2" xfId="16162"/>
    <cellStyle name="SubTotal1Num 3 3" xfId="23218"/>
    <cellStyle name="SubTotal1Num 4" xfId="14400"/>
    <cellStyle name="SubTotal1Num 4 2" xfId="31975"/>
    <cellStyle name="SubTotal1Num 4 3" xfId="21356"/>
    <cellStyle name="SubTotal1Num 5" xfId="20511"/>
    <cellStyle name="SubTotal1Num 6" xfId="36854"/>
    <cellStyle name="SubTotal1Num 7" xfId="37743"/>
    <cellStyle name="SubTotal1Num 8" xfId="38631"/>
    <cellStyle name="SubTotal1Text" xfId="8291"/>
    <cellStyle name="SubTotal1Text 2" xfId="11709"/>
    <cellStyle name="SubTotal1Text 2 2" xfId="13502"/>
    <cellStyle name="SubTotal1Text 2 2 2" xfId="17040"/>
    <cellStyle name="SubTotal1Text 2 2 3" xfId="24097"/>
    <cellStyle name="SubTotal1Text 2 3" xfId="15283"/>
    <cellStyle name="SubTotal1Text 2 4" xfId="22328"/>
    <cellStyle name="SubTotal1Text 3" xfId="12618"/>
    <cellStyle name="SubTotal1Text 3 2" xfId="16163"/>
    <cellStyle name="SubTotal1Text 3 3" xfId="23219"/>
    <cellStyle name="SubTotal1Text 4" xfId="14401"/>
    <cellStyle name="SubTotal1Text 4 2" xfId="31976"/>
    <cellStyle name="SubTotal1Text 4 3" xfId="19415"/>
    <cellStyle name="SubTotal1Text 5" xfId="20512"/>
    <cellStyle name="SubTotal1Text 6" xfId="36855"/>
    <cellStyle name="SubTotal1Text 7" xfId="37744"/>
    <cellStyle name="SubTotal1Text 8" xfId="38632"/>
    <cellStyle name="t" xfId="193"/>
    <cellStyle name="t 2" xfId="8292"/>
    <cellStyle name="t 2 2" xfId="11710"/>
    <cellStyle name="t 2 2 2" xfId="13503"/>
    <cellStyle name="t 2 2 2 2" xfId="17041"/>
    <cellStyle name="t 2 2 2 3" xfId="24098"/>
    <cellStyle name="t 2 2 3" xfId="15284"/>
    <cellStyle name="t 2 2 4" xfId="22329"/>
    <cellStyle name="t 2 3" xfId="12619"/>
    <cellStyle name="t 2 3 2" xfId="16164"/>
    <cellStyle name="t 2 3 3" xfId="23220"/>
    <cellStyle name="t 2 4" xfId="14402"/>
    <cellStyle name="t 2 4 2" xfId="31978"/>
    <cellStyle name="t 2 4 3" xfId="17933"/>
    <cellStyle name="t 2 5" xfId="20513"/>
    <cellStyle name="t 2 6" xfId="36856"/>
    <cellStyle name="t 2 7" xfId="37745"/>
    <cellStyle name="t 2 8" xfId="38633"/>
    <cellStyle name="t 3" xfId="8293"/>
    <cellStyle name="t 3 2" xfId="11711"/>
    <cellStyle name="t 3 2 2" xfId="13504"/>
    <cellStyle name="t 3 2 2 2" xfId="17042"/>
    <cellStyle name="t 3 2 2 3" xfId="24099"/>
    <cellStyle name="t 3 2 3" xfId="15285"/>
    <cellStyle name="t 3 2 4" xfId="22330"/>
    <cellStyle name="t 3 3" xfId="12620"/>
    <cellStyle name="t 3 3 2" xfId="16165"/>
    <cellStyle name="t 3 3 3" xfId="23221"/>
    <cellStyle name="t 3 4" xfId="14403"/>
    <cellStyle name="t 3 4 2" xfId="31979"/>
    <cellStyle name="t 3 4 3" xfId="18562"/>
    <cellStyle name="t 3 5" xfId="20514"/>
    <cellStyle name="t 3 6" xfId="36857"/>
    <cellStyle name="t 3 7" xfId="37746"/>
    <cellStyle name="t 3 8" xfId="38634"/>
    <cellStyle name="t 4" xfId="8294"/>
    <cellStyle name="t 4 2" xfId="31980"/>
    <cellStyle name="t 4 2 2" xfId="17549"/>
    <cellStyle name="t 5" xfId="8295"/>
    <cellStyle name="t 5 2" xfId="31981"/>
    <cellStyle name="t 5 2 2" xfId="34773"/>
    <cellStyle name="t 6" xfId="31977"/>
    <cellStyle name="t 6 2" xfId="17292"/>
    <cellStyle name="t_~3251160" xfId="8296"/>
    <cellStyle name="t_~3251160 2" xfId="11712"/>
    <cellStyle name="t_~3251160 2 2" xfId="13505"/>
    <cellStyle name="t_~3251160 2 2 2" xfId="17043"/>
    <cellStyle name="t_~3251160 2 2 3" xfId="24100"/>
    <cellStyle name="t_~3251160 2 3" xfId="15286"/>
    <cellStyle name="t_~3251160 2 4" xfId="22331"/>
    <cellStyle name="t_~3251160 3" xfId="12621"/>
    <cellStyle name="t_~3251160 3 2" xfId="16166"/>
    <cellStyle name="t_~3251160 3 3" xfId="23222"/>
    <cellStyle name="t_~3251160 4" xfId="14404"/>
    <cellStyle name="t_~3251160 4 2" xfId="31982"/>
    <cellStyle name="t_~3251160 4 3" xfId="19216"/>
    <cellStyle name="t_~3251160 5" xfId="20515"/>
    <cellStyle name="t_~3251160 6" xfId="36858"/>
    <cellStyle name="t_~3251160 7" xfId="37747"/>
    <cellStyle name="t_~3251160 8" xfId="38635"/>
    <cellStyle name="t_100000439" xfId="9295"/>
    <cellStyle name="t_100000439 2" xfId="31983"/>
    <cellStyle name="t_100000439 2 2" xfId="19562"/>
    <cellStyle name="t_100000477 JE 77 Rev Stabilization_LI_08.12" xfId="10785"/>
    <cellStyle name="t_100000477 JE 77 Rev Stabilization_LI_08.12 2" xfId="31984"/>
    <cellStyle name="t_100000477 JE 77 Rev Stabilization_LI_08.12 2 2" xfId="33212"/>
    <cellStyle name="t_165500 Prepaid Other_NY_05.12" xfId="9296"/>
    <cellStyle name="t_165500 Prepaid Other_NY_05.12 2" xfId="31985"/>
    <cellStyle name="t_165500 Prepaid Other_NY_05.12 2 2" xfId="32333"/>
    <cellStyle name="t_241208 Accrued Rents_NY_05.12" xfId="9505"/>
    <cellStyle name="t_241208 Accrued Rents_NY_05.12 2" xfId="31986"/>
    <cellStyle name="t_241208 Accrued Rents_NY_05.12 2 2" xfId="20239"/>
    <cellStyle name="t_256328 Accr Revenue Other_LI_11.11" xfId="8297"/>
    <cellStyle name="t_256328 Accr Revenue Other_LI_11.11 2" xfId="11713"/>
    <cellStyle name="t_256328 Accr Revenue Other_LI_11.11 2 2" xfId="13506"/>
    <cellStyle name="t_256328 Accr Revenue Other_LI_11.11 2 2 2" xfId="17044"/>
    <cellStyle name="t_256328 Accr Revenue Other_LI_11.11 2 2 3" xfId="24101"/>
    <cellStyle name="t_256328 Accr Revenue Other_LI_11.11 2 3" xfId="15287"/>
    <cellStyle name="t_256328 Accr Revenue Other_LI_11.11 2 4" xfId="22332"/>
    <cellStyle name="t_256328 Accr Revenue Other_LI_11.11 3" xfId="12622"/>
    <cellStyle name="t_256328 Accr Revenue Other_LI_11.11 3 2" xfId="16167"/>
    <cellStyle name="t_256328 Accr Revenue Other_LI_11.11 3 3" xfId="23223"/>
    <cellStyle name="t_256328 Accr Revenue Other_LI_11.11 4" xfId="14405"/>
    <cellStyle name="t_256328 Accr Revenue Other_LI_11.11 4 2" xfId="31987"/>
    <cellStyle name="t_256328 Accr Revenue Other_LI_11.11 4 3" xfId="20883"/>
    <cellStyle name="t_256328 Accr Revenue Other_LI_11.11 5" xfId="20516"/>
    <cellStyle name="t_256328 Accr Revenue Other_LI_11.11 6" xfId="36859"/>
    <cellStyle name="t_256328 Accr Revenue Other_LI_11.11 7" xfId="37748"/>
    <cellStyle name="t_256328 Accr Revenue Other_LI_11.11 8" xfId="38636"/>
    <cellStyle name="t_256345 MTBE_NY_05.12" xfId="9506"/>
    <cellStyle name="t_256345 MTBE_NY_05.12 2" xfId="31988"/>
    <cellStyle name="t_256345 MTBE_NY_05.12 2 2" xfId="17905"/>
    <cellStyle name="t_39 - JE 77 Rev Stabilization_NY_05.12" xfId="9297"/>
    <cellStyle name="t_39 - JE 77 Rev Stabilization_NY_05.12 2" xfId="31989"/>
    <cellStyle name="t_39 - JE 77 Rev Stabilization_NY_05.12 2 2" xfId="34620"/>
    <cellStyle name="t_39 - JE 79 Rev Stabilization adj_NY_05.12" xfId="9298"/>
    <cellStyle name="t_39 - JE 79 Rev Stabilization adj_NY_05.12 2" xfId="31990"/>
    <cellStyle name="t_39 - JE 79 Rev Stabilization adj_NY_05.12 2 2" xfId="17480"/>
    <cellStyle name="t_Attachment A updated 07 11 with Co. Share 14% &amp; East Rockaway" xfId="8298"/>
    <cellStyle name="t_Attachment A updated 07 11 with Co. Share 14% &amp; East Rockaway 2" xfId="11714"/>
    <cellStyle name="t_Attachment A updated 07 11 with Co. Share 14% &amp; East Rockaway 2 2" xfId="13507"/>
    <cellStyle name="t_Attachment A updated 07 11 with Co. Share 14% &amp; East Rockaway 2 2 2" xfId="17045"/>
    <cellStyle name="t_Attachment A updated 07 11 with Co. Share 14% &amp; East Rockaway 2 2 3" xfId="24102"/>
    <cellStyle name="t_Attachment A updated 07 11 with Co. Share 14% &amp; East Rockaway 2 3" xfId="15288"/>
    <cellStyle name="t_Attachment A updated 07 11 with Co. Share 14% &amp; East Rockaway 2 4" xfId="22333"/>
    <cellStyle name="t_Attachment A updated 07 11 with Co. Share 14% &amp; East Rockaway 3" xfId="12623"/>
    <cellStyle name="t_Attachment A updated 07 11 with Co. Share 14% &amp; East Rockaway 3 2" xfId="16168"/>
    <cellStyle name="t_Attachment A updated 07 11 with Co. Share 14% &amp; East Rockaway 3 3" xfId="23224"/>
    <cellStyle name="t_Attachment A updated 07 11 with Co. Share 14% &amp; East Rockaway 4" xfId="14406"/>
    <cellStyle name="t_Attachment A updated 07 11 with Co. Share 14% &amp; East Rockaway 4 2" xfId="31991"/>
    <cellStyle name="t_Attachment A updated 07 11 with Co. Share 14% &amp; East Rockaway 4 3" xfId="33263"/>
    <cellStyle name="t_Attachment A updated 07 11 with Co. Share 14% &amp; East Rockaway 5" xfId="20517"/>
    <cellStyle name="t_Attachment A updated 07 11 with Co. Share 14% &amp; East Rockaway 6" xfId="36860"/>
    <cellStyle name="t_Attachment A updated 07 11 with Co. Share 14% &amp; East Rockaway 7" xfId="37749"/>
    <cellStyle name="t_Attachment A updated 07 11 with Co. Share 14% &amp; East Rockaway 8" xfId="38637"/>
    <cellStyle name="t_Attachment A updated 07 11 with Co. Share 14% &amp; East Rockaway_256328 Accr Revenue Other_LI_11.11" xfId="8299"/>
    <cellStyle name="t_Attachment A updated 07 11 with Co. Share 14% &amp; East Rockaway_256328 Accr Revenue Other_LI_11.11 2" xfId="11715"/>
    <cellStyle name="t_Attachment A updated 07 11 with Co. Share 14% &amp; East Rockaway_256328 Accr Revenue Other_LI_11.11 2 2" xfId="13508"/>
    <cellStyle name="t_Attachment A updated 07 11 with Co. Share 14% &amp; East Rockaway_256328 Accr Revenue Other_LI_11.11 2 2 2" xfId="17046"/>
    <cellStyle name="t_Attachment A updated 07 11 with Co. Share 14% &amp; East Rockaway_256328 Accr Revenue Other_LI_11.11 2 2 3" xfId="24103"/>
    <cellStyle name="t_Attachment A updated 07 11 with Co. Share 14% &amp; East Rockaway_256328 Accr Revenue Other_LI_11.11 2 3" xfId="15289"/>
    <cellStyle name="t_Attachment A updated 07 11 with Co. Share 14% &amp; East Rockaway_256328 Accr Revenue Other_LI_11.11 2 4" xfId="22334"/>
    <cellStyle name="t_Attachment A updated 07 11 with Co. Share 14% &amp; East Rockaway_256328 Accr Revenue Other_LI_11.11 3" xfId="12624"/>
    <cellStyle name="t_Attachment A updated 07 11 with Co. Share 14% &amp; East Rockaway_256328 Accr Revenue Other_LI_11.11 3 2" xfId="16169"/>
    <cellStyle name="t_Attachment A updated 07 11 with Co. Share 14% &amp; East Rockaway_256328 Accr Revenue Other_LI_11.11 3 3" xfId="23225"/>
    <cellStyle name="t_Attachment A updated 07 11 with Co. Share 14% &amp; East Rockaway_256328 Accr Revenue Other_LI_11.11 4" xfId="14407"/>
    <cellStyle name="t_Attachment A updated 07 11 with Co. Share 14% &amp; East Rockaway_256328 Accr Revenue Other_LI_11.11 4 2" xfId="31992"/>
    <cellStyle name="t_Attachment A updated 07 11 with Co. Share 14% &amp; East Rockaway_256328 Accr Revenue Other_LI_11.11 4 3" xfId="35557"/>
    <cellStyle name="t_Attachment A updated 07 11 with Co. Share 14% &amp; East Rockaway_256328 Accr Revenue Other_LI_11.11 5" xfId="20518"/>
    <cellStyle name="t_Attachment A updated 07 11 with Co. Share 14% &amp; East Rockaway_256328 Accr Revenue Other_LI_11.11 6" xfId="36861"/>
    <cellStyle name="t_Attachment A updated 07 11 with Co. Share 14% &amp; East Rockaway_256328 Accr Revenue Other_LI_11.11 7" xfId="37750"/>
    <cellStyle name="t_Attachment A updated 07 11 with Co. Share 14% &amp; East Rockaway_256328 Accr Revenue Other_LI_11.11 8" xfId="38638"/>
    <cellStyle name="t_Attachment A updated 07 11 with Co. Share 14% &amp; East Rockaway_Attachment A_Village Refunds # 2 as of 09 12 2011 updated" xfId="10786"/>
    <cellStyle name="t_Attachment A updated 07 11 with Co. Share 14% &amp; East Rockaway_Attachment A_Village Refunds # 2 as of 09 12 2011 updated 2" xfId="11838"/>
    <cellStyle name="t_Attachment A updated 07 11 with Co. Share 14% &amp; East Rockaway_Attachment A_Village Refunds # 2 as of 09 12 2011 updated 2 2" xfId="13630"/>
    <cellStyle name="t_Attachment A updated 07 11 with Co. Share 14% &amp; East Rockaway_Attachment A_Village Refunds # 2 as of 09 12 2011 updated 2 2 2" xfId="17166"/>
    <cellStyle name="t_Attachment A updated 07 11 with Co. Share 14% &amp; East Rockaway_Attachment A_Village Refunds # 2 as of 09 12 2011 updated 2 2 3" xfId="24224"/>
    <cellStyle name="t_Attachment A updated 07 11 with Co. Share 14% &amp; East Rockaway_Attachment A_Village Refunds # 2 as of 09 12 2011 updated 2 3" xfId="15409"/>
    <cellStyle name="t_Attachment A updated 07 11 with Co. Share 14% &amp; East Rockaway_Attachment A_Village Refunds # 2 as of 09 12 2011 updated 2 4" xfId="22455"/>
    <cellStyle name="t_Attachment A updated 07 11 with Co. Share 14% &amp; East Rockaway_Attachment A_Village Refunds # 2 as of 09 12 2011 updated 3" xfId="12748"/>
    <cellStyle name="t_Attachment A updated 07 11 with Co. Share 14% &amp; East Rockaway_Attachment A_Village Refunds # 2 as of 09 12 2011 updated 3 2" xfId="16288"/>
    <cellStyle name="t_Attachment A updated 07 11 with Co. Share 14% &amp; East Rockaway_Attachment A_Village Refunds # 2 as of 09 12 2011 updated 3 3" xfId="23345"/>
    <cellStyle name="t_Attachment A updated 07 11 with Co. Share 14% &amp; East Rockaway_Attachment A_Village Refunds # 2 as of 09 12 2011 updated 4" xfId="14529"/>
    <cellStyle name="t_Attachment A updated 07 11 with Co. Share 14% &amp; East Rockaway_Attachment A_Village Refunds # 2 as of 09 12 2011 updated 4 2" xfId="31993"/>
    <cellStyle name="t_Attachment A updated 07 11 with Co. Share 14% &amp; East Rockaway_Attachment A_Village Refunds # 2 as of 09 12 2011 updated 4 3" xfId="19211"/>
    <cellStyle name="t_Attachment A updated 07 11 with Co. Share 14% &amp; East Rockaway_Attachment A_Village Refunds # 2 as of 09 12 2011 updated 5" xfId="21521"/>
    <cellStyle name="t_Attachment A updated 07 11 with Co. Share 14% &amp; East Rockaway_Attachment A_Village Refunds # 2 as of 09 12 2011 updated 6" xfId="36984"/>
    <cellStyle name="t_Attachment A updated 07 11 with Co. Share 14% &amp; East Rockaway_Attachment A_Village Refunds # 2 as of 09 12 2011 updated 7" xfId="37869"/>
    <cellStyle name="t_Attachment A updated 07 11 with Co. Share 14% &amp; East Rockaway_Attachment A_Village Refunds # 2 as of 09 12 2011 updated 8" xfId="38757"/>
    <cellStyle name="t_Attachment A updated 07 11 with Co. Share 14% &amp; East Rockaway_JE 154 Interest on Village Refunds_02.12" xfId="8300"/>
    <cellStyle name="t_Attachment A updated 07 11 with Co. Share 14% &amp; East Rockaway_JE 154 Interest on Village Refunds_02.12 2" xfId="11716"/>
    <cellStyle name="t_Attachment A updated 07 11 with Co. Share 14% &amp; East Rockaway_JE 154 Interest on Village Refunds_02.12 2 2" xfId="13509"/>
    <cellStyle name="t_Attachment A updated 07 11 with Co. Share 14% &amp; East Rockaway_JE 154 Interest on Village Refunds_02.12 2 2 2" xfId="17047"/>
    <cellStyle name="t_Attachment A updated 07 11 with Co. Share 14% &amp; East Rockaway_JE 154 Interest on Village Refunds_02.12 2 2 3" xfId="24104"/>
    <cellStyle name="t_Attachment A updated 07 11 with Co. Share 14% &amp; East Rockaway_JE 154 Interest on Village Refunds_02.12 2 3" xfId="15290"/>
    <cellStyle name="t_Attachment A updated 07 11 with Co. Share 14% &amp; East Rockaway_JE 154 Interest on Village Refunds_02.12 2 4" xfId="22335"/>
    <cellStyle name="t_Attachment A updated 07 11 with Co. Share 14% &amp; East Rockaway_JE 154 Interest on Village Refunds_02.12 3" xfId="12625"/>
    <cellStyle name="t_Attachment A updated 07 11 with Co. Share 14% &amp; East Rockaway_JE 154 Interest on Village Refunds_02.12 3 2" xfId="16170"/>
    <cellStyle name="t_Attachment A updated 07 11 with Co. Share 14% &amp; East Rockaway_JE 154 Interest on Village Refunds_02.12 3 3" xfId="23226"/>
    <cellStyle name="t_Attachment A updated 07 11 with Co. Share 14% &amp; East Rockaway_JE 154 Interest on Village Refunds_02.12 4" xfId="14408"/>
    <cellStyle name="t_Attachment A updated 07 11 with Co. Share 14% &amp; East Rockaway_JE 154 Interest on Village Refunds_02.12 4 2" xfId="31994"/>
    <cellStyle name="t_Attachment A updated 07 11 with Co. Share 14% &amp; East Rockaway_JE 154 Interest on Village Refunds_02.12 4 3" xfId="19416"/>
    <cellStyle name="t_Attachment A updated 07 11 with Co. Share 14% &amp; East Rockaway_JE 154 Interest on Village Refunds_02.12 5" xfId="20519"/>
    <cellStyle name="t_Attachment A updated 07 11 with Co. Share 14% &amp; East Rockaway_JE 154 Interest on Village Refunds_02.12 6" xfId="36862"/>
    <cellStyle name="t_Attachment A updated 07 11 with Co. Share 14% &amp; East Rockaway_JE 154 Interest on Village Refunds_02.12 7" xfId="37751"/>
    <cellStyle name="t_Attachment A updated 07 11 with Co. Share 14% &amp; East Rockaway_JE 154 Interest on Village Refunds_02.12 8" xfId="38639"/>
    <cellStyle name="t_Attachment A updated 07 11 with Co. Share 14% &amp; East Rockaway_JE 154 Interest on Village Refunds_08.11" xfId="8301"/>
    <cellStyle name="t_Attachment A updated 07 11 with Co. Share 14% &amp; East Rockaway_JE 154 Interest on Village Refunds_08.11 2" xfId="11717"/>
    <cellStyle name="t_Attachment A updated 07 11 with Co. Share 14% &amp; East Rockaway_JE 154 Interest on Village Refunds_08.11 2 2" xfId="13510"/>
    <cellStyle name="t_Attachment A updated 07 11 with Co. Share 14% &amp; East Rockaway_JE 154 Interest on Village Refunds_08.11 2 2 2" xfId="17048"/>
    <cellStyle name="t_Attachment A updated 07 11 with Co. Share 14% &amp; East Rockaway_JE 154 Interest on Village Refunds_08.11 2 2 3" xfId="24105"/>
    <cellStyle name="t_Attachment A updated 07 11 with Co. Share 14% &amp; East Rockaway_JE 154 Interest on Village Refunds_08.11 2 3" xfId="15291"/>
    <cellStyle name="t_Attachment A updated 07 11 with Co. Share 14% &amp; East Rockaway_JE 154 Interest on Village Refunds_08.11 2 4" xfId="22336"/>
    <cellStyle name="t_Attachment A updated 07 11 with Co. Share 14% &amp; East Rockaway_JE 154 Interest on Village Refunds_08.11 3" xfId="12626"/>
    <cellStyle name="t_Attachment A updated 07 11 with Co. Share 14% &amp; East Rockaway_JE 154 Interest on Village Refunds_08.11 3 2" xfId="16171"/>
    <cellStyle name="t_Attachment A updated 07 11 with Co. Share 14% &amp; East Rockaway_JE 154 Interest on Village Refunds_08.11 3 3" xfId="23227"/>
    <cellStyle name="t_Attachment A updated 07 11 with Co. Share 14% &amp; East Rockaway_JE 154 Interest on Village Refunds_08.11 4" xfId="14409"/>
    <cellStyle name="t_Attachment A updated 07 11 with Co. Share 14% &amp; East Rockaway_JE 154 Interest on Village Refunds_08.11 4 2" xfId="31995"/>
    <cellStyle name="t_Attachment A updated 07 11 with Co. Share 14% &amp; East Rockaway_JE 154 Interest on Village Refunds_08.11 4 3" xfId="34908"/>
    <cellStyle name="t_Attachment A updated 07 11 with Co. Share 14% &amp; East Rockaway_JE 154 Interest on Village Refunds_08.11 5" xfId="20520"/>
    <cellStyle name="t_Attachment A updated 07 11 with Co. Share 14% &amp; East Rockaway_JE 154 Interest on Village Refunds_08.11 6" xfId="36863"/>
    <cellStyle name="t_Attachment A updated 07 11 with Co. Share 14% &amp; East Rockaway_JE 154 Interest on Village Refunds_08.11 7" xfId="37752"/>
    <cellStyle name="t_Attachment A updated 07 11 with Co. Share 14% &amp; East Rockaway_JE 154 Interest on Village Refunds_08.11 8" xfId="38640"/>
    <cellStyle name="t_Attachment A updated 07 11 with Co. Share 14% &amp; East Rockaway_JE 154 Interest on Village Refunds_08.11_Attachment A_Village Refunds # 2 as of 09 12 2011 updated" xfId="10787"/>
    <cellStyle name="t_Attachment A updated 07 11 with Co. Share 14% &amp; East Rockaway_JE 154 Interest on Village Refunds_08.11_Attachment A_Village Refunds # 2 as of 09 12 2011 updated 2" xfId="11839"/>
    <cellStyle name="t_Attachment A updated 07 11 with Co. Share 14% &amp; East Rockaway_JE 154 Interest on Village Refunds_08.11_Attachment A_Village Refunds # 2 as of 09 12 2011 updated 2 2" xfId="13631"/>
    <cellStyle name="t_Attachment A updated 07 11 with Co. Share 14% &amp; East Rockaway_JE 154 Interest on Village Refunds_08.11_Attachment A_Village Refunds # 2 as of 09 12 2011 updated 2 2 2" xfId="17167"/>
    <cellStyle name="t_Attachment A updated 07 11 with Co. Share 14% &amp; East Rockaway_JE 154 Interest on Village Refunds_08.11_Attachment A_Village Refunds # 2 as of 09 12 2011 updated 2 2 3" xfId="24225"/>
    <cellStyle name="t_Attachment A updated 07 11 with Co. Share 14% &amp; East Rockaway_JE 154 Interest on Village Refunds_08.11_Attachment A_Village Refunds # 2 as of 09 12 2011 updated 2 3" xfId="15410"/>
    <cellStyle name="t_Attachment A updated 07 11 with Co. Share 14% &amp; East Rockaway_JE 154 Interest on Village Refunds_08.11_Attachment A_Village Refunds # 2 as of 09 12 2011 updated 2 4" xfId="22456"/>
    <cellStyle name="t_Attachment A updated 07 11 with Co. Share 14% &amp; East Rockaway_JE 154 Interest on Village Refunds_08.11_Attachment A_Village Refunds # 2 as of 09 12 2011 updated 3" xfId="12749"/>
    <cellStyle name="t_Attachment A updated 07 11 with Co. Share 14% &amp; East Rockaway_JE 154 Interest on Village Refunds_08.11_Attachment A_Village Refunds # 2 as of 09 12 2011 updated 3 2" xfId="16289"/>
    <cellStyle name="t_Attachment A updated 07 11 with Co. Share 14% &amp; East Rockaway_JE 154 Interest on Village Refunds_08.11_Attachment A_Village Refunds # 2 as of 09 12 2011 updated 3 3" xfId="23346"/>
    <cellStyle name="t_Attachment A updated 07 11 with Co. Share 14% &amp; East Rockaway_JE 154 Interest on Village Refunds_08.11_Attachment A_Village Refunds # 2 as of 09 12 2011 updated 4" xfId="14530"/>
    <cellStyle name="t_Attachment A updated 07 11 with Co. Share 14% &amp; East Rockaway_JE 154 Interest on Village Refunds_08.11_Attachment A_Village Refunds # 2 as of 09 12 2011 updated 4 2" xfId="31996"/>
    <cellStyle name="t_Attachment A updated 07 11 with Co. Share 14% &amp; East Rockaway_JE 154 Interest on Village Refunds_08.11_Attachment A_Village Refunds # 2 as of 09 12 2011 updated 4 3" xfId="35048"/>
    <cellStyle name="t_Attachment A updated 07 11 with Co. Share 14% &amp; East Rockaway_JE 154 Interest on Village Refunds_08.11_Attachment A_Village Refunds # 2 as of 09 12 2011 updated 5" xfId="21522"/>
    <cellStyle name="t_Attachment A updated 07 11 with Co. Share 14% &amp; East Rockaway_JE 154 Interest on Village Refunds_08.11_Attachment A_Village Refunds # 2 as of 09 12 2011 updated 6" xfId="36985"/>
    <cellStyle name="t_Attachment A updated 07 11 with Co. Share 14% &amp; East Rockaway_JE 154 Interest on Village Refunds_08.11_Attachment A_Village Refunds # 2 as of 09 12 2011 updated 7" xfId="37870"/>
    <cellStyle name="t_Attachment A updated 07 11 with Co. Share 14% &amp; East Rockaway_JE 154 Interest on Village Refunds_08.11_Attachment A_Village Refunds # 2 as of 09 12 2011 updated 8" xfId="38758"/>
    <cellStyle name="t_Attachment A updated with Co. Share 14% 07 25 2011" xfId="8302"/>
    <cellStyle name="t_Attachment A updated with Co. Share 14% 07 25 2011 2" xfId="11718"/>
    <cellStyle name="t_Attachment A updated with Co. Share 14% 07 25 2011 2 2" xfId="13511"/>
    <cellStyle name="t_Attachment A updated with Co. Share 14% 07 25 2011 2 2 2" xfId="17049"/>
    <cellStyle name="t_Attachment A updated with Co. Share 14% 07 25 2011 2 2 3" xfId="24106"/>
    <cellStyle name="t_Attachment A updated with Co. Share 14% 07 25 2011 2 3" xfId="15292"/>
    <cellStyle name="t_Attachment A updated with Co. Share 14% 07 25 2011 2 4" xfId="22337"/>
    <cellStyle name="t_Attachment A updated with Co. Share 14% 07 25 2011 3" xfId="12627"/>
    <cellStyle name="t_Attachment A updated with Co. Share 14% 07 25 2011 3 2" xfId="16172"/>
    <cellStyle name="t_Attachment A updated with Co. Share 14% 07 25 2011 3 3" xfId="23228"/>
    <cellStyle name="t_Attachment A updated with Co. Share 14% 07 25 2011 4" xfId="14410"/>
    <cellStyle name="t_Attachment A updated with Co. Share 14% 07 25 2011 4 2" xfId="31997"/>
    <cellStyle name="t_Attachment A updated with Co. Share 14% 07 25 2011 4 3" xfId="18100"/>
    <cellStyle name="t_Attachment A updated with Co. Share 14% 07 25 2011 5" xfId="20521"/>
    <cellStyle name="t_Attachment A updated with Co. Share 14% 07 25 2011 6" xfId="36864"/>
    <cellStyle name="t_Attachment A updated with Co. Share 14% 07 25 2011 7" xfId="37753"/>
    <cellStyle name="t_Attachment A updated with Co. Share 14% 07 25 2011 8" xfId="38641"/>
    <cellStyle name="t_Attachment A updated with Co. Share 14% 07 25 2011_Attachment A_Village Refunds # 2 as of 09 12 2011 updated" xfId="10788"/>
    <cellStyle name="t_Attachment A updated with Co. Share 14% 07 25 2011_Attachment A_Village Refunds # 2 as of 09 12 2011 updated 2" xfId="11840"/>
    <cellStyle name="t_Attachment A updated with Co. Share 14% 07 25 2011_Attachment A_Village Refunds # 2 as of 09 12 2011 updated 2 2" xfId="13632"/>
    <cellStyle name="t_Attachment A updated with Co. Share 14% 07 25 2011_Attachment A_Village Refunds # 2 as of 09 12 2011 updated 2 2 2" xfId="17168"/>
    <cellStyle name="t_Attachment A updated with Co. Share 14% 07 25 2011_Attachment A_Village Refunds # 2 as of 09 12 2011 updated 2 2 3" xfId="24226"/>
    <cellStyle name="t_Attachment A updated with Co. Share 14% 07 25 2011_Attachment A_Village Refunds # 2 as of 09 12 2011 updated 2 3" xfId="15411"/>
    <cellStyle name="t_Attachment A updated with Co. Share 14% 07 25 2011_Attachment A_Village Refunds # 2 as of 09 12 2011 updated 2 4" xfId="22457"/>
    <cellStyle name="t_Attachment A updated with Co. Share 14% 07 25 2011_Attachment A_Village Refunds # 2 as of 09 12 2011 updated 3" xfId="12750"/>
    <cellStyle name="t_Attachment A updated with Co. Share 14% 07 25 2011_Attachment A_Village Refunds # 2 as of 09 12 2011 updated 3 2" xfId="16290"/>
    <cellStyle name="t_Attachment A updated with Co. Share 14% 07 25 2011_Attachment A_Village Refunds # 2 as of 09 12 2011 updated 3 3" xfId="23347"/>
    <cellStyle name="t_Attachment A updated with Co. Share 14% 07 25 2011_Attachment A_Village Refunds # 2 as of 09 12 2011 updated 4" xfId="14531"/>
    <cellStyle name="t_Attachment A updated with Co. Share 14% 07 25 2011_Attachment A_Village Refunds # 2 as of 09 12 2011 updated 4 2" xfId="31998"/>
    <cellStyle name="t_Attachment A updated with Co. Share 14% 07 25 2011_Attachment A_Village Refunds # 2 as of 09 12 2011 updated 4 3" xfId="35090"/>
    <cellStyle name="t_Attachment A updated with Co. Share 14% 07 25 2011_Attachment A_Village Refunds # 2 as of 09 12 2011 updated 5" xfId="21523"/>
    <cellStyle name="t_Attachment A updated with Co. Share 14% 07 25 2011_Attachment A_Village Refunds # 2 as of 09 12 2011 updated 6" xfId="36986"/>
    <cellStyle name="t_Attachment A updated with Co. Share 14% 07 25 2011_Attachment A_Village Refunds # 2 as of 09 12 2011 updated 7" xfId="37871"/>
    <cellStyle name="t_Attachment A updated with Co. Share 14% 07 25 2011_Attachment A_Village Refunds # 2 as of 09 12 2011 updated 8" xfId="38759"/>
    <cellStyle name="t_Attachment A_Village Refunds # 2 as of 09 12 2011 updated" xfId="10789"/>
    <cellStyle name="t_Attachment A_Village Refunds # 2 as of 09 12 2011 updated 2" xfId="11841"/>
    <cellStyle name="t_Attachment A_Village Refunds # 2 as of 09 12 2011 updated 2 2" xfId="13633"/>
    <cellStyle name="t_Attachment A_Village Refunds # 2 as of 09 12 2011 updated 2 2 2" xfId="17169"/>
    <cellStyle name="t_Attachment A_Village Refunds # 2 as of 09 12 2011 updated 2 2 3" xfId="24227"/>
    <cellStyle name="t_Attachment A_Village Refunds # 2 as of 09 12 2011 updated 2 3" xfId="15412"/>
    <cellStyle name="t_Attachment A_Village Refunds # 2 as of 09 12 2011 updated 2 4" xfId="22458"/>
    <cellStyle name="t_Attachment A_Village Refunds # 2 as of 09 12 2011 updated 3" xfId="12751"/>
    <cellStyle name="t_Attachment A_Village Refunds # 2 as of 09 12 2011 updated 3 2" xfId="16291"/>
    <cellStyle name="t_Attachment A_Village Refunds # 2 as of 09 12 2011 updated 3 3" xfId="23348"/>
    <cellStyle name="t_Attachment A_Village Refunds # 2 as of 09 12 2011 updated 4" xfId="14532"/>
    <cellStyle name="t_Attachment A_Village Refunds # 2 as of 09 12 2011 updated 4 2" xfId="31999"/>
    <cellStyle name="t_Attachment A_Village Refunds # 2 as of 09 12 2011 updated 4 3" xfId="35807"/>
    <cellStyle name="t_Attachment A_Village Refunds # 2 as of 09 12 2011 updated 5" xfId="21524"/>
    <cellStyle name="t_Attachment A_Village Refunds # 2 as of 09 12 2011 updated 6" xfId="36987"/>
    <cellStyle name="t_Attachment A_Village Refunds # 2 as of 09 12 2011 updated 7" xfId="37872"/>
    <cellStyle name="t_Attachment A_Village Refunds # 2 as of 09 12 2011 updated 8" xfId="38760"/>
    <cellStyle name="t_CONTROL_LOG_01_2012" xfId="8303"/>
    <cellStyle name="t_CONTROL_LOG_01_2012 2" xfId="11719"/>
    <cellStyle name="t_CONTROL_LOG_01_2012 2 2" xfId="13512"/>
    <cellStyle name="t_CONTROL_LOG_01_2012 2 2 2" xfId="17050"/>
    <cellStyle name="t_CONTROL_LOG_01_2012 2 2 3" xfId="24107"/>
    <cellStyle name="t_CONTROL_LOG_01_2012 2 3" xfId="15293"/>
    <cellStyle name="t_CONTROL_LOG_01_2012 2 4" xfId="22338"/>
    <cellStyle name="t_CONTROL_LOG_01_2012 3" xfId="12628"/>
    <cellStyle name="t_CONTROL_LOG_01_2012 3 2" xfId="16173"/>
    <cellStyle name="t_CONTROL_LOG_01_2012 3 3" xfId="23229"/>
    <cellStyle name="t_CONTROL_LOG_01_2012 4" xfId="14411"/>
    <cellStyle name="t_CONTROL_LOG_01_2012 4 2" xfId="32000"/>
    <cellStyle name="t_CONTROL_LOG_01_2012 4 3" xfId="33075"/>
    <cellStyle name="t_CONTROL_LOG_01_2012 5" xfId="20522"/>
    <cellStyle name="t_CONTROL_LOG_01_2012 6" xfId="36865"/>
    <cellStyle name="t_CONTROL_LOG_01_2012 7" xfId="37754"/>
    <cellStyle name="t_CONTROL_LOG_01_2012 8" xfId="38642"/>
    <cellStyle name="t_CONTROL_LOG_02_2012" xfId="8304"/>
    <cellStyle name="t_CONTROL_LOG_02_2012 2" xfId="11720"/>
    <cellStyle name="t_CONTROL_LOG_02_2012 2 2" xfId="13513"/>
    <cellStyle name="t_CONTROL_LOG_02_2012 2 2 2" xfId="17051"/>
    <cellStyle name="t_CONTROL_LOG_02_2012 2 2 3" xfId="24108"/>
    <cellStyle name="t_CONTROL_LOG_02_2012 2 3" xfId="15294"/>
    <cellStyle name="t_CONTROL_LOG_02_2012 2 4" xfId="22339"/>
    <cellStyle name="t_CONTROL_LOG_02_2012 3" xfId="12629"/>
    <cellStyle name="t_CONTROL_LOG_02_2012 3 2" xfId="16174"/>
    <cellStyle name="t_CONTROL_LOG_02_2012 3 3" xfId="23230"/>
    <cellStyle name="t_CONTROL_LOG_02_2012 4" xfId="14412"/>
    <cellStyle name="t_CONTROL_LOG_02_2012 4 2" xfId="32001"/>
    <cellStyle name="t_CONTROL_LOG_02_2012 4 3" xfId="35633"/>
    <cellStyle name="t_CONTROL_LOG_02_2012 5" xfId="20523"/>
    <cellStyle name="t_CONTROL_LOG_02_2012 6" xfId="36866"/>
    <cellStyle name="t_CONTROL_LOG_02_2012 7" xfId="37755"/>
    <cellStyle name="t_CONTROL_LOG_02_2012 8" xfId="38643"/>
    <cellStyle name="t_CONTROL_LOG_03_2012" xfId="8305"/>
    <cellStyle name="t_CONTROL_LOG_03_2012 2" xfId="11721"/>
    <cellStyle name="t_CONTROL_LOG_03_2012 2 2" xfId="13514"/>
    <cellStyle name="t_CONTROL_LOG_03_2012 2 2 2" xfId="17052"/>
    <cellStyle name="t_CONTROL_LOG_03_2012 2 2 3" xfId="24109"/>
    <cellStyle name="t_CONTROL_LOG_03_2012 2 3" xfId="15295"/>
    <cellStyle name="t_CONTROL_LOG_03_2012 2 4" xfId="22340"/>
    <cellStyle name="t_CONTROL_LOG_03_2012 3" xfId="12630"/>
    <cellStyle name="t_CONTROL_LOG_03_2012 3 2" xfId="16175"/>
    <cellStyle name="t_CONTROL_LOG_03_2012 3 3" xfId="23231"/>
    <cellStyle name="t_CONTROL_LOG_03_2012 4" xfId="14413"/>
    <cellStyle name="t_CONTROL_LOG_03_2012 4 2" xfId="32002"/>
    <cellStyle name="t_CONTROL_LOG_03_2012 4 3" xfId="32991"/>
    <cellStyle name="t_CONTROL_LOG_03_2012 5" xfId="20524"/>
    <cellStyle name="t_CONTROL_LOG_03_2012 6" xfId="36867"/>
    <cellStyle name="t_CONTROL_LOG_03_2012 7" xfId="37756"/>
    <cellStyle name="t_CONTROL_LOG_03_2012 8" xfId="38644"/>
    <cellStyle name="t_CONTROL_LOG_04_2011" xfId="8306"/>
    <cellStyle name="t_CONTROL_LOG_04_2011 2" xfId="11722"/>
    <cellStyle name="t_CONTROL_LOG_04_2011 2 2" xfId="13515"/>
    <cellStyle name="t_CONTROL_LOG_04_2011 2 2 2" xfId="17053"/>
    <cellStyle name="t_CONTROL_LOG_04_2011 2 2 3" xfId="24110"/>
    <cellStyle name="t_CONTROL_LOG_04_2011 2 3" xfId="15296"/>
    <cellStyle name="t_CONTROL_LOG_04_2011 2 4" xfId="22341"/>
    <cellStyle name="t_CONTROL_LOG_04_2011 3" xfId="12631"/>
    <cellStyle name="t_CONTROL_LOG_04_2011 3 2" xfId="16176"/>
    <cellStyle name="t_CONTROL_LOG_04_2011 3 3" xfId="23232"/>
    <cellStyle name="t_CONTROL_LOG_04_2011 4" xfId="14414"/>
    <cellStyle name="t_CONTROL_LOG_04_2011 4 2" xfId="32003"/>
    <cellStyle name="t_CONTROL_LOG_04_2011 4 3" xfId="19088"/>
    <cellStyle name="t_CONTROL_LOG_04_2011 5" xfId="20525"/>
    <cellStyle name="t_CONTROL_LOG_04_2011 6" xfId="36868"/>
    <cellStyle name="t_CONTROL_LOG_04_2011 7" xfId="37757"/>
    <cellStyle name="t_CONTROL_LOG_04_2011 8" xfId="38645"/>
    <cellStyle name="t_CONTROL_LOG_04_2012" xfId="8307"/>
    <cellStyle name="t_CONTROL_LOG_04_2012 2" xfId="11723"/>
    <cellStyle name="t_CONTROL_LOG_04_2012 2 2" xfId="13516"/>
    <cellStyle name="t_CONTROL_LOG_04_2012 2 2 2" xfId="17054"/>
    <cellStyle name="t_CONTROL_LOG_04_2012 2 2 3" xfId="24111"/>
    <cellStyle name="t_CONTROL_LOG_04_2012 2 3" xfId="15297"/>
    <cellStyle name="t_CONTROL_LOG_04_2012 2 4" xfId="22342"/>
    <cellStyle name="t_CONTROL_LOG_04_2012 3" xfId="12632"/>
    <cellStyle name="t_CONTROL_LOG_04_2012 3 2" xfId="16177"/>
    <cellStyle name="t_CONTROL_LOG_04_2012 3 3" xfId="23233"/>
    <cellStyle name="t_CONTROL_LOG_04_2012 4" xfId="14415"/>
    <cellStyle name="t_CONTROL_LOG_04_2012 4 2" xfId="32004"/>
    <cellStyle name="t_CONTROL_LOG_04_2012 4 3" xfId="21013"/>
    <cellStyle name="t_CONTROL_LOG_04_2012 5" xfId="20526"/>
    <cellStyle name="t_CONTROL_LOG_04_2012 6" xfId="36869"/>
    <cellStyle name="t_CONTROL_LOG_04_2012 7" xfId="37758"/>
    <cellStyle name="t_CONTROL_LOG_04_2012 8" xfId="38646"/>
    <cellStyle name="t_CONTROL_LOG_05_2011" xfId="8308"/>
    <cellStyle name="t_CONTROL_LOG_05_2011 2" xfId="11724"/>
    <cellStyle name="t_CONTROL_LOG_05_2011 2 2" xfId="13517"/>
    <cellStyle name="t_CONTROL_LOG_05_2011 2 2 2" xfId="17055"/>
    <cellStyle name="t_CONTROL_LOG_05_2011 2 2 3" xfId="24112"/>
    <cellStyle name="t_CONTROL_LOG_05_2011 2 3" xfId="15298"/>
    <cellStyle name="t_CONTROL_LOG_05_2011 2 4" xfId="22343"/>
    <cellStyle name="t_CONTROL_LOG_05_2011 3" xfId="12633"/>
    <cellStyle name="t_CONTROL_LOG_05_2011 3 2" xfId="16178"/>
    <cellStyle name="t_CONTROL_LOG_05_2011 3 3" xfId="23234"/>
    <cellStyle name="t_CONTROL_LOG_05_2011 4" xfId="14416"/>
    <cellStyle name="t_CONTROL_LOG_05_2011 4 2" xfId="32005"/>
    <cellStyle name="t_CONTROL_LOG_05_2011 4 3" xfId="20240"/>
    <cellStyle name="t_CONTROL_LOG_05_2011 5" xfId="20527"/>
    <cellStyle name="t_CONTROL_LOG_05_2011 6" xfId="36870"/>
    <cellStyle name="t_CONTROL_LOG_05_2011 7" xfId="37759"/>
    <cellStyle name="t_CONTROL_LOG_05_2011 8" xfId="38647"/>
    <cellStyle name="t_CONTROL_LOG_05_2012" xfId="8309"/>
    <cellStyle name="t_CONTROL_LOG_05_2012 2" xfId="11725"/>
    <cellStyle name="t_CONTROL_LOG_05_2012 2 2" xfId="13518"/>
    <cellStyle name="t_CONTROL_LOG_05_2012 2 2 2" xfId="17056"/>
    <cellStyle name="t_CONTROL_LOG_05_2012 2 2 3" xfId="24113"/>
    <cellStyle name="t_CONTROL_LOG_05_2012 2 3" xfId="15299"/>
    <cellStyle name="t_CONTROL_LOG_05_2012 2 4" xfId="22344"/>
    <cellStyle name="t_CONTROL_LOG_05_2012 3" xfId="12634"/>
    <cellStyle name="t_CONTROL_LOG_05_2012 3 2" xfId="16179"/>
    <cellStyle name="t_CONTROL_LOG_05_2012 3 3" xfId="23235"/>
    <cellStyle name="t_CONTROL_LOG_05_2012 4" xfId="14417"/>
    <cellStyle name="t_CONTROL_LOG_05_2012 4 2" xfId="32006"/>
    <cellStyle name="t_CONTROL_LOG_05_2012 4 3" xfId="32317"/>
    <cellStyle name="t_CONTROL_LOG_05_2012 5" xfId="20528"/>
    <cellStyle name="t_CONTROL_LOG_05_2012 6" xfId="36871"/>
    <cellStyle name="t_CONTROL_LOG_05_2012 7" xfId="37760"/>
    <cellStyle name="t_CONTROL_LOG_05_2012 8" xfId="38648"/>
    <cellStyle name="t_CONTROL_LOG_06_2011" xfId="8310"/>
    <cellStyle name="t_CONTROL_LOG_06_2011 2" xfId="11726"/>
    <cellStyle name="t_CONTROL_LOG_06_2011 2 2" xfId="13519"/>
    <cellStyle name="t_CONTROL_LOG_06_2011 2 2 2" xfId="17057"/>
    <cellStyle name="t_CONTROL_LOG_06_2011 2 2 3" xfId="24114"/>
    <cellStyle name="t_CONTROL_LOG_06_2011 2 3" xfId="15300"/>
    <cellStyle name="t_CONTROL_LOG_06_2011 2 4" xfId="22345"/>
    <cellStyle name="t_CONTROL_LOG_06_2011 3" xfId="12635"/>
    <cellStyle name="t_CONTROL_LOG_06_2011 3 2" xfId="16180"/>
    <cellStyle name="t_CONTROL_LOG_06_2011 3 3" xfId="23236"/>
    <cellStyle name="t_CONTROL_LOG_06_2011 4" xfId="14418"/>
    <cellStyle name="t_CONTROL_LOG_06_2011 4 2" xfId="32007"/>
    <cellStyle name="t_CONTROL_LOG_06_2011 4 3" xfId="17420"/>
    <cellStyle name="t_CONTROL_LOG_06_2011 5" xfId="20529"/>
    <cellStyle name="t_CONTROL_LOG_06_2011 6" xfId="36872"/>
    <cellStyle name="t_CONTROL_LOG_06_2011 7" xfId="37761"/>
    <cellStyle name="t_CONTROL_LOG_06_2011 8" xfId="38649"/>
    <cellStyle name="t_CONTROL_LOG_06_2012" xfId="8311"/>
    <cellStyle name="t_CONTROL_LOG_06_2012 2" xfId="11727"/>
    <cellStyle name="t_CONTROL_LOG_06_2012 2 2" xfId="13520"/>
    <cellStyle name="t_CONTROL_LOG_06_2012 2 2 2" xfId="17058"/>
    <cellStyle name="t_CONTROL_LOG_06_2012 2 2 3" xfId="24115"/>
    <cellStyle name="t_CONTROL_LOG_06_2012 2 3" xfId="15301"/>
    <cellStyle name="t_CONTROL_LOG_06_2012 2 4" xfId="22346"/>
    <cellStyle name="t_CONTROL_LOG_06_2012 3" xfId="12636"/>
    <cellStyle name="t_CONTROL_LOG_06_2012 3 2" xfId="16181"/>
    <cellStyle name="t_CONTROL_LOG_06_2012 3 3" xfId="23237"/>
    <cellStyle name="t_CONTROL_LOG_06_2012 4" xfId="14419"/>
    <cellStyle name="t_CONTROL_LOG_06_2012 4 2" xfId="32008"/>
    <cellStyle name="t_CONTROL_LOG_06_2012 4 3" xfId="18561"/>
    <cellStyle name="t_CONTROL_LOG_06_2012 5" xfId="20530"/>
    <cellStyle name="t_CONTROL_LOG_06_2012 6" xfId="36873"/>
    <cellStyle name="t_CONTROL_LOG_06_2012 7" xfId="37762"/>
    <cellStyle name="t_CONTROL_LOG_06_2012 8" xfId="38650"/>
    <cellStyle name="t_CONTROL_LOG_07_2011" xfId="8312"/>
    <cellStyle name="t_CONTROL_LOG_07_2011 2" xfId="11728"/>
    <cellStyle name="t_CONTROL_LOG_07_2011 2 2" xfId="13521"/>
    <cellStyle name="t_CONTROL_LOG_07_2011 2 2 2" xfId="17059"/>
    <cellStyle name="t_CONTROL_LOG_07_2011 2 2 3" xfId="24116"/>
    <cellStyle name="t_CONTROL_LOG_07_2011 2 3" xfId="15302"/>
    <cellStyle name="t_CONTROL_LOG_07_2011 2 4" xfId="22347"/>
    <cellStyle name="t_CONTROL_LOG_07_2011 3" xfId="12637"/>
    <cellStyle name="t_CONTROL_LOG_07_2011 3 2" xfId="16182"/>
    <cellStyle name="t_CONTROL_LOG_07_2011 3 3" xfId="23238"/>
    <cellStyle name="t_CONTROL_LOG_07_2011 4" xfId="14420"/>
    <cellStyle name="t_CONTROL_LOG_07_2011 4 2" xfId="32009"/>
    <cellStyle name="t_CONTROL_LOG_07_2011 4 3" xfId="17862"/>
    <cellStyle name="t_CONTROL_LOG_07_2011 5" xfId="20531"/>
    <cellStyle name="t_CONTROL_LOG_07_2011 6" xfId="36874"/>
    <cellStyle name="t_CONTROL_LOG_07_2011 7" xfId="37763"/>
    <cellStyle name="t_CONTROL_LOG_07_2011 8" xfId="38651"/>
    <cellStyle name="t_CONTROL_LOG_08_2011" xfId="8313"/>
    <cellStyle name="t_CONTROL_LOG_08_2011 2" xfId="11729"/>
    <cellStyle name="t_CONTROL_LOG_08_2011 2 2" xfId="13522"/>
    <cellStyle name="t_CONTROL_LOG_08_2011 2 2 2" xfId="17060"/>
    <cellStyle name="t_CONTROL_LOG_08_2011 2 2 3" xfId="24117"/>
    <cellStyle name="t_CONTROL_LOG_08_2011 2 3" xfId="15303"/>
    <cellStyle name="t_CONTROL_LOG_08_2011 2 4" xfId="22348"/>
    <cellStyle name="t_CONTROL_LOG_08_2011 3" xfId="12638"/>
    <cellStyle name="t_CONTROL_LOG_08_2011 3 2" xfId="16183"/>
    <cellStyle name="t_CONTROL_LOG_08_2011 3 3" xfId="23239"/>
    <cellStyle name="t_CONTROL_LOG_08_2011 4" xfId="14421"/>
    <cellStyle name="t_CONTROL_LOG_08_2011 4 2" xfId="32010"/>
    <cellStyle name="t_CONTROL_LOG_08_2011 4 3" xfId="33035"/>
    <cellStyle name="t_CONTROL_LOG_08_2011 5" xfId="20532"/>
    <cellStyle name="t_CONTROL_LOG_08_2011 6" xfId="36875"/>
    <cellStyle name="t_CONTROL_LOG_08_2011 7" xfId="37764"/>
    <cellStyle name="t_CONTROL_LOG_08_2011 8" xfId="38652"/>
    <cellStyle name="t_CONTROL_LOG_09_2011" xfId="8314"/>
    <cellStyle name="t_CONTROL_LOG_09_2011 2" xfId="11730"/>
    <cellStyle name="t_CONTROL_LOG_09_2011 2 2" xfId="13523"/>
    <cellStyle name="t_CONTROL_LOG_09_2011 2 2 2" xfId="17061"/>
    <cellStyle name="t_CONTROL_LOG_09_2011 2 2 3" xfId="24118"/>
    <cellStyle name="t_CONTROL_LOG_09_2011 2 3" xfId="15304"/>
    <cellStyle name="t_CONTROL_LOG_09_2011 2 4" xfId="22349"/>
    <cellStyle name="t_CONTROL_LOG_09_2011 3" xfId="12639"/>
    <cellStyle name="t_CONTROL_LOG_09_2011 3 2" xfId="16184"/>
    <cellStyle name="t_CONTROL_LOG_09_2011 3 3" xfId="23240"/>
    <cellStyle name="t_CONTROL_LOG_09_2011 4" xfId="14422"/>
    <cellStyle name="t_CONTROL_LOG_09_2011 4 2" xfId="32011"/>
    <cellStyle name="t_CONTROL_LOG_09_2011 4 3" xfId="17611"/>
    <cellStyle name="t_CONTROL_LOG_09_2011 5" xfId="20533"/>
    <cellStyle name="t_CONTROL_LOG_09_2011 6" xfId="36876"/>
    <cellStyle name="t_CONTROL_LOG_09_2011 7" xfId="37765"/>
    <cellStyle name="t_CONTROL_LOG_09_2011 8" xfId="38653"/>
    <cellStyle name="t_CONTROL_LOG_10_2011" xfId="8315"/>
    <cellStyle name="t_CONTROL_LOG_10_2011 2" xfId="11731"/>
    <cellStyle name="t_CONTROL_LOG_10_2011 2 2" xfId="13524"/>
    <cellStyle name="t_CONTROL_LOG_10_2011 2 2 2" xfId="17062"/>
    <cellStyle name="t_CONTROL_LOG_10_2011 2 2 3" xfId="24119"/>
    <cellStyle name="t_CONTROL_LOG_10_2011 2 3" xfId="15305"/>
    <cellStyle name="t_CONTROL_LOG_10_2011 2 4" xfId="22350"/>
    <cellStyle name="t_CONTROL_LOG_10_2011 3" xfId="12640"/>
    <cellStyle name="t_CONTROL_LOG_10_2011 3 2" xfId="16185"/>
    <cellStyle name="t_CONTROL_LOG_10_2011 3 3" xfId="23241"/>
    <cellStyle name="t_CONTROL_LOG_10_2011 4" xfId="14423"/>
    <cellStyle name="t_CONTROL_LOG_10_2011 4 2" xfId="32012"/>
    <cellStyle name="t_CONTROL_LOG_10_2011 4 3" xfId="35571"/>
    <cellStyle name="t_CONTROL_LOG_10_2011 5" xfId="20534"/>
    <cellStyle name="t_CONTROL_LOG_10_2011 6" xfId="36877"/>
    <cellStyle name="t_CONTROL_LOG_10_2011 7" xfId="37766"/>
    <cellStyle name="t_CONTROL_LOG_10_2011 8" xfId="38654"/>
    <cellStyle name="t_CONTROL_LOG_11_2011" xfId="8316"/>
    <cellStyle name="t_CONTROL_LOG_11_2011 2" xfId="11732"/>
    <cellStyle name="t_CONTROL_LOG_11_2011 2 2" xfId="13525"/>
    <cellStyle name="t_CONTROL_LOG_11_2011 2 2 2" xfId="17063"/>
    <cellStyle name="t_CONTROL_LOG_11_2011 2 2 3" xfId="24120"/>
    <cellStyle name="t_CONTROL_LOG_11_2011 2 3" xfId="15306"/>
    <cellStyle name="t_CONTROL_LOG_11_2011 2 4" xfId="22351"/>
    <cellStyle name="t_CONTROL_LOG_11_2011 3" xfId="12641"/>
    <cellStyle name="t_CONTROL_LOG_11_2011 3 2" xfId="16186"/>
    <cellStyle name="t_CONTROL_LOG_11_2011 3 3" xfId="23242"/>
    <cellStyle name="t_CONTROL_LOG_11_2011 4" xfId="14424"/>
    <cellStyle name="t_CONTROL_LOG_11_2011 4 2" xfId="32013"/>
    <cellStyle name="t_CONTROL_LOG_11_2011 4 3" xfId="34063"/>
    <cellStyle name="t_CONTROL_LOG_11_2011 5" xfId="20535"/>
    <cellStyle name="t_CONTROL_LOG_11_2011 6" xfId="36878"/>
    <cellStyle name="t_CONTROL_LOG_11_2011 7" xfId="37767"/>
    <cellStyle name="t_CONTROL_LOG_11_2011 8" xfId="38655"/>
    <cellStyle name="t_CONTROL_LOG_12_2011" xfId="8317"/>
    <cellStyle name="t_CONTROL_LOG_12_2011 2" xfId="11733"/>
    <cellStyle name="t_CONTROL_LOG_12_2011 2 2" xfId="13526"/>
    <cellStyle name="t_CONTROL_LOG_12_2011 2 2 2" xfId="17064"/>
    <cellStyle name="t_CONTROL_LOG_12_2011 2 2 3" xfId="24121"/>
    <cellStyle name="t_CONTROL_LOG_12_2011 2 3" xfId="15307"/>
    <cellStyle name="t_CONTROL_LOG_12_2011 2 4" xfId="22352"/>
    <cellStyle name="t_CONTROL_LOG_12_2011 3" xfId="12642"/>
    <cellStyle name="t_CONTROL_LOG_12_2011 3 2" xfId="16187"/>
    <cellStyle name="t_CONTROL_LOG_12_2011 3 3" xfId="23243"/>
    <cellStyle name="t_CONTROL_LOG_12_2011 4" xfId="14425"/>
    <cellStyle name="t_CONTROL_LOG_12_2011 4 2" xfId="32014"/>
    <cellStyle name="t_CONTROL_LOG_12_2011 4 3" xfId="35847"/>
    <cellStyle name="t_CONTROL_LOG_12_2011 5" xfId="20536"/>
    <cellStyle name="t_CONTROL_LOG_12_2011 6" xfId="36879"/>
    <cellStyle name="t_CONTROL_LOG_12_2011 7" xfId="37768"/>
    <cellStyle name="t_CONTROL_LOG_12_2011 8" xfId="38656"/>
    <cellStyle name="t_Exhibit JNC-1 Property Tax Refunds" xfId="8318"/>
    <cellStyle name="t_Exhibit JNC-1 Property Tax Refunds 2" xfId="11734"/>
    <cellStyle name="t_Exhibit JNC-1 Property Tax Refunds 2 2" xfId="13527"/>
    <cellStyle name="t_Exhibit JNC-1 Property Tax Refunds 2 2 2" xfId="17065"/>
    <cellStyle name="t_Exhibit JNC-1 Property Tax Refunds 2 2 3" xfId="24122"/>
    <cellStyle name="t_Exhibit JNC-1 Property Tax Refunds 2 3" xfId="15308"/>
    <cellStyle name="t_Exhibit JNC-1 Property Tax Refunds 2 4" xfId="22353"/>
    <cellStyle name="t_Exhibit JNC-1 Property Tax Refunds 3" xfId="12643"/>
    <cellStyle name="t_Exhibit JNC-1 Property Tax Refunds 3 2" xfId="16188"/>
    <cellStyle name="t_Exhibit JNC-1 Property Tax Refunds 3 3" xfId="23244"/>
    <cellStyle name="t_Exhibit JNC-1 Property Tax Refunds 4" xfId="14426"/>
    <cellStyle name="t_Exhibit JNC-1 Property Tax Refunds 4 2" xfId="32015"/>
    <cellStyle name="t_Exhibit JNC-1 Property Tax Refunds 4 3" xfId="35470"/>
    <cellStyle name="t_Exhibit JNC-1 Property Tax Refunds 5" xfId="20537"/>
    <cellStyle name="t_Exhibit JNC-1 Property Tax Refunds 6" xfId="36880"/>
    <cellStyle name="t_Exhibit JNC-1 Property Tax Refunds 7" xfId="37769"/>
    <cellStyle name="t_Exhibit JNC-1 Property Tax Refunds 8" xfId="38657"/>
    <cellStyle name="t_Exhibit JNC-1 Property Tax Refunds_256328 Accr Revenue Other_LI_11.11" xfId="8319"/>
    <cellStyle name="t_Exhibit JNC-1 Property Tax Refunds_256328 Accr Revenue Other_LI_11.11 2" xfId="11735"/>
    <cellStyle name="t_Exhibit JNC-1 Property Tax Refunds_256328 Accr Revenue Other_LI_11.11 2 2" xfId="13528"/>
    <cellStyle name="t_Exhibit JNC-1 Property Tax Refunds_256328 Accr Revenue Other_LI_11.11 2 2 2" xfId="17066"/>
    <cellStyle name="t_Exhibit JNC-1 Property Tax Refunds_256328 Accr Revenue Other_LI_11.11 2 2 3" xfId="24123"/>
    <cellStyle name="t_Exhibit JNC-1 Property Tax Refunds_256328 Accr Revenue Other_LI_11.11 2 3" xfId="15309"/>
    <cellStyle name="t_Exhibit JNC-1 Property Tax Refunds_256328 Accr Revenue Other_LI_11.11 2 4" xfId="22354"/>
    <cellStyle name="t_Exhibit JNC-1 Property Tax Refunds_256328 Accr Revenue Other_LI_11.11 3" xfId="12644"/>
    <cellStyle name="t_Exhibit JNC-1 Property Tax Refunds_256328 Accr Revenue Other_LI_11.11 3 2" xfId="16189"/>
    <cellStyle name="t_Exhibit JNC-1 Property Tax Refunds_256328 Accr Revenue Other_LI_11.11 3 3" xfId="23245"/>
    <cellStyle name="t_Exhibit JNC-1 Property Tax Refunds_256328 Accr Revenue Other_LI_11.11 4" xfId="14427"/>
    <cellStyle name="t_Exhibit JNC-1 Property Tax Refunds_256328 Accr Revenue Other_LI_11.11 4 2" xfId="32016"/>
    <cellStyle name="t_Exhibit JNC-1 Property Tax Refunds_256328 Accr Revenue Other_LI_11.11 4 3" xfId="19487"/>
    <cellStyle name="t_Exhibit JNC-1 Property Tax Refunds_256328 Accr Revenue Other_LI_11.11 5" xfId="20538"/>
    <cellStyle name="t_Exhibit JNC-1 Property Tax Refunds_256328 Accr Revenue Other_LI_11.11 6" xfId="36881"/>
    <cellStyle name="t_Exhibit JNC-1 Property Tax Refunds_256328 Accr Revenue Other_LI_11.11 7" xfId="37770"/>
    <cellStyle name="t_Exhibit JNC-1 Property Tax Refunds_256328 Accr Revenue Other_LI_11.11 8" xfId="38658"/>
    <cellStyle name="t_Exhibit JNC-1 Property Tax Refunds_Attachment A_Village Refunds # 2 as of 09 12 2011 updated" xfId="10790"/>
    <cellStyle name="t_Exhibit JNC-1 Property Tax Refunds_Attachment A_Village Refunds # 2 as of 09 12 2011 updated 2" xfId="11842"/>
    <cellStyle name="t_Exhibit JNC-1 Property Tax Refunds_Attachment A_Village Refunds # 2 as of 09 12 2011 updated 2 2" xfId="13634"/>
    <cellStyle name="t_Exhibit JNC-1 Property Tax Refunds_Attachment A_Village Refunds # 2 as of 09 12 2011 updated 2 2 2" xfId="17170"/>
    <cellStyle name="t_Exhibit JNC-1 Property Tax Refunds_Attachment A_Village Refunds # 2 as of 09 12 2011 updated 2 2 3" xfId="24228"/>
    <cellStyle name="t_Exhibit JNC-1 Property Tax Refunds_Attachment A_Village Refunds # 2 as of 09 12 2011 updated 2 3" xfId="15413"/>
    <cellStyle name="t_Exhibit JNC-1 Property Tax Refunds_Attachment A_Village Refunds # 2 as of 09 12 2011 updated 2 4" xfId="22459"/>
    <cellStyle name="t_Exhibit JNC-1 Property Tax Refunds_Attachment A_Village Refunds # 2 as of 09 12 2011 updated 3" xfId="12752"/>
    <cellStyle name="t_Exhibit JNC-1 Property Tax Refunds_Attachment A_Village Refunds # 2 as of 09 12 2011 updated 3 2" xfId="16292"/>
    <cellStyle name="t_Exhibit JNC-1 Property Tax Refunds_Attachment A_Village Refunds # 2 as of 09 12 2011 updated 3 3" xfId="23349"/>
    <cellStyle name="t_Exhibit JNC-1 Property Tax Refunds_Attachment A_Village Refunds # 2 as of 09 12 2011 updated 4" xfId="14533"/>
    <cellStyle name="t_Exhibit JNC-1 Property Tax Refunds_Attachment A_Village Refunds # 2 as of 09 12 2011 updated 4 2" xfId="32017"/>
    <cellStyle name="t_Exhibit JNC-1 Property Tax Refunds_Attachment A_Village Refunds # 2 as of 09 12 2011 updated 4 3" xfId="21414"/>
    <cellStyle name="t_Exhibit JNC-1 Property Tax Refunds_Attachment A_Village Refunds # 2 as of 09 12 2011 updated 5" xfId="21525"/>
    <cellStyle name="t_Exhibit JNC-1 Property Tax Refunds_Attachment A_Village Refunds # 2 as of 09 12 2011 updated 6" xfId="36988"/>
    <cellStyle name="t_Exhibit JNC-1 Property Tax Refunds_Attachment A_Village Refunds # 2 as of 09 12 2011 updated 7" xfId="37873"/>
    <cellStyle name="t_Exhibit JNC-1 Property Tax Refunds_Attachment A_Village Refunds # 2 as of 09 12 2011 updated 8" xfId="38761"/>
    <cellStyle name="t_Exhibit JNC-1 Property Tax Refunds_JE 154 Interest on Village Refunds_02.12" xfId="8320"/>
    <cellStyle name="t_Exhibit JNC-1 Property Tax Refunds_JE 154 Interest on Village Refunds_02.12 2" xfId="11736"/>
    <cellStyle name="t_Exhibit JNC-1 Property Tax Refunds_JE 154 Interest on Village Refunds_02.12 2 2" xfId="13529"/>
    <cellStyle name="t_Exhibit JNC-1 Property Tax Refunds_JE 154 Interest on Village Refunds_02.12 2 2 2" xfId="17067"/>
    <cellStyle name="t_Exhibit JNC-1 Property Tax Refunds_JE 154 Interest on Village Refunds_02.12 2 2 3" xfId="24124"/>
    <cellStyle name="t_Exhibit JNC-1 Property Tax Refunds_JE 154 Interest on Village Refunds_02.12 2 3" xfId="15310"/>
    <cellStyle name="t_Exhibit JNC-1 Property Tax Refunds_JE 154 Interest on Village Refunds_02.12 2 4" xfId="22355"/>
    <cellStyle name="t_Exhibit JNC-1 Property Tax Refunds_JE 154 Interest on Village Refunds_02.12 3" xfId="12645"/>
    <cellStyle name="t_Exhibit JNC-1 Property Tax Refunds_JE 154 Interest on Village Refunds_02.12 3 2" xfId="16190"/>
    <cellStyle name="t_Exhibit JNC-1 Property Tax Refunds_JE 154 Interest on Village Refunds_02.12 3 3" xfId="23246"/>
    <cellStyle name="t_Exhibit JNC-1 Property Tax Refunds_JE 154 Interest on Village Refunds_02.12 4" xfId="14428"/>
    <cellStyle name="t_Exhibit JNC-1 Property Tax Refunds_JE 154 Interest on Village Refunds_02.12 4 2" xfId="32018"/>
    <cellStyle name="t_Exhibit JNC-1 Property Tax Refunds_JE 154 Interest on Village Refunds_02.12 4 3" xfId="35478"/>
    <cellStyle name="t_Exhibit JNC-1 Property Tax Refunds_JE 154 Interest on Village Refunds_02.12 5" xfId="20539"/>
    <cellStyle name="t_Exhibit JNC-1 Property Tax Refunds_JE 154 Interest on Village Refunds_02.12 6" xfId="36882"/>
    <cellStyle name="t_Exhibit JNC-1 Property Tax Refunds_JE 154 Interest on Village Refunds_02.12 7" xfId="37771"/>
    <cellStyle name="t_Exhibit JNC-1 Property Tax Refunds_JE 154 Interest on Village Refunds_02.12 8" xfId="38659"/>
    <cellStyle name="t_Exhibit JNC-1 Property Tax Refunds_JE 154 Interest on Village Refunds_08.11" xfId="8321"/>
    <cellStyle name="t_Exhibit JNC-1 Property Tax Refunds_JE 154 Interest on Village Refunds_08.11 2" xfId="11737"/>
    <cellStyle name="t_Exhibit JNC-1 Property Tax Refunds_JE 154 Interest on Village Refunds_08.11 2 2" xfId="13530"/>
    <cellStyle name="t_Exhibit JNC-1 Property Tax Refunds_JE 154 Interest on Village Refunds_08.11 2 2 2" xfId="17068"/>
    <cellStyle name="t_Exhibit JNC-1 Property Tax Refunds_JE 154 Interest on Village Refunds_08.11 2 2 3" xfId="24125"/>
    <cellStyle name="t_Exhibit JNC-1 Property Tax Refunds_JE 154 Interest on Village Refunds_08.11 2 3" xfId="15311"/>
    <cellStyle name="t_Exhibit JNC-1 Property Tax Refunds_JE 154 Interest on Village Refunds_08.11 2 4" xfId="22356"/>
    <cellStyle name="t_Exhibit JNC-1 Property Tax Refunds_JE 154 Interest on Village Refunds_08.11 3" xfId="12646"/>
    <cellStyle name="t_Exhibit JNC-1 Property Tax Refunds_JE 154 Interest on Village Refunds_08.11 3 2" xfId="16191"/>
    <cellStyle name="t_Exhibit JNC-1 Property Tax Refunds_JE 154 Interest on Village Refunds_08.11 3 3" xfId="23247"/>
    <cellStyle name="t_Exhibit JNC-1 Property Tax Refunds_JE 154 Interest on Village Refunds_08.11 4" xfId="14429"/>
    <cellStyle name="t_Exhibit JNC-1 Property Tax Refunds_JE 154 Interest on Village Refunds_08.11 4 2" xfId="32019"/>
    <cellStyle name="t_Exhibit JNC-1 Property Tax Refunds_JE 154 Interest on Village Refunds_08.11 4 3" xfId="21361"/>
    <cellStyle name="t_Exhibit JNC-1 Property Tax Refunds_JE 154 Interest on Village Refunds_08.11 5" xfId="20540"/>
    <cellStyle name="t_Exhibit JNC-1 Property Tax Refunds_JE 154 Interest on Village Refunds_08.11 6" xfId="36883"/>
    <cellStyle name="t_Exhibit JNC-1 Property Tax Refunds_JE 154 Interest on Village Refunds_08.11 7" xfId="37772"/>
    <cellStyle name="t_Exhibit JNC-1 Property Tax Refunds_JE 154 Interest on Village Refunds_08.11 8" xfId="38660"/>
    <cellStyle name="t_Exhibit JNC-1 Property Tax Refunds_JE 154 Interest on Village Refunds_08.11_Attachment A_Village Refunds # 2 as of 09 12 2011 updated" xfId="10791"/>
    <cellStyle name="t_Exhibit JNC-1 Property Tax Refunds_JE 154 Interest on Village Refunds_08.11_Attachment A_Village Refunds # 2 as of 09 12 2011 updated 2" xfId="11843"/>
    <cellStyle name="t_Exhibit JNC-1 Property Tax Refunds_JE 154 Interest on Village Refunds_08.11_Attachment A_Village Refunds # 2 as of 09 12 2011 updated 2 2" xfId="13635"/>
    <cellStyle name="t_Exhibit JNC-1 Property Tax Refunds_JE 154 Interest on Village Refunds_08.11_Attachment A_Village Refunds # 2 as of 09 12 2011 updated 2 2 2" xfId="17171"/>
    <cellStyle name="t_Exhibit JNC-1 Property Tax Refunds_JE 154 Interest on Village Refunds_08.11_Attachment A_Village Refunds # 2 as of 09 12 2011 updated 2 2 3" xfId="24229"/>
    <cellStyle name="t_Exhibit JNC-1 Property Tax Refunds_JE 154 Interest on Village Refunds_08.11_Attachment A_Village Refunds # 2 as of 09 12 2011 updated 2 3" xfId="15414"/>
    <cellStyle name="t_Exhibit JNC-1 Property Tax Refunds_JE 154 Interest on Village Refunds_08.11_Attachment A_Village Refunds # 2 as of 09 12 2011 updated 2 4" xfId="22460"/>
    <cellStyle name="t_Exhibit JNC-1 Property Tax Refunds_JE 154 Interest on Village Refunds_08.11_Attachment A_Village Refunds # 2 as of 09 12 2011 updated 3" xfId="12753"/>
    <cellStyle name="t_Exhibit JNC-1 Property Tax Refunds_JE 154 Interest on Village Refunds_08.11_Attachment A_Village Refunds # 2 as of 09 12 2011 updated 3 2" xfId="16293"/>
    <cellStyle name="t_Exhibit JNC-1 Property Tax Refunds_JE 154 Interest on Village Refunds_08.11_Attachment A_Village Refunds # 2 as of 09 12 2011 updated 3 3" xfId="23350"/>
    <cellStyle name="t_Exhibit JNC-1 Property Tax Refunds_JE 154 Interest on Village Refunds_08.11_Attachment A_Village Refunds # 2 as of 09 12 2011 updated 4" xfId="14534"/>
    <cellStyle name="t_Exhibit JNC-1 Property Tax Refunds_JE 154 Interest on Village Refunds_08.11_Attachment A_Village Refunds # 2 as of 09 12 2011 updated 4 2" xfId="32020"/>
    <cellStyle name="t_Exhibit JNC-1 Property Tax Refunds_JE 154 Interest on Village Refunds_08.11_Attachment A_Village Refunds # 2 as of 09 12 2011 updated 4 3" xfId="35488"/>
    <cellStyle name="t_Exhibit JNC-1 Property Tax Refunds_JE 154 Interest on Village Refunds_08.11_Attachment A_Village Refunds # 2 as of 09 12 2011 updated 5" xfId="21526"/>
    <cellStyle name="t_Exhibit JNC-1 Property Tax Refunds_JE 154 Interest on Village Refunds_08.11_Attachment A_Village Refunds # 2 as of 09 12 2011 updated 6" xfId="36989"/>
    <cellStyle name="t_Exhibit JNC-1 Property Tax Refunds_JE 154 Interest on Village Refunds_08.11_Attachment A_Village Refunds # 2 as of 09 12 2011 updated 7" xfId="37874"/>
    <cellStyle name="t_Exhibit JNC-1 Property Tax Refunds_JE 154 Interest on Village Refunds_08.11_Attachment A_Village Refunds # 2 as of 09 12 2011 updated 8" xfId="38762"/>
    <cellStyle name="t_Exhibit JNC-1 Property Tax Refunds_JE 154 Interest on Village Refunds_11.11" xfId="8322"/>
    <cellStyle name="t_Exhibit JNC-1 Property Tax Refunds_JE 154 Interest on Village Refunds_11.11 2" xfId="11738"/>
    <cellStyle name="t_Exhibit JNC-1 Property Tax Refunds_JE 154 Interest on Village Refunds_11.11 2 2" xfId="13531"/>
    <cellStyle name="t_Exhibit JNC-1 Property Tax Refunds_JE 154 Interest on Village Refunds_11.11 2 2 2" xfId="17069"/>
    <cellStyle name="t_Exhibit JNC-1 Property Tax Refunds_JE 154 Interest on Village Refunds_11.11 2 2 3" xfId="24126"/>
    <cellStyle name="t_Exhibit JNC-1 Property Tax Refunds_JE 154 Interest on Village Refunds_11.11 2 3" xfId="15312"/>
    <cellStyle name="t_Exhibit JNC-1 Property Tax Refunds_JE 154 Interest on Village Refunds_11.11 2 4" xfId="22357"/>
    <cellStyle name="t_Exhibit JNC-1 Property Tax Refunds_JE 154 Interest on Village Refunds_11.11 3" xfId="12647"/>
    <cellStyle name="t_Exhibit JNC-1 Property Tax Refunds_JE 154 Interest on Village Refunds_11.11 3 2" xfId="16192"/>
    <cellStyle name="t_Exhibit JNC-1 Property Tax Refunds_JE 154 Interest on Village Refunds_11.11 3 3" xfId="23248"/>
    <cellStyle name="t_Exhibit JNC-1 Property Tax Refunds_JE 154 Interest on Village Refunds_11.11 4" xfId="14430"/>
    <cellStyle name="t_Exhibit JNC-1 Property Tax Refunds_JE 154 Interest on Village Refunds_11.11 4 2" xfId="32021"/>
    <cellStyle name="t_Exhibit JNC-1 Property Tax Refunds_JE 154 Interest on Village Refunds_11.11 4 3" xfId="20982"/>
    <cellStyle name="t_Exhibit JNC-1 Property Tax Refunds_JE 154 Interest on Village Refunds_11.11 5" xfId="20541"/>
    <cellStyle name="t_Exhibit JNC-1 Property Tax Refunds_JE 154 Interest on Village Refunds_11.11 6" xfId="36884"/>
    <cellStyle name="t_Exhibit JNC-1 Property Tax Refunds_JE 154 Interest on Village Refunds_11.11 7" xfId="37773"/>
    <cellStyle name="t_Exhibit JNC-1 Property Tax Refunds_JE 154 Interest on Village Refunds_11.11 8" xfId="38661"/>
    <cellStyle name="t_FSTR JDE Reports 12.2011" xfId="9299"/>
    <cellStyle name="t_FSTR JDE Reports 12.2011 2" xfId="32022"/>
    <cellStyle name="t_FSTR JDE Reports 12.2011 2 2" xfId="34571"/>
    <cellStyle name="t_Garbage Refunds 06 26 2012 Final Settlement" xfId="10792"/>
    <cellStyle name="t_Garbage Refunds 06 26 2012 Final Settlement 2" xfId="32023"/>
    <cellStyle name="t_Garbage Refunds 06 26 2012 Final Settlement 2 2" xfId="18043"/>
    <cellStyle name="t_INTERNAL RESERVE INTEREST Dec. 2011" xfId="8323"/>
    <cellStyle name="t_INTERNAL RESERVE INTEREST Dec. 2011 2" xfId="11739"/>
    <cellStyle name="t_INTERNAL RESERVE INTEREST Dec. 2011 2 2" xfId="13532"/>
    <cellStyle name="t_INTERNAL RESERVE INTEREST Dec. 2011 2 2 2" xfId="17070"/>
    <cellStyle name="t_INTERNAL RESERVE INTEREST Dec. 2011 2 2 3" xfId="24127"/>
    <cellStyle name="t_INTERNAL RESERVE INTEREST Dec. 2011 2 3" xfId="15313"/>
    <cellStyle name="t_INTERNAL RESERVE INTEREST Dec. 2011 2 4" xfId="22358"/>
    <cellStyle name="t_INTERNAL RESERVE INTEREST Dec. 2011 3" xfId="12648"/>
    <cellStyle name="t_INTERNAL RESERVE INTEREST Dec. 2011 3 2" xfId="16193"/>
    <cellStyle name="t_INTERNAL RESERVE INTEREST Dec. 2011 3 3" xfId="23249"/>
    <cellStyle name="t_INTERNAL RESERVE INTEREST Dec. 2011 4" xfId="14431"/>
    <cellStyle name="t_INTERNAL RESERVE INTEREST Dec. 2011 4 2" xfId="32024"/>
    <cellStyle name="t_INTERNAL RESERVE INTEREST Dec. 2011 4 3" xfId="32973"/>
    <cellStyle name="t_INTERNAL RESERVE INTEREST Dec. 2011 5" xfId="20542"/>
    <cellStyle name="t_INTERNAL RESERVE INTEREST Dec. 2011 6" xfId="36885"/>
    <cellStyle name="t_INTERNAL RESERVE INTEREST Dec. 2011 7" xfId="37774"/>
    <cellStyle name="t_INTERNAL RESERVE INTEREST Dec. 2011 8" xfId="38662"/>
    <cellStyle name="t_JE 100 - SAP - PA Allowance for doubtful_PA_08.12" xfId="8324"/>
    <cellStyle name="t_JE 100 - SAP - PA Allowance for doubtful_PA_08.12 2" xfId="11740"/>
    <cellStyle name="t_JE 100 - SAP - PA Allowance for doubtful_PA_08.12 2 2" xfId="13533"/>
    <cellStyle name="t_JE 100 - SAP - PA Allowance for doubtful_PA_08.12 2 2 2" xfId="17071"/>
    <cellStyle name="t_JE 100 - SAP - PA Allowance for doubtful_PA_08.12 2 2 3" xfId="24128"/>
    <cellStyle name="t_JE 100 - SAP - PA Allowance for doubtful_PA_08.12 2 3" xfId="15314"/>
    <cellStyle name="t_JE 100 - SAP - PA Allowance for doubtful_PA_08.12 2 4" xfId="22359"/>
    <cellStyle name="t_JE 100 - SAP - PA Allowance for doubtful_PA_08.12 3" xfId="12649"/>
    <cellStyle name="t_JE 100 - SAP - PA Allowance for doubtful_PA_08.12 3 2" xfId="16194"/>
    <cellStyle name="t_JE 100 - SAP - PA Allowance for doubtful_PA_08.12 3 3" xfId="23250"/>
    <cellStyle name="t_JE 100 - SAP - PA Allowance for doubtful_PA_08.12 4" xfId="14432"/>
    <cellStyle name="t_JE 100 - SAP - PA Allowance for doubtful_PA_08.12 4 2" xfId="32025"/>
    <cellStyle name="t_JE 100 - SAP - PA Allowance for doubtful_PA_08.12 4 3" xfId="18631"/>
    <cellStyle name="t_JE 100 - SAP - PA Allowance for doubtful_PA_08.12 5" xfId="20543"/>
    <cellStyle name="t_JE 100 - SAP - PA Allowance for doubtful_PA_08.12 6" xfId="36886"/>
    <cellStyle name="t_JE 100 - SAP - PA Allowance for doubtful_PA_08.12 7" xfId="37775"/>
    <cellStyle name="t_JE 100 - SAP - PA Allowance for doubtful_PA_08.12 8" xfId="38663"/>
    <cellStyle name="t_JE 100_AR_Uncoll_NY_12.12" xfId="9507"/>
    <cellStyle name="t_JE 100_AR_Uncoll_NY_12.12 2" xfId="32026"/>
    <cellStyle name="t_JE 100_AR_Uncoll_NY_12.12 2 2" xfId="19217"/>
    <cellStyle name="t_JE 100_LI_Uncoll_06.12" xfId="9508"/>
    <cellStyle name="t_JE 100_LI_Uncoll_06.12 2" xfId="32027"/>
    <cellStyle name="t_JE 100_LI_Uncoll_06.12 2 2" xfId="33052"/>
    <cellStyle name="t_JE 100_LI_Uncoll_09.11" xfId="8325"/>
    <cellStyle name="t_JE 100_LI_Uncoll_09.11 2" xfId="11741"/>
    <cellStyle name="t_JE 100_LI_Uncoll_09.11 2 2" xfId="13534"/>
    <cellStyle name="t_JE 100_LI_Uncoll_09.11 2 2 2" xfId="17072"/>
    <cellStyle name="t_JE 100_LI_Uncoll_09.11 2 2 3" xfId="24129"/>
    <cellStyle name="t_JE 100_LI_Uncoll_09.11 2 3" xfId="15315"/>
    <cellStyle name="t_JE 100_LI_Uncoll_09.11 2 4" xfId="22360"/>
    <cellStyle name="t_JE 100_LI_Uncoll_09.11 3" xfId="12650"/>
    <cellStyle name="t_JE 100_LI_Uncoll_09.11 3 2" xfId="16195"/>
    <cellStyle name="t_JE 100_LI_Uncoll_09.11 3 3" xfId="23251"/>
    <cellStyle name="t_JE 100_LI_Uncoll_09.11 4" xfId="14433"/>
    <cellStyle name="t_JE 100_LI_Uncoll_09.11 4 2" xfId="32028"/>
    <cellStyle name="t_JE 100_LI_Uncoll_09.11 4 3" xfId="18775"/>
    <cellStyle name="t_JE 100_LI_Uncoll_09.11 5" xfId="20544"/>
    <cellStyle name="t_JE 100_LI_Uncoll_09.11 6" xfId="36887"/>
    <cellStyle name="t_JE 100_LI_Uncoll_09.11 7" xfId="37776"/>
    <cellStyle name="t_JE 100_LI_Uncoll_09.11 8" xfId="38664"/>
    <cellStyle name="t_JE 100_Uncoll_LI_06.12" xfId="8326"/>
    <cellStyle name="t_JE 100_Uncoll_LI_06.12 2" xfId="11742"/>
    <cellStyle name="t_JE 100_Uncoll_LI_06.12 2 2" xfId="13535"/>
    <cellStyle name="t_JE 100_Uncoll_LI_06.12 2 2 2" xfId="17073"/>
    <cellStyle name="t_JE 100_Uncoll_LI_06.12 2 2 3" xfId="24130"/>
    <cellStyle name="t_JE 100_Uncoll_LI_06.12 2 3" xfId="15316"/>
    <cellStyle name="t_JE 100_Uncoll_LI_06.12 2 4" xfId="22361"/>
    <cellStyle name="t_JE 100_Uncoll_LI_06.12 3" xfId="12651"/>
    <cellStyle name="t_JE 100_Uncoll_LI_06.12 3 2" xfId="16196"/>
    <cellStyle name="t_JE 100_Uncoll_LI_06.12 3 3" xfId="23252"/>
    <cellStyle name="t_JE 100_Uncoll_LI_06.12 4" xfId="14434"/>
    <cellStyle name="t_JE 100_Uncoll_LI_06.12 4 2" xfId="32029"/>
    <cellStyle name="t_JE 100_Uncoll_LI_06.12 4 3" xfId="32972"/>
    <cellStyle name="t_JE 100_Uncoll_LI_06.12 5" xfId="20545"/>
    <cellStyle name="t_JE 100_Uncoll_LI_06.12 6" xfId="36888"/>
    <cellStyle name="t_JE 100_Uncoll_LI_06.12 7" xfId="37777"/>
    <cellStyle name="t_JE 100_Uncoll_LI_06.12 8" xfId="38665"/>
    <cellStyle name="t_JE 100_Uncoll_LI_07.12" xfId="9300"/>
    <cellStyle name="t_JE 100_Uncoll_LI_07.12 2" xfId="32030"/>
    <cellStyle name="t_JE 100_Uncoll_LI_07.12 2 2" xfId="33721"/>
    <cellStyle name="t_JE 108 SERP 07.12" xfId="8327"/>
    <cellStyle name="t_JE 108 SERP 07.12 10" xfId="36889"/>
    <cellStyle name="t_JE 108 SERP 07.12 11" xfId="37778"/>
    <cellStyle name="t_JE 108 SERP 07.12 12" xfId="38666"/>
    <cellStyle name="t_JE 108 SERP 07.12 2" xfId="8328"/>
    <cellStyle name="t_JE 108 SERP 07.12 2 2" xfId="32032"/>
    <cellStyle name="t_JE 108 SERP 07.12 2 2 2" xfId="34909"/>
    <cellStyle name="t_JE 108 SERP 07.12 3" xfId="8329"/>
    <cellStyle name="t_JE 108 SERP 07.12 3 2" xfId="32033"/>
    <cellStyle name="t_JE 108 SERP 07.12 3 2 2" xfId="34774"/>
    <cellStyle name="t_JE 108 SERP 07.12 4" xfId="8330"/>
    <cellStyle name="t_JE 108 SERP 07.12 4 2" xfId="32034"/>
    <cellStyle name="t_JE 108 SERP 07.12 4 2 2" xfId="21063"/>
    <cellStyle name="t_JE 108 SERP 07.12 5" xfId="8331"/>
    <cellStyle name="t_JE 108 SERP 07.12 5 2" xfId="32035"/>
    <cellStyle name="t_JE 108 SERP 07.12 5 2 2" xfId="18877"/>
    <cellStyle name="t_JE 108 SERP 07.12 6" xfId="11743"/>
    <cellStyle name="t_JE 108 SERP 07.12 6 2" xfId="13536"/>
    <cellStyle name="t_JE 108 SERP 07.12 6 2 2" xfId="17074"/>
    <cellStyle name="t_JE 108 SERP 07.12 6 2 3" xfId="24131"/>
    <cellStyle name="t_JE 108 SERP 07.12 6 3" xfId="15317"/>
    <cellStyle name="t_JE 108 SERP 07.12 6 4" xfId="22362"/>
    <cellStyle name="t_JE 108 SERP 07.12 7" xfId="12652"/>
    <cellStyle name="t_JE 108 SERP 07.12 7 2" xfId="16197"/>
    <cellStyle name="t_JE 108 SERP 07.12 7 3" xfId="23253"/>
    <cellStyle name="t_JE 108 SERP 07.12 8" xfId="14435"/>
    <cellStyle name="t_JE 108 SERP 07.12 8 2" xfId="32031"/>
    <cellStyle name="t_JE 108 SERP 07.12 8 3" xfId="18286"/>
    <cellStyle name="t_JE 108 SERP 07.12 9" xfId="20546"/>
    <cellStyle name="t_JE 109 Rate Differential 08.12" xfId="8332"/>
    <cellStyle name="t_JE 109 Rate Differential 08.12 10" xfId="36890"/>
    <cellStyle name="t_JE 109 Rate Differential 08.12 11" xfId="37779"/>
    <cellStyle name="t_JE 109 Rate Differential 08.12 12" xfId="38667"/>
    <cellStyle name="t_JE 109 Rate Differential 08.12 2" xfId="8333"/>
    <cellStyle name="t_JE 109 Rate Differential 08.12 2 2" xfId="32037"/>
    <cellStyle name="t_JE 109 Rate Differential 08.12 2 2 2" xfId="32817"/>
    <cellStyle name="t_JE 109 Rate Differential 08.12 3" xfId="8334"/>
    <cellStyle name="t_JE 109 Rate Differential 08.12 3 2" xfId="32038"/>
    <cellStyle name="t_JE 109 Rate Differential 08.12 3 2 2" xfId="33980"/>
    <cellStyle name="t_JE 109 Rate Differential 08.12 4" xfId="8335"/>
    <cellStyle name="t_JE 109 Rate Differential 08.12 4 2" xfId="32039"/>
    <cellStyle name="t_JE 109 Rate Differential 08.12 4 2 2" xfId="18931"/>
    <cellStyle name="t_JE 109 Rate Differential 08.12 5" xfId="8336"/>
    <cellStyle name="t_JE 109 Rate Differential 08.12 5 2" xfId="32040"/>
    <cellStyle name="t_JE 109 Rate Differential 08.12 5 2 2" xfId="18065"/>
    <cellStyle name="t_JE 109 Rate Differential 08.12 6" xfId="11744"/>
    <cellStyle name="t_JE 109 Rate Differential 08.12 6 2" xfId="13537"/>
    <cellStyle name="t_JE 109 Rate Differential 08.12 6 2 2" xfId="17075"/>
    <cellStyle name="t_JE 109 Rate Differential 08.12 6 2 3" xfId="24132"/>
    <cellStyle name="t_JE 109 Rate Differential 08.12 6 3" xfId="15318"/>
    <cellStyle name="t_JE 109 Rate Differential 08.12 6 4" xfId="22363"/>
    <cellStyle name="t_JE 109 Rate Differential 08.12 7" xfId="12653"/>
    <cellStyle name="t_JE 109 Rate Differential 08.12 7 2" xfId="16198"/>
    <cellStyle name="t_JE 109 Rate Differential 08.12 7 3" xfId="23254"/>
    <cellStyle name="t_JE 109 Rate Differential 08.12 8" xfId="14436"/>
    <cellStyle name="t_JE 109 Rate Differential 08.12 8 2" xfId="32036"/>
    <cellStyle name="t_JE 109 Rate Differential 08.12 8 3" xfId="34206"/>
    <cellStyle name="t_JE 109 Rate Differential 08.12 9" xfId="20547"/>
    <cellStyle name="t_JE 111 PNC ANALYSIS FEE ACCRUAL 07.12" xfId="8337"/>
    <cellStyle name="t_JE 111 PNC ANALYSIS FEE ACCRUAL 07.12 10" xfId="36891"/>
    <cellStyle name="t_JE 111 PNC ANALYSIS FEE ACCRUAL 07.12 11" xfId="37780"/>
    <cellStyle name="t_JE 111 PNC ANALYSIS FEE ACCRUAL 07.12 12" xfId="38668"/>
    <cellStyle name="t_JE 111 PNC ANALYSIS FEE ACCRUAL 07.12 2" xfId="8338"/>
    <cellStyle name="t_JE 111 PNC ANALYSIS FEE ACCRUAL 07.12 2 2" xfId="32042"/>
    <cellStyle name="t_JE 111 PNC ANALYSIS FEE ACCRUAL 07.12 2 2 2" xfId="19192"/>
    <cellStyle name="t_JE 111 PNC ANALYSIS FEE ACCRUAL 07.12 3" xfId="8339"/>
    <cellStyle name="t_JE 111 PNC ANALYSIS FEE ACCRUAL 07.12 3 2" xfId="32043"/>
    <cellStyle name="t_JE 111 PNC ANALYSIS FEE ACCRUAL 07.12 3 2 2" xfId="32806"/>
    <cellStyle name="t_JE 111 PNC ANALYSIS FEE ACCRUAL 07.12 4" xfId="8340"/>
    <cellStyle name="t_JE 111 PNC ANALYSIS FEE ACCRUAL 07.12 4 2" xfId="32044"/>
    <cellStyle name="t_JE 111 PNC ANALYSIS FEE ACCRUAL 07.12 4 2 2" xfId="18454"/>
    <cellStyle name="t_JE 111 PNC ANALYSIS FEE ACCRUAL 07.12 5" xfId="8341"/>
    <cellStyle name="t_JE 111 PNC ANALYSIS FEE ACCRUAL 07.12 5 2" xfId="32045"/>
    <cellStyle name="t_JE 111 PNC ANALYSIS FEE ACCRUAL 07.12 5 2 2" xfId="33974"/>
    <cellStyle name="t_JE 111 PNC ANALYSIS FEE ACCRUAL 07.12 6" xfId="11745"/>
    <cellStyle name="t_JE 111 PNC ANALYSIS FEE ACCRUAL 07.12 6 2" xfId="13538"/>
    <cellStyle name="t_JE 111 PNC ANALYSIS FEE ACCRUAL 07.12 6 2 2" xfId="17076"/>
    <cellStyle name="t_JE 111 PNC ANALYSIS FEE ACCRUAL 07.12 6 2 3" xfId="24133"/>
    <cellStyle name="t_JE 111 PNC ANALYSIS FEE ACCRUAL 07.12 6 3" xfId="15319"/>
    <cellStyle name="t_JE 111 PNC ANALYSIS FEE ACCRUAL 07.12 6 4" xfId="22364"/>
    <cellStyle name="t_JE 111 PNC ANALYSIS FEE ACCRUAL 07.12 7" xfId="12654"/>
    <cellStyle name="t_JE 111 PNC ANALYSIS FEE ACCRUAL 07.12 7 2" xfId="16199"/>
    <cellStyle name="t_JE 111 PNC ANALYSIS FEE ACCRUAL 07.12 7 3" xfId="23255"/>
    <cellStyle name="t_JE 111 PNC ANALYSIS FEE ACCRUAL 07.12 8" xfId="14437"/>
    <cellStyle name="t_JE 111 PNC ANALYSIS FEE ACCRUAL 07.12 8 2" xfId="32041"/>
    <cellStyle name="t_JE 111 PNC ANALYSIS FEE ACCRUAL 07.12 8 3" xfId="32901"/>
    <cellStyle name="t_JE 111 PNC ANALYSIS FEE ACCRUAL 07.12 9" xfId="20548"/>
    <cellStyle name="t_JE 125_AWCC Activity_NY_08.12" xfId="8342"/>
    <cellStyle name="t_JE 125_AWCC Activity_NY_08.12 2" xfId="11746"/>
    <cellStyle name="t_JE 125_AWCC Activity_NY_08.12 2 2" xfId="13539"/>
    <cellStyle name="t_JE 125_AWCC Activity_NY_08.12 2 2 2" xfId="17077"/>
    <cellStyle name="t_JE 125_AWCC Activity_NY_08.12 2 2 3" xfId="24134"/>
    <cellStyle name="t_JE 125_AWCC Activity_NY_08.12 2 3" xfId="15320"/>
    <cellStyle name="t_JE 125_AWCC Activity_NY_08.12 2 4" xfId="22365"/>
    <cellStyle name="t_JE 125_AWCC Activity_NY_08.12 3" xfId="12655"/>
    <cellStyle name="t_JE 125_AWCC Activity_NY_08.12 3 2" xfId="16200"/>
    <cellStyle name="t_JE 125_AWCC Activity_NY_08.12 3 3" xfId="23256"/>
    <cellStyle name="t_JE 125_AWCC Activity_NY_08.12 4" xfId="14438"/>
    <cellStyle name="t_JE 125_AWCC Activity_NY_08.12 4 2" xfId="32046"/>
    <cellStyle name="t_JE 125_AWCC Activity_NY_08.12 4 3" xfId="35833"/>
    <cellStyle name="t_JE 125_AWCC Activity_NY_08.12 5" xfId="20550"/>
    <cellStyle name="t_JE 125_AWCC Activity_NY_08.12 6" xfId="36892"/>
    <cellStyle name="t_JE 125_AWCC Activity_NY_08.12 7" xfId="37781"/>
    <cellStyle name="t_JE 125_AWCC Activity_NY_08.12 8" xfId="38669"/>
    <cellStyle name="t_JE 152_TSA accrue interest_LI_07.12" xfId="8343"/>
    <cellStyle name="t_JE 152_TSA accrue interest_LI_07.12 2" xfId="11747"/>
    <cellStyle name="t_JE 152_TSA accrue interest_LI_07.12 2 2" xfId="13540"/>
    <cellStyle name="t_JE 152_TSA accrue interest_LI_07.12 2 2 2" xfId="17078"/>
    <cellStyle name="t_JE 152_TSA accrue interest_LI_07.12 2 2 3" xfId="24135"/>
    <cellStyle name="t_JE 152_TSA accrue interest_LI_07.12 2 3" xfId="15321"/>
    <cellStyle name="t_JE 152_TSA accrue interest_LI_07.12 2 4" xfId="22366"/>
    <cellStyle name="t_JE 152_TSA accrue interest_LI_07.12 3" xfId="12656"/>
    <cellStyle name="t_JE 152_TSA accrue interest_LI_07.12 3 2" xfId="16201"/>
    <cellStyle name="t_JE 152_TSA accrue interest_LI_07.12 3 3" xfId="23257"/>
    <cellStyle name="t_JE 152_TSA accrue interest_LI_07.12 4" xfId="14439"/>
    <cellStyle name="t_JE 152_TSA accrue interest_LI_07.12 4 2" xfId="32047"/>
    <cellStyle name="t_JE 152_TSA accrue interest_LI_07.12 4 3" xfId="19550"/>
    <cellStyle name="t_JE 152_TSA accrue interest_LI_07.12 5" xfId="20551"/>
    <cellStyle name="t_JE 152_TSA accrue interest_LI_07.12 6" xfId="36893"/>
    <cellStyle name="t_JE 152_TSA accrue interest_LI_07.12 7" xfId="37782"/>
    <cellStyle name="t_JE 152_TSA accrue interest_LI_07.12 8" xfId="38670"/>
    <cellStyle name="t_JE 154 Interest on Village Refunds_02.12" xfId="8344"/>
    <cellStyle name="t_JE 154 Interest on Village Refunds_02.12 2" xfId="11748"/>
    <cellStyle name="t_JE 154 Interest on Village Refunds_02.12 2 2" xfId="13541"/>
    <cellStyle name="t_JE 154 Interest on Village Refunds_02.12 2 2 2" xfId="17079"/>
    <cellStyle name="t_JE 154 Interest on Village Refunds_02.12 2 2 3" xfId="24136"/>
    <cellStyle name="t_JE 154 Interest on Village Refunds_02.12 2 3" xfId="15322"/>
    <cellStyle name="t_JE 154 Interest on Village Refunds_02.12 2 4" xfId="22367"/>
    <cellStyle name="t_JE 154 Interest on Village Refunds_02.12 3" xfId="12657"/>
    <cellStyle name="t_JE 154 Interest on Village Refunds_02.12 3 2" xfId="16202"/>
    <cellStyle name="t_JE 154 Interest on Village Refunds_02.12 3 3" xfId="23258"/>
    <cellStyle name="t_JE 154 Interest on Village Refunds_02.12 4" xfId="14440"/>
    <cellStyle name="t_JE 154 Interest on Village Refunds_02.12 4 2" xfId="32048"/>
    <cellStyle name="t_JE 154 Interest on Village Refunds_02.12 4 3" xfId="34332"/>
    <cellStyle name="t_JE 154 Interest on Village Refunds_02.12 5" xfId="20552"/>
    <cellStyle name="t_JE 154 Interest on Village Refunds_02.12 6" xfId="36894"/>
    <cellStyle name="t_JE 154 Interest on Village Refunds_02.12 7" xfId="37783"/>
    <cellStyle name="t_JE 154 Interest on Village Refunds_02.12 8" xfId="38671"/>
    <cellStyle name="t_JE 154 Interest on Village Refunds_03.11" xfId="8345"/>
    <cellStyle name="t_JE 154 Interest on Village Refunds_03.11 2" xfId="11749"/>
    <cellStyle name="t_JE 154 Interest on Village Refunds_03.11 2 2" xfId="13542"/>
    <cellStyle name="t_JE 154 Interest on Village Refunds_03.11 2 2 2" xfId="17080"/>
    <cellStyle name="t_JE 154 Interest on Village Refunds_03.11 2 2 3" xfId="24137"/>
    <cellStyle name="t_JE 154 Interest on Village Refunds_03.11 2 3" xfId="15323"/>
    <cellStyle name="t_JE 154 Interest on Village Refunds_03.11 2 4" xfId="22368"/>
    <cellStyle name="t_JE 154 Interest on Village Refunds_03.11 3" xfId="12658"/>
    <cellStyle name="t_JE 154 Interest on Village Refunds_03.11 3 2" xfId="16203"/>
    <cellStyle name="t_JE 154 Interest on Village Refunds_03.11 3 3" xfId="23259"/>
    <cellStyle name="t_JE 154 Interest on Village Refunds_03.11 4" xfId="14441"/>
    <cellStyle name="t_JE 154 Interest on Village Refunds_03.11 4 2" xfId="32049"/>
    <cellStyle name="t_JE 154 Interest on Village Refunds_03.11 4 3" xfId="34311"/>
    <cellStyle name="t_JE 154 Interest on Village Refunds_03.11 5" xfId="20553"/>
    <cellStyle name="t_JE 154 Interest on Village Refunds_03.11 6" xfId="36895"/>
    <cellStyle name="t_JE 154 Interest on Village Refunds_03.11 7" xfId="37784"/>
    <cellStyle name="t_JE 154 Interest on Village Refunds_03.11 8" xfId="38672"/>
    <cellStyle name="t_JE 154 Interest on Village Refunds_03.11_256328 Accr Revenue Other_LI_11.11" xfId="8346"/>
    <cellStyle name="t_JE 154 Interest on Village Refunds_03.11_256328 Accr Revenue Other_LI_11.11 2" xfId="11750"/>
    <cellStyle name="t_JE 154 Interest on Village Refunds_03.11_256328 Accr Revenue Other_LI_11.11 2 2" xfId="13543"/>
    <cellStyle name="t_JE 154 Interest on Village Refunds_03.11_256328 Accr Revenue Other_LI_11.11 2 2 2" xfId="17081"/>
    <cellStyle name="t_JE 154 Interest on Village Refunds_03.11_256328 Accr Revenue Other_LI_11.11 2 2 3" xfId="24138"/>
    <cellStyle name="t_JE 154 Interest on Village Refunds_03.11_256328 Accr Revenue Other_LI_11.11 2 3" xfId="15324"/>
    <cellStyle name="t_JE 154 Interest on Village Refunds_03.11_256328 Accr Revenue Other_LI_11.11 2 4" xfId="22369"/>
    <cellStyle name="t_JE 154 Interest on Village Refunds_03.11_256328 Accr Revenue Other_LI_11.11 3" xfId="12659"/>
    <cellStyle name="t_JE 154 Interest on Village Refunds_03.11_256328 Accr Revenue Other_LI_11.11 3 2" xfId="16204"/>
    <cellStyle name="t_JE 154 Interest on Village Refunds_03.11_256328 Accr Revenue Other_LI_11.11 3 3" xfId="23260"/>
    <cellStyle name="t_JE 154 Interest on Village Refunds_03.11_256328 Accr Revenue Other_LI_11.11 4" xfId="14442"/>
    <cellStyle name="t_JE 154 Interest on Village Refunds_03.11_256328 Accr Revenue Other_LI_11.11 4 2" xfId="32050"/>
    <cellStyle name="t_JE 154 Interest on Village Refunds_03.11_256328 Accr Revenue Other_LI_11.11 4 3" xfId="20241"/>
    <cellStyle name="t_JE 154 Interest on Village Refunds_03.11_256328 Accr Revenue Other_LI_11.11 5" xfId="20554"/>
    <cellStyle name="t_JE 154 Interest on Village Refunds_03.11_256328 Accr Revenue Other_LI_11.11 6" xfId="36896"/>
    <cellStyle name="t_JE 154 Interest on Village Refunds_03.11_256328 Accr Revenue Other_LI_11.11 7" xfId="37785"/>
    <cellStyle name="t_JE 154 Interest on Village Refunds_03.11_256328 Accr Revenue Other_LI_11.11 8" xfId="38673"/>
    <cellStyle name="t_JE 154 Interest on Village Refunds_03.11_Attachment A updated with Co. Share 14% 07 25 2011" xfId="8347"/>
    <cellStyle name="t_JE 154 Interest on Village Refunds_03.11_Attachment A updated with Co. Share 14% 07 25 2011 2" xfId="11751"/>
    <cellStyle name="t_JE 154 Interest on Village Refunds_03.11_Attachment A updated with Co. Share 14% 07 25 2011 2 2" xfId="13544"/>
    <cellStyle name="t_JE 154 Interest on Village Refunds_03.11_Attachment A updated with Co. Share 14% 07 25 2011 2 2 2" xfId="17082"/>
    <cellStyle name="t_JE 154 Interest on Village Refunds_03.11_Attachment A updated with Co. Share 14% 07 25 2011 2 2 3" xfId="24139"/>
    <cellStyle name="t_JE 154 Interest on Village Refunds_03.11_Attachment A updated with Co. Share 14% 07 25 2011 2 3" xfId="15325"/>
    <cellStyle name="t_JE 154 Interest on Village Refunds_03.11_Attachment A updated with Co. Share 14% 07 25 2011 2 4" xfId="22370"/>
    <cellStyle name="t_JE 154 Interest on Village Refunds_03.11_Attachment A updated with Co. Share 14% 07 25 2011 3" xfId="12660"/>
    <cellStyle name="t_JE 154 Interest on Village Refunds_03.11_Attachment A updated with Co. Share 14% 07 25 2011 3 2" xfId="16205"/>
    <cellStyle name="t_JE 154 Interest on Village Refunds_03.11_Attachment A updated with Co. Share 14% 07 25 2011 3 3" xfId="23261"/>
    <cellStyle name="t_JE 154 Interest on Village Refunds_03.11_Attachment A updated with Co. Share 14% 07 25 2011 4" xfId="14443"/>
    <cellStyle name="t_JE 154 Interest on Village Refunds_03.11_Attachment A updated with Co. Share 14% 07 25 2011 4 2" xfId="32051"/>
    <cellStyle name="t_JE 154 Interest on Village Refunds_03.11_Attachment A updated with Co. Share 14% 07 25 2011 4 3" xfId="18560"/>
    <cellStyle name="t_JE 154 Interest on Village Refunds_03.11_Attachment A updated with Co. Share 14% 07 25 2011 5" xfId="20555"/>
    <cellStyle name="t_JE 154 Interest on Village Refunds_03.11_Attachment A updated with Co. Share 14% 07 25 2011 6" xfId="36897"/>
    <cellStyle name="t_JE 154 Interest on Village Refunds_03.11_Attachment A updated with Co. Share 14% 07 25 2011 7" xfId="37786"/>
    <cellStyle name="t_JE 154 Interest on Village Refunds_03.11_Attachment A updated with Co. Share 14% 07 25 2011 8" xfId="38674"/>
    <cellStyle name="t_JE 154 Interest on Village Refunds_03.11_Attachment A updated with Co. Share 14% 07 25 2011_Attachment A_Village Refunds # 2 as of 09 12 2011 updated" xfId="10793"/>
    <cellStyle name="t_JE 154 Interest on Village Refunds_03.11_Attachment A updated with Co. Share 14% 07 25 2011_Attachment A_Village Refunds # 2 as of 09 12 2011 updated 2" xfId="11844"/>
    <cellStyle name="t_JE 154 Interest on Village Refunds_03.11_Attachment A updated with Co. Share 14% 07 25 2011_Attachment A_Village Refunds # 2 as of 09 12 2011 updated 2 2" xfId="13636"/>
    <cellStyle name="t_JE 154 Interest on Village Refunds_03.11_Attachment A updated with Co. Share 14% 07 25 2011_Attachment A_Village Refunds # 2 as of 09 12 2011 updated 2 2 2" xfId="17172"/>
    <cellStyle name="t_JE 154 Interest on Village Refunds_03.11_Attachment A updated with Co. Share 14% 07 25 2011_Attachment A_Village Refunds # 2 as of 09 12 2011 updated 2 2 3" xfId="24230"/>
    <cellStyle name="t_JE 154 Interest on Village Refunds_03.11_Attachment A updated with Co. Share 14% 07 25 2011_Attachment A_Village Refunds # 2 as of 09 12 2011 updated 2 3" xfId="15415"/>
    <cellStyle name="t_JE 154 Interest on Village Refunds_03.11_Attachment A updated with Co. Share 14% 07 25 2011_Attachment A_Village Refunds # 2 as of 09 12 2011 updated 2 4" xfId="22461"/>
    <cellStyle name="t_JE 154 Interest on Village Refunds_03.11_Attachment A updated with Co. Share 14% 07 25 2011_Attachment A_Village Refunds # 2 as of 09 12 2011 updated 3" xfId="12754"/>
    <cellStyle name="t_JE 154 Interest on Village Refunds_03.11_Attachment A updated with Co. Share 14% 07 25 2011_Attachment A_Village Refunds # 2 as of 09 12 2011 updated 3 2" xfId="16294"/>
    <cellStyle name="t_JE 154 Interest on Village Refunds_03.11_Attachment A updated with Co. Share 14% 07 25 2011_Attachment A_Village Refunds # 2 as of 09 12 2011 updated 3 3" xfId="23351"/>
    <cellStyle name="t_JE 154 Interest on Village Refunds_03.11_Attachment A updated with Co. Share 14% 07 25 2011_Attachment A_Village Refunds # 2 as of 09 12 2011 updated 4" xfId="14535"/>
    <cellStyle name="t_JE 154 Interest on Village Refunds_03.11_Attachment A updated with Co. Share 14% 07 25 2011_Attachment A_Village Refunds # 2 as of 09 12 2011 updated 4 2" xfId="32052"/>
    <cellStyle name="t_JE 154 Interest on Village Refunds_03.11_Attachment A updated with Co. Share 14% 07 25 2011_Attachment A_Village Refunds # 2 as of 09 12 2011 updated 4 3" xfId="18799"/>
    <cellStyle name="t_JE 154 Interest on Village Refunds_03.11_Attachment A updated with Co. Share 14% 07 25 2011_Attachment A_Village Refunds # 2 as of 09 12 2011 updated 5" xfId="21527"/>
    <cellStyle name="t_JE 154 Interest on Village Refunds_03.11_Attachment A updated with Co. Share 14% 07 25 2011_Attachment A_Village Refunds # 2 as of 09 12 2011 updated 6" xfId="36990"/>
    <cellStyle name="t_JE 154 Interest on Village Refunds_03.11_Attachment A updated with Co. Share 14% 07 25 2011_Attachment A_Village Refunds # 2 as of 09 12 2011 updated 7" xfId="37875"/>
    <cellStyle name="t_JE 154 Interest on Village Refunds_03.11_Attachment A updated with Co. Share 14% 07 25 2011_Attachment A_Village Refunds # 2 as of 09 12 2011 updated 8" xfId="38763"/>
    <cellStyle name="t_JE 154 Interest on Village Refunds_03.11_Attachment A_Village Refunds # 2 as of 09 12 2011 updated" xfId="10794"/>
    <cellStyle name="t_JE 154 Interest on Village Refunds_03.11_Attachment A_Village Refunds # 2 as of 09 12 2011 updated 2" xfId="11845"/>
    <cellStyle name="t_JE 154 Interest on Village Refunds_03.11_Attachment A_Village Refunds # 2 as of 09 12 2011 updated 2 2" xfId="13637"/>
    <cellStyle name="t_JE 154 Interest on Village Refunds_03.11_Attachment A_Village Refunds # 2 as of 09 12 2011 updated 2 2 2" xfId="17173"/>
    <cellStyle name="t_JE 154 Interest on Village Refunds_03.11_Attachment A_Village Refunds # 2 as of 09 12 2011 updated 2 2 3" xfId="24231"/>
    <cellStyle name="t_JE 154 Interest on Village Refunds_03.11_Attachment A_Village Refunds # 2 as of 09 12 2011 updated 2 3" xfId="15416"/>
    <cellStyle name="t_JE 154 Interest on Village Refunds_03.11_Attachment A_Village Refunds # 2 as of 09 12 2011 updated 2 4" xfId="22462"/>
    <cellStyle name="t_JE 154 Interest on Village Refunds_03.11_Attachment A_Village Refunds # 2 as of 09 12 2011 updated 3" xfId="12755"/>
    <cellStyle name="t_JE 154 Interest on Village Refunds_03.11_Attachment A_Village Refunds # 2 as of 09 12 2011 updated 3 2" xfId="16295"/>
    <cellStyle name="t_JE 154 Interest on Village Refunds_03.11_Attachment A_Village Refunds # 2 as of 09 12 2011 updated 3 3" xfId="23352"/>
    <cellStyle name="t_JE 154 Interest on Village Refunds_03.11_Attachment A_Village Refunds # 2 as of 09 12 2011 updated 4" xfId="14536"/>
    <cellStyle name="t_JE 154 Interest on Village Refunds_03.11_Attachment A_Village Refunds # 2 as of 09 12 2011 updated 4 2" xfId="32053"/>
    <cellStyle name="t_JE 154 Interest on Village Refunds_03.11_Attachment A_Village Refunds # 2 as of 09 12 2011 updated 4 3" xfId="33906"/>
    <cellStyle name="t_JE 154 Interest on Village Refunds_03.11_Attachment A_Village Refunds # 2 as of 09 12 2011 updated 5" xfId="21528"/>
    <cellStyle name="t_JE 154 Interest on Village Refunds_03.11_Attachment A_Village Refunds # 2 as of 09 12 2011 updated 6" xfId="36991"/>
    <cellStyle name="t_JE 154 Interest on Village Refunds_03.11_Attachment A_Village Refunds # 2 as of 09 12 2011 updated 7" xfId="37876"/>
    <cellStyle name="t_JE 154 Interest on Village Refunds_03.11_Attachment A_Village Refunds # 2 as of 09 12 2011 updated 8" xfId="38764"/>
    <cellStyle name="t_JE 154 Interest on Village Refunds_03.11_JE 154 Interest on Village Refunds_02.12" xfId="8348"/>
    <cellStyle name="t_JE 154 Interest on Village Refunds_03.11_JE 154 Interest on Village Refunds_02.12 2" xfId="11752"/>
    <cellStyle name="t_JE 154 Interest on Village Refunds_03.11_JE 154 Interest on Village Refunds_02.12 2 2" xfId="13545"/>
    <cellStyle name="t_JE 154 Interest on Village Refunds_03.11_JE 154 Interest on Village Refunds_02.12 2 2 2" xfId="17083"/>
    <cellStyle name="t_JE 154 Interest on Village Refunds_03.11_JE 154 Interest on Village Refunds_02.12 2 2 3" xfId="24140"/>
    <cellStyle name="t_JE 154 Interest on Village Refunds_03.11_JE 154 Interest on Village Refunds_02.12 2 3" xfId="15326"/>
    <cellStyle name="t_JE 154 Interest on Village Refunds_03.11_JE 154 Interest on Village Refunds_02.12 2 4" xfId="22371"/>
    <cellStyle name="t_JE 154 Interest on Village Refunds_03.11_JE 154 Interest on Village Refunds_02.12 3" xfId="12661"/>
    <cellStyle name="t_JE 154 Interest on Village Refunds_03.11_JE 154 Interest on Village Refunds_02.12 3 2" xfId="16206"/>
    <cellStyle name="t_JE 154 Interest on Village Refunds_03.11_JE 154 Interest on Village Refunds_02.12 3 3" xfId="23262"/>
    <cellStyle name="t_JE 154 Interest on Village Refunds_03.11_JE 154 Interest on Village Refunds_02.12 4" xfId="14444"/>
    <cellStyle name="t_JE 154 Interest on Village Refunds_03.11_JE 154 Interest on Village Refunds_02.12 4 2" xfId="32054"/>
    <cellStyle name="t_JE 154 Interest on Village Refunds_03.11_JE 154 Interest on Village Refunds_02.12 4 3" xfId="18547"/>
    <cellStyle name="t_JE 154 Interest on Village Refunds_03.11_JE 154 Interest on Village Refunds_02.12 5" xfId="20556"/>
    <cellStyle name="t_JE 154 Interest on Village Refunds_03.11_JE 154 Interest on Village Refunds_02.12 6" xfId="36898"/>
    <cellStyle name="t_JE 154 Interest on Village Refunds_03.11_JE 154 Interest on Village Refunds_02.12 7" xfId="37787"/>
    <cellStyle name="t_JE 154 Interest on Village Refunds_03.11_JE 154 Interest on Village Refunds_02.12 8" xfId="38675"/>
    <cellStyle name="t_JE 154 Interest on Village Refunds_03.11_JE 154 Interest on Village Refunds_08.11" xfId="8349"/>
    <cellStyle name="t_JE 154 Interest on Village Refunds_03.11_JE 154 Interest on Village Refunds_08.11 2" xfId="11753"/>
    <cellStyle name="t_JE 154 Interest on Village Refunds_03.11_JE 154 Interest on Village Refunds_08.11 2 2" xfId="13546"/>
    <cellStyle name="t_JE 154 Interest on Village Refunds_03.11_JE 154 Interest on Village Refunds_08.11 2 2 2" xfId="17084"/>
    <cellStyle name="t_JE 154 Interest on Village Refunds_03.11_JE 154 Interest on Village Refunds_08.11 2 2 3" xfId="24141"/>
    <cellStyle name="t_JE 154 Interest on Village Refunds_03.11_JE 154 Interest on Village Refunds_08.11 2 3" xfId="15327"/>
    <cellStyle name="t_JE 154 Interest on Village Refunds_03.11_JE 154 Interest on Village Refunds_08.11 2 4" xfId="22372"/>
    <cellStyle name="t_JE 154 Interest on Village Refunds_03.11_JE 154 Interest on Village Refunds_08.11 3" xfId="12662"/>
    <cellStyle name="t_JE 154 Interest on Village Refunds_03.11_JE 154 Interest on Village Refunds_08.11 3 2" xfId="16207"/>
    <cellStyle name="t_JE 154 Interest on Village Refunds_03.11_JE 154 Interest on Village Refunds_08.11 3 3" xfId="23263"/>
    <cellStyle name="t_JE 154 Interest on Village Refunds_03.11_JE 154 Interest on Village Refunds_08.11 4" xfId="14445"/>
    <cellStyle name="t_JE 154 Interest on Village Refunds_03.11_JE 154 Interest on Village Refunds_08.11 4 2" xfId="32055"/>
    <cellStyle name="t_JE 154 Interest on Village Refunds_03.11_JE 154 Interest on Village Refunds_08.11 4 3" xfId="19364"/>
    <cellStyle name="t_JE 154 Interest on Village Refunds_03.11_JE 154 Interest on Village Refunds_08.11 5" xfId="20557"/>
    <cellStyle name="t_JE 154 Interest on Village Refunds_03.11_JE 154 Interest on Village Refunds_08.11 6" xfId="36899"/>
    <cellStyle name="t_JE 154 Interest on Village Refunds_03.11_JE 154 Interest on Village Refunds_08.11 7" xfId="37788"/>
    <cellStyle name="t_JE 154 Interest on Village Refunds_03.11_JE 154 Interest on Village Refunds_08.11 8" xfId="38676"/>
    <cellStyle name="t_JE 154 Interest on Village Refunds_03.11_JE 154 Interest on Village Refunds_08.11_Attachment A_Village Refunds # 2 as of 09 12 2011 updated" xfId="10795"/>
    <cellStyle name="t_JE 154 Interest on Village Refunds_03.11_JE 154 Interest on Village Refunds_08.11_Attachment A_Village Refunds # 2 as of 09 12 2011 updated 2" xfId="11846"/>
    <cellStyle name="t_JE 154 Interest on Village Refunds_03.11_JE 154 Interest on Village Refunds_08.11_Attachment A_Village Refunds # 2 as of 09 12 2011 updated 2 2" xfId="13638"/>
    <cellStyle name="t_JE 154 Interest on Village Refunds_03.11_JE 154 Interest on Village Refunds_08.11_Attachment A_Village Refunds # 2 as of 09 12 2011 updated 2 2 2" xfId="17174"/>
    <cellStyle name="t_JE 154 Interest on Village Refunds_03.11_JE 154 Interest on Village Refunds_08.11_Attachment A_Village Refunds # 2 as of 09 12 2011 updated 2 2 3" xfId="24232"/>
    <cellStyle name="t_JE 154 Interest on Village Refunds_03.11_JE 154 Interest on Village Refunds_08.11_Attachment A_Village Refunds # 2 as of 09 12 2011 updated 2 3" xfId="15417"/>
    <cellStyle name="t_JE 154 Interest on Village Refunds_03.11_JE 154 Interest on Village Refunds_08.11_Attachment A_Village Refunds # 2 as of 09 12 2011 updated 2 4" xfId="22463"/>
    <cellStyle name="t_JE 154 Interest on Village Refunds_03.11_JE 154 Interest on Village Refunds_08.11_Attachment A_Village Refunds # 2 as of 09 12 2011 updated 3" xfId="12756"/>
    <cellStyle name="t_JE 154 Interest on Village Refunds_03.11_JE 154 Interest on Village Refunds_08.11_Attachment A_Village Refunds # 2 as of 09 12 2011 updated 3 2" xfId="16296"/>
    <cellStyle name="t_JE 154 Interest on Village Refunds_03.11_JE 154 Interest on Village Refunds_08.11_Attachment A_Village Refunds # 2 as of 09 12 2011 updated 3 3" xfId="23353"/>
    <cellStyle name="t_JE 154 Interest on Village Refunds_03.11_JE 154 Interest on Village Refunds_08.11_Attachment A_Village Refunds # 2 as of 09 12 2011 updated 4" xfId="14537"/>
    <cellStyle name="t_JE 154 Interest on Village Refunds_03.11_JE 154 Interest on Village Refunds_08.11_Attachment A_Village Refunds # 2 as of 09 12 2011 updated 4 2" xfId="32056"/>
    <cellStyle name="t_JE 154 Interest on Village Refunds_03.11_JE 154 Interest on Village Refunds_08.11_Attachment A_Village Refunds # 2 as of 09 12 2011 updated 4 3" xfId="32416"/>
    <cellStyle name="t_JE 154 Interest on Village Refunds_03.11_JE 154 Interest on Village Refunds_08.11_Attachment A_Village Refunds # 2 as of 09 12 2011 updated 5" xfId="21529"/>
    <cellStyle name="t_JE 154 Interest on Village Refunds_03.11_JE 154 Interest on Village Refunds_08.11_Attachment A_Village Refunds # 2 as of 09 12 2011 updated 6" xfId="36992"/>
    <cellStyle name="t_JE 154 Interest on Village Refunds_03.11_JE 154 Interest on Village Refunds_08.11_Attachment A_Village Refunds # 2 as of 09 12 2011 updated 7" xfId="37877"/>
    <cellStyle name="t_JE 154 Interest on Village Refunds_03.11_JE 154 Interest on Village Refunds_08.11_Attachment A_Village Refunds # 2 as of 09 12 2011 updated 8" xfId="38765"/>
    <cellStyle name="t_JE 154 Interest on Village Refunds_03.11_JE 154 Interest on Village Refunds_11.11" xfId="8350"/>
    <cellStyle name="t_JE 154 Interest on Village Refunds_03.11_JE 154 Interest on Village Refunds_11.11 2" xfId="11754"/>
    <cellStyle name="t_JE 154 Interest on Village Refunds_03.11_JE 154 Interest on Village Refunds_11.11 2 2" xfId="13547"/>
    <cellStyle name="t_JE 154 Interest on Village Refunds_03.11_JE 154 Interest on Village Refunds_11.11 2 2 2" xfId="17085"/>
    <cellStyle name="t_JE 154 Interest on Village Refunds_03.11_JE 154 Interest on Village Refunds_11.11 2 2 3" xfId="24142"/>
    <cellStyle name="t_JE 154 Interest on Village Refunds_03.11_JE 154 Interest on Village Refunds_11.11 2 3" xfId="15328"/>
    <cellStyle name="t_JE 154 Interest on Village Refunds_03.11_JE 154 Interest on Village Refunds_11.11 2 4" xfId="22373"/>
    <cellStyle name="t_JE 154 Interest on Village Refunds_03.11_JE 154 Interest on Village Refunds_11.11 3" xfId="12663"/>
    <cellStyle name="t_JE 154 Interest on Village Refunds_03.11_JE 154 Interest on Village Refunds_11.11 3 2" xfId="16208"/>
    <cellStyle name="t_JE 154 Interest on Village Refunds_03.11_JE 154 Interest on Village Refunds_11.11 3 3" xfId="23264"/>
    <cellStyle name="t_JE 154 Interest on Village Refunds_03.11_JE 154 Interest on Village Refunds_11.11 4" xfId="14446"/>
    <cellStyle name="t_JE 154 Interest on Village Refunds_03.11_JE 154 Interest on Village Refunds_11.11 4 2" xfId="32057"/>
    <cellStyle name="t_JE 154 Interest on Village Refunds_03.11_JE 154 Interest on Village Refunds_11.11 4 3" xfId="20884"/>
    <cellStyle name="t_JE 154 Interest on Village Refunds_03.11_JE 154 Interest on Village Refunds_11.11 5" xfId="20558"/>
    <cellStyle name="t_JE 154 Interest on Village Refunds_03.11_JE 154 Interest on Village Refunds_11.11 6" xfId="36900"/>
    <cellStyle name="t_JE 154 Interest on Village Refunds_03.11_JE 154 Interest on Village Refunds_11.11 7" xfId="37789"/>
    <cellStyle name="t_JE 154 Interest on Village Refunds_03.11_JE 154 Interest on Village Refunds_11.11 8" xfId="38677"/>
    <cellStyle name="t_JE 154 Interest on Village Refunds_08.11" xfId="8351"/>
    <cellStyle name="t_JE 154 Interest on Village Refunds_08.11 2" xfId="11755"/>
    <cellStyle name="t_JE 154 Interest on Village Refunds_08.11 2 2" xfId="13548"/>
    <cellStyle name="t_JE 154 Interest on Village Refunds_08.11 2 2 2" xfId="17086"/>
    <cellStyle name="t_JE 154 Interest on Village Refunds_08.11 2 2 3" xfId="24143"/>
    <cellStyle name="t_JE 154 Interest on Village Refunds_08.11 2 3" xfId="15329"/>
    <cellStyle name="t_JE 154 Interest on Village Refunds_08.11 2 4" xfId="22374"/>
    <cellStyle name="t_JE 154 Interest on Village Refunds_08.11 3" xfId="12664"/>
    <cellStyle name="t_JE 154 Interest on Village Refunds_08.11 3 2" xfId="16209"/>
    <cellStyle name="t_JE 154 Interest on Village Refunds_08.11 3 3" xfId="23265"/>
    <cellStyle name="t_JE 154 Interest on Village Refunds_08.11 4" xfId="14447"/>
    <cellStyle name="t_JE 154 Interest on Village Refunds_08.11 4 2" xfId="32058"/>
    <cellStyle name="t_JE 154 Interest on Village Refunds_08.11 4 3" xfId="20684"/>
    <cellStyle name="t_JE 154 Interest on Village Refunds_08.11 5" xfId="20559"/>
    <cellStyle name="t_JE 154 Interest on Village Refunds_08.11 6" xfId="36901"/>
    <cellStyle name="t_JE 154 Interest on Village Refunds_08.11 7" xfId="37790"/>
    <cellStyle name="t_JE 154 Interest on Village Refunds_08.11 8" xfId="38678"/>
    <cellStyle name="t_JE 154 Interest on Village Refunds_08.11_Attachment A_Village Refunds # 2 as of 09 12 2011 updated" xfId="10796"/>
    <cellStyle name="t_JE 154 Interest on Village Refunds_08.11_Attachment A_Village Refunds # 2 as of 09 12 2011 updated 2" xfId="11847"/>
    <cellStyle name="t_JE 154 Interest on Village Refunds_08.11_Attachment A_Village Refunds # 2 as of 09 12 2011 updated 2 2" xfId="13639"/>
    <cellStyle name="t_JE 154 Interest on Village Refunds_08.11_Attachment A_Village Refunds # 2 as of 09 12 2011 updated 2 2 2" xfId="17175"/>
    <cellStyle name="t_JE 154 Interest on Village Refunds_08.11_Attachment A_Village Refunds # 2 as of 09 12 2011 updated 2 2 3" xfId="24233"/>
    <cellStyle name="t_JE 154 Interest on Village Refunds_08.11_Attachment A_Village Refunds # 2 as of 09 12 2011 updated 2 3" xfId="15418"/>
    <cellStyle name="t_JE 154 Interest on Village Refunds_08.11_Attachment A_Village Refunds # 2 as of 09 12 2011 updated 2 4" xfId="22464"/>
    <cellStyle name="t_JE 154 Interest on Village Refunds_08.11_Attachment A_Village Refunds # 2 as of 09 12 2011 updated 3" xfId="12757"/>
    <cellStyle name="t_JE 154 Interest on Village Refunds_08.11_Attachment A_Village Refunds # 2 as of 09 12 2011 updated 3 2" xfId="16297"/>
    <cellStyle name="t_JE 154 Interest on Village Refunds_08.11_Attachment A_Village Refunds # 2 as of 09 12 2011 updated 3 3" xfId="23354"/>
    <cellStyle name="t_JE 154 Interest on Village Refunds_08.11_Attachment A_Village Refunds # 2 as of 09 12 2011 updated 4" xfId="14538"/>
    <cellStyle name="t_JE 154 Interest on Village Refunds_08.11_Attachment A_Village Refunds # 2 as of 09 12 2011 updated 4 2" xfId="32059"/>
    <cellStyle name="t_JE 154 Interest on Village Refunds_08.11_Attachment A_Village Refunds # 2 as of 09 12 2011 updated 4 3" xfId="35492"/>
    <cellStyle name="t_JE 154 Interest on Village Refunds_08.11_Attachment A_Village Refunds # 2 as of 09 12 2011 updated 5" xfId="21530"/>
    <cellStyle name="t_JE 154 Interest on Village Refunds_08.11_Attachment A_Village Refunds # 2 as of 09 12 2011 updated 6" xfId="36993"/>
    <cellStyle name="t_JE 154 Interest on Village Refunds_08.11_Attachment A_Village Refunds # 2 as of 09 12 2011 updated 7" xfId="37878"/>
    <cellStyle name="t_JE 154 Interest on Village Refunds_08.11_Attachment A_Village Refunds # 2 as of 09 12 2011 updated 8" xfId="38766"/>
    <cellStyle name="t_JE 154 Interest on Village Refunds_09.11" xfId="10797"/>
    <cellStyle name="t_JE 154 Interest on Village Refunds_09.11 2" xfId="11848"/>
    <cellStyle name="t_JE 154 Interest on Village Refunds_09.11 2 2" xfId="13640"/>
    <cellStyle name="t_JE 154 Interest on Village Refunds_09.11 2 2 2" xfId="17176"/>
    <cellStyle name="t_JE 154 Interest on Village Refunds_09.11 2 2 3" xfId="24234"/>
    <cellStyle name="t_JE 154 Interest on Village Refunds_09.11 2 3" xfId="15419"/>
    <cellStyle name="t_JE 154 Interest on Village Refunds_09.11 2 4" xfId="22465"/>
    <cellStyle name="t_JE 154 Interest on Village Refunds_09.11 3" xfId="12758"/>
    <cellStyle name="t_JE 154 Interest on Village Refunds_09.11 3 2" xfId="16298"/>
    <cellStyle name="t_JE 154 Interest on Village Refunds_09.11 3 3" xfId="23355"/>
    <cellStyle name="t_JE 154 Interest on Village Refunds_09.11 4" xfId="14539"/>
    <cellStyle name="t_JE 154 Interest on Village Refunds_09.11 4 2" xfId="32060"/>
    <cellStyle name="t_JE 154 Interest on Village Refunds_09.11 4 3" xfId="35696"/>
    <cellStyle name="t_JE 154 Interest on Village Refunds_09.11 5" xfId="21531"/>
    <cellStyle name="t_JE 154 Interest on Village Refunds_09.11 6" xfId="36994"/>
    <cellStyle name="t_JE 154 Interest on Village Refunds_09.11 7" xfId="37879"/>
    <cellStyle name="t_JE 154 Interest on Village Refunds_09.11 8" xfId="38767"/>
    <cellStyle name="t_JE 154 Interest on Village Refunds_11.11" xfId="8352"/>
    <cellStyle name="t_JE 154 Interest on Village Refunds_11.11 2" xfId="11756"/>
    <cellStyle name="t_JE 154 Interest on Village Refunds_11.11 2 2" xfId="13549"/>
    <cellStyle name="t_JE 154 Interest on Village Refunds_11.11 2 2 2" xfId="17087"/>
    <cellStyle name="t_JE 154 Interest on Village Refunds_11.11 2 2 3" xfId="24144"/>
    <cellStyle name="t_JE 154 Interest on Village Refunds_11.11 2 3" xfId="15330"/>
    <cellStyle name="t_JE 154 Interest on Village Refunds_11.11 2 4" xfId="22375"/>
    <cellStyle name="t_JE 154 Interest on Village Refunds_11.11 3" xfId="12665"/>
    <cellStyle name="t_JE 154 Interest on Village Refunds_11.11 3 2" xfId="16210"/>
    <cellStyle name="t_JE 154 Interest on Village Refunds_11.11 3 3" xfId="23266"/>
    <cellStyle name="t_JE 154 Interest on Village Refunds_11.11 4" xfId="14448"/>
    <cellStyle name="t_JE 154 Interest on Village Refunds_11.11 4 2" xfId="32061"/>
    <cellStyle name="t_JE 154 Interest on Village Refunds_11.11 4 3" xfId="18776"/>
    <cellStyle name="t_JE 154 Interest on Village Refunds_11.11 5" xfId="20560"/>
    <cellStyle name="t_JE 154 Interest on Village Refunds_11.11 6" xfId="36902"/>
    <cellStyle name="t_JE 154 Interest on Village Refunds_11.11 7" xfId="37791"/>
    <cellStyle name="t_JE 154 Interest on Village Refunds_11.11 8" xfId="38679"/>
    <cellStyle name="t_JE 160 Workbasket accrual LI 09.11" xfId="8353"/>
    <cellStyle name="t_JE 160 Workbasket accrual LI 09.11 2" xfId="11757"/>
    <cellStyle name="t_JE 160 Workbasket accrual LI 09.11 2 2" xfId="13550"/>
    <cellStyle name="t_JE 160 Workbasket accrual LI 09.11 2 2 2" xfId="17088"/>
    <cellStyle name="t_JE 160 Workbasket accrual LI 09.11 2 2 3" xfId="24145"/>
    <cellStyle name="t_JE 160 Workbasket accrual LI 09.11 2 3" xfId="15331"/>
    <cellStyle name="t_JE 160 Workbasket accrual LI 09.11 2 4" xfId="22376"/>
    <cellStyle name="t_JE 160 Workbasket accrual LI 09.11 3" xfId="12666"/>
    <cellStyle name="t_JE 160 Workbasket accrual LI 09.11 3 2" xfId="16211"/>
    <cellStyle name="t_JE 160 Workbasket accrual LI 09.11 3 3" xfId="23267"/>
    <cellStyle name="t_JE 160 Workbasket accrual LI 09.11 4" xfId="14449"/>
    <cellStyle name="t_JE 160 Workbasket accrual LI 09.11 4 2" xfId="32062"/>
    <cellStyle name="t_JE 160 Workbasket accrual LI 09.11 4 3" xfId="32732"/>
    <cellStyle name="t_JE 160 Workbasket accrual LI 09.11 5" xfId="20561"/>
    <cellStyle name="t_JE 160 Workbasket accrual LI 09.11 6" xfId="36903"/>
    <cellStyle name="t_JE 160 Workbasket accrual LI 09.11 7" xfId="37792"/>
    <cellStyle name="t_JE 160 Workbasket accrual LI 09.11 8" xfId="38680"/>
    <cellStyle name="t_JE 160 Workbasket accrual LI 10.11 - in progress" xfId="8354"/>
    <cellStyle name="t_JE 160 Workbasket accrual LI 10.11 - in progress 2" xfId="11758"/>
    <cellStyle name="t_JE 160 Workbasket accrual LI 10.11 - in progress 2 2" xfId="13551"/>
    <cellStyle name="t_JE 160 Workbasket accrual LI 10.11 - in progress 2 2 2" xfId="17089"/>
    <cellStyle name="t_JE 160 Workbasket accrual LI 10.11 - in progress 2 2 3" xfId="24146"/>
    <cellStyle name="t_JE 160 Workbasket accrual LI 10.11 - in progress 2 3" xfId="15332"/>
    <cellStyle name="t_JE 160 Workbasket accrual LI 10.11 - in progress 2 4" xfId="22377"/>
    <cellStyle name="t_JE 160 Workbasket accrual LI 10.11 - in progress 3" xfId="12667"/>
    <cellStyle name="t_JE 160 Workbasket accrual LI 10.11 - in progress 3 2" xfId="16212"/>
    <cellStyle name="t_JE 160 Workbasket accrual LI 10.11 - in progress 3 3" xfId="23268"/>
    <cellStyle name="t_JE 160 Workbasket accrual LI 10.11 - in progress 4" xfId="14450"/>
    <cellStyle name="t_JE 160 Workbasket accrual LI 10.11 - in progress 4 2" xfId="32063"/>
    <cellStyle name="t_JE 160 Workbasket accrual LI 10.11 - in progress 4 3" xfId="17550"/>
    <cellStyle name="t_JE 160 Workbasket accrual LI 10.11 - in progress 5" xfId="20562"/>
    <cellStyle name="t_JE 160 Workbasket accrual LI 10.11 - in progress 6" xfId="36904"/>
    <cellStyle name="t_JE 160 Workbasket accrual LI 10.11 - in progress 7" xfId="37793"/>
    <cellStyle name="t_JE 160 Workbasket accrual LI 10.11 - in progress 8" xfId="38681"/>
    <cellStyle name="t_JE 160 Workbasket Accrual_CA_02.09" xfId="8355"/>
    <cellStyle name="t_JE 160 Workbasket Accrual_CA_02.09 2" xfId="11759"/>
    <cellStyle name="t_JE 160 Workbasket Accrual_CA_02.09 2 2" xfId="13552"/>
    <cellStyle name="t_JE 160 Workbasket Accrual_CA_02.09 2 2 2" xfId="17090"/>
    <cellStyle name="t_JE 160 Workbasket Accrual_CA_02.09 2 2 3" xfId="24147"/>
    <cellStyle name="t_JE 160 Workbasket Accrual_CA_02.09 2 3" xfId="15333"/>
    <cellStyle name="t_JE 160 Workbasket Accrual_CA_02.09 2 4" xfId="22378"/>
    <cellStyle name="t_JE 160 Workbasket Accrual_CA_02.09 3" xfId="12668"/>
    <cellStyle name="t_JE 160 Workbasket Accrual_CA_02.09 3 2" xfId="16213"/>
    <cellStyle name="t_JE 160 Workbasket Accrual_CA_02.09 3 3" xfId="23269"/>
    <cellStyle name="t_JE 160 Workbasket Accrual_CA_02.09 4" xfId="14451"/>
    <cellStyle name="t_JE 160 Workbasket Accrual_CA_02.09 4 2" xfId="32064"/>
    <cellStyle name="t_JE 160 Workbasket Accrual_CA_02.09 4 3" xfId="32801"/>
    <cellStyle name="t_JE 160 Workbasket Accrual_CA_02.09 5" xfId="20563"/>
    <cellStyle name="t_JE 160 Workbasket Accrual_CA_02.09 6" xfId="36905"/>
    <cellStyle name="t_JE 160 Workbasket Accrual_CA_02.09 7" xfId="37794"/>
    <cellStyle name="t_JE 160 Workbasket Accrual_CA_02.09 8" xfId="38682"/>
    <cellStyle name="t_JE 160 Workbasket Accrual_CA_02.09_JE 160 Workbasket accrual LI 09.11" xfId="8356"/>
    <cellStyle name="t_JE 160 Workbasket Accrual_CA_02.09_JE 160 Workbasket accrual LI 09.11 2" xfId="11760"/>
    <cellStyle name="t_JE 160 Workbasket Accrual_CA_02.09_JE 160 Workbasket accrual LI 09.11 2 2" xfId="13553"/>
    <cellStyle name="t_JE 160 Workbasket Accrual_CA_02.09_JE 160 Workbasket accrual LI 09.11 2 2 2" xfId="17091"/>
    <cellStyle name="t_JE 160 Workbasket Accrual_CA_02.09_JE 160 Workbasket accrual LI 09.11 2 2 3" xfId="24148"/>
    <cellStyle name="t_JE 160 Workbasket Accrual_CA_02.09_JE 160 Workbasket accrual LI 09.11 2 3" xfId="15334"/>
    <cellStyle name="t_JE 160 Workbasket Accrual_CA_02.09_JE 160 Workbasket accrual LI 09.11 2 4" xfId="22379"/>
    <cellStyle name="t_JE 160 Workbasket Accrual_CA_02.09_JE 160 Workbasket accrual LI 09.11 3" xfId="12669"/>
    <cellStyle name="t_JE 160 Workbasket Accrual_CA_02.09_JE 160 Workbasket accrual LI 09.11 3 2" xfId="16214"/>
    <cellStyle name="t_JE 160 Workbasket Accrual_CA_02.09_JE 160 Workbasket accrual LI 09.11 3 3" xfId="23270"/>
    <cellStyle name="t_JE 160 Workbasket Accrual_CA_02.09_JE 160 Workbasket accrual LI 09.11 4" xfId="14452"/>
    <cellStyle name="t_JE 160 Workbasket Accrual_CA_02.09_JE 160 Workbasket accrual LI 09.11 4 2" xfId="32065"/>
    <cellStyle name="t_JE 160 Workbasket Accrual_CA_02.09_JE 160 Workbasket accrual LI 09.11 4 3" xfId="17236"/>
    <cellStyle name="t_JE 160 Workbasket Accrual_CA_02.09_JE 160 Workbasket accrual LI 09.11 5" xfId="20564"/>
    <cellStyle name="t_JE 160 Workbasket Accrual_CA_02.09_JE 160 Workbasket accrual LI 09.11 6" xfId="36906"/>
    <cellStyle name="t_JE 160 Workbasket Accrual_CA_02.09_JE 160 Workbasket accrual LI 09.11 7" xfId="37795"/>
    <cellStyle name="t_JE 160 Workbasket Accrual_CA_02.09_JE 160 Workbasket accrual LI 09.11 8" xfId="38683"/>
    <cellStyle name="t_JE 160 Workbasket Accrual_CA_02.09_JE 160 Workbasket accrual LI 10.11 - in progress" xfId="8357"/>
    <cellStyle name="t_JE 160 Workbasket Accrual_CA_02.09_JE 160 Workbasket accrual LI 10.11 - in progress 2" xfId="11761"/>
    <cellStyle name="t_JE 160 Workbasket Accrual_CA_02.09_JE 160 Workbasket accrual LI 10.11 - in progress 2 2" xfId="13554"/>
    <cellStyle name="t_JE 160 Workbasket Accrual_CA_02.09_JE 160 Workbasket accrual LI 10.11 - in progress 2 2 2" xfId="17092"/>
    <cellStyle name="t_JE 160 Workbasket Accrual_CA_02.09_JE 160 Workbasket accrual LI 10.11 - in progress 2 2 3" xfId="24149"/>
    <cellStyle name="t_JE 160 Workbasket Accrual_CA_02.09_JE 160 Workbasket accrual LI 10.11 - in progress 2 3" xfId="15335"/>
    <cellStyle name="t_JE 160 Workbasket Accrual_CA_02.09_JE 160 Workbasket accrual LI 10.11 - in progress 2 4" xfId="22380"/>
    <cellStyle name="t_JE 160 Workbasket Accrual_CA_02.09_JE 160 Workbasket accrual LI 10.11 - in progress 3" xfId="12670"/>
    <cellStyle name="t_JE 160 Workbasket Accrual_CA_02.09_JE 160 Workbasket accrual LI 10.11 - in progress 3 2" xfId="16215"/>
    <cellStyle name="t_JE 160 Workbasket Accrual_CA_02.09_JE 160 Workbasket accrual LI 10.11 - in progress 3 3" xfId="23271"/>
    <cellStyle name="t_JE 160 Workbasket Accrual_CA_02.09_JE 160 Workbasket accrual LI 10.11 - in progress 4" xfId="14453"/>
    <cellStyle name="t_JE 160 Workbasket Accrual_CA_02.09_JE 160 Workbasket accrual LI 10.11 - in progress 4 2" xfId="32066"/>
    <cellStyle name="t_JE 160 Workbasket Accrual_CA_02.09_JE 160 Workbasket accrual LI 10.11 - in progress 4 3" xfId="21504"/>
    <cellStyle name="t_JE 160 Workbasket Accrual_CA_02.09_JE 160 Workbasket accrual LI 10.11 - in progress 5" xfId="20565"/>
    <cellStyle name="t_JE 160 Workbasket Accrual_CA_02.09_JE 160 Workbasket accrual LI 10.11 - in progress 6" xfId="36907"/>
    <cellStyle name="t_JE 160 Workbasket Accrual_CA_02.09_JE 160 Workbasket accrual LI 10.11 - in progress 7" xfId="37796"/>
    <cellStyle name="t_JE 160 Workbasket Accrual_CA_02.09_JE 160 Workbasket accrual LI 10.11 - in progress 8" xfId="38684"/>
    <cellStyle name="t_JE 160 Workbasket Accrual_CA_02.09_JE 160 Workbasket Template_LI_04.12" xfId="8358"/>
    <cellStyle name="t_JE 160 Workbasket Accrual_CA_02.09_JE 160 Workbasket Template_LI_04.12 2" xfId="11762"/>
    <cellStyle name="t_JE 160 Workbasket Accrual_CA_02.09_JE 160 Workbasket Template_LI_04.12 2 2" xfId="13555"/>
    <cellStyle name="t_JE 160 Workbasket Accrual_CA_02.09_JE 160 Workbasket Template_LI_04.12 2 2 2" xfId="17093"/>
    <cellStyle name="t_JE 160 Workbasket Accrual_CA_02.09_JE 160 Workbasket Template_LI_04.12 2 2 3" xfId="24150"/>
    <cellStyle name="t_JE 160 Workbasket Accrual_CA_02.09_JE 160 Workbasket Template_LI_04.12 2 3" xfId="15336"/>
    <cellStyle name="t_JE 160 Workbasket Accrual_CA_02.09_JE 160 Workbasket Template_LI_04.12 2 4" xfId="22381"/>
    <cellStyle name="t_JE 160 Workbasket Accrual_CA_02.09_JE 160 Workbasket Template_LI_04.12 3" xfId="12671"/>
    <cellStyle name="t_JE 160 Workbasket Accrual_CA_02.09_JE 160 Workbasket Template_LI_04.12 3 2" xfId="16216"/>
    <cellStyle name="t_JE 160 Workbasket Accrual_CA_02.09_JE 160 Workbasket Template_LI_04.12 3 3" xfId="23272"/>
    <cellStyle name="t_JE 160 Workbasket Accrual_CA_02.09_JE 160 Workbasket Template_LI_04.12 4" xfId="14454"/>
    <cellStyle name="t_JE 160 Workbasket Accrual_CA_02.09_JE 160 Workbasket Template_LI_04.12 4 2" xfId="32067"/>
    <cellStyle name="t_JE 160 Workbasket Accrual_CA_02.09_JE 160 Workbasket Template_LI_04.12 4 3" xfId="35634"/>
    <cellStyle name="t_JE 160 Workbasket Accrual_CA_02.09_JE 160 Workbasket Template_LI_04.12 5" xfId="20566"/>
    <cellStyle name="t_JE 160 Workbasket Accrual_CA_02.09_JE 160 Workbasket Template_LI_04.12 6" xfId="36908"/>
    <cellStyle name="t_JE 160 Workbasket Accrual_CA_02.09_JE 160 Workbasket Template_LI_04.12 7" xfId="37797"/>
    <cellStyle name="t_JE 160 Workbasket Accrual_CA_02.09_JE 160 Workbasket Template_LI_04.12 8" xfId="38685"/>
    <cellStyle name="t_JE 160 Workbasket Accrual_CA_02.09_JE 160 Workbasket Template_LI_04.12_JE 39081211 Reclass Fleet Expense from 38 to 39_NY_08.12" xfId="10951"/>
    <cellStyle name="t_JE 160 Workbasket Accrual_CA_02.09_JE 160 Workbasket Template_LI_04.12_JE 39081211 Reclass Fleet Expense from 38 to 39_NY_08.12 2" xfId="32068"/>
    <cellStyle name="t_JE 160 Workbasket Accrual_CA_02.09_JE 160 Workbasket Template_LI_04.12_JE 39081211 Reclass Fleet Expense from 38 to 39_NY_08.12 2 2" xfId="17481"/>
    <cellStyle name="t_JE 160 Workbasket Accrual_CA_02.09_JE 160 Workbasket Template_LI_07.12" xfId="8359"/>
    <cellStyle name="t_JE 160 Workbasket Accrual_CA_02.09_JE 160 Workbasket Template_LI_07.12 2" xfId="11763"/>
    <cellStyle name="t_JE 160 Workbasket Accrual_CA_02.09_JE 160 Workbasket Template_LI_07.12 2 2" xfId="13556"/>
    <cellStyle name="t_JE 160 Workbasket Accrual_CA_02.09_JE 160 Workbasket Template_LI_07.12 2 2 2" xfId="17094"/>
    <cellStyle name="t_JE 160 Workbasket Accrual_CA_02.09_JE 160 Workbasket Template_LI_07.12 2 2 3" xfId="24151"/>
    <cellStyle name="t_JE 160 Workbasket Accrual_CA_02.09_JE 160 Workbasket Template_LI_07.12 2 3" xfId="15337"/>
    <cellStyle name="t_JE 160 Workbasket Accrual_CA_02.09_JE 160 Workbasket Template_LI_07.12 2 4" xfId="22382"/>
    <cellStyle name="t_JE 160 Workbasket Accrual_CA_02.09_JE 160 Workbasket Template_LI_07.12 3" xfId="12672"/>
    <cellStyle name="t_JE 160 Workbasket Accrual_CA_02.09_JE 160 Workbasket Template_LI_07.12 3 2" xfId="16217"/>
    <cellStyle name="t_JE 160 Workbasket Accrual_CA_02.09_JE 160 Workbasket Template_LI_07.12 3 3" xfId="23273"/>
    <cellStyle name="t_JE 160 Workbasket Accrual_CA_02.09_JE 160 Workbasket Template_LI_07.12 4" xfId="14455"/>
    <cellStyle name="t_JE 160 Workbasket Accrual_CA_02.09_JE 160 Workbasket Template_LI_07.12 4 2" xfId="32069"/>
    <cellStyle name="t_JE 160 Workbasket Accrual_CA_02.09_JE 160 Workbasket Template_LI_07.12 4 3" xfId="19089"/>
    <cellStyle name="t_JE 160 Workbasket Accrual_CA_02.09_JE 160 Workbasket Template_LI_07.12 5" xfId="20567"/>
    <cellStyle name="t_JE 160 Workbasket Accrual_CA_02.09_JE 160 Workbasket Template_LI_07.12 6" xfId="36909"/>
    <cellStyle name="t_JE 160 Workbasket Accrual_CA_02.09_JE 160 Workbasket Template_LI_07.12 7" xfId="37798"/>
    <cellStyle name="t_JE 160 Workbasket Accrual_CA_02.09_JE 160 Workbasket Template_LI_07.12 8" xfId="38686"/>
    <cellStyle name="t_JE 160 Workbasket Accrual_CA_02.09_JE 175 Legal Accrual_LI_07.12" xfId="10952"/>
    <cellStyle name="t_JE 160 Workbasket Accrual_CA_02.09_JE 175 Legal Accrual_LI_07.12 2" xfId="32070"/>
    <cellStyle name="t_JE 160 Workbasket Accrual_CA_02.09_JE 175 Legal Accrual_LI_07.12 2 2" xfId="35484"/>
    <cellStyle name="t_JE 160 Workbasket Accrual_CA_02.09_JE 39081211 Reclass Fleet Expense from 38 to 39_NY_08.12" xfId="10953"/>
    <cellStyle name="t_JE 160 Workbasket Accrual_CA_02.09_JE 39081211 Reclass Fleet Expense from 38 to 39_NY_08.12 2" xfId="32071"/>
    <cellStyle name="t_JE 160 Workbasket Accrual_CA_02.09_JE 39081211 Reclass Fleet Expense from 38 to 39_NY_08.12 2 2" xfId="19417"/>
    <cellStyle name="t_JE 160 Workbasket Accrual_CA_03.09" xfId="8360"/>
    <cellStyle name="t_JE 160 Workbasket Accrual_CA_03.09 2" xfId="11764"/>
    <cellStyle name="t_JE 160 Workbasket Accrual_CA_03.09 2 2" xfId="13557"/>
    <cellStyle name="t_JE 160 Workbasket Accrual_CA_03.09 2 2 2" xfId="17095"/>
    <cellStyle name="t_JE 160 Workbasket Accrual_CA_03.09 2 2 3" xfId="24152"/>
    <cellStyle name="t_JE 160 Workbasket Accrual_CA_03.09 2 3" xfId="15338"/>
    <cellStyle name="t_JE 160 Workbasket Accrual_CA_03.09 2 4" xfId="22383"/>
    <cellStyle name="t_JE 160 Workbasket Accrual_CA_03.09 3" xfId="12673"/>
    <cellStyle name="t_JE 160 Workbasket Accrual_CA_03.09 3 2" xfId="16218"/>
    <cellStyle name="t_JE 160 Workbasket Accrual_CA_03.09 3 3" xfId="23274"/>
    <cellStyle name="t_JE 160 Workbasket Accrual_CA_03.09 4" xfId="14456"/>
    <cellStyle name="t_JE 160 Workbasket Accrual_CA_03.09 4 2" xfId="32072"/>
    <cellStyle name="t_JE 160 Workbasket Accrual_CA_03.09 4 3" xfId="17904"/>
    <cellStyle name="t_JE 160 Workbasket Accrual_CA_03.09 5" xfId="20568"/>
    <cellStyle name="t_JE 160 Workbasket Accrual_CA_03.09 6" xfId="36910"/>
    <cellStyle name="t_JE 160 Workbasket Accrual_CA_03.09 7" xfId="37799"/>
    <cellStyle name="t_JE 160 Workbasket Accrual_CA_03.09 8" xfId="38687"/>
    <cellStyle name="t_JE 160 Workbasket Accrual_CA_03.09_JE 160 Workbasket accrual LI 09.11" xfId="8361"/>
    <cellStyle name="t_JE 160 Workbasket Accrual_CA_03.09_JE 160 Workbasket accrual LI 09.11 2" xfId="11765"/>
    <cellStyle name="t_JE 160 Workbasket Accrual_CA_03.09_JE 160 Workbasket accrual LI 09.11 2 2" xfId="13558"/>
    <cellStyle name="t_JE 160 Workbasket Accrual_CA_03.09_JE 160 Workbasket accrual LI 09.11 2 2 2" xfId="17096"/>
    <cellStyle name="t_JE 160 Workbasket Accrual_CA_03.09_JE 160 Workbasket accrual LI 09.11 2 2 3" xfId="24153"/>
    <cellStyle name="t_JE 160 Workbasket Accrual_CA_03.09_JE 160 Workbasket accrual LI 09.11 2 3" xfId="15339"/>
    <cellStyle name="t_JE 160 Workbasket Accrual_CA_03.09_JE 160 Workbasket accrual LI 09.11 2 4" xfId="22384"/>
    <cellStyle name="t_JE 160 Workbasket Accrual_CA_03.09_JE 160 Workbasket accrual LI 09.11 3" xfId="12674"/>
    <cellStyle name="t_JE 160 Workbasket Accrual_CA_03.09_JE 160 Workbasket accrual LI 09.11 3 2" xfId="16219"/>
    <cellStyle name="t_JE 160 Workbasket Accrual_CA_03.09_JE 160 Workbasket accrual LI 09.11 3 3" xfId="23275"/>
    <cellStyle name="t_JE 160 Workbasket Accrual_CA_03.09_JE 160 Workbasket accrual LI 09.11 4" xfId="14457"/>
    <cellStyle name="t_JE 160 Workbasket Accrual_CA_03.09_JE 160 Workbasket accrual LI 09.11 4 2" xfId="32073"/>
    <cellStyle name="t_JE 160 Workbasket Accrual_CA_03.09_JE 160 Workbasket accrual LI 09.11 4 3" xfId="17665"/>
    <cellStyle name="t_JE 160 Workbasket Accrual_CA_03.09_JE 160 Workbasket accrual LI 09.11 5" xfId="20569"/>
    <cellStyle name="t_JE 160 Workbasket Accrual_CA_03.09_JE 160 Workbasket accrual LI 09.11 6" xfId="36911"/>
    <cellStyle name="t_JE 160 Workbasket Accrual_CA_03.09_JE 160 Workbasket accrual LI 09.11 7" xfId="37800"/>
    <cellStyle name="t_JE 160 Workbasket Accrual_CA_03.09_JE 160 Workbasket accrual LI 09.11 8" xfId="38688"/>
    <cellStyle name="t_JE 160 Workbasket Accrual_CA_03.09_JE 160 Workbasket accrual LI 10.11 - in progress" xfId="8362"/>
    <cellStyle name="t_JE 160 Workbasket Accrual_CA_03.09_JE 160 Workbasket accrual LI 10.11 - in progress 2" xfId="11766"/>
    <cellStyle name="t_JE 160 Workbasket Accrual_CA_03.09_JE 160 Workbasket accrual LI 10.11 - in progress 2 2" xfId="13559"/>
    <cellStyle name="t_JE 160 Workbasket Accrual_CA_03.09_JE 160 Workbasket accrual LI 10.11 - in progress 2 2 2" xfId="17097"/>
    <cellStyle name="t_JE 160 Workbasket Accrual_CA_03.09_JE 160 Workbasket accrual LI 10.11 - in progress 2 2 3" xfId="24154"/>
    <cellStyle name="t_JE 160 Workbasket Accrual_CA_03.09_JE 160 Workbasket accrual LI 10.11 - in progress 2 3" xfId="15340"/>
    <cellStyle name="t_JE 160 Workbasket Accrual_CA_03.09_JE 160 Workbasket accrual LI 10.11 - in progress 2 4" xfId="22385"/>
    <cellStyle name="t_JE 160 Workbasket Accrual_CA_03.09_JE 160 Workbasket accrual LI 10.11 - in progress 3" xfId="12675"/>
    <cellStyle name="t_JE 160 Workbasket Accrual_CA_03.09_JE 160 Workbasket accrual LI 10.11 - in progress 3 2" xfId="16220"/>
    <cellStyle name="t_JE 160 Workbasket Accrual_CA_03.09_JE 160 Workbasket accrual LI 10.11 - in progress 3 3" xfId="23276"/>
    <cellStyle name="t_JE 160 Workbasket Accrual_CA_03.09_JE 160 Workbasket accrual LI 10.11 - in progress 4" xfId="14458"/>
    <cellStyle name="t_JE 160 Workbasket Accrual_CA_03.09_JE 160 Workbasket accrual LI 10.11 - in progress 4 2" xfId="32074"/>
    <cellStyle name="t_JE 160 Workbasket Accrual_CA_03.09_JE 160 Workbasket accrual LI 10.11 - in progress 4 3" xfId="33323"/>
    <cellStyle name="t_JE 160 Workbasket Accrual_CA_03.09_JE 160 Workbasket accrual LI 10.11 - in progress 5" xfId="20570"/>
    <cellStyle name="t_JE 160 Workbasket Accrual_CA_03.09_JE 160 Workbasket accrual LI 10.11 - in progress 6" xfId="36912"/>
    <cellStyle name="t_JE 160 Workbasket Accrual_CA_03.09_JE 160 Workbasket accrual LI 10.11 - in progress 7" xfId="37801"/>
    <cellStyle name="t_JE 160 Workbasket Accrual_CA_03.09_JE 160 Workbasket accrual LI 10.11 - in progress 8" xfId="38689"/>
    <cellStyle name="t_JE 160 Workbasket Accrual_CA_03.09_JE 160 Workbasket Template_LI_04.12" xfId="8363"/>
    <cellStyle name="t_JE 160 Workbasket Accrual_CA_03.09_JE 160 Workbasket Template_LI_04.12 2" xfId="11767"/>
    <cellStyle name="t_JE 160 Workbasket Accrual_CA_03.09_JE 160 Workbasket Template_LI_04.12 2 2" xfId="13560"/>
    <cellStyle name="t_JE 160 Workbasket Accrual_CA_03.09_JE 160 Workbasket Template_LI_04.12 2 2 2" xfId="17098"/>
    <cellStyle name="t_JE 160 Workbasket Accrual_CA_03.09_JE 160 Workbasket Template_LI_04.12 2 2 3" xfId="24155"/>
    <cellStyle name="t_JE 160 Workbasket Accrual_CA_03.09_JE 160 Workbasket Template_LI_04.12 2 3" xfId="15341"/>
    <cellStyle name="t_JE 160 Workbasket Accrual_CA_03.09_JE 160 Workbasket Template_LI_04.12 2 4" xfId="22386"/>
    <cellStyle name="t_JE 160 Workbasket Accrual_CA_03.09_JE 160 Workbasket Template_LI_04.12 3" xfId="12676"/>
    <cellStyle name="t_JE 160 Workbasket Accrual_CA_03.09_JE 160 Workbasket Template_LI_04.12 3 2" xfId="16221"/>
    <cellStyle name="t_JE 160 Workbasket Accrual_CA_03.09_JE 160 Workbasket Template_LI_04.12 3 3" xfId="23277"/>
    <cellStyle name="t_JE 160 Workbasket Accrual_CA_03.09_JE 160 Workbasket Template_LI_04.12 4" xfId="14459"/>
    <cellStyle name="t_JE 160 Workbasket Accrual_CA_03.09_JE 160 Workbasket Template_LI_04.12 4 2" xfId="32075"/>
    <cellStyle name="t_JE 160 Workbasket Accrual_CA_03.09_JE 160 Workbasket Template_LI_04.12 4 3" xfId="34382"/>
    <cellStyle name="t_JE 160 Workbasket Accrual_CA_03.09_JE 160 Workbasket Template_LI_04.12 5" xfId="20571"/>
    <cellStyle name="t_JE 160 Workbasket Accrual_CA_03.09_JE 160 Workbasket Template_LI_04.12 6" xfId="36913"/>
    <cellStyle name="t_JE 160 Workbasket Accrual_CA_03.09_JE 160 Workbasket Template_LI_04.12 7" xfId="37802"/>
    <cellStyle name="t_JE 160 Workbasket Accrual_CA_03.09_JE 160 Workbasket Template_LI_04.12 8" xfId="38690"/>
    <cellStyle name="t_JE 160 Workbasket Accrual_CA_03.09_JE 160 Workbasket Template_LI_04.12_JE 39081211 Reclass Fleet Expense from 38 to 39_NY_08.12" xfId="10954"/>
    <cellStyle name="t_JE 160 Workbasket Accrual_CA_03.09_JE 160 Workbasket Template_LI_04.12_JE 39081211 Reclass Fleet Expense from 38 to 39_NY_08.12 2" xfId="32076"/>
    <cellStyle name="t_JE 160 Workbasket Accrual_CA_03.09_JE 160 Workbasket Template_LI_04.12_JE 39081211 Reclass Fleet Expense from 38 to 39_NY_08.12 2 2" xfId="18497"/>
    <cellStyle name="t_JE 160 Workbasket Accrual_CA_03.09_JE 160 Workbasket Template_LI_07.12" xfId="8364"/>
    <cellStyle name="t_JE 160 Workbasket Accrual_CA_03.09_JE 160 Workbasket Template_LI_07.12 2" xfId="11768"/>
    <cellStyle name="t_JE 160 Workbasket Accrual_CA_03.09_JE 160 Workbasket Template_LI_07.12 2 2" xfId="13561"/>
    <cellStyle name="t_JE 160 Workbasket Accrual_CA_03.09_JE 160 Workbasket Template_LI_07.12 2 2 2" xfId="17099"/>
    <cellStyle name="t_JE 160 Workbasket Accrual_CA_03.09_JE 160 Workbasket Template_LI_07.12 2 2 3" xfId="24156"/>
    <cellStyle name="t_JE 160 Workbasket Accrual_CA_03.09_JE 160 Workbasket Template_LI_07.12 2 3" xfId="15342"/>
    <cellStyle name="t_JE 160 Workbasket Accrual_CA_03.09_JE 160 Workbasket Template_LI_07.12 2 4" xfId="22387"/>
    <cellStyle name="t_JE 160 Workbasket Accrual_CA_03.09_JE 160 Workbasket Template_LI_07.12 3" xfId="12677"/>
    <cellStyle name="t_JE 160 Workbasket Accrual_CA_03.09_JE 160 Workbasket Template_LI_07.12 3 2" xfId="16222"/>
    <cellStyle name="t_JE 160 Workbasket Accrual_CA_03.09_JE 160 Workbasket Template_LI_07.12 3 3" xfId="23278"/>
    <cellStyle name="t_JE 160 Workbasket Accrual_CA_03.09_JE 160 Workbasket Template_LI_07.12 4" xfId="14460"/>
    <cellStyle name="t_JE 160 Workbasket Accrual_CA_03.09_JE 160 Workbasket Template_LI_07.12 4 2" xfId="32077"/>
    <cellStyle name="t_JE 160 Workbasket Accrual_CA_03.09_JE 160 Workbasket Template_LI_07.12 4 3" xfId="35927"/>
    <cellStyle name="t_JE 160 Workbasket Accrual_CA_03.09_JE 160 Workbasket Template_LI_07.12 5" xfId="20572"/>
    <cellStyle name="t_JE 160 Workbasket Accrual_CA_03.09_JE 160 Workbasket Template_LI_07.12 6" xfId="36914"/>
    <cellStyle name="t_JE 160 Workbasket Accrual_CA_03.09_JE 160 Workbasket Template_LI_07.12 7" xfId="37803"/>
    <cellStyle name="t_JE 160 Workbasket Accrual_CA_03.09_JE 160 Workbasket Template_LI_07.12 8" xfId="38691"/>
    <cellStyle name="t_JE 160 Workbasket Accrual_CA_03.09_JE 175 Legal Accrual_LI_07.12" xfId="10955"/>
    <cellStyle name="t_JE 160 Workbasket Accrual_CA_03.09_JE 175 Legal Accrual_LI_07.12 2" xfId="32078"/>
    <cellStyle name="t_JE 160 Workbasket Accrual_CA_03.09_JE 175 Legal Accrual_LI_07.12 2 2" xfId="19308"/>
    <cellStyle name="t_JE 160 Workbasket Accrual_CA_03.09_JE 39081211 Reclass Fleet Expense from 38 to 39_NY_08.12" xfId="10956"/>
    <cellStyle name="t_JE 160 Workbasket Accrual_CA_03.09_JE 39081211 Reclass Fleet Expense from 38 to 39_NY_08.12 2" xfId="32079"/>
    <cellStyle name="t_JE 160 Workbasket Accrual_CA_03.09_JE 39081211 Reclass Fleet Expense from 38 to 39_NY_08.12 2 2" xfId="33403"/>
    <cellStyle name="t_JE 160 Workbasket Accrual-_CA_04.09" xfId="8365"/>
    <cellStyle name="t_JE 160 Workbasket Accrual-_CA_04.09 2" xfId="11769"/>
    <cellStyle name="t_JE 160 Workbasket Accrual-_CA_04.09 2 2" xfId="13562"/>
    <cellStyle name="t_JE 160 Workbasket Accrual-_CA_04.09 2 2 2" xfId="17100"/>
    <cellStyle name="t_JE 160 Workbasket Accrual-_CA_04.09 2 2 3" xfId="24157"/>
    <cellStyle name="t_JE 160 Workbasket Accrual-_CA_04.09 2 3" xfId="15343"/>
    <cellStyle name="t_JE 160 Workbasket Accrual-_CA_04.09 2 4" xfId="22388"/>
    <cellStyle name="t_JE 160 Workbasket Accrual-_CA_04.09 3" xfId="12678"/>
    <cellStyle name="t_JE 160 Workbasket Accrual-_CA_04.09 3 2" xfId="16223"/>
    <cellStyle name="t_JE 160 Workbasket Accrual-_CA_04.09 3 3" xfId="23279"/>
    <cellStyle name="t_JE 160 Workbasket Accrual-_CA_04.09 4" xfId="14461"/>
    <cellStyle name="t_JE 160 Workbasket Accrual-_CA_04.09 4 2" xfId="32080"/>
    <cellStyle name="t_JE 160 Workbasket Accrual-_CA_04.09 4 3" xfId="19546"/>
    <cellStyle name="t_JE 160 Workbasket Accrual-_CA_04.09 5" xfId="20573"/>
    <cellStyle name="t_JE 160 Workbasket Accrual-_CA_04.09 6" xfId="36915"/>
    <cellStyle name="t_JE 160 Workbasket Accrual-_CA_04.09 7" xfId="37804"/>
    <cellStyle name="t_JE 160 Workbasket Accrual-_CA_04.09 8" xfId="38692"/>
    <cellStyle name="t_JE 160 Workbasket Accrual-_CA_04.09_JE 160 Workbasket accrual LI 09.11" xfId="8366"/>
    <cellStyle name="t_JE 160 Workbasket Accrual-_CA_04.09_JE 160 Workbasket accrual LI 09.11 2" xfId="11770"/>
    <cellStyle name="t_JE 160 Workbasket Accrual-_CA_04.09_JE 160 Workbasket accrual LI 09.11 2 2" xfId="13563"/>
    <cellStyle name="t_JE 160 Workbasket Accrual-_CA_04.09_JE 160 Workbasket accrual LI 09.11 2 2 2" xfId="17101"/>
    <cellStyle name="t_JE 160 Workbasket Accrual-_CA_04.09_JE 160 Workbasket accrual LI 09.11 2 2 3" xfId="24158"/>
    <cellStyle name="t_JE 160 Workbasket Accrual-_CA_04.09_JE 160 Workbasket accrual LI 09.11 2 3" xfId="15344"/>
    <cellStyle name="t_JE 160 Workbasket Accrual-_CA_04.09_JE 160 Workbasket accrual LI 09.11 2 4" xfId="22389"/>
    <cellStyle name="t_JE 160 Workbasket Accrual-_CA_04.09_JE 160 Workbasket accrual LI 09.11 3" xfId="12679"/>
    <cellStyle name="t_JE 160 Workbasket Accrual-_CA_04.09_JE 160 Workbasket accrual LI 09.11 3 2" xfId="16224"/>
    <cellStyle name="t_JE 160 Workbasket Accrual-_CA_04.09_JE 160 Workbasket accrual LI 09.11 3 3" xfId="23280"/>
    <cellStyle name="t_JE 160 Workbasket Accrual-_CA_04.09_JE 160 Workbasket accrual LI 09.11 4" xfId="14462"/>
    <cellStyle name="t_JE 160 Workbasket Accrual-_CA_04.09_JE 160 Workbasket accrual LI 09.11 4 2" xfId="32081"/>
    <cellStyle name="t_JE 160 Workbasket Accrual-_CA_04.09_JE 160 Workbasket accrual LI 09.11 4 3" xfId="17593"/>
    <cellStyle name="t_JE 160 Workbasket Accrual-_CA_04.09_JE 160 Workbasket accrual LI 09.11 5" xfId="20574"/>
    <cellStyle name="t_JE 160 Workbasket Accrual-_CA_04.09_JE 160 Workbasket accrual LI 09.11 6" xfId="36916"/>
    <cellStyle name="t_JE 160 Workbasket Accrual-_CA_04.09_JE 160 Workbasket accrual LI 09.11 7" xfId="37805"/>
    <cellStyle name="t_JE 160 Workbasket Accrual-_CA_04.09_JE 160 Workbasket accrual LI 09.11 8" xfId="38693"/>
    <cellStyle name="t_JE 160 Workbasket Accrual-_CA_04.09_JE 160 Workbasket accrual LI 10.11 - in progress" xfId="8367"/>
    <cellStyle name="t_JE 160 Workbasket Accrual-_CA_04.09_JE 160 Workbasket accrual LI 10.11 - in progress 2" xfId="11771"/>
    <cellStyle name="t_JE 160 Workbasket Accrual-_CA_04.09_JE 160 Workbasket accrual LI 10.11 - in progress 2 2" xfId="13564"/>
    <cellStyle name="t_JE 160 Workbasket Accrual-_CA_04.09_JE 160 Workbasket accrual LI 10.11 - in progress 2 2 2" xfId="17102"/>
    <cellStyle name="t_JE 160 Workbasket Accrual-_CA_04.09_JE 160 Workbasket accrual LI 10.11 - in progress 2 2 3" xfId="24159"/>
    <cellStyle name="t_JE 160 Workbasket Accrual-_CA_04.09_JE 160 Workbasket accrual LI 10.11 - in progress 2 3" xfId="15345"/>
    <cellStyle name="t_JE 160 Workbasket Accrual-_CA_04.09_JE 160 Workbasket accrual LI 10.11 - in progress 2 4" xfId="22390"/>
    <cellStyle name="t_JE 160 Workbasket Accrual-_CA_04.09_JE 160 Workbasket accrual LI 10.11 - in progress 3" xfId="12680"/>
    <cellStyle name="t_JE 160 Workbasket Accrual-_CA_04.09_JE 160 Workbasket accrual LI 10.11 - in progress 3 2" xfId="16225"/>
    <cellStyle name="t_JE 160 Workbasket Accrual-_CA_04.09_JE 160 Workbasket accrual LI 10.11 - in progress 3 3" xfId="23281"/>
    <cellStyle name="t_JE 160 Workbasket Accrual-_CA_04.09_JE 160 Workbasket accrual LI 10.11 - in progress 4" xfId="14463"/>
    <cellStyle name="t_JE 160 Workbasket Accrual-_CA_04.09_JE 160 Workbasket accrual LI 10.11 - in progress 4 2" xfId="32082"/>
    <cellStyle name="t_JE 160 Workbasket Accrual-_CA_04.09_JE 160 Workbasket accrual LI 10.11 - in progress 4 3" xfId="33973"/>
    <cellStyle name="t_JE 160 Workbasket Accrual-_CA_04.09_JE 160 Workbasket accrual LI 10.11 - in progress 5" xfId="20575"/>
    <cellStyle name="t_JE 160 Workbasket Accrual-_CA_04.09_JE 160 Workbasket accrual LI 10.11 - in progress 6" xfId="36917"/>
    <cellStyle name="t_JE 160 Workbasket Accrual-_CA_04.09_JE 160 Workbasket accrual LI 10.11 - in progress 7" xfId="37806"/>
    <cellStyle name="t_JE 160 Workbasket Accrual-_CA_04.09_JE 160 Workbasket accrual LI 10.11 - in progress 8" xfId="38694"/>
    <cellStyle name="t_JE 160 Workbasket Accrual-_CA_04.09_JE 160 Workbasket Template_LI_04.12" xfId="8368"/>
    <cellStyle name="t_JE 160 Workbasket Accrual-_CA_04.09_JE 160 Workbasket Template_LI_04.12 2" xfId="11772"/>
    <cellStyle name="t_JE 160 Workbasket Accrual-_CA_04.09_JE 160 Workbasket Template_LI_04.12 2 2" xfId="13565"/>
    <cellStyle name="t_JE 160 Workbasket Accrual-_CA_04.09_JE 160 Workbasket Template_LI_04.12 2 2 2" xfId="17103"/>
    <cellStyle name="t_JE 160 Workbasket Accrual-_CA_04.09_JE 160 Workbasket Template_LI_04.12 2 2 3" xfId="24160"/>
    <cellStyle name="t_JE 160 Workbasket Accrual-_CA_04.09_JE 160 Workbasket Template_LI_04.12 2 3" xfId="15346"/>
    <cellStyle name="t_JE 160 Workbasket Accrual-_CA_04.09_JE 160 Workbasket Template_LI_04.12 2 4" xfId="22391"/>
    <cellStyle name="t_JE 160 Workbasket Accrual-_CA_04.09_JE 160 Workbasket Template_LI_04.12 3" xfId="12681"/>
    <cellStyle name="t_JE 160 Workbasket Accrual-_CA_04.09_JE 160 Workbasket Template_LI_04.12 3 2" xfId="16226"/>
    <cellStyle name="t_JE 160 Workbasket Accrual-_CA_04.09_JE 160 Workbasket Template_LI_04.12 3 3" xfId="23282"/>
    <cellStyle name="t_JE 160 Workbasket Accrual-_CA_04.09_JE 160 Workbasket Template_LI_04.12 4" xfId="14464"/>
    <cellStyle name="t_JE 160 Workbasket Accrual-_CA_04.09_JE 160 Workbasket Template_LI_04.12 4 2" xfId="32083"/>
    <cellStyle name="t_JE 160 Workbasket Accrual-_CA_04.09_JE 160 Workbasket Template_LI_04.12 4 3" xfId="18138"/>
    <cellStyle name="t_JE 160 Workbasket Accrual-_CA_04.09_JE 160 Workbasket Template_LI_04.12 5" xfId="20576"/>
    <cellStyle name="t_JE 160 Workbasket Accrual-_CA_04.09_JE 160 Workbasket Template_LI_04.12 6" xfId="36918"/>
    <cellStyle name="t_JE 160 Workbasket Accrual-_CA_04.09_JE 160 Workbasket Template_LI_04.12 7" xfId="37807"/>
    <cellStyle name="t_JE 160 Workbasket Accrual-_CA_04.09_JE 160 Workbasket Template_LI_04.12 8" xfId="38695"/>
    <cellStyle name="t_JE 160 Workbasket Accrual-_CA_04.09_JE 160 Workbasket Template_LI_04.12_JE 39081211 Reclass Fleet Expense from 38 to 39_NY_08.12" xfId="10957"/>
    <cellStyle name="t_JE 160 Workbasket Accrual-_CA_04.09_JE 160 Workbasket Template_LI_04.12_JE 39081211 Reclass Fleet Expense from 38 to 39_NY_08.12 2" xfId="32084"/>
    <cellStyle name="t_JE 160 Workbasket Accrual-_CA_04.09_JE 160 Workbasket Template_LI_04.12_JE 39081211 Reclass Fleet Expense from 38 to 39_NY_08.12 2 2" xfId="32784"/>
    <cellStyle name="t_JE 160 Workbasket Accrual-_CA_04.09_JE 160 Workbasket Template_LI_07.12" xfId="8369"/>
    <cellStyle name="t_JE 160 Workbasket Accrual-_CA_04.09_JE 160 Workbasket Template_LI_07.12 2" xfId="11773"/>
    <cellStyle name="t_JE 160 Workbasket Accrual-_CA_04.09_JE 160 Workbasket Template_LI_07.12 2 2" xfId="13566"/>
    <cellStyle name="t_JE 160 Workbasket Accrual-_CA_04.09_JE 160 Workbasket Template_LI_07.12 2 2 2" xfId="17104"/>
    <cellStyle name="t_JE 160 Workbasket Accrual-_CA_04.09_JE 160 Workbasket Template_LI_07.12 2 2 3" xfId="24161"/>
    <cellStyle name="t_JE 160 Workbasket Accrual-_CA_04.09_JE 160 Workbasket Template_LI_07.12 2 3" xfId="15347"/>
    <cellStyle name="t_JE 160 Workbasket Accrual-_CA_04.09_JE 160 Workbasket Template_LI_07.12 2 4" xfId="22392"/>
    <cellStyle name="t_JE 160 Workbasket Accrual-_CA_04.09_JE 160 Workbasket Template_LI_07.12 3" xfId="12682"/>
    <cellStyle name="t_JE 160 Workbasket Accrual-_CA_04.09_JE 160 Workbasket Template_LI_07.12 3 2" xfId="16227"/>
    <cellStyle name="t_JE 160 Workbasket Accrual-_CA_04.09_JE 160 Workbasket Template_LI_07.12 3 3" xfId="23283"/>
    <cellStyle name="t_JE 160 Workbasket Accrual-_CA_04.09_JE 160 Workbasket Template_LI_07.12 4" xfId="14465"/>
    <cellStyle name="t_JE 160 Workbasket Accrual-_CA_04.09_JE 160 Workbasket Template_LI_07.12 4 2" xfId="32085"/>
    <cellStyle name="t_JE 160 Workbasket Accrual-_CA_04.09_JE 160 Workbasket Template_LI_07.12 4 3" xfId="34154"/>
    <cellStyle name="t_JE 160 Workbasket Accrual-_CA_04.09_JE 160 Workbasket Template_LI_07.12 5" xfId="20577"/>
    <cellStyle name="t_JE 160 Workbasket Accrual-_CA_04.09_JE 160 Workbasket Template_LI_07.12 6" xfId="36919"/>
    <cellStyle name="t_JE 160 Workbasket Accrual-_CA_04.09_JE 160 Workbasket Template_LI_07.12 7" xfId="37808"/>
    <cellStyle name="t_JE 160 Workbasket Accrual-_CA_04.09_JE 160 Workbasket Template_LI_07.12 8" xfId="38696"/>
    <cellStyle name="t_JE 160 Workbasket Accrual-_CA_04.09_JE 175 Legal Accrual_LI_07.12" xfId="10958"/>
    <cellStyle name="t_JE 160 Workbasket Accrual-_CA_04.09_JE 175 Legal Accrual_LI_07.12 2" xfId="32086"/>
    <cellStyle name="t_JE 160 Workbasket Accrual-_CA_04.09_JE 175 Legal Accrual_LI_07.12 2 2" xfId="21579"/>
    <cellStyle name="t_JE 160 Workbasket Accrual-_CA_04.09_JE 39081211 Reclass Fleet Expense from 38 to 39_NY_08.12" xfId="10959"/>
    <cellStyle name="t_JE 160 Workbasket Accrual-_CA_04.09_JE 39081211 Reclass Fleet Expense from 38 to 39_NY_08.12 2" xfId="32087"/>
    <cellStyle name="t_JE 160 Workbasket Accrual-_CA_04.09_JE 39081211 Reclass Fleet Expense from 38 to 39_NY_08.12 2 2" xfId="35862"/>
    <cellStyle name="t_JE 160 Workbasket Accrual_updated-_CA_01.10" xfId="8370"/>
    <cellStyle name="t_JE 160 Workbasket Accrual_updated-_CA_01.10 2" xfId="11774"/>
    <cellStyle name="t_JE 160 Workbasket Accrual_updated-_CA_01.10 2 2" xfId="13567"/>
    <cellStyle name="t_JE 160 Workbasket Accrual_updated-_CA_01.10 2 2 2" xfId="17105"/>
    <cellStyle name="t_JE 160 Workbasket Accrual_updated-_CA_01.10 2 2 3" xfId="24162"/>
    <cellStyle name="t_JE 160 Workbasket Accrual_updated-_CA_01.10 2 3" xfId="15348"/>
    <cellStyle name="t_JE 160 Workbasket Accrual_updated-_CA_01.10 2 4" xfId="22393"/>
    <cellStyle name="t_JE 160 Workbasket Accrual_updated-_CA_01.10 3" xfId="12683"/>
    <cellStyle name="t_JE 160 Workbasket Accrual_updated-_CA_01.10 3 2" xfId="16228"/>
    <cellStyle name="t_JE 160 Workbasket Accrual_updated-_CA_01.10 3 3" xfId="23284"/>
    <cellStyle name="t_JE 160 Workbasket Accrual_updated-_CA_01.10 4" xfId="14466"/>
    <cellStyle name="t_JE 160 Workbasket Accrual_updated-_CA_01.10 4 2" xfId="32088"/>
    <cellStyle name="t_JE 160 Workbasket Accrual_updated-_CA_01.10 4 3" xfId="19380"/>
    <cellStyle name="t_JE 160 Workbasket Accrual_updated-_CA_01.10 5" xfId="20578"/>
    <cellStyle name="t_JE 160 Workbasket Accrual_updated-_CA_01.10 6" xfId="36920"/>
    <cellStyle name="t_JE 160 Workbasket Accrual_updated-_CA_01.10 7" xfId="37809"/>
    <cellStyle name="t_JE 160 Workbasket Accrual_updated-_CA_01.10 8" xfId="38697"/>
    <cellStyle name="t_JE 160 Workbasket Accrual_updated-_CA_01.10_JE 160 Workbasket accrual LI 09.11" xfId="8371"/>
    <cellStyle name="t_JE 160 Workbasket Accrual_updated-_CA_01.10_JE 160 Workbasket accrual LI 09.11 2" xfId="11775"/>
    <cellStyle name="t_JE 160 Workbasket Accrual_updated-_CA_01.10_JE 160 Workbasket accrual LI 09.11 2 2" xfId="13568"/>
    <cellStyle name="t_JE 160 Workbasket Accrual_updated-_CA_01.10_JE 160 Workbasket accrual LI 09.11 2 2 2" xfId="17106"/>
    <cellStyle name="t_JE 160 Workbasket Accrual_updated-_CA_01.10_JE 160 Workbasket accrual LI 09.11 2 2 3" xfId="24163"/>
    <cellStyle name="t_JE 160 Workbasket Accrual_updated-_CA_01.10_JE 160 Workbasket accrual LI 09.11 2 3" xfId="15349"/>
    <cellStyle name="t_JE 160 Workbasket Accrual_updated-_CA_01.10_JE 160 Workbasket accrual LI 09.11 2 4" xfId="22394"/>
    <cellStyle name="t_JE 160 Workbasket Accrual_updated-_CA_01.10_JE 160 Workbasket accrual LI 09.11 3" xfId="12684"/>
    <cellStyle name="t_JE 160 Workbasket Accrual_updated-_CA_01.10_JE 160 Workbasket accrual LI 09.11 3 2" xfId="16229"/>
    <cellStyle name="t_JE 160 Workbasket Accrual_updated-_CA_01.10_JE 160 Workbasket accrual LI 09.11 3 3" xfId="23285"/>
    <cellStyle name="t_JE 160 Workbasket Accrual_updated-_CA_01.10_JE 160 Workbasket accrual LI 09.11 4" xfId="14467"/>
    <cellStyle name="t_JE 160 Workbasket Accrual_updated-_CA_01.10_JE 160 Workbasket accrual LI 09.11 4 2" xfId="32089"/>
    <cellStyle name="t_JE 160 Workbasket Accrual_updated-_CA_01.10_JE 160 Workbasket accrual LI 09.11 4 3" xfId="21416"/>
    <cellStyle name="t_JE 160 Workbasket Accrual_updated-_CA_01.10_JE 160 Workbasket accrual LI 09.11 5" xfId="20579"/>
    <cellStyle name="t_JE 160 Workbasket Accrual_updated-_CA_01.10_JE 160 Workbasket accrual LI 09.11 6" xfId="36921"/>
    <cellStyle name="t_JE 160 Workbasket Accrual_updated-_CA_01.10_JE 160 Workbasket accrual LI 09.11 7" xfId="37810"/>
    <cellStyle name="t_JE 160 Workbasket Accrual_updated-_CA_01.10_JE 160 Workbasket accrual LI 09.11 8" xfId="38698"/>
    <cellStyle name="t_JE 160 Workbasket Accrual_updated-_CA_01.10_JE 160 Workbasket accrual LI 10.11 - in progress" xfId="8372"/>
    <cellStyle name="t_JE 160 Workbasket Accrual_updated-_CA_01.10_JE 160 Workbasket accrual LI 10.11 - in progress 2" xfId="11776"/>
    <cellStyle name="t_JE 160 Workbasket Accrual_updated-_CA_01.10_JE 160 Workbasket accrual LI 10.11 - in progress 2 2" xfId="13569"/>
    <cellStyle name="t_JE 160 Workbasket Accrual_updated-_CA_01.10_JE 160 Workbasket accrual LI 10.11 - in progress 2 2 2" xfId="17107"/>
    <cellStyle name="t_JE 160 Workbasket Accrual_updated-_CA_01.10_JE 160 Workbasket accrual LI 10.11 - in progress 2 2 3" xfId="24164"/>
    <cellStyle name="t_JE 160 Workbasket Accrual_updated-_CA_01.10_JE 160 Workbasket accrual LI 10.11 - in progress 2 3" xfId="15350"/>
    <cellStyle name="t_JE 160 Workbasket Accrual_updated-_CA_01.10_JE 160 Workbasket accrual LI 10.11 - in progress 2 4" xfId="22395"/>
    <cellStyle name="t_JE 160 Workbasket Accrual_updated-_CA_01.10_JE 160 Workbasket accrual LI 10.11 - in progress 3" xfId="12685"/>
    <cellStyle name="t_JE 160 Workbasket Accrual_updated-_CA_01.10_JE 160 Workbasket accrual LI 10.11 - in progress 3 2" xfId="16230"/>
    <cellStyle name="t_JE 160 Workbasket Accrual_updated-_CA_01.10_JE 160 Workbasket accrual LI 10.11 - in progress 3 3" xfId="23286"/>
    <cellStyle name="t_JE 160 Workbasket Accrual_updated-_CA_01.10_JE 160 Workbasket accrual LI 10.11 - in progress 4" xfId="14468"/>
    <cellStyle name="t_JE 160 Workbasket Accrual_updated-_CA_01.10_JE 160 Workbasket accrual LI 10.11 - in progress 4 2" xfId="32090"/>
    <cellStyle name="t_JE 160 Workbasket Accrual_updated-_CA_01.10_JE 160 Workbasket accrual LI 10.11 - in progress 4 3" xfId="35255"/>
    <cellStyle name="t_JE 160 Workbasket Accrual_updated-_CA_01.10_JE 160 Workbasket accrual LI 10.11 - in progress 5" xfId="20580"/>
    <cellStyle name="t_JE 160 Workbasket Accrual_updated-_CA_01.10_JE 160 Workbasket accrual LI 10.11 - in progress 6" xfId="36922"/>
    <cellStyle name="t_JE 160 Workbasket Accrual_updated-_CA_01.10_JE 160 Workbasket accrual LI 10.11 - in progress 7" xfId="37811"/>
    <cellStyle name="t_JE 160 Workbasket Accrual_updated-_CA_01.10_JE 160 Workbasket accrual LI 10.11 - in progress 8" xfId="38699"/>
    <cellStyle name="t_JE 160 Workbasket Accrual_updated-_CA_01.10_JE 160 Workbasket Template_LI_04.12" xfId="8373"/>
    <cellStyle name="t_JE 160 Workbasket Accrual_updated-_CA_01.10_JE 160 Workbasket Template_LI_04.12 2" xfId="11777"/>
    <cellStyle name="t_JE 160 Workbasket Accrual_updated-_CA_01.10_JE 160 Workbasket Template_LI_04.12 2 2" xfId="13570"/>
    <cellStyle name="t_JE 160 Workbasket Accrual_updated-_CA_01.10_JE 160 Workbasket Template_LI_04.12 2 2 2" xfId="17108"/>
    <cellStyle name="t_JE 160 Workbasket Accrual_updated-_CA_01.10_JE 160 Workbasket Template_LI_04.12 2 2 3" xfId="24165"/>
    <cellStyle name="t_JE 160 Workbasket Accrual_updated-_CA_01.10_JE 160 Workbasket Template_LI_04.12 2 3" xfId="15351"/>
    <cellStyle name="t_JE 160 Workbasket Accrual_updated-_CA_01.10_JE 160 Workbasket Template_LI_04.12 2 4" xfId="22396"/>
    <cellStyle name="t_JE 160 Workbasket Accrual_updated-_CA_01.10_JE 160 Workbasket Template_LI_04.12 3" xfId="12686"/>
    <cellStyle name="t_JE 160 Workbasket Accrual_updated-_CA_01.10_JE 160 Workbasket Template_LI_04.12 3 2" xfId="16231"/>
    <cellStyle name="t_JE 160 Workbasket Accrual_updated-_CA_01.10_JE 160 Workbasket Template_LI_04.12 3 3" xfId="23287"/>
    <cellStyle name="t_JE 160 Workbasket Accrual_updated-_CA_01.10_JE 160 Workbasket Template_LI_04.12 4" xfId="14469"/>
    <cellStyle name="t_JE 160 Workbasket Accrual_updated-_CA_01.10_JE 160 Workbasket Template_LI_04.12 4 2" xfId="32091"/>
    <cellStyle name="t_JE 160 Workbasket Accrual_updated-_CA_01.10_JE 160 Workbasket Template_LI_04.12 4 3" xfId="34111"/>
    <cellStyle name="t_JE 160 Workbasket Accrual_updated-_CA_01.10_JE 160 Workbasket Template_LI_04.12 5" xfId="20581"/>
    <cellStyle name="t_JE 160 Workbasket Accrual_updated-_CA_01.10_JE 160 Workbasket Template_LI_04.12 6" xfId="36923"/>
    <cellStyle name="t_JE 160 Workbasket Accrual_updated-_CA_01.10_JE 160 Workbasket Template_LI_04.12 7" xfId="37812"/>
    <cellStyle name="t_JE 160 Workbasket Accrual_updated-_CA_01.10_JE 160 Workbasket Template_LI_04.12 8" xfId="38700"/>
    <cellStyle name="t_JE 160 Workbasket Accrual_updated-_CA_01.10_JE 160 Workbasket Template_LI_04.12_JE 39081211 Reclass Fleet Expense from 38 to 39_NY_08.12" xfId="10960"/>
    <cellStyle name="t_JE 160 Workbasket Accrual_updated-_CA_01.10_JE 160 Workbasket Template_LI_04.12_JE 39081211 Reclass Fleet Expense from 38 to 39_NY_08.12 2" xfId="32092"/>
    <cellStyle name="t_JE 160 Workbasket Accrual_updated-_CA_01.10_JE 160 Workbasket Template_LI_04.12_JE 39081211 Reclass Fleet Expense from 38 to 39_NY_08.12 2 2" xfId="19745"/>
    <cellStyle name="t_JE 160 Workbasket Accrual_updated-_CA_01.10_JE 160 Workbasket Template_LI_07.12" xfId="8374"/>
    <cellStyle name="t_JE 160 Workbasket Accrual_updated-_CA_01.10_JE 160 Workbasket Template_LI_07.12 2" xfId="11778"/>
    <cellStyle name="t_JE 160 Workbasket Accrual_updated-_CA_01.10_JE 160 Workbasket Template_LI_07.12 2 2" xfId="13571"/>
    <cellStyle name="t_JE 160 Workbasket Accrual_updated-_CA_01.10_JE 160 Workbasket Template_LI_07.12 2 2 2" xfId="17109"/>
    <cellStyle name="t_JE 160 Workbasket Accrual_updated-_CA_01.10_JE 160 Workbasket Template_LI_07.12 2 2 3" xfId="24166"/>
    <cellStyle name="t_JE 160 Workbasket Accrual_updated-_CA_01.10_JE 160 Workbasket Template_LI_07.12 2 3" xfId="15352"/>
    <cellStyle name="t_JE 160 Workbasket Accrual_updated-_CA_01.10_JE 160 Workbasket Template_LI_07.12 2 4" xfId="22397"/>
    <cellStyle name="t_JE 160 Workbasket Accrual_updated-_CA_01.10_JE 160 Workbasket Template_LI_07.12 3" xfId="12687"/>
    <cellStyle name="t_JE 160 Workbasket Accrual_updated-_CA_01.10_JE 160 Workbasket Template_LI_07.12 3 2" xfId="16232"/>
    <cellStyle name="t_JE 160 Workbasket Accrual_updated-_CA_01.10_JE 160 Workbasket Template_LI_07.12 3 3" xfId="23288"/>
    <cellStyle name="t_JE 160 Workbasket Accrual_updated-_CA_01.10_JE 160 Workbasket Template_LI_07.12 4" xfId="14470"/>
    <cellStyle name="t_JE 160 Workbasket Accrual_updated-_CA_01.10_JE 160 Workbasket Template_LI_07.12 4 2" xfId="32093"/>
    <cellStyle name="t_JE 160 Workbasket Accrual_updated-_CA_01.10_JE 160 Workbasket Template_LI_07.12 4 3" xfId="19205"/>
    <cellStyle name="t_JE 160 Workbasket Accrual_updated-_CA_01.10_JE 160 Workbasket Template_LI_07.12 5" xfId="20582"/>
    <cellStyle name="t_JE 160 Workbasket Accrual_updated-_CA_01.10_JE 160 Workbasket Template_LI_07.12 6" xfId="36924"/>
    <cellStyle name="t_JE 160 Workbasket Accrual_updated-_CA_01.10_JE 160 Workbasket Template_LI_07.12 7" xfId="37813"/>
    <cellStyle name="t_JE 160 Workbasket Accrual_updated-_CA_01.10_JE 160 Workbasket Template_LI_07.12 8" xfId="38701"/>
    <cellStyle name="t_JE 160 Workbasket Accrual_updated-_CA_01.10_JE 175 Legal Accrual_LI_07.12" xfId="10961"/>
    <cellStyle name="t_JE 160 Workbasket Accrual_updated-_CA_01.10_JE 175 Legal Accrual_LI_07.12 2" xfId="32094"/>
    <cellStyle name="t_JE 160 Workbasket Accrual_updated-_CA_01.10_JE 175 Legal Accrual_LI_07.12 2 2" xfId="19418"/>
    <cellStyle name="t_JE 160 Workbasket Accrual_updated-_CA_01.10_JE 39081211 Reclass Fleet Expense from 38 to 39_NY_08.12" xfId="10962"/>
    <cellStyle name="t_JE 160 Workbasket Accrual_updated-_CA_01.10_JE 39081211 Reclass Fleet Expense from 38 to 39_NY_08.12 2" xfId="32095"/>
    <cellStyle name="t_JE 160 Workbasket Accrual_updated-_CA_01.10_JE 39081211 Reclass Fleet Expense from 38 to 39_NY_08.12 2 2" xfId="34910"/>
    <cellStyle name="t_JE 160 Workbasket Accrual2-_CA_05.09" xfId="8375"/>
    <cellStyle name="t_JE 160 Workbasket Accrual2-_CA_05.09 2" xfId="11779"/>
    <cellStyle name="t_JE 160 Workbasket Accrual2-_CA_05.09 2 2" xfId="13572"/>
    <cellStyle name="t_JE 160 Workbasket Accrual2-_CA_05.09 2 2 2" xfId="17110"/>
    <cellStyle name="t_JE 160 Workbasket Accrual2-_CA_05.09 2 2 3" xfId="24167"/>
    <cellStyle name="t_JE 160 Workbasket Accrual2-_CA_05.09 2 3" xfId="15353"/>
    <cellStyle name="t_JE 160 Workbasket Accrual2-_CA_05.09 2 4" xfId="22398"/>
    <cellStyle name="t_JE 160 Workbasket Accrual2-_CA_05.09 3" xfId="12688"/>
    <cellStyle name="t_JE 160 Workbasket Accrual2-_CA_05.09 3 2" xfId="16233"/>
    <cellStyle name="t_JE 160 Workbasket Accrual2-_CA_05.09 3 3" xfId="23289"/>
    <cellStyle name="t_JE 160 Workbasket Accrual2-_CA_05.09 4" xfId="14471"/>
    <cellStyle name="t_JE 160 Workbasket Accrual2-_CA_05.09 4 2" xfId="32096"/>
    <cellStyle name="t_JE 160 Workbasket Accrual2-_CA_05.09 4 3" xfId="33380"/>
    <cellStyle name="t_JE 160 Workbasket Accrual2-_CA_05.09 5" xfId="20583"/>
    <cellStyle name="t_JE 160 Workbasket Accrual2-_CA_05.09 6" xfId="36925"/>
    <cellStyle name="t_JE 160 Workbasket Accrual2-_CA_05.09 7" xfId="37814"/>
    <cellStyle name="t_JE 160 Workbasket Accrual2-_CA_05.09 8" xfId="38702"/>
    <cellStyle name="t_JE 160 Workbasket Accrual2-_CA_05.09_JE 160 Workbasket accrual LI 09.11" xfId="8376"/>
    <cellStyle name="t_JE 160 Workbasket Accrual2-_CA_05.09_JE 160 Workbasket accrual LI 09.11 2" xfId="11780"/>
    <cellStyle name="t_JE 160 Workbasket Accrual2-_CA_05.09_JE 160 Workbasket accrual LI 09.11 2 2" xfId="13573"/>
    <cellStyle name="t_JE 160 Workbasket Accrual2-_CA_05.09_JE 160 Workbasket accrual LI 09.11 2 2 2" xfId="17111"/>
    <cellStyle name="t_JE 160 Workbasket Accrual2-_CA_05.09_JE 160 Workbasket accrual LI 09.11 2 2 3" xfId="24168"/>
    <cellStyle name="t_JE 160 Workbasket Accrual2-_CA_05.09_JE 160 Workbasket accrual LI 09.11 2 3" xfId="15354"/>
    <cellStyle name="t_JE 160 Workbasket Accrual2-_CA_05.09_JE 160 Workbasket accrual LI 09.11 2 4" xfId="22399"/>
    <cellStyle name="t_JE 160 Workbasket Accrual2-_CA_05.09_JE 160 Workbasket accrual LI 09.11 3" xfId="12689"/>
    <cellStyle name="t_JE 160 Workbasket Accrual2-_CA_05.09_JE 160 Workbasket accrual LI 09.11 3 2" xfId="16234"/>
    <cellStyle name="t_JE 160 Workbasket Accrual2-_CA_05.09_JE 160 Workbasket accrual LI 09.11 3 3" xfId="23290"/>
    <cellStyle name="t_JE 160 Workbasket Accrual2-_CA_05.09_JE 160 Workbasket accrual LI 09.11 4" xfId="14472"/>
    <cellStyle name="t_JE 160 Workbasket Accrual2-_CA_05.09_JE 160 Workbasket accrual LI 09.11 4 2" xfId="32097"/>
    <cellStyle name="t_JE 160 Workbasket Accrual2-_CA_05.09_JE 160 Workbasket accrual LI 09.11 4 3" xfId="18898"/>
    <cellStyle name="t_JE 160 Workbasket Accrual2-_CA_05.09_JE 160 Workbasket accrual LI 09.11 5" xfId="20584"/>
    <cellStyle name="t_JE 160 Workbasket Accrual2-_CA_05.09_JE 160 Workbasket accrual LI 09.11 6" xfId="36926"/>
    <cellStyle name="t_JE 160 Workbasket Accrual2-_CA_05.09_JE 160 Workbasket accrual LI 09.11 7" xfId="37815"/>
    <cellStyle name="t_JE 160 Workbasket Accrual2-_CA_05.09_JE 160 Workbasket accrual LI 09.11 8" xfId="38703"/>
    <cellStyle name="t_JE 160 Workbasket Accrual2-_CA_05.09_JE 160 Workbasket accrual LI 10.11 - in progress" xfId="8377"/>
    <cellStyle name="t_JE 160 Workbasket Accrual2-_CA_05.09_JE 160 Workbasket accrual LI 10.11 - in progress 2" xfId="11781"/>
    <cellStyle name="t_JE 160 Workbasket Accrual2-_CA_05.09_JE 160 Workbasket accrual LI 10.11 - in progress 2 2" xfId="13574"/>
    <cellStyle name="t_JE 160 Workbasket Accrual2-_CA_05.09_JE 160 Workbasket accrual LI 10.11 - in progress 2 2 2" xfId="17112"/>
    <cellStyle name="t_JE 160 Workbasket Accrual2-_CA_05.09_JE 160 Workbasket accrual LI 10.11 - in progress 2 2 3" xfId="24169"/>
    <cellStyle name="t_JE 160 Workbasket Accrual2-_CA_05.09_JE 160 Workbasket accrual LI 10.11 - in progress 2 3" xfId="15355"/>
    <cellStyle name="t_JE 160 Workbasket Accrual2-_CA_05.09_JE 160 Workbasket accrual LI 10.11 - in progress 2 4" xfId="22400"/>
    <cellStyle name="t_JE 160 Workbasket Accrual2-_CA_05.09_JE 160 Workbasket accrual LI 10.11 - in progress 3" xfId="12690"/>
    <cellStyle name="t_JE 160 Workbasket Accrual2-_CA_05.09_JE 160 Workbasket accrual LI 10.11 - in progress 3 2" xfId="16235"/>
    <cellStyle name="t_JE 160 Workbasket Accrual2-_CA_05.09_JE 160 Workbasket accrual LI 10.11 - in progress 3 3" xfId="23291"/>
    <cellStyle name="t_JE 160 Workbasket Accrual2-_CA_05.09_JE 160 Workbasket accrual LI 10.11 - in progress 4" xfId="14473"/>
    <cellStyle name="t_JE 160 Workbasket Accrual2-_CA_05.09_JE 160 Workbasket accrual LI 10.11 - in progress 4 2" xfId="32098"/>
    <cellStyle name="t_JE 160 Workbasket Accrual2-_CA_05.09_JE 160 Workbasket accrual LI 10.11 - in progress 4 3" xfId="35091"/>
    <cellStyle name="t_JE 160 Workbasket Accrual2-_CA_05.09_JE 160 Workbasket accrual LI 10.11 - in progress 5" xfId="20585"/>
    <cellStyle name="t_JE 160 Workbasket Accrual2-_CA_05.09_JE 160 Workbasket accrual LI 10.11 - in progress 6" xfId="36927"/>
    <cellStyle name="t_JE 160 Workbasket Accrual2-_CA_05.09_JE 160 Workbasket accrual LI 10.11 - in progress 7" xfId="37816"/>
    <cellStyle name="t_JE 160 Workbasket Accrual2-_CA_05.09_JE 160 Workbasket accrual LI 10.11 - in progress 8" xfId="38704"/>
    <cellStyle name="t_JE 160 Workbasket Accrual2-_CA_05.09_JE 160 Workbasket Template_LI_04.12" xfId="8378"/>
    <cellStyle name="t_JE 160 Workbasket Accrual2-_CA_05.09_JE 160 Workbasket Template_LI_04.12 2" xfId="11782"/>
    <cellStyle name="t_JE 160 Workbasket Accrual2-_CA_05.09_JE 160 Workbasket Template_LI_04.12 2 2" xfId="13575"/>
    <cellStyle name="t_JE 160 Workbasket Accrual2-_CA_05.09_JE 160 Workbasket Template_LI_04.12 2 2 2" xfId="17113"/>
    <cellStyle name="t_JE 160 Workbasket Accrual2-_CA_05.09_JE 160 Workbasket Template_LI_04.12 2 2 3" xfId="24170"/>
    <cellStyle name="t_JE 160 Workbasket Accrual2-_CA_05.09_JE 160 Workbasket Template_LI_04.12 2 3" xfId="15356"/>
    <cellStyle name="t_JE 160 Workbasket Accrual2-_CA_05.09_JE 160 Workbasket Template_LI_04.12 2 4" xfId="22401"/>
    <cellStyle name="t_JE 160 Workbasket Accrual2-_CA_05.09_JE 160 Workbasket Template_LI_04.12 3" xfId="12691"/>
    <cellStyle name="t_JE 160 Workbasket Accrual2-_CA_05.09_JE 160 Workbasket Template_LI_04.12 3 2" xfId="16236"/>
    <cellStyle name="t_JE 160 Workbasket Accrual2-_CA_05.09_JE 160 Workbasket Template_LI_04.12 3 3" xfId="23292"/>
    <cellStyle name="t_JE 160 Workbasket Accrual2-_CA_05.09_JE 160 Workbasket Template_LI_04.12 4" xfId="14474"/>
    <cellStyle name="t_JE 160 Workbasket Accrual2-_CA_05.09_JE 160 Workbasket Template_LI_04.12 4 2" xfId="32099"/>
    <cellStyle name="t_JE 160 Workbasket Accrual2-_CA_05.09_JE 160 Workbasket Template_LI_04.12 4 3" xfId="35636"/>
    <cellStyle name="t_JE 160 Workbasket Accrual2-_CA_05.09_JE 160 Workbasket Template_LI_04.12 5" xfId="20586"/>
    <cellStyle name="t_JE 160 Workbasket Accrual2-_CA_05.09_JE 160 Workbasket Template_LI_04.12 6" xfId="36928"/>
    <cellStyle name="t_JE 160 Workbasket Accrual2-_CA_05.09_JE 160 Workbasket Template_LI_04.12 7" xfId="37817"/>
    <cellStyle name="t_JE 160 Workbasket Accrual2-_CA_05.09_JE 160 Workbasket Template_LI_04.12 8" xfId="38705"/>
    <cellStyle name="t_JE 160 Workbasket Accrual2-_CA_05.09_JE 160 Workbasket Template_LI_04.12_JE 39081211 Reclass Fleet Expense from 38 to 39_NY_08.12" xfId="10963"/>
    <cellStyle name="t_JE 160 Workbasket Accrual2-_CA_05.09_JE 160 Workbasket Template_LI_04.12_JE 39081211 Reclass Fleet Expense from 38 to 39_NY_08.12 2" xfId="32100"/>
    <cellStyle name="t_JE 160 Workbasket Accrual2-_CA_05.09_JE 160 Workbasket Template_LI_04.12_JE 39081211 Reclass Fleet Expense from 38 to 39_NY_08.12 2 2" xfId="34932"/>
    <cellStyle name="t_JE 160 Workbasket Accrual2-_CA_05.09_JE 160 Workbasket Template_LI_07.12" xfId="8379"/>
    <cellStyle name="t_JE 160 Workbasket Accrual2-_CA_05.09_JE 160 Workbasket Template_LI_07.12 2" xfId="11783"/>
    <cellStyle name="t_JE 160 Workbasket Accrual2-_CA_05.09_JE 160 Workbasket Template_LI_07.12 2 2" xfId="13576"/>
    <cellStyle name="t_JE 160 Workbasket Accrual2-_CA_05.09_JE 160 Workbasket Template_LI_07.12 2 2 2" xfId="17114"/>
    <cellStyle name="t_JE 160 Workbasket Accrual2-_CA_05.09_JE 160 Workbasket Template_LI_07.12 2 2 3" xfId="24171"/>
    <cellStyle name="t_JE 160 Workbasket Accrual2-_CA_05.09_JE 160 Workbasket Template_LI_07.12 2 3" xfId="15357"/>
    <cellStyle name="t_JE 160 Workbasket Accrual2-_CA_05.09_JE 160 Workbasket Template_LI_07.12 2 4" xfId="22402"/>
    <cellStyle name="t_JE 160 Workbasket Accrual2-_CA_05.09_JE 160 Workbasket Template_LI_07.12 3" xfId="12692"/>
    <cellStyle name="t_JE 160 Workbasket Accrual2-_CA_05.09_JE 160 Workbasket Template_LI_07.12 3 2" xfId="16237"/>
    <cellStyle name="t_JE 160 Workbasket Accrual2-_CA_05.09_JE 160 Workbasket Template_LI_07.12 3 3" xfId="23293"/>
    <cellStyle name="t_JE 160 Workbasket Accrual2-_CA_05.09_JE 160 Workbasket Template_LI_07.12 4" xfId="14475"/>
    <cellStyle name="t_JE 160 Workbasket Accrual2-_CA_05.09_JE 160 Workbasket Template_LI_07.12 4 2" xfId="32101"/>
    <cellStyle name="t_JE 160 Workbasket Accrual2-_CA_05.09_JE 160 Workbasket Template_LI_07.12 4 3" xfId="18855"/>
    <cellStyle name="t_JE 160 Workbasket Accrual2-_CA_05.09_JE 160 Workbasket Template_LI_07.12 5" xfId="20587"/>
    <cellStyle name="t_JE 160 Workbasket Accrual2-_CA_05.09_JE 160 Workbasket Template_LI_07.12 6" xfId="36929"/>
    <cellStyle name="t_JE 160 Workbasket Accrual2-_CA_05.09_JE 160 Workbasket Template_LI_07.12 7" xfId="37818"/>
    <cellStyle name="t_JE 160 Workbasket Accrual2-_CA_05.09_JE 160 Workbasket Template_LI_07.12 8" xfId="38706"/>
    <cellStyle name="t_JE 160 Workbasket Accrual2-_CA_05.09_JE 175 Legal Accrual_LI_07.12" xfId="10964"/>
    <cellStyle name="t_JE 160 Workbasket Accrual2-_CA_05.09_JE 175 Legal Accrual_LI_07.12 2" xfId="32102"/>
    <cellStyle name="t_JE 160 Workbasket Accrual2-_CA_05.09_JE 175 Legal Accrual_LI_07.12 2 2" xfId="20848"/>
    <cellStyle name="t_JE 160 Workbasket Accrual2-_CA_05.09_JE 39081211 Reclass Fleet Expense from 38 to 39_NY_08.12" xfId="10965"/>
    <cellStyle name="t_JE 160 Workbasket Accrual2-_CA_05.09_JE 39081211 Reclass Fleet Expense from 38 to 39_NY_08.12 2" xfId="32103"/>
    <cellStyle name="t_JE 160 Workbasket Accrual2-_CA_05.09_JE 39081211 Reclass Fleet Expense from 38 to 39_NY_08.12 2 2" xfId="21590"/>
    <cellStyle name="t_JE 160 Workbasket Template_LI_04.12" xfId="8380"/>
    <cellStyle name="t_JE 160 Workbasket Template_LI_04.12 2" xfId="11784"/>
    <cellStyle name="t_JE 160 Workbasket Template_LI_04.12 2 2" xfId="13577"/>
    <cellStyle name="t_JE 160 Workbasket Template_LI_04.12 2 2 2" xfId="17115"/>
    <cellStyle name="t_JE 160 Workbasket Template_LI_04.12 2 2 3" xfId="24172"/>
    <cellStyle name="t_JE 160 Workbasket Template_LI_04.12 2 3" xfId="15358"/>
    <cellStyle name="t_JE 160 Workbasket Template_LI_04.12 2 4" xfId="22403"/>
    <cellStyle name="t_JE 160 Workbasket Template_LI_04.12 3" xfId="12693"/>
    <cellStyle name="t_JE 160 Workbasket Template_LI_04.12 3 2" xfId="16238"/>
    <cellStyle name="t_JE 160 Workbasket Template_LI_04.12 3 3" xfId="23294"/>
    <cellStyle name="t_JE 160 Workbasket Template_LI_04.12 4" xfId="14476"/>
    <cellStyle name="t_JE 160 Workbasket Template_LI_04.12 4 2" xfId="32104"/>
    <cellStyle name="t_JE 160 Workbasket Template_LI_04.12 4 3" xfId="35463"/>
    <cellStyle name="t_JE 160 Workbasket Template_LI_04.12 5" xfId="20588"/>
    <cellStyle name="t_JE 160 Workbasket Template_LI_04.12 6" xfId="36930"/>
    <cellStyle name="t_JE 160 Workbasket Template_LI_04.12 7" xfId="37819"/>
    <cellStyle name="t_JE 160 Workbasket Template_LI_04.12 8" xfId="38707"/>
    <cellStyle name="t_JE 160 Workbasket Template_LI_04.12_JE 39081211 Reclass Fleet Expense from 38 to 39_NY_08.12" xfId="10966"/>
    <cellStyle name="t_JE 160 Workbasket Template_LI_04.12_JE 39081211 Reclass Fleet Expense from 38 to 39_NY_08.12 2" xfId="32105"/>
    <cellStyle name="t_JE 160 Workbasket Template_LI_04.12_JE 39081211 Reclass Fleet Expense from 38 to 39_NY_08.12 2 2" xfId="32791"/>
    <cellStyle name="t_JE 160 Workbasket Template_LI_07.12" xfId="8381"/>
    <cellStyle name="t_JE 160 Workbasket Template_LI_07.12 2" xfId="11785"/>
    <cellStyle name="t_JE 160 Workbasket Template_LI_07.12 2 2" xfId="13578"/>
    <cellStyle name="t_JE 160 Workbasket Template_LI_07.12 2 2 2" xfId="17116"/>
    <cellStyle name="t_JE 160 Workbasket Template_LI_07.12 2 2 3" xfId="24173"/>
    <cellStyle name="t_JE 160 Workbasket Template_LI_07.12 2 3" xfId="15359"/>
    <cellStyle name="t_JE 160 Workbasket Template_LI_07.12 2 4" xfId="22404"/>
    <cellStyle name="t_JE 160 Workbasket Template_LI_07.12 3" xfId="12694"/>
    <cellStyle name="t_JE 160 Workbasket Template_LI_07.12 3 2" xfId="16239"/>
    <cellStyle name="t_JE 160 Workbasket Template_LI_07.12 3 3" xfId="23295"/>
    <cellStyle name="t_JE 160 Workbasket Template_LI_07.12 4" xfId="14477"/>
    <cellStyle name="t_JE 160 Workbasket Template_LI_07.12 4 2" xfId="32106"/>
    <cellStyle name="t_JE 160 Workbasket Template_LI_07.12 4 3" xfId="35805"/>
    <cellStyle name="t_JE 160 Workbasket Template_LI_07.12 5" xfId="20589"/>
    <cellStyle name="t_JE 160 Workbasket Template_LI_07.12 6" xfId="36931"/>
    <cellStyle name="t_JE 160 Workbasket Template_LI_07.12 7" xfId="37820"/>
    <cellStyle name="t_JE 160 Workbasket Template_LI_07.12 8" xfId="38708"/>
    <cellStyle name="t_JE 175 Legal accrual_12.11" xfId="8382"/>
    <cellStyle name="t_JE 175 Legal accrual_12.11 2" xfId="11786"/>
    <cellStyle name="t_JE 175 Legal accrual_12.11 2 2" xfId="13579"/>
    <cellStyle name="t_JE 175 Legal accrual_12.11 2 2 2" xfId="17117"/>
    <cellStyle name="t_JE 175 Legal accrual_12.11 2 2 3" xfId="24174"/>
    <cellStyle name="t_JE 175 Legal accrual_12.11 2 3" xfId="15360"/>
    <cellStyle name="t_JE 175 Legal accrual_12.11 2 4" xfId="22405"/>
    <cellStyle name="t_JE 175 Legal accrual_12.11 3" xfId="12695"/>
    <cellStyle name="t_JE 175 Legal accrual_12.11 3 2" xfId="16240"/>
    <cellStyle name="t_JE 175 Legal accrual_12.11 3 3" xfId="23296"/>
    <cellStyle name="t_JE 175 Legal accrual_12.11 4" xfId="14478"/>
    <cellStyle name="t_JE 175 Legal accrual_12.11 4 2" xfId="32107"/>
    <cellStyle name="t_JE 175 Legal accrual_12.11 4 3" xfId="35145"/>
    <cellStyle name="t_JE 175 Legal accrual_12.11 5" xfId="20590"/>
    <cellStyle name="t_JE 175 Legal accrual_12.11 6" xfId="36932"/>
    <cellStyle name="t_JE 175 Legal accrual_12.11 7" xfId="37821"/>
    <cellStyle name="t_JE 175 Legal accrual_12.11 8" xfId="38709"/>
    <cellStyle name="t_JE 175 Legal accrual_12.11_JE 39081211 Reclass Fleet Expense from 38 to 39_NY_08.12" xfId="10967"/>
    <cellStyle name="t_JE 175 Legal accrual_12.11_JE 39081211 Reclass Fleet Expense from 38 to 39_NY_08.12 2" xfId="32108"/>
    <cellStyle name="t_JE 175 Legal accrual_12.11_JE 39081211 Reclass Fleet Expense from 38 to 39_NY_08.12 2 2" xfId="33536"/>
    <cellStyle name="t_JE 175 Legal Accrual_LI 05.12" xfId="8383"/>
    <cellStyle name="t_JE 175 Legal Accrual_LI 05.12 2" xfId="11787"/>
    <cellStyle name="t_JE 175 Legal Accrual_LI 05.12 2 2" xfId="13580"/>
    <cellStyle name="t_JE 175 Legal Accrual_LI 05.12 2 2 2" xfId="17118"/>
    <cellStyle name="t_JE 175 Legal Accrual_LI 05.12 2 2 3" xfId="24175"/>
    <cellStyle name="t_JE 175 Legal Accrual_LI 05.12 2 3" xfId="15361"/>
    <cellStyle name="t_JE 175 Legal Accrual_LI 05.12 2 4" xfId="22406"/>
    <cellStyle name="t_JE 175 Legal Accrual_LI 05.12 3" xfId="12696"/>
    <cellStyle name="t_JE 175 Legal Accrual_LI 05.12 3 2" xfId="16241"/>
    <cellStyle name="t_JE 175 Legal Accrual_LI 05.12 3 3" xfId="23297"/>
    <cellStyle name="t_JE 175 Legal Accrual_LI 05.12 4" xfId="14479"/>
    <cellStyle name="t_JE 175 Legal Accrual_LI 05.12 4 2" xfId="32109"/>
    <cellStyle name="t_JE 175 Legal Accrual_LI 05.12 4 3" xfId="34221"/>
    <cellStyle name="t_JE 175 Legal Accrual_LI 05.12 5" xfId="20591"/>
    <cellStyle name="t_JE 175 Legal Accrual_LI 05.12 6" xfId="36933"/>
    <cellStyle name="t_JE 175 Legal Accrual_LI 05.12 7" xfId="37822"/>
    <cellStyle name="t_JE 175 Legal Accrual_LI 05.12 8" xfId="38710"/>
    <cellStyle name="t_JE 175 Legal Accrual_LI 08.2011" xfId="8384"/>
    <cellStyle name="t_JE 175 Legal Accrual_LI 08.2011 2" xfId="11788"/>
    <cellStyle name="t_JE 175 Legal Accrual_LI 08.2011 2 2" xfId="13581"/>
    <cellStyle name="t_JE 175 Legal Accrual_LI 08.2011 2 2 2" xfId="17119"/>
    <cellStyle name="t_JE 175 Legal Accrual_LI 08.2011 2 2 3" xfId="24176"/>
    <cellStyle name="t_JE 175 Legal Accrual_LI 08.2011 2 3" xfId="15362"/>
    <cellStyle name="t_JE 175 Legal Accrual_LI 08.2011 2 4" xfId="22407"/>
    <cellStyle name="t_JE 175 Legal Accrual_LI 08.2011 3" xfId="12697"/>
    <cellStyle name="t_JE 175 Legal Accrual_LI 08.2011 3 2" xfId="16242"/>
    <cellStyle name="t_JE 175 Legal Accrual_LI 08.2011 3 3" xfId="23298"/>
    <cellStyle name="t_JE 175 Legal Accrual_LI 08.2011 4" xfId="14480"/>
    <cellStyle name="t_JE 175 Legal Accrual_LI 08.2011 4 2" xfId="32110"/>
    <cellStyle name="t_JE 175 Legal Accrual_LI 08.2011 4 3" xfId="36018"/>
    <cellStyle name="t_JE 175 Legal Accrual_LI 08.2011 5" xfId="20592"/>
    <cellStyle name="t_JE 175 Legal Accrual_LI 08.2011 6" xfId="36934"/>
    <cellStyle name="t_JE 175 Legal Accrual_LI 08.2011 7" xfId="37823"/>
    <cellStyle name="t_JE 175 Legal Accrual_LI 08.2011 8" xfId="38711"/>
    <cellStyle name="t_JE 175 Legal Accrual_LI -10.2011" xfId="8385"/>
    <cellStyle name="t_JE 175 Legal Accrual_LI -10.2011 2" xfId="11789"/>
    <cellStyle name="t_JE 175 Legal Accrual_LI -10.2011 2 2" xfId="13582"/>
    <cellStyle name="t_JE 175 Legal Accrual_LI -10.2011 2 2 2" xfId="17120"/>
    <cellStyle name="t_JE 175 Legal Accrual_LI -10.2011 2 2 3" xfId="24177"/>
    <cellStyle name="t_JE 175 Legal Accrual_LI -10.2011 2 3" xfId="15363"/>
    <cellStyle name="t_JE 175 Legal Accrual_LI -10.2011 2 4" xfId="22408"/>
    <cellStyle name="t_JE 175 Legal Accrual_LI -10.2011 3" xfId="12698"/>
    <cellStyle name="t_JE 175 Legal Accrual_LI -10.2011 3 2" xfId="16243"/>
    <cellStyle name="t_JE 175 Legal Accrual_LI -10.2011 3 3" xfId="23299"/>
    <cellStyle name="t_JE 175 Legal Accrual_LI -10.2011 4" xfId="14481"/>
    <cellStyle name="t_JE 175 Legal Accrual_LI -10.2011 4 2" xfId="32111"/>
    <cellStyle name="t_JE 175 Legal Accrual_LI -10.2011 4 3" xfId="33031"/>
    <cellStyle name="t_JE 175 Legal Accrual_LI -10.2011 5" xfId="20593"/>
    <cellStyle name="t_JE 175 Legal Accrual_LI -10.2011 6" xfId="36935"/>
    <cellStyle name="t_JE 175 Legal Accrual_LI -10.2011 7" xfId="37824"/>
    <cellStyle name="t_JE 175 Legal Accrual_LI -10.2011 8" xfId="38712"/>
    <cellStyle name="t_JE 175 Legal Accrual_LI -11.2011" xfId="8386"/>
    <cellStyle name="t_JE 175 Legal Accrual_LI -11.2011 2" xfId="11790"/>
    <cellStyle name="t_JE 175 Legal Accrual_LI -11.2011 2 2" xfId="13583"/>
    <cellStyle name="t_JE 175 Legal Accrual_LI -11.2011 2 2 2" xfId="17121"/>
    <cellStyle name="t_JE 175 Legal Accrual_LI -11.2011 2 2 3" xfId="24178"/>
    <cellStyle name="t_JE 175 Legal Accrual_LI -11.2011 2 3" xfId="15364"/>
    <cellStyle name="t_JE 175 Legal Accrual_LI -11.2011 2 4" xfId="22409"/>
    <cellStyle name="t_JE 175 Legal Accrual_LI -11.2011 3" xfId="12699"/>
    <cellStyle name="t_JE 175 Legal Accrual_LI -11.2011 3 2" xfId="16244"/>
    <cellStyle name="t_JE 175 Legal Accrual_LI -11.2011 3 3" xfId="23300"/>
    <cellStyle name="t_JE 175 Legal Accrual_LI -11.2011 4" xfId="14482"/>
    <cellStyle name="t_JE 175 Legal Accrual_LI -11.2011 4 2" xfId="32112"/>
    <cellStyle name="t_JE 175 Legal Accrual_LI -11.2011 4 3" xfId="33396"/>
    <cellStyle name="t_JE 175 Legal Accrual_LI -11.2011 5" xfId="20594"/>
    <cellStyle name="t_JE 175 Legal Accrual_LI -11.2011 6" xfId="36936"/>
    <cellStyle name="t_JE 175 Legal Accrual_LI -11.2011 7" xfId="37825"/>
    <cellStyle name="t_JE 175 Legal Accrual_LI -11.2011 8" xfId="38713"/>
    <cellStyle name="t_JE 175 Legal Accrual_LI -12.2011" xfId="8387"/>
    <cellStyle name="t_JE 175 Legal Accrual_LI -12.2011 2" xfId="11791"/>
    <cellStyle name="t_JE 175 Legal Accrual_LI -12.2011 2 2" xfId="13584"/>
    <cellStyle name="t_JE 175 Legal Accrual_LI -12.2011 2 2 2" xfId="17122"/>
    <cellStyle name="t_JE 175 Legal Accrual_LI -12.2011 2 2 3" xfId="24179"/>
    <cellStyle name="t_JE 175 Legal Accrual_LI -12.2011 2 3" xfId="15365"/>
    <cellStyle name="t_JE 175 Legal Accrual_LI -12.2011 2 4" xfId="22410"/>
    <cellStyle name="t_JE 175 Legal Accrual_LI -12.2011 3" xfId="12700"/>
    <cellStyle name="t_JE 175 Legal Accrual_LI -12.2011 3 2" xfId="16245"/>
    <cellStyle name="t_JE 175 Legal Accrual_LI -12.2011 3 3" xfId="23301"/>
    <cellStyle name="t_JE 175 Legal Accrual_LI -12.2011 4" xfId="14483"/>
    <cellStyle name="t_JE 175 Legal Accrual_LI -12.2011 4 2" xfId="32113"/>
    <cellStyle name="t_JE 175 Legal Accrual_LI -12.2011 4 3" xfId="33905"/>
    <cellStyle name="t_JE 175 Legal Accrual_LI -12.2011 5" xfId="20595"/>
    <cellStyle name="t_JE 175 Legal Accrual_LI -12.2011 6" xfId="36937"/>
    <cellStyle name="t_JE 175 Legal Accrual_LI -12.2011 7" xfId="37826"/>
    <cellStyle name="t_JE 175 Legal Accrual_LI -12.2011 8" xfId="38714"/>
    <cellStyle name="t_JE 175 Legal Accrual_LI_07.12" xfId="10968"/>
    <cellStyle name="t_JE 175 Legal Accrual_LI_07.12 2" xfId="32114"/>
    <cellStyle name="t_JE 175 Legal Accrual_LI_07.12 2 2" xfId="17774"/>
    <cellStyle name="t_JE 175_Legal Accrual_TN_08.11" xfId="8388"/>
    <cellStyle name="t_JE 175_Legal Accrual_TN_08.11 2" xfId="11792"/>
    <cellStyle name="t_JE 175_Legal Accrual_TN_08.11 2 2" xfId="13585"/>
    <cellStyle name="t_JE 175_Legal Accrual_TN_08.11 2 2 2" xfId="17123"/>
    <cellStyle name="t_JE 175_Legal Accrual_TN_08.11 2 2 3" xfId="24180"/>
    <cellStyle name="t_JE 175_Legal Accrual_TN_08.11 2 3" xfId="15366"/>
    <cellStyle name="t_JE 175_Legal Accrual_TN_08.11 2 4" xfId="22411"/>
    <cellStyle name="t_JE 175_Legal Accrual_TN_08.11 3" xfId="12701"/>
    <cellStyle name="t_JE 175_Legal Accrual_TN_08.11 3 2" xfId="16246"/>
    <cellStyle name="t_JE 175_Legal Accrual_TN_08.11 3 3" xfId="23302"/>
    <cellStyle name="t_JE 175_Legal Accrual_TN_08.11 4" xfId="14484"/>
    <cellStyle name="t_JE 175_Legal Accrual_TN_08.11 4 2" xfId="32115"/>
    <cellStyle name="t_JE 175_Legal Accrual_TN_08.11 4 3" xfId="21591"/>
    <cellStyle name="t_JE 175_Legal Accrual_TN_08.11 5" xfId="20596"/>
    <cellStyle name="t_JE 175_Legal Accrual_TN_08.11 6" xfId="36938"/>
    <cellStyle name="t_JE 175_Legal Accrual_TN_08.11 7" xfId="37827"/>
    <cellStyle name="t_JE 175_Legal Accrual_TN_08.11 8" xfId="38715"/>
    <cellStyle name="t_JE 175_Legal Accrual_TN_09.11" xfId="8389"/>
    <cellStyle name="t_JE 175_Legal Accrual_TN_09.11 2" xfId="11793"/>
    <cellStyle name="t_JE 175_Legal Accrual_TN_09.11 2 2" xfId="13586"/>
    <cellStyle name="t_JE 175_Legal Accrual_TN_09.11 2 2 2" xfId="17124"/>
    <cellStyle name="t_JE 175_Legal Accrual_TN_09.11 2 2 3" xfId="24181"/>
    <cellStyle name="t_JE 175_Legal Accrual_TN_09.11 2 3" xfId="15367"/>
    <cellStyle name="t_JE 175_Legal Accrual_TN_09.11 2 4" xfId="22412"/>
    <cellStyle name="t_JE 175_Legal Accrual_TN_09.11 3" xfId="12702"/>
    <cellStyle name="t_JE 175_Legal Accrual_TN_09.11 3 2" xfId="16247"/>
    <cellStyle name="t_JE 175_Legal Accrual_TN_09.11 3 3" xfId="23303"/>
    <cellStyle name="t_JE 175_Legal Accrual_TN_09.11 4" xfId="14485"/>
    <cellStyle name="t_JE 175_Legal Accrual_TN_09.11 4 2" xfId="32116"/>
    <cellStyle name="t_JE 175_Legal Accrual_TN_09.11 4 3" xfId="19632"/>
    <cellStyle name="t_JE 175_Legal Accrual_TN_09.11 5" xfId="20597"/>
    <cellStyle name="t_JE 175_Legal Accrual_TN_09.11 6" xfId="36939"/>
    <cellStyle name="t_JE 175_Legal Accrual_TN_09.11 7" xfId="37828"/>
    <cellStyle name="t_JE 175_Legal Accrual_TN_09.11 8" xfId="38716"/>
    <cellStyle name="t_JE 180_MI reserve over 180 days_LI 07.12" xfId="10969"/>
    <cellStyle name="t_JE 180_MI reserve over 180 days_LI 07.12 2" xfId="32117"/>
    <cellStyle name="t_JE 180_MI reserve over 180 days_LI 07.12 2 2" xfId="19684"/>
    <cellStyle name="t_JE 200 AWCC true up_PA_06.12" xfId="8390"/>
    <cellStyle name="t_JE 200 AWCC true up_PA_06.12 2" xfId="11794"/>
    <cellStyle name="t_JE 200 AWCC true up_PA_06.12 2 2" xfId="13587"/>
    <cellStyle name="t_JE 200 AWCC true up_PA_06.12 2 2 2" xfId="17125"/>
    <cellStyle name="t_JE 200 AWCC true up_PA_06.12 2 2 3" xfId="24182"/>
    <cellStyle name="t_JE 200 AWCC true up_PA_06.12 2 3" xfId="15368"/>
    <cellStyle name="t_JE 200 AWCC true up_PA_06.12 2 4" xfId="22413"/>
    <cellStyle name="t_JE 200 AWCC true up_PA_06.12 3" xfId="12703"/>
    <cellStyle name="t_JE 200 AWCC true up_PA_06.12 3 2" xfId="16248"/>
    <cellStyle name="t_JE 200 AWCC true up_PA_06.12 3 3" xfId="23304"/>
    <cellStyle name="t_JE 200 AWCC true up_PA_06.12 4" xfId="14486"/>
    <cellStyle name="t_JE 200 AWCC true up_PA_06.12 4 2" xfId="32118"/>
    <cellStyle name="t_JE 200 AWCC true up_PA_06.12 4 3" xfId="20383"/>
    <cellStyle name="t_JE 200 AWCC true up_PA_06.12 5" xfId="20598"/>
    <cellStyle name="t_JE 200 AWCC true up_PA_06.12 6" xfId="36940"/>
    <cellStyle name="t_JE 200 AWCC true up_PA_06.12 7" xfId="37829"/>
    <cellStyle name="t_JE 200 AWCC true up_PA_06.12 8" xfId="38717"/>
    <cellStyle name="t_JE 24041216 Accrual for Temp Labor_PA_04.12" xfId="8391"/>
    <cellStyle name="t_JE 24041216 Accrual for Temp Labor_PA_04.12 2" xfId="11795"/>
    <cellStyle name="t_JE 24041216 Accrual for Temp Labor_PA_04.12 2 2" xfId="13588"/>
    <cellStyle name="t_JE 24041216 Accrual for Temp Labor_PA_04.12 2 2 2" xfId="17126"/>
    <cellStyle name="t_JE 24041216 Accrual for Temp Labor_PA_04.12 2 2 3" xfId="24183"/>
    <cellStyle name="t_JE 24041216 Accrual for Temp Labor_PA_04.12 2 3" xfId="15369"/>
    <cellStyle name="t_JE 24041216 Accrual for Temp Labor_PA_04.12 2 4" xfId="22414"/>
    <cellStyle name="t_JE 24041216 Accrual for Temp Labor_PA_04.12 3" xfId="12704"/>
    <cellStyle name="t_JE 24041216 Accrual for Temp Labor_PA_04.12 3 2" xfId="16249"/>
    <cellStyle name="t_JE 24041216 Accrual for Temp Labor_PA_04.12 3 3" xfId="23305"/>
    <cellStyle name="t_JE 24041216 Accrual for Temp Labor_PA_04.12 4" xfId="14487"/>
    <cellStyle name="t_JE 24041216 Accrual for Temp Labor_PA_04.12 4 2" xfId="32119"/>
    <cellStyle name="t_JE 24041216 Accrual for Temp Labor_PA_04.12 4 3" xfId="17803"/>
    <cellStyle name="t_JE 24041216 Accrual for Temp Labor_PA_04.12 5" xfId="20599"/>
    <cellStyle name="t_JE 24041216 Accrual for Temp Labor_PA_04.12 6" xfId="36941"/>
    <cellStyle name="t_JE 24041216 Accrual for Temp Labor_PA_04.12 7" xfId="37830"/>
    <cellStyle name="t_JE 24041216 Accrual for Temp Labor_PA_04.12 8" xfId="38718"/>
    <cellStyle name="t_JE 38110902 True up interest for RAC adjustment" xfId="8392"/>
    <cellStyle name="t_JE 38110902 True up interest for RAC adjustment 2" xfId="10798"/>
    <cellStyle name="t_JE 38110902 True up interest for RAC adjustment 2 2" xfId="32121"/>
    <cellStyle name="t_JE 38110902 True up interest for RAC adjustment 2 2 2" xfId="19378"/>
    <cellStyle name="t_JE 38110902 True up interest for RAC adjustment 3" xfId="11796"/>
    <cellStyle name="t_JE 38110902 True up interest for RAC adjustment 3 2" xfId="13589"/>
    <cellStyle name="t_JE 38110902 True up interest for RAC adjustment 3 2 2" xfId="17127"/>
    <cellStyle name="t_JE 38110902 True up interest for RAC adjustment 3 2 3" xfId="24184"/>
    <cellStyle name="t_JE 38110902 True up interest for RAC adjustment 3 3" xfId="15370"/>
    <cellStyle name="t_JE 38110902 True up interest for RAC adjustment 3 4" xfId="22415"/>
    <cellStyle name="t_JE 38110902 True up interest for RAC adjustment 4" xfId="12705"/>
    <cellStyle name="t_JE 38110902 True up interest for RAC adjustment 4 2" xfId="16250"/>
    <cellStyle name="t_JE 38110902 True up interest for RAC adjustment 4 3" xfId="23306"/>
    <cellStyle name="t_JE 38110902 True up interest for RAC adjustment 5" xfId="14488"/>
    <cellStyle name="t_JE 38110902 True up interest for RAC adjustment 5 2" xfId="32120"/>
    <cellStyle name="t_JE 38110902 True up interest for RAC adjustment 5 3" xfId="34284"/>
    <cellStyle name="t_JE 38110902 True up interest for RAC adjustment 6" xfId="20600"/>
    <cellStyle name="t_JE 38110902 True up interest for RAC adjustment 7" xfId="36942"/>
    <cellStyle name="t_JE 38110902 True up interest for RAC adjustment 8" xfId="37831"/>
    <cellStyle name="t_JE 38110902 True up interest for RAC adjustment 9" xfId="38719"/>
    <cellStyle name="t_JE 39081211 Reclass Fleet Expense from 38 to 39_NY_08.12" xfId="10970"/>
    <cellStyle name="t_JE 39081211 Reclass Fleet Expense from 38 to 39_NY_08.12 2" xfId="32122"/>
    <cellStyle name="t_JE 39081211 Reclass Fleet Expense from 38 to 39_NY_08.12 2 2" xfId="19427"/>
    <cellStyle name="t_JE 39081218 Antenna Rent Revenue_NY_07.12" xfId="9509"/>
    <cellStyle name="t_JE 39081218 Antenna Rent Revenue_NY_07.12 2" xfId="32123"/>
    <cellStyle name="t_JE 39081218 Antenna Rent Revenue_NY_07.12 2 2" xfId="35793"/>
    <cellStyle name="t_JE 500 INTERNAL RESERVE INTEREST Dec. 2011" xfId="8393"/>
    <cellStyle name="t_JE 500 INTERNAL RESERVE INTEREST Dec. 2011 2" xfId="11797"/>
    <cellStyle name="t_JE 500 INTERNAL RESERVE INTEREST Dec. 2011 2 2" xfId="13590"/>
    <cellStyle name="t_JE 500 INTERNAL RESERVE INTEREST Dec. 2011 2 2 2" xfId="17128"/>
    <cellStyle name="t_JE 500 INTERNAL RESERVE INTEREST Dec. 2011 2 2 3" xfId="24185"/>
    <cellStyle name="t_JE 500 INTERNAL RESERVE INTEREST Dec. 2011 2 3" xfId="15371"/>
    <cellStyle name="t_JE 500 INTERNAL RESERVE INTEREST Dec. 2011 2 4" xfId="22416"/>
    <cellStyle name="t_JE 500 INTERNAL RESERVE INTEREST Dec. 2011 3" xfId="12706"/>
    <cellStyle name="t_JE 500 INTERNAL RESERVE INTEREST Dec. 2011 3 2" xfId="16251"/>
    <cellStyle name="t_JE 500 INTERNAL RESERVE INTEREST Dec. 2011 3 3" xfId="23307"/>
    <cellStyle name="t_JE 500 INTERNAL RESERVE INTEREST Dec. 2011 4" xfId="14489"/>
    <cellStyle name="t_JE 500 INTERNAL RESERVE INTEREST Dec. 2011 4 2" xfId="32124"/>
    <cellStyle name="t_JE 500 INTERNAL RESERVE INTEREST Dec. 2011 4 3" xfId="32460"/>
    <cellStyle name="t_JE 500 INTERNAL RESERVE INTEREST Dec. 2011 5" xfId="20601"/>
    <cellStyle name="t_JE 500 INTERNAL RESERVE INTEREST Dec. 2011 6" xfId="36943"/>
    <cellStyle name="t_JE 500 INTERNAL RESERVE INTEREST Dec. 2011 7" xfId="37832"/>
    <cellStyle name="t_JE 500 INTERNAL RESERVE INTEREST Dec. 2011 8" xfId="38720"/>
    <cellStyle name="t_JE 500 INTERNAL RESERVE INTEREST Nov. 2011" xfId="9621"/>
    <cellStyle name="t_JE 500 INTERNAL RESERVE INTEREST Nov. 2011 2" xfId="32125"/>
    <cellStyle name="t_JE 500 INTERNAL RESERVE INTEREST Nov. 2011 2 2" xfId="20971"/>
    <cellStyle name="t_JE 725 - To record the PPV uplift - NY - 08.12" xfId="9301"/>
    <cellStyle name="t_JE 725 - To record the PPV uplift - NY - 08.12 2" xfId="32126"/>
    <cellStyle name="t_JE 725 - To record the PPV uplift - NY - 08.12 2 2" xfId="34108"/>
    <cellStyle name="t_JE 77 Rev Stabilization 01.12" xfId="8394"/>
    <cellStyle name="t_JE 77 Rev Stabilization 01.12 2" xfId="11798"/>
    <cellStyle name="t_JE 77 Rev Stabilization 01.12 2 2" xfId="13591"/>
    <cellStyle name="t_JE 77 Rev Stabilization 01.12 2 2 2" xfId="17129"/>
    <cellStyle name="t_JE 77 Rev Stabilization 01.12 2 2 3" xfId="24186"/>
    <cellStyle name="t_JE 77 Rev Stabilization 01.12 2 3" xfId="15372"/>
    <cellStyle name="t_JE 77 Rev Stabilization 01.12 2 4" xfId="22417"/>
    <cellStyle name="t_JE 77 Rev Stabilization 01.12 3" xfId="12707"/>
    <cellStyle name="t_JE 77 Rev Stabilization 01.12 3 2" xfId="16252"/>
    <cellStyle name="t_JE 77 Rev Stabilization 01.12 3 3" xfId="23308"/>
    <cellStyle name="t_JE 77 Rev Stabilization 01.12 4" xfId="14490"/>
    <cellStyle name="t_JE 77 Rev Stabilization 01.12 4 2" xfId="32127"/>
    <cellStyle name="t_JE 77 Rev Stabilization 01.12 4 3" xfId="34506"/>
    <cellStyle name="t_JE 77 Rev Stabilization 01.12 5" xfId="20602"/>
    <cellStyle name="t_JE 77 Rev Stabilization 01.12 6" xfId="36944"/>
    <cellStyle name="t_JE 77 Rev Stabilization 01.12 7" xfId="37833"/>
    <cellStyle name="t_JE 77 Rev Stabilization 01.12 8" xfId="38721"/>
    <cellStyle name="t_JE 77 Rev Stabilization 02.12" xfId="8395"/>
    <cellStyle name="t_JE 77 Rev Stabilization 02.12 2" xfId="11799"/>
    <cellStyle name="t_JE 77 Rev Stabilization 02.12 2 2" xfId="13592"/>
    <cellStyle name="t_JE 77 Rev Stabilization 02.12 2 2 2" xfId="17130"/>
    <cellStyle name="t_JE 77 Rev Stabilization 02.12 2 2 3" xfId="24187"/>
    <cellStyle name="t_JE 77 Rev Stabilization 02.12 2 3" xfId="15373"/>
    <cellStyle name="t_JE 77 Rev Stabilization 02.12 2 4" xfId="22418"/>
    <cellStyle name="t_JE 77 Rev Stabilization 02.12 3" xfId="12708"/>
    <cellStyle name="t_JE 77 Rev Stabilization 02.12 3 2" xfId="16253"/>
    <cellStyle name="t_JE 77 Rev Stabilization 02.12 3 3" xfId="23309"/>
    <cellStyle name="t_JE 77 Rev Stabilization 02.12 4" xfId="14491"/>
    <cellStyle name="t_JE 77 Rev Stabilization 02.12 4 2" xfId="32128"/>
    <cellStyle name="t_JE 77 Rev Stabilization 02.12 4 3" xfId="17970"/>
    <cellStyle name="t_JE 77 Rev Stabilization 02.12 5" xfId="20603"/>
    <cellStyle name="t_JE 77 Rev Stabilization 02.12 6" xfId="36945"/>
    <cellStyle name="t_JE 77 Rev Stabilization 02.12 7" xfId="37834"/>
    <cellStyle name="t_JE 77 Rev Stabilization 02.12 8" xfId="38722"/>
    <cellStyle name="t_JE 77 Rev Stabilization 03.12" xfId="10799"/>
    <cellStyle name="t_JE 77 Rev Stabilization 03.12 2" xfId="32129"/>
    <cellStyle name="t_JE 77 Rev Stabilization 03.12 2 2" xfId="19709"/>
    <cellStyle name="t_JE 77 Rev Stabilization 04.12" xfId="9302"/>
    <cellStyle name="t_JE 77 Rev Stabilization 04.12 2" xfId="32130"/>
    <cellStyle name="t_JE 77 Rev Stabilization 04.12 2 2" xfId="35561"/>
    <cellStyle name="t_JE 77 Rev Stabilization 08.11" xfId="8396"/>
    <cellStyle name="t_JE 77 Rev Stabilization 08.11 2" xfId="11800"/>
    <cellStyle name="t_JE 77 Rev Stabilization 08.11 2 2" xfId="13593"/>
    <cellStyle name="t_JE 77 Rev Stabilization 08.11 2 2 2" xfId="17131"/>
    <cellStyle name="t_JE 77 Rev Stabilization 08.11 2 2 3" xfId="24188"/>
    <cellStyle name="t_JE 77 Rev Stabilization 08.11 2 3" xfId="15374"/>
    <cellStyle name="t_JE 77 Rev Stabilization 08.11 2 4" xfId="22419"/>
    <cellStyle name="t_JE 77 Rev Stabilization 08.11 3" xfId="12709"/>
    <cellStyle name="t_JE 77 Rev Stabilization 08.11 3 2" xfId="16254"/>
    <cellStyle name="t_JE 77 Rev Stabilization 08.11 3 3" xfId="23310"/>
    <cellStyle name="t_JE 77 Rev Stabilization 08.11 4" xfId="14492"/>
    <cellStyle name="t_JE 77 Rev Stabilization 08.11 4 2" xfId="32131"/>
    <cellStyle name="t_JE 77 Rev Stabilization 08.11 4 3" xfId="33972"/>
    <cellStyle name="t_JE 77 Rev Stabilization 08.11 5" xfId="20604"/>
    <cellStyle name="t_JE 77 Rev Stabilization 08.11 6" xfId="36946"/>
    <cellStyle name="t_JE 77 Rev Stabilization 08.11 7" xfId="37835"/>
    <cellStyle name="t_JE 77 Rev Stabilization 08.11 8" xfId="38723"/>
    <cellStyle name="t_JE 77 Rev Stabilization 11.11" xfId="10800"/>
    <cellStyle name="t_JE 77 Rev Stabilization 11.11 2" xfId="32132"/>
    <cellStyle name="t_JE 77 Rev Stabilization 11.11 2 2" xfId="34157"/>
    <cellStyle name="t_JE 77 Rev Stabilization 12.11" xfId="10801"/>
    <cellStyle name="t_JE 77 Rev Stabilization 12.11 2" xfId="32133"/>
    <cellStyle name="t_JE 77 Rev Stabilization 12.11 2 2" xfId="21197"/>
    <cellStyle name="t_JE 77 Rev Stabilization_LI_07.12" xfId="9303"/>
    <cellStyle name="t_JE 77 Rev Stabilization_LI_07.12 2" xfId="32134"/>
    <cellStyle name="t_JE 77 Rev Stabilization_LI_07.12 2 2" xfId="34331"/>
    <cellStyle name="t_JE 77 Rev Stabilization_NY_08.12" xfId="9304"/>
    <cellStyle name="t_JE 77 Rev Stabilization_NY_08.12 2" xfId="32135"/>
    <cellStyle name="t_JE 77 Rev Stabilization_NY_08.12 2 2" xfId="18542"/>
    <cellStyle name="t_JE 78 Property Tax Stabilization 01.12" xfId="8397"/>
    <cellStyle name="t_JE 78 Property Tax Stabilization 01.12 2" xfId="11801"/>
    <cellStyle name="t_JE 78 Property Tax Stabilization 01.12 2 2" xfId="13594"/>
    <cellStyle name="t_JE 78 Property Tax Stabilization 01.12 2 2 2" xfId="17132"/>
    <cellStyle name="t_JE 78 Property Tax Stabilization 01.12 2 2 3" xfId="24189"/>
    <cellStyle name="t_JE 78 Property Tax Stabilization 01.12 2 3" xfId="15375"/>
    <cellStyle name="t_JE 78 Property Tax Stabilization 01.12 2 4" xfId="22420"/>
    <cellStyle name="t_JE 78 Property Tax Stabilization 01.12 3" xfId="12710"/>
    <cellStyle name="t_JE 78 Property Tax Stabilization 01.12 3 2" xfId="16255"/>
    <cellStyle name="t_JE 78 Property Tax Stabilization 01.12 3 3" xfId="23311"/>
    <cellStyle name="t_JE 78 Property Tax Stabilization 01.12 4" xfId="14493"/>
    <cellStyle name="t_JE 78 Property Tax Stabilization 01.12 4 2" xfId="32136"/>
    <cellStyle name="t_JE 78 Property Tax Stabilization 01.12 4 3" xfId="21034"/>
    <cellStyle name="t_JE 78 Property Tax Stabilization 01.12 5" xfId="20605"/>
    <cellStyle name="t_JE 78 Property Tax Stabilization 01.12 6" xfId="36947"/>
    <cellStyle name="t_JE 78 Property Tax Stabilization 01.12 7" xfId="37836"/>
    <cellStyle name="t_JE 78 Property Tax Stabilization 01.12 8" xfId="38724"/>
    <cellStyle name="t_JE 78 Property Tax Stabilization 02.12" xfId="9305"/>
    <cellStyle name="t_JE 78 Property Tax Stabilization 02.12 2" xfId="32137"/>
    <cellStyle name="t_JE 78 Property Tax Stabilization 02.12 2 2" xfId="21580"/>
    <cellStyle name="t_JE 78 Property Tax Stabilization 03.12" xfId="9306"/>
    <cellStyle name="t_JE 78 Property Tax Stabilization 03.12 2" xfId="32138"/>
    <cellStyle name="t_JE 78 Property Tax Stabilization 03.12 2 2" xfId="34459"/>
    <cellStyle name="t_JE 78 Property Tax Stabilization 04.12" xfId="9307"/>
    <cellStyle name="t_JE 78 Property Tax Stabilization 04.12 2" xfId="32139"/>
    <cellStyle name="t_JE 78 Property Tax Stabilization 04.12 2 2" xfId="19090"/>
    <cellStyle name="t_JE 78 Property Tax Stabilization 08.11" xfId="9308"/>
    <cellStyle name="t_JE 78 Property Tax Stabilization 08.11 2" xfId="32140"/>
    <cellStyle name="t_JE 78 Property Tax Stabilization 08.11 2 2" xfId="17586"/>
    <cellStyle name="t_JE 78 Property Tax Stabilization 11.11" xfId="8398"/>
    <cellStyle name="t_JE 78 Property Tax Stabilization 11.11 2" xfId="11802"/>
    <cellStyle name="t_JE 78 Property Tax Stabilization 11.11 2 2" xfId="13595"/>
    <cellStyle name="t_JE 78 Property Tax Stabilization 11.11 2 2 2" xfId="17133"/>
    <cellStyle name="t_JE 78 Property Tax Stabilization 11.11 2 2 3" xfId="24190"/>
    <cellStyle name="t_JE 78 Property Tax Stabilization 11.11 2 3" xfId="15376"/>
    <cellStyle name="t_JE 78 Property Tax Stabilization 11.11 2 4" xfId="22421"/>
    <cellStyle name="t_JE 78 Property Tax Stabilization 11.11 3" xfId="12711"/>
    <cellStyle name="t_JE 78 Property Tax Stabilization 11.11 3 2" xfId="16256"/>
    <cellStyle name="t_JE 78 Property Tax Stabilization 11.11 3 3" xfId="23312"/>
    <cellStyle name="t_JE 78 Property Tax Stabilization 11.11 4" xfId="14494"/>
    <cellStyle name="t_JE 78 Property Tax Stabilization 11.11 4 2" xfId="32141"/>
    <cellStyle name="t_JE 78 Property Tax Stabilization 11.11 4 3" xfId="32653"/>
    <cellStyle name="t_JE 78 Property Tax Stabilization 11.11 5" xfId="20606"/>
    <cellStyle name="t_JE 78 Property Tax Stabilization 11.11 6" xfId="36948"/>
    <cellStyle name="t_JE 78 Property Tax Stabilization 11.11 7" xfId="37837"/>
    <cellStyle name="t_JE 78 Property Tax Stabilization 11.11 8" xfId="38725"/>
    <cellStyle name="t_JE 78 Property Tax Stabilization_NY_08.12" xfId="9309"/>
    <cellStyle name="t_JE 78 Property Tax Stabilization_NY_08.12 2" xfId="32142"/>
    <cellStyle name="t_JE 78 Property Tax Stabilization_NY_08.12 2 2" xfId="35922"/>
    <cellStyle name="t_JE Template" xfId="8399"/>
    <cellStyle name="t_JE Template 2" xfId="11803"/>
    <cellStyle name="t_JE Template 2 2" xfId="13596"/>
    <cellStyle name="t_JE Template 2 2 2" xfId="17134"/>
    <cellStyle name="t_JE Template 2 2 3" xfId="24191"/>
    <cellStyle name="t_JE Template 2 3" xfId="15377"/>
    <cellStyle name="t_JE Template 2 4" xfId="22422"/>
    <cellStyle name="t_JE Template 3" xfId="12712"/>
    <cellStyle name="t_JE Template 3 2" xfId="16257"/>
    <cellStyle name="t_JE Template 3 3" xfId="23313"/>
    <cellStyle name="t_JE Template 4" xfId="14495"/>
    <cellStyle name="t_JE Template 4 2" xfId="32143"/>
    <cellStyle name="t_JE Template 4 3" xfId="17482"/>
    <cellStyle name="t_JE Template 5" xfId="20607"/>
    <cellStyle name="t_JE Template 6" xfId="36949"/>
    <cellStyle name="t_JE Template 7" xfId="37838"/>
    <cellStyle name="t_JE Template 8" xfId="38726"/>
    <cellStyle name="t_JE Template_JE 160 Workbasket accrual LI 09.11" xfId="8400"/>
    <cellStyle name="t_JE Template_JE 160 Workbasket accrual LI 09.11 2" xfId="11804"/>
    <cellStyle name="t_JE Template_JE 160 Workbasket accrual LI 09.11 2 2" xfId="13597"/>
    <cellStyle name="t_JE Template_JE 160 Workbasket accrual LI 09.11 2 2 2" xfId="17135"/>
    <cellStyle name="t_JE Template_JE 160 Workbasket accrual LI 09.11 2 2 3" xfId="24192"/>
    <cellStyle name="t_JE Template_JE 160 Workbasket accrual LI 09.11 2 3" xfId="15378"/>
    <cellStyle name="t_JE Template_JE 160 Workbasket accrual LI 09.11 2 4" xfId="22423"/>
    <cellStyle name="t_JE Template_JE 160 Workbasket accrual LI 09.11 3" xfId="12713"/>
    <cellStyle name="t_JE Template_JE 160 Workbasket accrual LI 09.11 3 2" xfId="16258"/>
    <cellStyle name="t_JE Template_JE 160 Workbasket accrual LI 09.11 3 3" xfId="23314"/>
    <cellStyle name="t_JE Template_JE 160 Workbasket accrual LI 09.11 4" xfId="14496"/>
    <cellStyle name="t_JE Template_JE 160 Workbasket accrual LI 09.11 4 2" xfId="32144"/>
    <cellStyle name="t_JE Template_JE 160 Workbasket accrual LI 09.11 4 3" xfId="20694"/>
    <cellStyle name="t_JE Template_JE 160 Workbasket accrual LI 09.11 5" xfId="20608"/>
    <cellStyle name="t_JE Template_JE 160 Workbasket accrual LI 09.11 6" xfId="36950"/>
    <cellStyle name="t_JE Template_JE 160 Workbasket accrual LI 09.11 7" xfId="37839"/>
    <cellStyle name="t_JE Template_JE 160 Workbasket accrual LI 09.11 8" xfId="38727"/>
    <cellStyle name="t_JE Template_JE 160 Workbasket accrual LI 10.11 - in progress" xfId="8401"/>
    <cellStyle name="t_JE Template_JE 160 Workbasket accrual LI 10.11 - in progress 2" xfId="11805"/>
    <cellStyle name="t_JE Template_JE 160 Workbasket accrual LI 10.11 - in progress 2 2" xfId="13598"/>
    <cellStyle name="t_JE Template_JE 160 Workbasket accrual LI 10.11 - in progress 2 2 2" xfId="17136"/>
    <cellStyle name="t_JE Template_JE 160 Workbasket accrual LI 10.11 - in progress 2 2 3" xfId="24193"/>
    <cellStyle name="t_JE Template_JE 160 Workbasket accrual LI 10.11 - in progress 2 3" xfId="15379"/>
    <cellStyle name="t_JE Template_JE 160 Workbasket accrual LI 10.11 - in progress 2 4" xfId="22424"/>
    <cellStyle name="t_JE Template_JE 160 Workbasket accrual LI 10.11 - in progress 3" xfId="12714"/>
    <cellStyle name="t_JE Template_JE 160 Workbasket accrual LI 10.11 - in progress 3 2" xfId="16259"/>
    <cellStyle name="t_JE Template_JE 160 Workbasket accrual LI 10.11 - in progress 3 3" xfId="23315"/>
    <cellStyle name="t_JE Template_JE 160 Workbasket accrual LI 10.11 - in progress 4" xfId="14497"/>
    <cellStyle name="t_JE Template_JE 160 Workbasket accrual LI 10.11 - in progress 4 2" xfId="32145"/>
    <cellStyle name="t_JE Template_JE 160 Workbasket accrual LI 10.11 - in progress 4 3" xfId="35509"/>
    <cellStyle name="t_JE Template_JE 160 Workbasket accrual LI 10.11 - in progress 5" xfId="20609"/>
    <cellStyle name="t_JE Template_JE 160 Workbasket accrual LI 10.11 - in progress 6" xfId="36951"/>
    <cellStyle name="t_JE Template_JE 160 Workbasket accrual LI 10.11 - in progress 7" xfId="37840"/>
    <cellStyle name="t_JE Template_JE 160 Workbasket accrual LI 10.11 - in progress 8" xfId="38728"/>
    <cellStyle name="t_JE Template_JE 160 Workbasket Template_LI_04.12" xfId="8402"/>
    <cellStyle name="t_JE Template_JE 160 Workbasket Template_LI_04.12 2" xfId="11806"/>
    <cellStyle name="t_JE Template_JE 160 Workbasket Template_LI_04.12 2 2" xfId="13599"/>
    <cellStyle name="t_JE Template_JE 160 Workbasket Template_LI_04.12 2 2 2" xfId="17137"/>
    <cellStyle name="t_JE Template_JE 160 Workbasket Template_LI_04.12 2 2 3" xfId="24194"/>
    <cellStyle name="t_JE Template_JE 160 Workbasket Template_LI_04.12 2 3" xfId="15380"/>
    <cellStyle name="t_JE Template_JE 160 Workbasket Template_LI_04.12 2 4" xfId="22425"/>
    <cellStyle name="t_JE Template_JE 160 Workbasket Template_LI_04.12 3" xfId="12715"/>
    <cellStyle name="t_JE Template_JE 160 Workbasket Template_LI_04.12 3 2" xfId="16260"/>
    <cellStyle name="t_JE Template_JE 160 Workbasket Template_LI_04.12 3 3" xfId="23316"/>
    <cellStyle name="t_JE Template_JE 160 Workbasket Template_LI_04.12 4" xfId="14498"/>
    <cellStyle name="t_JE Template_JE 160 Workbasket Template_LI_04.12 4 2" xfId="32146"/>
    <cellStyle name="t_JE Template_JE 160 Workbasket Template_LI_04.12 4 3" xfId="35447"/>
    <cellStyle name="t_JE Template_JE 160 Workbasket Template_LI_04.12 5" xfId="20610"/>
    <cellStyle name="t_JE Template_JE 160 Workbasket Template_LI_04.12 6" xfId="36952"/>
    <cellStyle name="t_JE Template_JE 160 Workbasket Template_LI_04.12 7" xfId="37841"/>
    <cellStyle name="t_JE Template_JE 160 Workbasket Template_LI_04.12 8" xfId="38729"/>
    <cellStyle name="t_JE Template_JE 160 Workbasket Template_LI_04.12_JE 39081211 Reclass Fleet Expense from 38 to 39_NY_08.12" xfId="10971"/>
    <cellStyle name="t_JE Template_JE 160 Workbasket Template_LI_04.12_JE 39081211 Reclass Fleet Expense from 38 to 39_NY_08.12 2" xfId="32147"/>
    <cellStyle name="t_JE Template_JE 160 Workbasket Template_LI_04.12_JE 39081211 Reclass Fleet Expense from 38 to 39_NY_08.12 2 2" xfId="33374"/>
    <cellStyle name="t_JE Template_JE 160 Workbasket Template_LI_07.12" xfId="8403"/>
    <cellStyle name="t_JE Template_JE 160 Workbasket Template_LI_07.12 2" xfId="11807"/>
    <cellStyle name="t_JE Template_JE 160 Workbasket Template_LI_07.12 2 2" xfId="13600"/>
    <cellStyle name="t_JE Template_JE 160 Workbasket Template_LI_07.12 2 2 2" xfId="17138"/>
    <cellStyle name="t_JE Template_JE 160 Workbasket Template_LI_07.12 2 2 3" xfId="24195"/>
    <cellStyle name="t_JE Template_JE 160 Workbasket Template_LI_07.12 2 3" xfId="15381"/>
    <cellStyle name="t_JE Template_JE 160 Workbasket Template_LI_07.12 2 4" xfId="22426"/>
    <cellStyle name="t_JE Template_JE 160 Workbasket Template_LI_07.12 3" xfId="12716"/>
    <cellStyle name="t_JE Template_JE 160 Workbasket Template_LI_07.12 3 2" xfId="16261"/>
    <cellStyle name="t_JE Template_JE 160 Workbasket Template_LI_07.12 3 3" xfId="23317"/>
    <cellStyle name="t_JE Template_JE 160 Workbasket Template_LI_07.12 4" xfId="14499"/>
    <cellStyle name="t_JE Template_JE 160 Workbasket Template_LI_07.12 4 2" xfId="32148"/>
    <cellStyle name="t_JE Template_JE 160 Workbasket Template_LI_07.12 4 3" xfId="34509"/>
    <cellStyle name="t_JE Template_JE 160 Workbasket Template_LI_07.12 5" xfId="20611"/>
    <cellStyle name="t_JE Template_JE 160 Workbasket Template_LI_07.12 6" xfId="36953"/>
    <cellStyle name="t_JE Template_JE 160 Workbasket Template_LI_07.12 7" xfId="37842"/>
    <cellStyle name="t_JE Template_JE 160 Workbasket Template_LI_07.12 8" xfId="38730"/>
    <cellStyle name="t_JE Template_JE 175 Legal Accrual_LI_07.12" xfId="10972"/>
    <cellStyle name="t_JE Template_JE 175 Legal Accrual_LI_07.12 2" xfId="32149"/>
    <cellStyle name="t_JE Template_JE 175 Legal Accrual_LI_07.12 2 2" xfId="33192"/>
    <cellStyle name="t_JE Template_JE 39081211 Reclass Fleet Expense from 38 to 39_NY_08.12" xfId="10973"/>
    <cellStyle name="t_JE Template_JE 39081211 Reclass Fleet Expense from 38 to 39_NY_08.12 2" xfId="32150"/>
    <cellStyle name="t_JE Template_JE 39081211 Reclass Fleet Expense from 38 to 39_NY_08.12 2 2" xfId="18932"/>
    <cellStyle name="t_JE-December 2012" xfId="8404"/>
    <cellStyle name="t_JE-December 2012 10" xfId="36954"/>
    <cellStyle name="t_JE-December 2012 11" xfId="37843"/>
    <cellStyle name="t_JE-December 2012 12" xfId="38731"/>
    <cellStyle name="t_JE-December 2012 2" xfId="8405"/>
    <cellStyle name="t_JE-December 2012 2 2" xfId="32152"/>
    <cellStyle name="t_JE-December 2012 2 2 2" xfId="19008"/>
    <cellStyle name="t_JE-December 2012 3" xfId="8406"/>
    <cellStyle name="t_JE-December 2012 3 2" xfId="32153"/>
    <cellStyle name="t_JE-December 2012 3 2 2" xfId="35491"/>
    <cellStyle name="t_JE-December 2012 4" xfId="8407"/>
    <cellStyle name="t_JE-December 2012 4 2" xfId="32154"/>
    <cellStyle name="t_JE-December 2012 4 2 2" xfId="32707"/>
    <cellStyle name="t_JE-December 2012 5" xfId="8408"/>
    <cellStyle name="t_JE-December 2012 5 2" xfId="32155"/>
    <cellStyle name="t_JE-December 2012 5 2 2" xfId="32831"/>
    <cellStyle name="t_JE-December 2012 6" xfId="11808"/>
    <cellStyle name="t_JE-December 2012 6 2" xfId="13601"/>
    <cellStyle name="t_JE-December 2012 6 2 2" xfId="17139"/>
    <cellStyle name="t_JE-December 2012 6 2 3" xfId="24196"/>
    <cellStyle name="t_JE-December 2012 6 3" xfId="15382"/>
    <cellStyle name="t_JE-December 2012 6 4" xfId="22427"/>
    <cellStyle name="t_JE-December 2012 7" xfId="12717"/>
    <cellStyle name="t_JE-December 2012 7 2" xfId="16262"/>
    <cellStyle name="t_JE-December 2012 7 3" xfId="23318"/>
    <cellStyle name="t_JE-December 2012 8" xfId="14500"/>
    <cellStyle name="t_JE-December 2012 8 2" xfId="32151"/>
    <cellStyle name="t_JE-December 2012 8 3" xfId="18064"/>
    <cellStyle name="t_JE-December 2012 9" xfId="20612"/>
    <cellStyle name="t_JE-November 2012" xfId="8409"/>
    <cellStyle name="t_JE-November 2012 10" xfId="36955"/>
    <cellStyle name="t_JE-November 2012 11" xfId="37844"/>
    <cellStyle name="t_JE-November 2012 12" xfId="38732"/>
    <cellStyle name="t_JE-November 2012 2" xfId="8410"/>
    <cellStyle name="t_JE-November 2012 2 2" xfId="32157"/>
    <cellStyle name="t_JE-November 2012 2 2 2" xfId="18856"/>
    <cellStyle name="t_JE-November 2012 3" xfId="8411"/>
    <cellStyle name="t_JE-November 2012 3 2" xfId="32158"/>
    <cellStyle name="t_JE-November 2012 3 2 2" xfId="34315"/>
    <cellStyle name="t_JE-November 2012 4" xfId="8412"/>
    <cellStyle name="t_JE-November 2012 4 2" xfId="32159"/>
    <cellStyle name="t_JE-November 2012 4 2 2" xfId="21073"/>
    <cellStyle name="t_JE-November 2012 5" xfId="8413"/>
    <cellStyle name="t_JE-November 2012 5 2" xfId="32160"/>
    <cellStyle name="t_JE-November 2012 5 2 2" xfId="21058"/>
    <cellStyle name="t_JE-November 2012 6" xfId="11811"/>
    <cellStyle name="t_JE-November 2012 6 2" xfId="13602"/>
    <cellStyle name="t_JE-November 2012 6 2 2" xfId="17140"/>
    <cellStyle name="t_JE-November 2012 6 2 3" xfId="24197"/>
    <cellStyle name="t_JE-November 2012 6 3" xfId="15384"/>
    <cellStyle name="t_JE-November 2012 6 4" xfId="22430"/>
    <cellStyle name="t_JE-November 2012 7" xfId="12718"/>
    <cellStyle name="t_JE-November 2012 7 2" xfId="16263"/>
    <cellStyle name="t_JE-November 2012 7 3" xfId="23319"/>
    <cellStyle name="t_JE-November 2012 8" xfId="14501"/>
    <cellStyle name="t_JE-November 2012 8 2" xfId="32156"/>
    <cellStyle name="t_JE-November 2012 8 3" xfId="17950"/>
    <cellStyle name="t_JE-November 2012 9" xfId="20613"/>
    <cellStyle name="t_JKC 5 Accrual for New York Water Nov 2012" xfId="8414"/>
    <cellStyle name="t_JKC 5 Accrual for New York Water Nov 2012 2" xfId="11814"/>
    <cellStyle name="t_JKC 5 Accrual for New York Water Nov 2012 2 2" xfId="13603"/>
    <cellStyle name="t_JKC 5 Accrual for New York Water Nov 2012 2 2 2" xfId="17141"/>
    <cellStyle name="t_JKC 5 Accrual for New York Water Nov 2012 2 2 3" xfId="24198"/>
    <cellStyle name="t_JKC 5 Accrual for New York Water Nov 2012 2 3" xfId="15385"/>
    <cellStyle name="t_JKC 5 Accrual for New York Water Nov 2012 2 4" xfId="22431"/>
    <cellStyle name="t_JKC 5 Accrual for New York Water Nov 2012 3" xfId="12719"/>
    <cellStyle name="t_JKC 5 Accrual for New York Water Nov 2012 3 2" xfId="16264"/>
    <cellStyle name="t_JKC 5 Accrual for New York Water Nov 2012 3 3" xfId="23320"/>
    <cellStyle name="t_JKC 5 Accrual for New York Water Nov 2012 4" xfId="14502"/>
    <cellStyle name="t_JKC 5 Accrual for New York Water Nov 2012 4 2" xfId="32161"/>
    <cellStyle name="t_JKC 5 Accrual for New York Water Nov 2012 4 3" xfId="33248"/>
    <cellStyle name="t_JKC 5 Accrual for New York Water Nov 2012 5" xfId="20616"/>
    <cellStyle name="t_JKC 5 Accrual for New York Water Nov 2012 6" xfId="36956"/>
    <cellStyle name="t_JKC 5 Accrual for New York Water Nov 2012 7" xfId="37845"/>
    <cellStyle name="t_JKC 5 Accrual for New York Water Nov 2012 8" xfId="38733"/>
    <cellStyle name="t_JKC5 Form" xfId="8415"/>
    <cellStyle name="t_JKC5 Form 2" xfId="11815"/>
    <cellStyle name="t_JKC5 Form 2 2" xfId="13604"/>
    <cellStyle name="t_JKC5 Form 2 2 2" xfId="17142"/>
    <cellStyle name="t_JKC5 Form 2 2 3" xfId="24199"/>
    <cellStyle name="t_JKC5 Form 2 3" xfId="15386"/>
    <cellStyle name="t_JKC5 Form 2 4" xfId="22432"/>
    <cellStyle name="t_JKC5 Form 3" xfId="12720"/>
    <cellStyle name="t_JKC5 Form 3 2" xfId="16265"/>
    <cellStyle name="t_JKC5 Form 3 3" xfId="23321"/>
    <cellStyle name="t_JKC5 Form 4" xfId="14503"/>
    <cellStyle name="t_JKC5 Form 4 2" xfId="32162"/>
    <cellStyle name="t_JKC5 Form 4 3" xfId="32465"/>
    <cellStyle name="t_JKC5 Form 5" xfId="20617"/>
    <cellStyle name="t_JKC5 Form 6" xfId="36957"/>
    <cellStyle name="t_JKC5 Form 7" xfId="37846"/>
    <cellStyle name="t_JKC5 Form 8" xfId="38734"/>
    <cellStyle name="t_Journal Entry (2)" xfId="8416"/>
    <cellStyle name="t_Journal Entry (2) 2" xfId="11816"/>
    <cellStyle name="t_Journal Entry (2) 2 2" xfId="13605"/>
    <cellStyle name="t_Journal Entry (2) 2 2 2" xfId="17143"/>
    <cellStyle name="t_Journal Entry (2) 2 2 3" xfId="24200"/>
    <cellStyle name="t_Journal Entry (2) 2 3" xfId="15387"/>
    <cellStyle name="t_Journal Entry (2) 2 4" xfId="22433"/>
    <cellStyle name="t_Journal Entry (2) 3" xfId="12721"/>
    <cellStyle name="t_Journal Entry (2) 3 2" xfId="16266"/>
    <cellStyle name="t_Journal Entry (2) 3 3" xfId="23322"/>
    <cellStyle name="t_Journal Entry (2) 4" xfId="14504"/>
    <cellStyle name="t_Journal Entry (2) 4 2" xfId="32163"/>
    <cellStyle name="t_Journal Entry (2) 4 3" xfId="20691"/>
    <cellStyle name="t_Journal Entry (2) 5" xfId="20618"/>
    <cellStyle name="t_Journal Entry (2) 6" xfId="36958"/>
    <cellStyle name="t_Journal Entry (2) 7" xfId="37847"/>
    <cellStyle name="t_Journal Entry (2) 8" xfId="38735"/>
    <cellStyle name="t_JR 2001 OPEB 2012" xfId="10802"/>
    <cellStyle name="t_JR 2001 OPEB 2012 2" xfId="32164"/>
    <cellStyle name="t_JR 2001 OPEB 2012 2 2" xfId="35822"/>
    <cellStyle name="t_JR 2002 Pension Costs 2012" xfId="10803"/>
    <cellStyle name="t_JR 2002 Pension Costs 2012 2" xfId="32165"/>
    <cellStyle name="t_JR 2002 Pension Costs 2012 2 2" xfId="32905"/>
    <cellStyle name="t_LI#38 165100 Mar 2011" xfId="8417"/>
    <cellStyle name="t_LI#38 165100 Mar 2011 2" xfId="11817"/>
    <cellStyle name="t_LI#38 165100 Mar 2011 2 2" xfId="13606"/>
    <cellStyle name="t_LI#38 165100 Mar 2011 2 2 2" xfId="17144"/>
    <cellStyle name="t_LI#38 165100 Mar 2011 2 2 3" xfId="24201"/>
    <cellStyle name="t_LI#38 165100 Mar 2011 2 3" xfId="15388"/>
    <cellStyle name="t_LI#38 165100 Mar 2011 2 4" xfId="22434"/>
    <cellStyle name="t_LI#38 165100 Mar 2011 3" xfId="12722"/>
    <cellStyle name="t_LI#38 165100 Mar 2011 3 2" xfId="16267"/>
    <cellStyle name="t_LI#38 165100 Mar 2011 3 3" xfId="23323"/>
    <cellStyle name="t_LI#38 165100 Mar 2011 4" xfId="14505"/>
    <cellStyle name="t_LI#38 165100 Mar 2011 4 2" xfId="32166"/>
    <cellStyle name="t_LI#38 165100 Mar 2011 4 3" xfId="32810"/>
    <cellStyle name="t_LI#38 165100 Mar 2011 5" xfId="20619"/>
    <cellStyle name="t_LI#38 165100 Mar 2011 6" xfId="36959"/>
    <cellStyle name="t_LI#38 165100 Mar 2011 7" xfId="37848"/>
    <cellStyle name="t_LI#38 165100 Mar 2011 8" xfId="38736"/>
    <cellStyle name="t_LI-Legal Fees_Accrual Worksheet_2011-02Nov" xfId="8418"/>
    <cellStyle name="t_LI-Legal Fees_Accrual Worksheet_2011-02Nov 2" xfId="11818"/>
    <cellStyle name="t_LI-Legal Fees_Accrual Worksheet_2011-02Nov 2 2" xfId="13607"/>
    <cellStyle name="t_LI-Legal Fees_Accrual Worksheet_2011-02Nov 2 2 2" xfId="17145"/>
    <cellStyle name="t_LI-Legal Fees_Accrual Worksheet_2011-02Nov 2 2 3" xfId="24202"/>
    <cellStyle name="t_LI-Legal Fees_Accrual Worksheet_2011-02Nov 2 3" xfId="15389"/>
    <cellStyle name="t_LI-Legal Fees_Accrual Worksheet_2011-02Nov 2 4" xfId="22435"/>
    <cellStyle name="t_LI-Legal Fees_Accrual Worksheet_2011-02Nov 3" xfId="12723"/>
    <cellStyle name="t_LI-Legal Fees_Accrual Worksheet_2011-02Nov 3 2" xfId="16268"/>
    <cellStyle name="t_LI-Legal Fees_Accrual Worksheet_2011-02Nov 3 3" xfId="23324"/>
    <cellStyle name="t_LI-Legal Fees_Accrual Worksheet_2011-02Nov 4" xfId="14506"/>
    <cellStyle name="t_LI-Legal Fees_Accrual Worksheet_2011-02Nov 4 2" xfId="32167"/>
    <cellStyle name="t_LI-Legal Fees_Accrual Worksheet_2011-02Nov 4 3" xfId="35092"/>
    <cellStyle name="t_LI-Legal Fees_Accrual Worksheet_2011-02Nov 5" xfId="20620"/>
    <cellStyle name="t_LI-Legal Fees_Accrual Worksheet_2011-02Nov 6" xfId="36960"/>
    <cellStyle name="t_LI-Legal Fees_Accrual Worksheet_2011-02Nov 7" xfId="37849"/>
    <cellStyle name="t_LI-Legal Fees_Accrual Worksheet_2011-02Nov 8" xfId="38737"/>
    <cellStyle name="t_NOV JE152" xfId="10974"/>
    <cellStyle name="t_NOV JE152 2" xfId="32168"/>
    <cellStyle name="t_NOV JE152 2 2" xfId="20953"/>
    <cellStyle name="t_SAP JE Accrual" xfId="8419"/>
    <cellStyle name="t_SAP JE Accrual 2" xfId="11819"/>
    <cellStyle name="t_SAP JE Accrual 2 2" xfId="13608"/>
    <cellStyle name="t_SAP JE Accrual 2 2 2" xfId="17146"/>
    <cellStyle name="t_SAP JE Accrual 2 2 3" xfId="24203"/>
    <cellStyle name="t_SAP JE Accrual 2 3" xfId="15390"/>
    <cellStyle name="t_SAP JE Accrual 2 4" xfId="22436"/>
    <cellStyle name="t_SAP JE Accrual 3" xfId="12724"/>
    <cellStyle name="t_SAP JE Accrual 3 2" xfId="16269"/>
    <cellStyle name="t_SAP JE Accrual 3 3" xfId="23325"/>
    <cellStyle name="t_SAP JE Accrual 4" xfId="14507"/>
    <cellStyle name="t_SAP JE Accrual 4 2" xfId="32169"/>
    <cellStyle name="t_SAP JE Accrual 4 3" xfId="34587"/>
    <cellStyle name="t_SAP JE Accrual 5" xfId="20621"/>
    <cellStyle name="t_SAP JE Accrual 6" xfId="36961"/>
    <cellStyle name="t_SAP JE Accrual 7" xfId="37850"/>
    <cellStyle name="t_SAP JE Accrual 8" xfId="38738"/>
    <cellStyle name="t_SAP JE Template 10.06.12" xfId="8420"/>
    <cellStyle name="t_SAP JE Template 10.06.12 2" xfId="11820"/>
    <cellStyle name="t_SAP JE Template 10.06.12 2 2" xfId="13609"/>
    <cellStyle name="t_SAP JE Template 10.06.12 2 2 2" xfId="17147"/>
    <cellStyle name="t_SAP JE Template 10.06.12 2 2 3" xfId="24204"/>
    <cellStyle name="t_SAP JE Template 10.06.12 2 3" xfId="15391"/>
    <cellStyle name="t_SAP JE Template 10.06.12 2 4" xfId="22437"/>
    <cellStyle name="t_SAP JE Template 10.06.12 3" xfId="12725"/>
    <cellStyle name="t_SAP JE Template 10.06.12 3 2" xfId="16270"/>
    <cellStyle name="t_SAP JE Template 10.06.12 3 3" xfId="23326"/>
    <cellStyle name="t_SAP JE Template 10.06.12 4" xfId="14508"/>
    <cellStyle name="t_SAP JE Template 10.06.12 4 2" xfId="32170"/>
    <cellStyle name="t_SAP JE Template 10.06.12 4 3" xfId="21241"/>
    <cellStyle name="t_SAP JE Template 10.06.12 5" xfId="20622"/>
    <cellStyle name="t_SAP JE Template 10.06.12 6" xfId="36962"/>
    <cellStyle name="t_SAP JE Template 10.06.12 7" xfId="37851"/>
    <cellStyle name="t_SAP JE Template 10.06.12 8" xfId="38739"/>
    <cellStyle name="t_Sheet1" xfId="10975"/>
    <cellStyle name="t_Sheet1 2" xfId="32171"/>
    <cellStyle name="t_Sheet1 2 2" xfId="18987"/>
    <cellStyle name="t_UPLOAD-Template_2012-06-22" xfId="8421"/>
    <cellStyle name="t_UPLOAD-Template_2012-06-22 2" xfId="11821"/>
    <cellStyle name="t_UPLOAD-Template_2012-06-22 2 2" xfId="13610"/>
    <cellStyle name="t_UPLOAD-Template_2012-06-22 2 2 2" xfId="17148"/>
    <cellStyle name="t_UPLOAD-Template_2012-06-22 2 2 3" xfId="24205"/>
    <cellStyle name="t_UPLOAD-Template_2012-06-22 2 3" xfId="15392"/>
    <cellStyle name="t_UPLOAD-Template_2012-06-22 2 4" xfId="22438"/>
    <cellStyle name="t_UPLOAD-Template_2012-06-22 3" xfId="12726"/>
    <cellStyle name="t_UPLOAD-Template_2012-06-22 3 2" xfId="16271"/>
    <cellStyle name="t_UPLOAD-Template_2012-06-22 3 3" xfId="23327"/>
    <cellStyle name="t_UPLOAD-Template_2012-06-22 4" xfId="14509"/>
    <cellStyle name="t_UPLOAD-Template_2012-06-22 4 2" xfId="32172"/>
    <cellStyle name="t_UPLOAD-Template_2012-06-22 4 3" xfId="34156"/>
    <cellStyle name="t_UPLOAD-Template_2012-06-22 5" xfId="20623"/>
    <cellStyle name="t_UPLOAD-Template_2012-06-22 6" xfId="36963"/>
    <cellStyle name="t_UPLOAD-Template_2012-06-22 7" xfId="37852"/>
    <cellStyle name="t_UPLOAD-Template_2012-06-22 8" xfId="38740"/>
    <cellStyle name="Texte explicatif" xfId="8422"/>
    <cellStyle name="Texte explicatif 2" xfId="11822"/>
    <cellStyle name="Texte explicatif 2 2" xfId="13611"/>
    <cellStyle name="Texte explicatif 2 2 2" xfId="17149"/>
    <cellStyle name="Texte explicatif 2 2 3" xfId="24206"/>
    <cellStyle name="Texte explicatif 2 3" xfId="15393"/>
    <cellStyle name="Texte explicatif 2 4" xfId="22439"/>
    <cellStyle name="Texte explicatif 3" xfId="12727"/>
    <cellStyle name="Texte explicatif 3 2" xfId="16272"/>
    <cellStyle name="Texte explicatif 3 3" xfId="23328"/>
    <cellStyle name="Texte explicatif 4" xfId="14510"/>
    <cellStyle name="Texte explicatif 4 2" xfId="32173"/>
    <cellStyle name="Texte explicatif 4 3" xfId="32895"/>
    <cellStyle name="Texte explicatif 5" xfId="20624"/>
    <cellStyle name="Texte explicatif 6" xfId="36964"/>
    <cellStyle name="Texte explicatif 7" xfId="37853"/>
    <cellStyle name="Texte explicatif 8" xfId="38741"/>
    <cellStyle name="Title 10" xfId="24655"/>
    <cellStyle name="Title 10 2" xfId="32174"/>
    <cellStyle name="Title 10 2 2" xfId="34330"/>
    <cellStyle name="Title 11" xfId="24656"/>
    <cellStyle name="Title 11 2" xfId="32175"/>
    <cellStyle name="Title 11 2 2" xfId="34588"/>
    <cellStyle name="Title 2" xfId="194"/>
    <cellStyle name="Title 2 2" xfId="8423"/>
    <cellStyle name="Title 2 2 2" xfId="11823"/>
    <cellStyle name="Title 2 2 2 2" xfId="13612"/>
    <cellStyle name="Title 2 2 2 2 2" xfId="17150"/>
    <cellStyle name="Title 2 2 2 2 3" xfId="24207"/>
    <cellStyle name="Title 2 2 2 3" xfId="15394"/>
    <cellStyle name="Title 2 2 2 4" xfId="22440"/>
    <cellStyle name="Title 2 2 3" xfId="12728"/>
    <cellStyle name="Title 2 2 3 2" xfId="16273"/>
    <cellStyle name="Title 2 2 3 3" xfId="23329"/>
    <cellStyle name="Title 2 2 4" xfId="14511"/>
    <cellStyle name="Title 2 2 4 2" xfId="32177"/>
    <cellStyle name="Title 2 2 4 3" xfId="35538"/>
    <cellStyle name="Title 2 2 5" xfId="20625"/>
    <cellStyle name="Title 2 2 6" xfId="36965"/>
    <cellStyle name="Title 2 2 7" xfId="37854"/>
    <cellStyle name="Title 2 2 8" xfId="38742"/>
    <cellStyle name="Title 2 3" xfId="8424"/>
    <cellStyle name="Title 2 3 2" xfId="11824"/>
    <cellStyle name="Title 2 3 2 2" xfId="13613"/>
    <cellStyle name="Title 2 3 2 2 2" xfId="17151"/>
    <cellStyle name="Title 2 3 2 2 3" xfId="24208"/>
    <cellStyle name="Title 2 3 2 3" xfId="15395"/>
    <cellStyle name="Title 2 3 2 4" xfId="22441"/>
    <cellStyle name="Title 2 3 3" xfId="12729"/>
    <cellStyle name="Title 2 3 3 2" xfId="16274"/>
    <cellStyle name="Title 2 3 3 3" xfId="23330"/>
    <cellStyle name="Title 2 3 4" xfId="14512"/>
    <cellStyle name="Title 2 3 4 2" xfId="32178"/>
    <cellStyle name="Title 2 3 4 3" xfId="33103"/>
    <cellStyle name="Title 2 3 5" xfId="20626"/>
    <cellStyle name="Title 2 3 6" xfId="36966"/>
    <cellStyle name="Title 2 3 7" xfId="37855"/>
    <cellStyle name="Title 2 3 8" xfId="38743"/>
    <cellStyle name="Title 2 4" xfId="24657"/>
    <cellStyle name="Title 2 4 2" xfId="32179"/>
    <cellStyle name="Title 2 4 2 2" xfId="32967"/>
    <cellStyle name="Title 2 5" xfId="32176"/>
    <cellStyle name="Title 2 5 2" xfId="21074"/>
    <cellStyle name="Title 3" xfId="195"/>
    <cellStyle name="Title 3 2" xfId="24658"/>
    <cellStyle name="Title 3 2 2" xfId="32181"/>
    <cellStyle name="Title 3 2 2 2" xfId="18095"/>
    <cellStyle name="Title 3 3" xfId="32180"/>
    <cellStyle name="Title 3 3 2" xfId="33482"/>
    <cellStyle name="Title 4" xfId="196"/>
    <cellStyle name="Title 4 2" xfId="24659"/>
    <cellStyle name="Title 4 2 2" xfId="32183"/>
    <cellStyle name="Title 4 2 2 2" xfId="17866"/>
    <cellStyle name="Title 4 3" xfId="32182"/>
    <cellStyle name="Title 4 3 2" xfId="32464"/>
    <cellStyle name="Title 5" xfId="197"/>
    <cellStyle name="Title 5 2" xfId="24660"/>
    <cellStyle name="Title 5 2 2" xfId="32185"/>
    <cellStyle name="Title 5 2 2 2" xfId="35049"/>
    <cellStyle name="Title 5 3" xfId="32184"/>
    <cellStyle name="Title 5 3 2" xfId="17910"/>
    <cellStyle name="Title 6" xfId="8425"/>
    <cellStyle name="Title 6 2" xfId="24661"/>
    <cellStyle name="Title 6 2 2" xfId="32187"/>
    <cellStyle name="Title 6 2 2 2" xfId="21079"/>
    <cellStyle name="Title 6 3" xfId="32186"/>
    <cellStyle name="Title 6 3 2" xfId="33904"/>
    <cellStyle name="Title 7" xfId="24662"/>
    <cellStyle name="Title 7 2" xfId="32188"/>
    <cellStyle name="Title 7 2 2" xfId="17849"/>
    <cellStyle name="Title 8" xfId="24663"/>
    <cellStyle name="Title 8 2" xfId="32189"/>
    <cellStyle name="Title 8 2 2" xfId="33305"/>
    <cellStyle name="Title 9" xfId="24664"/>
    <cellStyle name="Title 9 2" xfId="32190"/>
    <cellStyle name="Title 9 2 2" xfId="20795"/>
    <cellStyle name="TitleStyle" xfId="8426"/>
    <cellStyle name="TitleStyle 2" xfId="11825"/>
    <cellStyle name="TitleStyle 2 2" xfId="13614"/>
    <cellStyle name="TitleStyle 2 2 2" xfId="17152"/>
    <cellStyle name="TitleStyle 2 2 3" xfId="24209"/>
    <cellStyle name="TitleStyle 2 3" xfId="15396"/>
    <cellStyle name="TitleStyle 2 4" xfId="22442"/>
    <cellStyle name="TitleStyle 3" xfId="12730"/>
    <cellStyle name="TitleStyle 3 2" xfId="16275"/>
    <cellStyle name="TitleStyle 3 3" xfId="23331"/>
    <cellStyle name="TitleStyle 4" xfId="14513"/>
    <cellStyle name="TitleStyle 4 2" xfId="32191"/>
    <cellStyle name="TitleStyle 4 3" xfId="19381"/>
    <cellStyle name="TitleStyle 5" xfId="20627"/>
    <cellStyle name="TitleStyle 6" xfId="36967"/>
    <cellStyle name="TitleStyle 7" xfId="37856"/>
    <cellStyle name="TitleStyle 8" xfId="38744"/>
    <cellStyle name="TitleStyle 9" xfId="38797"/>
    <cellStyle name="Titre" xfId="8427"/>
    <cellStyle name="Titre 2" xfId="11826"/>
    <cellStyle name="Titre 2 2" xfId="13615"/>
    <cellStyle name="Titre 2 2 2" xfId="17153"/>
    <cellStyle name="Titre 2 2 3" xfId="24210"/>
    <cellStyle name="Titre 2 3" xfId="15397"/>
    <cellStyle name="Titre 2 4" xfId="22443"/>
    <cellStyle name="Titre 3" xfId="12731"/>
    <cellStyle name="Titre 3 2" xfId="16276"/>
    <cellStyle name="Titre 3 3" xfId="23332"/>
    <cellStyle name="Titre 4" xfId="14514"/>
    <cellStyle name="Titre 4 2" xfId="32192"/>
    <cellStyle name="Titre 4 3" xfId="19746"/>
    <cellStyle name="Titre 5" xfId="20628"/>
    <cellStyle name="Titre 6" xfId="36968"/>
    <cellStyle name="Titre 7" xfId="37857"/>
    <cellStyle name="Titre 8" xfId="38745"/>
    <cellStyle name="Titre 1" xfId="8428"/>
    <cellStyle name="Titre 1 2" xfId="11827"/>
    <cellStyle name="Titre 1 2 2" xfId="13616"/>
    <cellStyle name="Titre 1 2 2 2" xfId="17154"/>
    <cellStyle name="Titre 1 2 2 3" xfId="24211"/>
    <cellStyle name="Titre 1 2 3" xfId="15398"/>
    <cellStyle name="Titre 1 2 4" xfId="22444"/>
    <cellStyle name="Titre 1 3" xfId="12732"/>
    <cellStyle name="Titre 1 3 2" xfId="16277"/>
    <cellStyle name="Titre 1 3 3" xfId="23333"/>
    <cellStyle name="Titre 1 4" xfId="14515"/>
    <cellStyle name="Titre 1 4 2" xfId="32193"/>
    <cellStyle name="Titre 1 4 3" xfId="33011"/>
    <cellStyle name="Titre 1 5" xfId="20629"/>
    <cellStyle name="Titre 1 6" xfId="36969"/>
    <cellStyle name="Titre 1 7" xfId="37858"/>
    <cellStyle name="Titre 1 8" xfId="38746"/>
    <cellStyle name="Titre 2" xfId="8429"/>
    <cellStyle name="Titre 2 2" xfId="11828"/>
    <cellStyle name="Titre 2 2 2" xfId="13617"/>
    <cellStyle name="Titre 2 2 2 2" xfId="17155"/>
    <cellStyle name="Titre 2 2 2 3" xfId="24212"/>
    <cellStyle name="Titre 2 2 3" xfId="15399"/>
    <cellStyle name="Titre 2 2 4" xfId="22445"/>
    <cellStyle name="Titre 2 3" xfId="12733"/>
    <cellStyle name="Titre 2 3 2" xfId="16278"/>
    <cellStyle name="Titre 2 3 3" xfId="23334"/>
    <cellStyle name="Titre 2 4" xfId="14516"/>
    <cellStyle name="Titre 2 4 2" xfId="32194"/>
    <cellStyle name="Titre 2 4 3" xfId="18559"/>
    <cellStyle name="Titre 2 5" xfId="20630"/>
    <cellStyle name="Titre 2 6" xfId="36970"/>
    <cellStyle name="Titre 2 7" xfId="37859"/>
    <cellStyle name="Titre 2 8" xfId="38747"/>
    <cellStyle name="Titre 3" xfId="8430"/>
    <cellStyle name="Titre 3 2" xfId="11829"/>
    <cellStyle name="Titre 3 2 2" xfId="13618"/>
    <cellStyle name="Titre 3 2 2 2" xfId="17156"/>
    <cellStyle name="Titre 3 2 2 3" xfId="24213"/>
    <cellStyle name="Titre 3 2 3" xfId="15400"/>
    <cellStyle name="Titre 3 2 4" xfId="22446"/>
    <cellStyle name="Titre 3 3" xfId="12734"/>
    <cellStyle name="Titre 3 3 2" xfId="16279"/>
    <cellStyle name="Titre 3 3 3" xfId="23335"/>
    <cellStyle name="Titre 3 4" xfId="14517"/>
    <cellStyle name="Titre 3 4 2" xfId="32195"/>
    <cellStyle name="Titre 3 4 3" xfId="17484"/>
    <cellStyle name="Titre 3 5" xfId="20631"/>
    <cellStyle name="Titre 3 6" xfId="36971"/>
    <cellStyle name="Titre 3 7" xfId="37860"/>
    <cellStyle name="Titre 3 8" xfId="38748"/>
    <cellStyle name="Titre 4" xfId="8431"/>
    <cellStyle name="Titre 4 2" xfId="11830"/>
    <cellStyle name="Titre 4 2 2" xfId="13619"/>
    <cellStyle name="Titre 4 2 2 2" xfId="17157"/>
    <cellStyle name="Titre 4 2 2 3" xfId="24214"/>
    <cellStyle name="Titre 4 2 3" xfId="15401"/>
    <cellStyle name="Titre 4 2 4" xfId="22447"/>
    <cellStyle name="Titre 4 3" xfId="12735"/>
    <cellStyle name="Titre 4 3 2" xfId="16280"/>
    <cellStyle name="Titre 4 3 3" xfId="23336"/>
    <cellStyle name="Titre 4 4" xfId="14518"/>
    <cellStyle name="Titre 4 4 2" xfId="32196"/>
    <cellStyle name="Titre 4 4 3" xfId="34426"/>
    <cellStyle name="Titre 4 5" xfId="20632"/>
    <cellStyle name="Titre 4 6" xfId="36972"/>
    <cellStyle name="Titre 4 7" xfId="37861"/>
    <cellStyle name="Titre 4 8" xfId="38749"/>
    <cellStyle name="Total 10" xfId="24665"/>
    <cellStyle name="Total 10 2" xfId="32197"/>
    <cellStyle name="Total 10 2 2" xfId="18486"/>
    <cellStyle name="Total 11" xfId="24666"/>
    <cellStyle name="Total 11 2" xfId="32198"/>
    <cellStyle name="Total 11 2 2" xfId="21493"/>
    <cellStyle name="Total 2" xfId="198"/>
    <cellStyle name="Total 2 2" xfId="8432"/>
    <cellStyle name="Total 2 2 2" xfId="11831"/>
    <cellStyle name="Total 2 2 2 2" xfId="13620"/>
    <cellStyle name="Total 2 2 2 2 2" xfId="17158"/>
    <cellStyle name="Total 2 2 2 2 3" xfId="24215"/>
    <cellStyle name="Total 2 2 2 3" xfId="15402"/>
    <cellStyle name="Total 2 2 2 4" xfId="22448"/>
    <cellStyle name="Total 2 2 3" xfId="12736"/>
    <cellStyle name="Total 2 2 3 2" xfId="16281"/>
    <cellStyle name="Total 2 2 3 3" xfId="23337"/>
    <cellStyle name="Total 2 2 4" xfId="14519"/>
    <cellStyle name="Total 2 2 4 2" xfId="32200"/>
    <cellStyle name="Total 2 2 4 3" xfId="18794"/>
    <cellStyle name="Total 2 2 5" xfId="20633"/>
    <cellStyle name="Total 2 2 6" xfId="36973"/>
    <cellStyle name="Total 2 2 7" xfId="37862"/>
    <cellStyle name="Total 2 2 8" xfId="38750"/>
    <cellStyle name="Total 2 3" xfId="8433"/>
    <cellStyle name="Total 2 3 2" xfId="11832"/>
    <cellStyle name="Total 2 3 2 2" xfId="13621"/>
    <cellStyle name="Total 2 3 2 2 2" xfId="17159"/>
    <cellStyle name="Total 2 3 2 2 3" xfId="24216"/>
    <cellStyle name="Total 2 3 2 3" xfId="15403"/>
    <cellStyle name="Total 2 3 2 4" xfId="22449"/>
    <cellStyle name="Total 2 3 3" xfId="12737"/>
    <cellStyle name="Total 2 3 3 2" xfId="16282"/>
    <cellStyle name="Total 2 3 3 3" xfId="23338"/>
    <cellStyle name="Total 2 3 4" xfId="14520"/>
    <cellStyle name="Total 2 3 4 2" xfId="32201"/>
    <cellStyle name="Total 2 3 4 3" xfId="32737"/>
    <cellStyle name="Total 2 3 5" xfId="20634"/>
    <cellStyle name="Total 2 3 6" xfId="36974"/>
    <cellStyle name="Total 2 3 7" xfId="37863"/>
    <cellStyle name="Total 2 3 8" xfId="38751"/>
    <cellStyle name="Total 2 4" xfId="24667"/>
    <cellStyle name="Total 2 4 2" xfId="32202"/>
    <cellStyle name="Total 2 4 2 2" xfId="21162"/>
    <cellStyle name="Total 2 5" xfId="32199"/>
    <cellStyle name="Total 2 5 2" xfId="21415"/>
    <cellStyle name="Total 3" xfId="199"/>
    <cellStyle name="Total 3 2" xfId="8434"/>
    <cellStyle name="Total 3 2 2" xfId="32204"/>
    <cellStyle name="Total 3 2 2 2" xfId="18991"/>
    <cellStyle name="Total 3 3" xfId="24668"/>
    <cellStyle name="Total 3 3 2" xfId="32205"/>
    <cellStyle name="Total 3 3 2 2" xfId="34508"/>
    <cellStyle name="Total 3 4" xfId="32203"/>
    <cellStyle name="Total 3 4 2" xfId="32953"/>
    <cellStyle name="Total 4" xfId="200"/>
    <cellStyle name="Total 4 2" xfId="8435"/>
    <cellStyle name="Total 4 2 2" xfId="32207"/>
    <cellStyle name="Total 4 2 2 2" xfId="17483"/>
    <cellStyle name="Total 4 3" xfId="24669"/>
    <cellStyle name="Total 4 3 2" xfId="32208"/>
    <cellStyle name="Total 4 3 2 2" xfId="17662"/>
    <cellStyle name="Total 4 4" xfId="32206"/>
    <cellStyle name="Total 4 4 2" xfId="32733"/>
    <cellStyle name="Total 5" xfId="201"/>
    <cellStyle name="Total 5 2" xfId="8436"/>
    <cellStyle name="Total 5 2 2" xfId="32210"/>
    <cellStyle name="Total 5 2 2 2" xfId="18933"/>
    <cellStyle name="Total 5 3" xfId="24670"/>
    <cellStyle name="Total 5 3 2" xfId="32211"/>
    <cellStyle name="Total 5 3 2 2" xfId="34485"/>
    <cellStyle name="Total 5 4" xfId="32209"/>
    <cellStyle name="Total 5 4 2" xfId="33971"/>
    <cellStyle name="Total 6" xfId="8437"/>
    <cellStyle name="Total 6 2" xfId="8438"/>
    <cellStyle name="Total 6 2 2" xfId="32213"/>
    <cellStyle name="Total 6 2 2 2" xfId="36090"/>
    <cellStyle name="Total 6 3" xfId="24671"/>
    <cellStyle name="Total 6 3 2" xfId="32214"/>
    <cellStyle name="Total 6 3 2 2" xfId="36091"/>
    <cellStyle name="Total 6 4" xfId="32212"/>
    <cellStyle name="Total 6 4 2" xfId="36089"/>
    <cellStyle name="Total 7" xfId="24672"/>
    <cellStyle name="Total 7 2" xfId="32215"/>
    <cellStyle name="Total 7 2 2" xfId="36092"/>
    <cellStyle name="Total 8" xfId="24673"/>
    <cellStyle name="Total 8 2" xfId="32216"/>
    <cellStyle name="Total 8 2 2" xfId="36093"/>
    <cellStyle name="Total 9" xfId="24674"/>
    <cellStyle name="Total 9 2" xfId="32217"/>
    <cellStyle name="Total 9 2 2" xfId="36094"/>
    <cellStyle name="Undefined" xfId="38798"/>
    <cellStyle name="Vérification" xfId="8439"/>
    <cellStyle name="Vérification 2" xfId="11833"/>
    <cellStyle name="Vérification 2 2" xfId="13624"/>
    <cellStyle name="Vérification 2 2 2" xfId="17160"/>
    <cellStyle name="Vérification 2 2 3" xfId="24218"/>
    <cellStyle name="Vérification 2 3" xfId="15404"/>
    <cellStyle name="Vérification 2 4" xfId="22450"/>
    <cellStyle name="Vérification 3" xfId="12738"/>
    <cellStyle name="Vérification 3 2" xfId="16283"/>
    <cellStyle name="Vérification 3 3" xfId="23339"/>
    <cellStyle name="Vérification 4" xfId="14521"/>
    <cellStyle name="Vérification 4 2" xfId="32218"/>
    <cellStyle name="Vérification 4 3" xfId="36095"/>
    <cellStyle name="Vérification 5" xfId="20636"/>
    <cellStyle name="Vérification 6" xfId="36975"/>
    <cellStyle name="Vérification 7" xfId="37864"/>
    <cellStyle name="Vérification 8" xfId="38752"/>
    <cellStyle name="Warning Text 10" xfId="24675"/>
    <cellStyle name="Warning Text 10 2" xfId="32219"/>
    <cellStyle name="Warning Text 10 2 2" xfId="36096"/>
    <cellStyle name="Warning Text 11" xfId="24676"/>
    <cellStyle name="Warning Text 11 2" xfId="32220"/>
    <cellStyle name="Warning Text 11 2 2" xfId="36097"/>
    <cellStyle name="Warning Text 2" xfId="202"/>
    <cellStyle name="Warning Text 2 2" xfId="8440"/>
    <cellStyle name="Warning Text 2 2 2" xfId="11834"/>
    <cellStyle name="Warning Text 2 2 2 2" xfId="13625"/>
    <cellStyle name="Warning Text 2 2 2 2 2" xfId="17161"/>
    <cellStyle name="Warning Text 2 2 2 2 3" xfId="24219"/>
    <cellStyle name="Warning Text 2 2 2 3" xfId="15405"/>
    <cellStyle name="Warning Text 2 2 2 4" xfId="22451"/>
    <cellStyle name="Warning Text 2 2 3" xfId="12739"/>
    <cellStyle name="Warning Text 2 2 3 2" xfId="16284"/>
    <cellStyle name="Warning Text 2 2 3 3" xfId="23340"/>
    <cellStyle name="Warning Text 2 2 4" xfId="14522"/>
    <cellStyle name="Warning Text 2 2 4 2" xfId="32222"/>
    <cellStyle name="Warning Text 2 2 4 3" xfId="36099"/>
    <cellStyle name="Warning Text 2 2 5" xfId="20637"/>
    <cellStyle name="Warning Text 2 2 6" xfId="36976"/>
    <cellStyle name="Warning Text 2 2 7" xfId="37865"/>
    <cellStyle name="Warning Text 2 2 8" xfId="38753"/>
    <cellStyle name="Warning Text 2 3" xfId="8441"/>
    <cellStyle name="Warning Text 2 3 2" xfId="11835"/>
    <cellStyle name="Warning Text 2 3 2 2" xfId="13626"/>
    <cellStyle name="Warning Text 2 3 2 2 2" xfId="17162"/>
    <cellStyle name="Warning Text 2 3 2 2 3" xfId="24220"/>
    <cellStyle name="Warning Text 2 3 2 3" xfId="15406"/>
    <cellStyle name="Warning Text 2 3 2 4" xfId="22452"/>
    <cellStyle name="Warning Text 2 3 3" xfId="12740"/>
    <cellStyle name="Warning Text 2 3 3 2" xfId="16285"/>
    <cellStyle name="Warning Text 2 3 3 3" xfId="23341"/>
    <cellStyle name="Warning Text 2 3 4" xfId="14523"/>
    <cellStyle name="Warning Text 2 3 4 2" xfId="32223"/>
    <cellStyle name="Warning Text 2 3 4 3" xfId="36100"/>
    <cellStyle name="Warning Text 2 3 5" xfId="20638"/>
    <cellStyle name="Warning Text 2 3 6" xfId="36977"/>
    <cellStyle name="Warning Text 2 3 7" xfId="37866"/>
    <cellStyle name="Warning Text 2 3 8" xfId="38754"/>
    <cellStyle name="Warning Text 2 4" xfId="24677"/>
    <cellStyle name="Warning Text 2 4 2" xfId="32224"/>
    <cellStyle name="Warning Text 2 4 2 2" xfId="36101"/>
    <cellStyle name="Warning Text 2 5" xfId="32221"/>
    <cellStyle name="Warning Text 2 5 2" xfId="36098"/>
    <cellStyle name="Warning Text 3" xfId="203"/>
    <cellStyle name="Warning Text 3 2" xfId="24678"/>
    <cellStyle name="Warning Text 3 2 2" xfId="32226"/>
    <cellStyle name="Warning Text 3 2 2 2" xfId="36103"/>
    <cellStyle name="Warning Text 3 3" xfId="32225"/>
    <cellStyle name="Warning Text 3 3 2" xfId="36102"/>
    <cellStyle name="Warning Text 4" xfId="204"/>
    <cellStyle name="Warning Text 4 2" xfId="24679"/>
    <cellStyle name="Warning Text 4 2 2" xfId="32228"/>
    <cellStyle name="Warning Text 4 2 2 2" xfId="36105"/>
    <cellStyle name="Warning Text 4 3" xfId="32227"/>
    <cellStyle name="Warning Text 4 3 2" xfId="36104"/>
    <cellStyle name="Warning Text 5" xfId="205"/>
    <cellStyle name="Warning Text 5 2" xfId="24680"/>
    <cellStyle name="Warning Text 5 2 2" xfId="32230"/>
    <cellStyle name="Warning Text 5 2 2 2" xfId="36107"/>
    <cellStyle name="Warning Text 5 3" xfId="32229"/>
    <cellStyle name="Warning Text 5 3 2" xfId="36106"/>
    <cellStyle name="Warning Text 6" xfId="8442"/>
    <cellStyle name="Warning Text 6 2" xfId="24681"/>
    <cellStyle name="Warning Text 6 2 2" xfId="32232"/>
    <cellStyle name="Warning Text 6 2 2 2" xfId="36109"/>
    <cellStyle name="Warning Text 6 3" xfId="32231"/>
    <cellStyle name="Warning Text 6 3 2" xfId="36108"/>
    <cellStyle name="Warning Text 7" xfId="24682"/>
    <cellStyle name="Warning Text 7 2" xfId="32233"/>
    <cellStyle name="Warning Text 7 2 2" xfId="36110"/>
    <cellStyle name="Warning Text 8" xfId="24683"/>
    <cellStyle name="Warning Text 8 2" xfId="32234"/>
    <cellStyle name="Warning Text 8 2 2" xfId="36111"/>
    <cellStyle name="Warning Text 9" xfId="24684"/>
    <cellStyle name="Warning Text 9 2" xfId="32235"/>
    <cellStyle name="Warning Text 9 2 2" xfId="36112"/>
    <cellStyle name="標準_キャンベル用CHUKOS" xfId="38799"/>
  </cellStyles>
  <dxfs count="0"/>
  <tableStyles count="0" defaultTableStyle="TableStyleMedium9" defaultPivotStyle="PivotStyleLight16"/>
  <colors>
    <mruColors>
      <color rgb="FFFF66FF"/>
      <color rgb="FF006600"/>
      <color rgb="FF00CC00"/>
      <color rgb="FFFFFF99"/>
      <color rgb="FFCCFFCC"/>
      <color rgb="FF66FFCC"/>
      <color rgb="FF003399"/>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69</xdr:row>
          <xdr:rowOff>9525</xdr:rowOff>
        </xdr:from>
        <xdr:to>
          <xdr:col>5</xdr:col>
          <xdr:colOff>1352550</xdr:colOff>
          <xdr:row>69</xdr:row>
          <xdr:rowOff>9525</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Entire Report</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mission%20Report/2018%20Commission%20Reports/2018%20Commission%20Reports/New%20York/Completed%20BP%20Pages/NY%20SA%202%20Pages%20400-4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mission%20Report/2018%20Commission%20Reports/2018%20Commission%20Reports/New%20York/Completed%20BP%20Pages/Copy%20of%202018%20Sea%20Cliff%20PS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0 Total"/>
      <sheetName val="400 Merrick"/>
      <sheetName val="400  Sea Cliff"/>
      <sheetName val="401 Merrick"/>
      <sheetName val="401 Sea Cliff"/>
      <sheetName val="402 Merrrick"/>
      <sheetName val="402 Sea Cliff"/>
      <sheetName val="403404 Merrick"/>
      <sheetName val="403404 Sea Cliff"/>
      <sheetName val="405 Merrick"/>
      <sheetName val="405 Sea Cliff"/>
      <sheetName val="406 Merrick"/>
      <sheetName val="406 Sea Cliff"/>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t="str">
            <v>2018</v>
          </cell>
        </row>
        <row r="30">
          <cell r="E30">
            <v>730392</v>
          </cell>
          <cell r="L30">
            <v>571061</v>
          </cell>
          <cell r="S30">
            <v>1027742</v>
          </cell>
          <cell r="AA30">
            <v>910498</v>
          </cell>
          <cell r="AB30">
            <v>94846</v>
          </cell>
          <cell r="AI30">
            <v>255141</v>
          </cell>
          <cell r="AJ30">
            <v>96097</v>
          </cell>
          <cell r="AP30">
            <v>1215737</v>
          </cell>
          <cell r="AT30">
            <v>471304</v>
          </cell>
          <cell r="AV30">
            <v>729215</v>
          </cell>
          <cell r="BH30">
            <v>55531.519999999997</v>
          </cell>
          <cell r="BI30">
            <v>103432.56</v>
          </cell>
          <cell r="BJ30">
            <v>604938.84</v>
          </cell>
          <cell r="BK30">
            <v>749088.55999999994</v>
          </cell>
          <cell r="BL30">
            <v>481396.52</v>
          </cell>
          <cell r="BM30">
            <v>480120.52</v>
          </cell>
          <cell r="BN30">
            <v>353860.32</v>
          </cell>
          <cell r="BO30">
            <v>380554.23999999999</v>
          </cell>
          <cell r="BP30">
            <v>47671.360000000001</v>
          </cell>
          <cell r="BT30">
            <v>23641</v>
          </cell>
          <cell r="BU30">
            <v>44867.600000000006</v>
          </cell>
          <cell r="BV30">
            <v>195767.6</v>
          </cell>
          <cell r="BW30">
            <v>220414.6</v>
          </cell>
          <cell r="BX30">
            <v>123134.40000000001</v>
          </cell>
          <cell r="BY30">
            <v>82139.900000000009</v>
          </cell>
          <cell r="BZ30">
            <v>97119.24</v>
          </cell>
          <cell r="CA30">
            <v>211964.2</v>
          </cell>
          <cell r="CB30">
            <v>138828</v>
          </cell>
          <cell r="CC30">
            <v>20673.3</v>
          </cell>
          <cell r="CF30">
            <v>2223</v>
          </cell>
          <cell r="CG30">
            <v>23142</v>
          </cell>
          <cell r="CH30">
            <v>159018.6</v>
          </cell>
          <cell r="CI30">
            <v>78204</v>
          </cell>
          <cell r="CJ30">
            <v>29423.4</v>
          </cell>
          <cell r="CK30">
            <v>31156.2</v>
          </cell>
          <cell r="CL30">
            <v>71649</v>
          </cell>
          <cell r="CM30">
            <v>32091</v>
          </cell>
          <cell r="CN30">
            <v>6555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0 "/>
      <sheetName val="401"/>
      <sheetName val="402"/>
      <sheetName val="403404"/>
      <sheetName val="405"/>
      <sheetName val="406"/>
      <sheetName val="Sheet1"/>
    </sheetNames>
    <sheetDataSet>
      <sheetData sheetId="0"/>
      <sheetData sheetId="1"/>
      <sheetData sheetId="2"/>
      <sheetData sheetId="3"/>
      <sheetData sheetId="4"/>
      <sheetData sheetId="5"/>
      <sheetData sheetId="6">
        <row r="30">
          <cell r="B30">
            <v>182537</v>
          </cell>
          <cell r="H30">
            <v>271478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8" Type="http://schemas.openxmlformats.org/officeDocument/2006/relationships/customProperty" Target="../customProperty10.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1.xml.rels><?xml version="1.0" encoding="UTF-8" standalone="yes"?>
<Relationships xmlns="http://schemas.openxmlformats.org/package/2006/relationships"><Relationship Id="rId8" Type="http://schemas.openxmlformats.org/officeDocument/2006/relationships/customProperty" Target="../customProperty1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8" Type="http://schemas.openxmlformats.org/officeDocument/2006/relationships/customProperty" Target="../customProperty12.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8" Type="http://schemas.openxmlformats.org/officeDocument/2006/relationships/customProperty" Target="../customProperty13.bin"/><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8" Type="http://schemas.openxmlformats.org/officeDocument/2006/relationships/customProperty" Target="../customProperty14.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customProperty" Target="../customProperty15.bin"/><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8" Type="http://schemas.openxmlformats.org/officeDocument/2006/relationships/customProperty" Target="../customProperty16.bin"/><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customProperty" Target="../customProperty17.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customProperty" Target="../customProperty18.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8" Type="http://schemas.openxmlformats.org/officeDocument/2006/relationships/customProperty" Target="../customProperty19.bin"/><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8" Type="http://schemas.openxmlformats.org/officeDocument/2006/relationships/customProperty" Target="../customProperty21.bin"/><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customProperty" Target="../customProperty22.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23.xml.rels><?xml version="1.0" encoding="UTF-8" standalone="yes"?>
<Relationships xmlns="http://schemas.openxmlformats.org/package/2006/relationships"><Relationship Id="rId8" Type="http://schemas.openxmlformats.org/officeDocument/2006/relationships/customProperty" Target="../customProperty23.bin"/><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8" Type="http://schemas.openxmlformats.org/officeDocument/2006/relationships/customProperty" Target="../customProperty24.bin"/><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8" Type="http://schemas.openxmlformats.org/officeDocument/2006/relationships/customProperty" Target="../customProperty25.bin"/><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8" Type="http://schemas.openxmlformats.org/officeDocument/2006/relationships/customProperty" Target="../customProperty2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customProperty" Target="../customProperty27.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28.xml.rels><?xml version="1.0" encoding="UTF-8" standalone="yes"?>
<Relationships xmlns="http://schemas.openxmlformats.org/package/2006/relationships"><Relationship Id="rId8" Type="http://schemas.openxmlformats.org/officeDocument/2006/relationships/customProperty" Target="../customProperty28.bin"/><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8" Type="http://schemas.openxmlformats.org/officeDocument/2006/relationships/customProperty" Target="../customProperty29.bin"/><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3.bin"/><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ctrlProp" Target="../ctrlProps/ctrlProp1.xml"/><Relationship Id="rId5" Type="http://schemas.openxmlformats.org/officeDocument/2006/relationships/printerSettings" Target="../printerSettings/printerSettings12.bin"/><Relationship Id="rId10" Type="http://schemas.openxmlformats.org/officeDocument/2006/relationships/vmlDrawing" Target="../drawings/vmlDrawing1.vml"/><Relationship Id="rId4" Type="http://schemas.openxmlformats.org/officeDocument/2006/relationships/printerSettings" Target="../printerSettings/printerSettings11.bin"/><Relationship Id="rId9"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8" Type="http://schemas.openxmlformats.org/officeDocument/2006/relationships/customProperty" Target="../customProperty30.bin"/><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31.xml.rels><?xml version="1.0" encoding="UTF-8" standalone="yes"?>
<Relationships xmlns="http://schemas.openxmlformats.org/package/2006/relationships"><Relationship Id="rId8" Type="http://schemas.openxmlformats.org/officeDocument/2006/relationships/customProperty" Target="../customProperty31.bin"/><Relationship Id="rId3" Type="http://schemas.openxmlformats.org/officeDocument/2006/relationships/printerSettings" Target="../printerSettings/printerSettings206.bin"/><Relationship Id="rId7" Type="http://schemas.openxmlformats.org/officeDocument/2006/relationships/printerSettings" Target="../printerSettings/printerSettings210.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5" Type="http://schemas.openxmlformats.org/officeDocument/2006/relationships/printerSettings" Target="../printerSettings/printerSettings208.bin"/><Relationship Id="rId4" Type="http://schemas.openxmlformats.org/officeDocument/2006/relationships/printerSettings" Target="../printerSettings/printerSettings207.bin"/></Relationships>
</file>

<file path=xl/worksheets/_rels/sheet32.xml.rels><?xml version="1.0" encoding="UTF-8" standalone="yes"?>
<Relationships xmlns="http://schemas.openxmlformats.org/package/2006/relationships"><Relationship Id="rId8" Type="http://schemas.openxmlformats.org/officeDocument/2006/relationships/customProperty" Target="../customProperty32.bin"/><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3.xml.rels><?xml version="1.0" encoding="UTF-8" standalone="yes"?>
<Relationships xmlns="http://schemas.openxmlformats.org/package/2006/relationships"><Relationship Id="rId8" Type="http://schemas.openxmlformats.org/officeDocument/2006/relationships/customProperty" Target="../customProperty33.bin"/><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34.xml.rels><?xml version="1.0" encoding="UTF-8" standalone="yes"?>
<Relationships xmlns="http://schemas.openxmlformats.org/package/2006/relationships"><Relationship Id="rId8" Type="http://schemas.openxmlformats.org/officeDocument/2006/relationships/customProperty" Target="../customProperty34.bin"/><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35.xml.rels><?xml version="1.0" encoding="UTF-8" standalone="yes"?>
<Relationships xmlns="http://schemas.openxmlformats.org/package/2006/relationships"><Relationship Id="rId8" Type="http://schemas.openxmlformats.org/officeDocument/2006/relationships/customProperty" Target="../customProperty35.bin"/><Relationship Id="rId3" Type="http://schemas.openxmlformats.org/officeDocument/2006/relationships/printerSettings" Target="../printerSettings/printerSettings234.bin"/><Relationship Id="rId7" Type="http://schemas.openxmlformats.org/officeDocument/2006/relationships/printerSettings" Target="../printerSettings/printerSettings238.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5" Type="http://schemas.openxmlformats.org/officeDocument/2006/relationships/printerSettings" Target="../printerSettings/printerSettings236.bin"/><Relationship Id="rId4" Type="http://schemas.openxmlformats.org/officeDocument/2006/relationships/printerSettings" Target="../printerSettings/printerSettings235.bin"/></Relationships>
</file>

<file path=xl/worksheets/_rels/sheet36.xml.rels><?xml version="1.0" encoding="UTF-8" standalone="yes"?>
<Relationships xmlns="http://schemas.openxmlformats.org/package/2006/relationships"><Relationship Id="rId8" Type="http://schemas.openxmlformats.org/officeDocument/2006/relationships/customProperty" Target="../customProperty36.bin"/><Relationship Id="rId3" Type="http://schemas.openxmlformats.org/officeDocument/2006/relationships/printerSettings" Target="../printerSettings/printerSettings241.bin"/><Relationship Id="rId7" Type="http://schemas.openxmlformats.org/officeDocument/2006/relationships/printerSettings" Target="../printerSettings/printerSettings245.bin"/><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 Id="rId6" Type="http://schemas.openxmlformats.org/officeDocument/2006/relationships/printerSettings" Target="../printerSettings/printerSettings244.bin"/><Relationship Id="rId5" Type="http://schemas.openxmlformats.org/officeDocument/2006/relationships/printerSettings" Target="../printerSettings/printerSettings243.bin"/><Relationship Id="rId4" Type="http://schemas.openxmlformats.org/officeDocument/2006/relationships/printerSettings" Target="../printerSettings/printerSettings242.bin"/></Relationships>
</file>

<file path=xl/worksheets/_rels/sheet37.xml.rels><?xml version="1.0" encoding="UTF-8" standalone="yes"?>
<Relationships xmlns="http://schemas.openxmlformats.org/package/2006/relationships"><Relationship Id="rId8" Type="http://schemas.openxmlformats.org/officeDocument/2006/relationships/customProperty" Target="../customProperty37.bin"/><Relationship Id="rId3" Type="http://schemas.openxmlformats.org/officeDocument/2006/relationships/printerSettings" Target="../printerSettings/printerSettings248.bin"/><Relationship Id="rId7" Type="http://schemas.openxmlformats.org/officeDocument/2006/relationships/printerSettings" Target="../printerSettings/printerSettings252.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38.xml.rels><?xml version="1.0" encoding="UTF-8" standalone="yes"?>
<Relationships xmlns="http://schemas.openxmlformats.org/package/2006/relationships"><Relationship Id="rId8" Type="http://schemas.openxmlformats.org/officeDocument/2006/relationships/customProperty" Target="../customProperty38.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4" Type="http://schemas.openxmlformats.org/officeDocument/2006/relationships/printerSettings" Target="../printerSettings/printerSettings256.bin"/></Relationships>
</file>

<file path=xl/worksheets/_rels/sheet39.xml.rels><?xml version="1.0" encoding="UTF-8" standalone="yes"?>
<Relationships xmlns="http://schemas.openxmlformats.org/package/2006/relationships"><Relationship Id="rId8" Type="http://schemas.openxmlformats.org/officeDocument/2006/relationships/customProperty" Target="../customProperty39.bin"/><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5" Type="http://schemas.openxmlformats.org/officeDocument/2006/relationships/printerSettings" Target="../printerSettings/printerSettings264.bin"/><Relationship Id="rId4" Type="http://schemas.openxmlformats.org/officeDocument/2006/relationships/printerSettings" Target="../printerSettings/printerSettings263.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4.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0.xml.rels><?xml version="1.0" encoding="UTF-8" standalone="yes"?>
<Relationships xmlns="http://schemas.openxmlformats.org/package/2006/relationships"><Relationship Id="rId8" Type="http://schemas.openxmlformats.org/officeDocument/2006/relationships/customProperty" Target="../customProperty40.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4" Type="http://schemas.openxmlformats.org/officeDocument/2006/relationships/printerSettings" Target="../printerSettings/printerSettings270.bin"/></Relationships>
</file>

<file path=xl/worksheets/_rels/sheet41.xml.rels><?xml version="1.0" encoding="UTF-8" standalone="yes"?>
<Relationships xmlns="http://schemas.openxmlformats.org/package/2006/relationships"><Relationship Id="rId8" Type="http://schemas.openxmlformats.org/officeDocument/2006/relationships/customProperty" Target="../customProperty41.bin"/><Relationship Id="rId3" Type="http://schemas.openxmlformats.org/officeDocument/2006/relationships/printerSettings" Target="../printerSettings/printerSettings276.bin"/><Relationship Id="rId7" Type="http://schemas.openxmlformats.org/officeDocument/2006/relationships/printerSettings" Target="../printerSettings/printerSettings280.bin"/><Relationship Id="rId2" Type="http://schemas.openxmlformats.org/officeDocument/2006/relationships/printerSettings" Target="../printerSettings/printerSettings275.bin"/><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5" Type="http://schemas.openxmlformats.org/officeDocument/2006/relationships/printerSettings" Target="../printerSettings/printerSettings278.bin"/><Relationship Id="rId4" Type="http://schemas.openxmlformats.org/officeDocument/2006/relationships/printerSettings" Target="../printerSettings/printerSettings277.bin"/></Relationships>
</file>

<file path=xl/worksheets/_rels/sheet42.xml.rels><?xml version="1.0" encoding="UTF-8" standalone="yes"?>
<Relationships xmlns="http://schemas.openxmlformats.org/package/2006/relationships"><Relationship Id="rId8" Type="http://schemas.openxmlformats.org/officeDocument/2006/relationships/customProperty" Target="../customProperty42.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43.xml.rels><?xml version="1.0" encoding="UTF-8" standalone="yes"?>
<Relationships xmlns="http://schemas.openxmlformats.org/package/2006/relationships"><Relationship Id="rId8" Type="http://schemas.openxmlformats.org/officeDocument/2006/relationships/customProperty" Target="../customProperty43.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5" Type="http://schemas.openxmlformats.org/officeDocument/2006/relationships/printerSettings" Target="../printerSettings/printerSettings292.bin"/><Relationship Id="rId4" Type="http://schemas.openxmlformats.org/officeDocument/2006/relationships/printerSettings" Target="../printerSettings/printerSettings291.bin"/></Relationships>
</file>

<file path=xl/worksheets/_rels/sheet44.xml.rels><?xml version="1.0" encoding="UTF-8" standalone="yes"?>
<Relationships xmlns="http://schemas.openxmlformats.org/package/2006/relationships"><Relationship Id="rId8" Type="http://schemas.openxmlformats.org/officeDocument/2006/relationships/customProperty" Target="../customProperty44.bin"/><Relationship Id="rId3" Type="http://schemas.openxmlformats.org/officeDocument/2006/relationships/printerSettings" Target="../printerSettings/printerSettings297.bin"/><Relationship Id="rId7" Type="http://schemas.openxmlformats.org/officeDocument/2006/relationships/printerSettings" Target="../printerSettings/printerSettings301.bin"/><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5" Type="http://schemas.openxmlformats.org/officeDocument/2006/relationships/printerSettings" Target="../printerSettings/printerSettings299.bin"/><Relationship Id="rId4" Type="http://schemas.openxmlformats.org/officeDocument/2006/relationships/printerSettings" Target="../printerSettings/printerSettings298.bin"/></Relationships>
</file>

<file path=xl/worksheets/_rels/sheet45.xml.rels><?xml version="1.0" encoding="UTF-8" standalone="yes"?>
<Relationships xmlns="http://schemas.openxmlformats.org/package/2006/relationships"><Relationship Id="rId8" Type="http://schemas.openxmlformats.org/officeDocument/2006/relationships/customProperty" Target="../customProperty45.bin"/><Relationship Id="rId3" Type="http://schemas.openxmlformats.org/officeDocument/2006/relationships/printerSettings" Target="../printerSettings/printerSettings304.bin"/><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5" Type="http://schemas.openxmlformats.org/officeDocument/2006/relationships/printerSettings" Target="../printerSettings/printerSettings306.bin"/><Relationship Id="rId4" Type="http://schemas.openxmlformats.org/officeDocument/2006/relationships/printerSettings" Target="../printerSettings/printerSettings305.bin"/></Relationships>
</file>

<file path=xl/worksheets/_rels/sheet46.xml.rels><?xml version="1.0" encoding="UTF-8" standalone="yes"?>
<Relationships xmlns="http://schemas.openxmlformats.org/package/2006/relationships"><Relationship Id="rId8" Type="http://schemas.openxmlformats.org/officeDocument/2006/relationships/customProperty" Target="../customProperty46.bin"/><Relationship Id="rId3" Type="http://schemas.openxmlformats.org/officeDocument/2006/relationships/printerSettings" Target="../printerSettings/printerSettings311.bin"/><Relationship Id="rId7" Type="http://schemas.openxmlformats.org/officeDocument/2006/relationships/printerSettings" Target="../printerSettings/printerSettings315.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5" Type="http://schemas.openxmlformats.org/officeDocument/2006/relationships/printerSettings" Target="../printerSettings/printerSettings313.bin"/><Relationship Id="rId4" Type="http://schemas.openxmlformats.org/officeDocument/2006/relationships/printerSettings" Target="../printerSettings/printerSettings312.bin"/></Relationships>
</file>

<file path=xl/worksheets/_rels/sheet47.xml.rels><?xml version="1.0" encoding="UTF-8" standalone="yes"?>
<Relationships xmlns="http://schemas.openxmlformats.org/package/2006/relationships"><Relationship Id="rId8" Type="http://schemas.openxmlformats.org/officeDocument/2006/relationships/customProperty" Target="../customProperty47.bin"/><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48.xml.rels><?xml version="1.0" encoding="UTF-8" standalone="yes"?>
<Relationships xmlns="http://schemas.openxmlformats.org/package/2006/relationships"><Relationship Id="rId8" Type="http://schemas.openxmlformats.org/officeDocument/2006/relationships/customProperty" Target="../customProperty48.bin"/><Relationship Id="rId3" Type="http://schemas.openxmlformats.org/officeDocument/2006/relationships/printerSettings" Target="../printerSettings/printerSettings325.bin"/><Relationship Id="rId7" Type="http://schemas.openxmlformats.org/officeDocument/2006/relationships/printerSettings" Target="../printerSettings/printerSettings329.bin"/><Relationship Id="rId2" Type="http://schemas.openxmlformats.org/officeDocument/2006/relationships/printerSettings" Target="../printerSettings/printerSettings324.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5" Type="http://schemas.openxmlformats.org/officeDocument/2006/relationships/printerSettings" Target="../printerSettings/printerSettings327.bin"/><Relationship Id="rId4" Type="http://schemas.openxmlformats.org/officeDocument/2006/relationships/printerSettings" Target="../printerSettings/printerSettings326.bin"/></Relationships>
</file>

<file path=xl/worksheets/_rels/sheet49.xml.rels><?xml version="1.0" encoding="UTF-8" standalone="yes"?>
<Relationships xmlns="http://schemas.openxmlformats.org/package/2006/relationships"><Relationship Id="rId8" Type="http://schemas.openxmlformats.org/officeDocument/2006/relationships/customProperty" Target="../customProperty49.bin"/><Relationship Id="rId3" Type="http://schemas.openxmlformats.org/officeDocument/2006/relationships/printerSettings" Target="../printerSettings/printerSettings332.bin"/><Relationship Id="rId7" Type="http://schemas.openxmlformats.org/officeDocument/2006/relationships/printerSettings" Target="../printerSettings/printerSettings336.bin"/><Relationship Id="rId2" Type="http://schemas.openxmlformats.org/officeDocument/2006/relationships/printerSettings" Target="../printerSettings/printerSettings331.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5" Type="http://schemas.openxmlformats.org/officeDocument/2006/relationships/printerSettings" Target="../printerSettings/printerSettings334.bin"/><Relationship Id="rId4" Type="http://schemas.openxmlformats.org/officeDocument/2006/relationships/printerSettings" Target="../printerSettings/printerSettings333.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5.bin"/><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0.xml.rels><?xml version="1.0" encoding="UTF-8" standalone="yes"?>
<Relationships xmlns="http://schemas.openxmlformats.org/package/2006/relationships"><Relationship Id="rId8" Type="http://schemas.openxmlformats.org/officeDocument/2006/relationships/customProperty" Target="../customProperty50.bin"/><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5" Type="http://schemas.openxmlformats.org/officeDocument/2006/relationships/printerSettings" Target="../printerSettings/printerSettings341.bin"/><Relationship Id="rId4" Type="http://schemas.openxmlformats.org/officeDocument/2006/relationships/printerSettings" Target="../printerSettings/printerSettings340.bin"/></Relationships>
</file>

<file path=xl/worksheets/_rels/sheet51.xml.rels><?xml version="1.0" encoding="UTF-8" standalone="yes"?>
<Relationships xmlns="http://schemas.openxmlformats.org/package/2006/relationships"><Relationship Id="rId8" Type="http://schemas.openxmlformats.org/officeDocument/2006/relationships/customProperty" Target="../customProperty51.bin"/><Relationship Id="rId3" Type="http://schemas.openxmlformats.org/officeDocument/2006/relationships/printerSettings" Target="../printerSettings/printerSettings346.bin"/><Relationship Id="rId7" Type="http://schemas.openxmlformats.org/officeDocument/2006/relationships/printerSettings" Target="../printerSettings/printerSettings350.bin"/><Relationship Id="rId2" Type="http://schemas.openxmlformats.org/officeDocument/2006/relationships/printerSettings" Target="../printerSettings/printerSettings345.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5" Type="http://schemas.openxmlformats.org/officeDocument/2006/relationships/printerSettings" Target="../printerSettings/printerSettings348.bin"/><Relationship Id="rId4" Type="http://schemas.openxmlformats.org/officeDocument/2006/relationships/printerSettings" Target="../printerSettings/printerSettings347.bin"/></Relationships>
</file>

<file path=xl/worksheets/_rels/sheet52.xml.rels><?xml version="1.0" encoding="UTF-8" standalone="yes"?>
<Relationships xmlns="http://schemas.openxmlformats.org/package/2006/relationships"><Relationship Id="rId8" Type="http://schemas.openxmlformats.org/officeDocument/2006/relationships/customProperty" Target="../customProperty52.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5" Type="http://schemas.openxmlformats.org/officeDocument/2006/relationships/printerSettings" Target="../printerSettings/printerSettings355.bin"/><Relationship Id="rId4" Type="http://schemas.openxmlformats.org/officeDocument/2006/relationships/printerSettings" Target="../printerSettings/printerSettings354.bin"/></Relationships>
</file>

<file path=xl/worksheets/_rels/sheet53.xml.rels><?xml version="1.0" encoding="UTF-8" standalone="yes"?>
<Relationships xmlns="http://schemas.openxmlformats.org/package/2006/relationships"><Relationship Id="rId8" Type="http://schemas.openxmlformats.org/officeDocument/2006/relationships/customProperty" Target="../customProperty53.bin"/><Relationship Id="rId3" Type="http://schemas.openxmlformats.org/officeDocument/2006/relationships/printerSettings" Target="../printerSettings/printerSettings360.bin"/><Relationship Id="rId7" Type="http://schemas.openxmlformats.org/officeDocument/2006/relationships/printerSettings" Target="../printerSettings/printerSettings364.bin"/><Relationship Id="rId2" Type="http://schemas.openxmlformats.org/officeDocument/2006/relationships/printerSettings" Target="../printerSettings/printerSettings359.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5" Type="http://schemas.openxmlformats.org/officeDocument/2006/relationships/printerSettings" Target="../printerSettings/printerSettings362.bin"/><Relationship Id="rId4" Type="http://schemas.openxmlformats.org/officeDocument/2006/relationships/printerSettings" Target="../printerSettings/printerSettings361.bin"/></Relationships>
</file>

<file path=xl/worksheets/_rels/sheet54.xml.rels><?xml version="1.0" encoding="UTF-8" standalone="yes"?>
<Relationships xmlns="http://schemas.openxmlformats.org/package/2006/relationships"><Relationship Id="rId8" Type="http://schemas.openxmlformats.org/officeDocument/2006/relationships/customProperty" Target="../customProperty54.bin"/><Relationship Id="rId3" Type="http://schemas.openxmlformats.org/officeDocument/2006/relationships/printerSettings" Target="../printerSettings/printerSettings367.bin"/><Relationship Id="rId7" Type="http://schemas.openxmlformats.org/officeDocument/2006/relationships/printerSettings" Target="../printerSettings/printerSettings371.bin"/><Relationship Id="rId2" Type="http://schemas.openxmlformats.org/officeDocument/2006/relationships/printerSettings" Target="../printerSettings/printerSettings366.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5" Type="http://schemas.openxmlformats.org/officeDocument/2006/relationships/printerSettings" Target="../printerSettings/printerSettings369.bin"/><Relationship Id="rId4" Type="http://schemas.openxmlformats.org/officeDocument/2006/relationships/printerSettings" Target="../printerSettings/printerSettings368.bin"/></Relationships>
</file>

<file path=xl/worksheets/_rels/sheet55.xml.rels><?xml version="1.0" encoding="UTF-8" standalone="yes"?>
<Relationships xmlns="http://schemas.openxmlformats.org/package/2006/relationships"><Relationship Id="rId8" Type="http://schemas.openxmlformats.org/officeDocument/2006/relationships/customProperty" Target="../customProperty55.bin"/><Relationship Id="rId3" Type="http://schemas.openxmlformats.org/officeDocument/2006/relationships/printerSettings" Target="../printerSettings/printerSettings374.bin"/><Relationship Id="rId7" Type="http://schemas.openxmlformats.org/officeDocument/2006/relationships/printerSettings" Target="../printerSettings/printerSettings378.bin"/><Relationship Id="rId2" Type="http://schemas.openxmlformats.org/officeDocument/2006/relationships/printerSettings" Target="../printerSettings/printerSettings373.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5" Type="http://schemas.openxmlformats.org/officeDocument/2006/relationships/printerSettings" Target="../printerSettings/printerSettings376.bin"/><Relationship Id="rId4" Type="http://schemas.openxmlformats.org/officeDocument/2006/relationships/printerSettings" Target="../printerSettings/printerSettings375.bin"/></Relationships>
</file>

<file path=xl/worksheets/_rels/sheet56.xml.rels><?xml version="1.0" encoding="UTF-8" standalone="yes"?>
<Relationships xmlns="http://schemas.openxmlformats.org/package/2006/relationships"><Relationship Id="rId8" Type="http://schemas.openxmlformats.org/officeDocument/2006/relationships/customProperty" Target="../customProperty56.bin"/><Relationship Id="rId3" Type="http://schemas.openxmlformats.org/officeDocument/2006/relationships/printerSettings" Target="../printerSettings/printerSettings381.bin"/><Relationship Id="rId7" Type="http://schemas.openxmlformats.org/officeDocument/2006/relationships/printerSettings" Target="../printerSettings/printerSettings385.bin"/><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5" Type="http://schemas.openxmlformats.org/officeDocument/2006/relationships/printerSettings" Target="../printerSettings/printerSettings383.bin"/><Relationship Id="rId4" Type="http://schemas.openxmlformats.org/officeDocument/2006/relationships/printerSettings" Target="../printerSettings/printerSettings382.bin"/></Relationships>
</file>

<file path=xl/worksheets/_rels/sheet57.xml.rels><?xml version="1.0" encoding="UTF-8" standalone="yes"?>
<Relationships xmlns="http://schemas.openxmlformats.org/package/2006/relationships"><Relationship Id="rId8" Type="http://schemas.openxmlformats.org/officeDocument/2006/relationships/customProperty" Target="../customProperty57.bin"/><Relationship Id="rId3" Type="http://schemas.openxmlformats.org/officeDocument/2006/relationships/printerSettings" Target="../printerSettings/printerSettings388.bin"/><Relationship Id="rId7" Type="http://schemas.openxmlformats.org/officeDocument/2006/relationships/printerSettings" Target="../printerSettings/printerSettings392.bin"/><Relationship Id="rId2" Type="http://schemas.openxmlformats.org/officeDocument/2006/relationships/printerSettings" Target="../printerSettings/printerSettings387.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5" Type="http://schemas.openxmlformats.org/officeDocument/2006/relationships/printerSettings" Target="../printerSettings/printerSettings390.bin"/><Relationship Id="rId4" Type="http://schemas.openxmlformats.org/officeDocument/2006/relationships/printerSettings" Target="../printerSettings/printerSettings389.bin"/></Relationships>
</file>

<file path=xl/worksheets/_rels/sheet58.xml.rels><?xml version="1.0" encoding="UTF-8" standalone="yes"?>
<Relationships xmlns="http://schemas.openxmlformats.org/package/2006/relationships"><Relationship Id="rId8" Type="http://schemas.openxmlformats.org/officeDocument/2006/relationships/customProperty" Target="../customProperty58.bin"/><Relationship Id="rId3" Type="http://schemas.openxmlformats.org/officeDocument/2006/relationships/printerSettings" Target="../printerSettings/printerSettings395.bin"/><Relationship Id="rId7" Type="http://schemas.openxmlformats.org/officeDocument/2006/relationships/printerSettings" Target="../printerSettings/printerSettings399.bin"/><Relationship Id="rId2" Type="http://schemas.openxmlformats.org/officeDocument/2006/relationships/printerSettings" Target="../printerSettings/printerSettings394.bin"/><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5" Type="http://schemas.openxmlformats.org/officeDocument/2006/relationships/printerSettings" Target="../printerSettings/printerSettings397.bin"/><Relationship Id="rId4" Type="http://schemas.openxmlformats.org/officeDocument/2006/relationships/printerSettings" Target="../printerSettings/printerSettings396.bin"/></Relationships>
</file>

<file path=xl/worksheets/_rels/sheet59.xml.rels><?xml version="1.0" encoding="UTF-8" standalone="yes"?>
<Relationships xmlns="http://schemas.openxmlformats.org/package/2006/relationships"><Relationship Id="rId8" Type="http://schemas.openxmlformats.org/officeDocument/2006/relationships/customProperty" Target="../customProperty59.bin"/><Relationship Id="rId3" Type="http://schemas.openxmlformats.org/officeDocument/2006/relationships/printerSettings" Target="../printerSettings/printerSettings402.bin"/><Relationship Id="rId7" Type="http://schemas.openxmlformats.org/officeDocument/2006/relationships/printerSettings" Target="../printerSettings/printerSettings406.bin"/><Relationship Id="rId2" Type="http://schemas.openxmlformats.org/officeDocument/2006/relationships/printerSettings" Target="../printerSettings/printerSettings401.bin"/><Relationship Id="rId1" Type="http://schemas.openxmlformats.org/officeDocument/2006/relationships/printerSettings" Target="../printerSettings/printerSettings400.bin"/><Relationship Id="rId6" Type="http://schemas.openxmlformats.org/officeDocument/2006/relationships/printerSettings" Target="../printerSettings/printerSettings405.bin"/><Relationship Id="rId5" Type="http://schemas.openxmlformats.org/officeDocument/2006/relationships/printerSettings" Target="../printerSettings/printerSettings404.bin"/><Relationship Id="rId4" Type="http://schemas.openxmlformats.org/officeDocument/2006/relationships/printerSettings" Target="../printerSettings/printerSettings403.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6.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0.xml.rels><?xml version="1.0" encoding="UTF-8" standalone="yes"?>
<Relationships xmlns="http://schemas.openxmlformats.org/package/2006/relationships"><Relationship Id="rId8" Type="http://schemas.openxmlformats.org/officeDocument/2006/relationships/customProperty" Target="../customProperty60.bin"/><Relationship Id="rId3" Type="http://schemas.openxmlformats.org/officeDocument/2006/relationships/printerSettings" Target="../printerSettings/printerSettings409.bin"/><Relationship Id="rId7" Type="http://schemas.openxmlformats.org/officeDocument/2006/relationships/printerSettings" Target="../printerSettings/printerSettings413.bin"/><Relationship Id="rId2" Type="http://schemas.openxmlformats.org/officeDocument/2006/relationships/printerSettings" Target="../printerSettings/printerSettings408.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5" Type="http://schemas.openxmlformats.org/officeDocument/2006/relationships/printerSettings" Target="../printerSettings/printerSettings411.bin"/><Relationship Id="rId4" Type="http://schemas.openxmlformats.org/officeDocument/2006/relationships/printerSettings" Target="../printerSettings/printerSettings410.bin"/></Relationships>
</file>

<file path=xl/worksheets/_rels/sheet61.xml.rels><?xml version="1.0" encoding="UTF-8" standalone="yes"?>
<Relationships xmlns="http://schemas.openxmlformats.org/package/2006/relationships"><Relationship Id="rId8" Type="http://schemas.openxmlformats.org/officeDocument/2006/relationships/customProperty" Target="../customProperty61.bin"/><Relationship Id="rId3" Type="http://schemas.openxmlformats.org/officeDocument/2006/relationships/printerSettings" Target="../printerSettings/printerSettings416.bin"/><Relationship Id="rId7" Type="http://schemas.openxmlformats.org/officeDocument/2006/relationships/printerSettings" Target="../printerSettings/printerSettings420.bin"/><Relationship Id="rId2" Type="http://schemas.openxmlformats.org/officeDocument/2006/relationships/printerSettings" Target="../printerSettings/printerSettings415.bin"/><Relationship Id="rId1" Type="http://schemas.openxmlformats.org/officeDocument/2006/relationships/printerSettings" Target="../printerSettings/printerSettings414.bin"/><Relationship Id="rId6" Type="http://schemas.openxmlformats.org/officeDocument/2006/relationships/printerSettings" Target="../printerSettings/printerSettings419.bin"/><Relationship Id="rId5" Type="http://schemas.openxmlformats.org/officeDocument/2006/relationships/printerSettings" Target="../printerSettings/printerSettings418.bin"/><Relationship Id="rId4" Type="http://schemas.openxmlformats.org/officeDocument/2006/relationships/printerSettings" Target="../printerSettings/printerSettings417.bin"/></Relationships>
</file>

<file path=xl/worksheets/_rels/sheet62.xml.rels><?xml version="1.0" encoding="UTF-8" standalone="yes"?>
<Relationships xmlns="http://schemas.openxmlformats.org/package/2006/relationships"><Relationship Id="rId8" Type="http://schemas.openxmlformats.org/officeDocument/2006/relationships/customProperty" Target="../customProperty62.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5" Type="http://schemas.openxmlformats.org/officeDocument/2006/relationships/printerSettings" Target="../printerSettings/printerSettings425.bin"/><Relationship Id="rId4" Type="http://schemas.openxmlformats.org/officeDocument/2006/relationships/printerSettings" Target="../printerSettings/printerSettings424.bin"/></Relationships>
</file>

<file path=xl/worksheets/_rels/sheet63.xml.rels><?xml version="1.0" encoding="UTF-8" standalone="yes"?>
<Relationships xmlns="http://schemas.openxmlformats.org/package/2006/relationships"><Relationship Id="rId8" Type="http://schemas.openxmlformats.org/officeDocument/2006/relationships/customProperty" Target="../customProperty63.bin"/><Relationship Id="rId3" Type="http://schemas.openxmlformats.org/officeDocument/2006/relationships/printerSettings" Target="../printerSettings/printerSettings430.bin"/><Relationship Id="rId7" Type="http://schemas.openxmlformats.org/officeDocument/2006/relationships/printerSettings" Target="../printerSettings/printerSettings434.bin"/><Relationship Id="rId2" Type="http://schemas.openxmlformats.org/officeDocument/2006/relationships/printerSettings" Target="../printerSettings/printerSettings429.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5" Type="http://schemas.openxmlformats.org/officeDocument/2006/relationships/printerSettings" Target="../printerSettings/printerSettings432.bin"/><Relationship Id="rId4" Type="http://schemas.openxmlformats.org/officeDocument/2006/relationships/printerSettings" Target="../printerSettings/printerSettings431.bin"/></Relationships>
</file>

<file path=xl/worksheets/_rels/sheet64.xml.rels><?xml version="1.0" encoding="UTF-8" standalone="yes"?>
<Relationships xmlns="http://schemas.openxmlformats.org/package/2006/relationships"><Relationship Id="rId8" Type="http://schemas.openxmlformats.org/officeDocument/2006/relationships/customProperty" Target="../customProperty64.bin"/><Relationship Id="rId3" Type="http://schemas.openxmlformats.org/officeDocument/2006/relationships/printerSettings" Target="../printerSettings/printerSettings437.bin"/><Relationship Id="rId7" Type="http://schemas.openxmlformats.org/officeDocument/2006/relationships/printerSettings" Target="../printerSettings/printerSettings441.bin"/><Relationship Id="rId2" Type="http://schemas.openxmlformats.org/officeDocument/2006/relationships/printerSettings" Target="../printerSettings/printerSettings436.bin"/><Relationship Id="rId1" Type="http://schemas.openxmlformats.org/officeDocument/2006/relationships/printerSettings" Target="../printerSettings/printerSettings435.bin"/><Relationship Id="rId6" Type="http://schemas.openxmlformats.org/officeDocument/2006/relationships/printerSettings" Target="../printerSettings/printerSettings440.bin"/><Relationship Id="rId5" Type="http://schemas.openxmlformats.org/officeDocument/2006/relationships/printerSettings" Target="../printerSettings/printerSettings439.bin"/><Relationship Id="rId4" Type="http://schemas.openxmlformats.org/officeDocument/2006/relationships/printerSettings" Target="../printerSettings/printerSettings438.bin"/></Relationships>
</file>

<file path=xl/worksheets/_rels/sheet65.xml.rels><?xml version="1.0" encoding="UTF-8" standalone="yes"?>
<Relationships xmlns="http://schemas.openxmlformats.org/package/2006/relationships"><Relationship Id="rId8" Type="http://schemas.openxmlformats.org/officeDocument/2006/relationships/customProperty" Target="../customProperty65.bin"/><Relationship Id="rId3" Type="http://schemas.openxmlformats.org/officeDocument/2006/relationships/printerSettings" Target="../printerSettings/printerSettings444.bin"/><Relationship Id="rId7" Type="http://schemas.openxmlformats.org/officeDocument/2006/relationships/printerSettings" Target="../printerSettings/printerSettings448.bin"/><Relationship Id="rId2" Type="http://schemas.openxmlformats.org/officeDocument/2006/relationships/printerSettings" Target="../printerSettings/printerSettings443.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5" Type="http://schemas.openxmlformats.org/officeDocument/2006/relationships/printerSettings" Target="../printerSettings/printerSettings446.bin"/><Relationship Id="rId4" Type="http://schemas.openxmlformats.org/officeDocument/2006/relationships/printerSettings" Target="../printerSettings/printerSettings445.bin"/></Relationships>
</file>

<file path=xl/worksheets/_rels/sheet66.xml.rels><?xml version="1.0" encoding="UTF-8" standalone="yes"?>
<Relationships xmlns="http://schemas.openxmlformats.org/package/2006/relationships"><Relationship Id="rId8" Type="http://schemas.openxmlformats.org/officeDocument/2006/relationships/customProperty" Target="../customProperty66.bin"/><Relationship Id="rId3" Type="http://schemas.openxmlformats.org/officeDocument/2006/relationships/printerSettings" Target="../printerSettings/printerSettings451.bin"/><Relationship Id="rId7" Type="http://schemas.openxmlformats.org/officeDocument/2006/relationships/printerSettings" Target="../printerSettings/printerSettings455.bin"/><Relationship Id="rId2" Type="http://schemas.openxmlformats.org/officeDocument/2006/relationships/printerSettings" Target="../printerSettings/printerSettings450.bin"/><Relationship Id="rId1" Type="http://schemas.openxmlformats.org/officeDocument/2006/relationships/printerSettings" Target="../printerSettings/printerSettings449.bin"/><Relationship Id="rId6" Type="http://schemas.openxmlformats.org/officeDocument/2006/relationships/printerSettings" Target="../printerSettings/printerSettings454.bin"/><Relationship Id="rId5" Type="http://schemas.openxmlformats.org/officeDocument/2006/relationships/printerSettings" Target="../printerSettings/printerSettings453.bin"/><Relationship Id="rId4" Type="http://schemas.openxmlformats.org/officeDocument/2006/relationships/printerSettings" Target="../printerSettings/printerSettings452.bin"/></Relationships>
</file>

<file path=xl/worksheets/_rels/sheet67.xml.rels><?xml version="1.0" encoding="UTF-8" standalone="yes"?>
<Relationships xmlns="http://schemas.openxmlformats.org/package/2006/relationships"><Relationship Id="rId8" Type="http://schemas.openxmlformats.org/officeDocument/2006/relationships/customProperty" Target="../customProperty67.bin"/><Relationship Id="rId3" Type="http://schemas.openxmlformats.org/officeDocument/2006/relationships/printerSettings" Target="../printerSettings/printerSettings458.bin"/><Relationship Id="rId7" Type="http://schemas.openxmlformats.org/officeDocument/2006/relationships/printerSettings" Target="../printerSettings/printerSettings462.bin"/><Relationship Id="rId2" Type="http://schemas.openxmlformats.org/officeDocument/2006/relationships/printerSettings" Target="../printerSettings/printerSettings457.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5" Type="http://schemas.openxmlformats.org/officeDocument/2006/relationships/printerSettings" Target="../printerSettings/printerSettings460.bin"/><Relationship Id="rId4" Type="http://schemas.openxmlformats.org/officeDocument/2006/relationships/printerSettings" Target="../printerSettings/printerSettings459.bin"/></Relationships>
</file>

<file path=xl/worksheets/_rels/sheet68.xml.rels><?xml version="1.0" encoding="UTF-8" standalone="yes"?>
<Relationships xmlns="http://schemas.openxmlformats.org/package/2006/relationships"><Relationship Id="rId8" Type="http://schemas.openxmlformats.org/officeDocument/2006/relationships/customProperty" Target="../customProperty68.bin"/><Relationship Id="rId3" Type="http://schemas.openxmlformats.org/officeDocument/2006/relationships/printerSettings" Target="../printerSettings/printerSettings465.bin"/><Relationship Id="rId7" Type="http://schemas.openxmlformats.org/officeDocument/2006/relationships/printerSettings" Target="../printerSettings/printerSettings469.bin"/><Relationship Id="rId2" Type="http://schemas.openxmlformats.org/officeDocument/2006/relationships/printerSettings" Target="../printerSettings/printerSettings464.bin"/><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5" Type="http://schemas.openxmlformats.org/officeDocument/2006/relationships/printerSettings" Target="../printerSettings/printerSettings467.bin"/><Relationship Id="rId4" Type="http://schemas.openxmlformats.org/officeDocument/2006/relationships/printerSettings" Target="../printerSettings/printerSettings466.bin"/></Relationships>
</file>

<file path=xl/worksheets/_rels/sheet69.xml.rels><?xml version="1.0" encoding="UTF-8" standalone="yes"?>
<Relationships xmlns="http://schemas.openxmlformats.org/package/2006/relationships"><Relationship Id="rId8" Type="http://schemas.openxmlformats.org/officeDocument/2006/relationships/customProperty" Target="../customProperty69.bin"/><Relationship Id="rId3" Type="http://schemas.openxmlformats.org/officeDocument/2006/relationships/printerSettings" Target="../printerSettings/printerSettings472.bin"/><Relationship Id="rId7" Type="http://schemas.openxmlformats.org/officeDocument/2006/relationships/printerSettings" Target="../printerSettings/printerSettings476.bin"/><Relationship Id="rId2" Type="http://schemas.openxmlformats.org/officeDocument/2006/relationships/printerSettings" Target="../printerSettings/printerSettings471.bin"/><Relationship Id="rId1" Type="http://schemas.openxmlformats.org/officeDocument/2006/relationships/printerSettings" Target="../printerSettings/printerSettings470.bin"/><Relationship Id="rId6" Type="http://schemas.openxmlformats.org/officeDocument/2006/relationships/printerSettings" Target="../printerSettings/printerSettings475.bin"/><Relationship Id="rId5" Type="http://schemas.openxmlformats.org/officeDocument/2006/relationships/printerSettings" Target="../printerSettings/printerSettings474.bin"/><Relationship Id="rId4" Type="http://schemas.openxmlformats.org/officeDocument/2006/relationships/printerSettings" Target="../printerSettings/printerSettings473.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70.xml.rels><?xml version="1.0" encoding="UTF-8" standalone="yes"?>
<Relationships xmlns="http://schemas.openxmlformats.org/package/2006/relationships"><Relationship Id="rId8" Type="http://schemas.openxmlformats.org/officeDocument/2006/relationships/customProperty" Target="../customProperty70.bin"/><Relationship Id="rId3" Type="http://schemas.openxmlformats.org/officeDocument/2006/relationships/printerSettings" Target="../printerSettings/printerSettings479.bin"/><Relationship Id="rId7" Type="http://schemas.openxmlformats.org/officeDocument/2006/relationships/printerSettings" Target="../printerSettings/printerSettings483.bin"/><Relationship Id="rId2" Type="http://schemas.openxmlformats.org/officeDocument/2006/relationships/printerSettings" Target="../printerSettings/printerSettings478.bin"/><Relationship Id="rId1" Type="http://schemas.openxmlformats.org/officeDocument/2006/relationships/printerSettings" Target="../printerSettings/printerSettings477.bin"/><Relationship Id="rId6" Type="http://schemas.openxmlformats.org/officeDocument/2006/relationships/printerSettings" Target="../printerSettings/printerSettings482.bin"/><Relationship Id="rId5" Type="http://schemas.openxmlformats.org/officeDocument/2006/relationships/printerSettings" Target="../printerSettings/printerSettings481.bin"/><Relationship Id="rId4" Type="http://schemas.openxmlformats.org/officeDocument/2006/relationships/printerSettings" Target="../printerSettings/printerSettings480.bin"/></Relationships>
</file>

<file path=xl/worksheets/_rels/sheet71.xml.rels><?xml version="1.0" encoding="UTF-8" standalone="yes"?>
<Relationships xmlns="http://schemas.openxmlformats.org/package/2006/relationships"><Relationship Id="rId8" Type="http://schemas.openxmlformats.org/officeDocument/2006/relationships/customProperty" Target="../customProperty71.bin"/><Relationship Id="rId3" Type="http://schemas.openxmlformats.org/officeDocument/2006/relationships/printerSettings" Target="../printerSettings/printerSettings486.bin"/><Relationship Id="rId7" Type="http://schemas.openxmlformats.org/officeDocument/2006/relationships/printerSettings" Target="../printerSettings/printerSettings490.bin"/><Relationship Id="rId2" Type="http://schemas.openxmlformats.org/officeDocument/2006/relationships/printerSettings" Target="../printerSettings/printerSettings485.bin"/><Relationship Id="rId1" Type="http://schemas.openxmlformats.org/officeDocument/2006/relationships/printerSettings" Target="../printerSettings/printerSettings484.bin"/><Relationship Id="rId6" Type="http://schemas.openxmlformats.org/officeDocument/2006/relationships/printerSettings" Target="../printerSettings/printerSettings489.bin"/><Relationship Id="rId5" Type="http://schemas.openxmlformats.org/officeDocument/2006/relationships/printerSettings" Target="../printerSettings/printerSettings488.bin"/><Relationship Id="rId4" Type="http://schemas.openxmlformats.org/officeDocument/2006/relationships/printerSettings" Target="../printerSettings/printerSettings487.bin"/></Relationships>
</file>

<file path=xl/worksheets/_rels/sheet72.xml.rels><?xml version="1.0" encoding="UTF-8" standalone="yes"?>
<Relationships xmlns="http://schemas.openxmlformats.org/package/2006/relationships"><Relationship Id="rId8" Type="http://schemas.openxmlformats.org/officeDocument/2006/relationships/customProperty" Target="../customProperty72.bin"/><Relationship Id="rId3" Type="http://schemas.openxmlformats.org/officeDocument/2006/relationships/printerSettings" Target="../printerSettings/printerSettings493.bin"/><Relationship Id="rId7" Type="http://schemas.openxmlformats.org/officeDocument/2006/relationships/printerSettings" Target="../printerSettings/printerSettings497.bin"/><Relationship Id="rId2" Type="http://schemas.openxmlformats.org/officeDocument/2006/relationships/printerSettings" Target="../printerSettings/printerSettings492.bin"/><Relationship Id="rId1" Type="http://schemas.openxmlformats.org/officeDocument/2006/relationships/printerSettings" Target="../printerSettings/printerSettings491.bin"/><Relationship Id="rId6" Type="http://schemas.openxmlformats.org/officeDocument/2006/relationships/printerSettings" Target="../printerSettings/printerSettings496.bin"/><Relationship Id="rId5" Type="http://schemas.openxmlformats.org/officeDocument/2006/relationships/printerSettings" Target="../printerSettings/printerSettings495.bin"/><Relationship Id="rId4" Type="http://schemas.openxmlformats.org/officeDocument/2006/relationships/printerSettings" Target="../printerSettings/printerSettings494.bin"/></Relationships>
</file>

<file path=xl/worksheets/_rels/sheet73.xml.rels><?xml version="1.0" encoding="UTF-8" standalone="yes"?>
<Relationships xmlns="http://schemas.openxmlformats.org/package/2006/relationships"><Relationship Id="rId8" Type="http://schemas.openxmlformats.org/officeDocument/2006/relationships/customProperty" Target="../customProperty73.bin"/><Relationship Id="rId3" Type="http://schemas.openxmlformats.org/officeDocument/2006/relationships/printerSettings" Target="../printerSettings/printerSettings500.bin"/><Relationship Id="rId7" Type="http://schemas.openxmlformats.org/officeDocument/2006/relationships/printerSettings" Target="../printerSettings/printerSettings504.bin"/><Relationship Id="rId2" Type="http://schemas.openxmlformats.org/officeDocument/2006/relationships/printerSettings" Target="../printerSettings/printerSettings499.bin"/><Relationship Id="rId1" Type="http://schemas.openxmlformats.org/officeDocument/2006/relationships/printerSettings" Target="../printerSettings/printerSettings498.bin"/><Relationship Id="rId6" Type="http://schemas.openxmlformats.org/officeDocument/2006/relationships/printerSettings" Target="../printerSettings/printerSettings503.bin"/><Relationship Id="rId5" Type="http://schemas.openxmlformats.org/officeDocument/2006/relationships/printerSettings" Target="../printerSettings/printerSettings502.bin"/><Relationship Id="rId4" Type="http://schemas.openxmlformats.org/officeDocument/2006/relationships/printerSettings" Target="../printerSettings/printerSettings501.bin"/></Relationships>
</file>

<file path=xl/worksheets/_rels/sheet74.xml.rels><?xml version="1.0" encoding="UTF-8" standalone="yes"?>
<Relationships xmlns="http://schemas.openxmlformats.org/package/2006/relationships"><Relationship Id="rId8" Type="http://schemas.openxmlformats.org/officeDocument/2006/relationships/customProperty" Target="../customProperty74.bin"/><Relationship Id="rId3" Type="http://schemas.openxmlformats.org/officeDocument/2006/relationships/printerSettings" Target="../printerSettings/printerSettings507.bin"/><Relationship Id="rId7" Type="http://schemas.openxmlformats.org/officeDocument/2006/relationships/printerSettings" Target="../printerSettings/printerSettings511.bin"/><Relationship Id="rId2" Type="http://schemas.openxmlformats.org/officeDocument/2006/relationships/printerSettings" Target="../printerSettings/printerSettings506.bin"/><Relationship Id="rId1" Type="http://schemas.openxmlformats.org/officeDocument/2006/relationships/printerSettings" Target="../printerSettings/printerSettings505.bin"/><Relationship Id="rId6" Type="http://schemas.openxmlformats.org/officeDocument/2006/relationships/printerSettings" Target="../printerSettings/printerSettings510.bin"/><Relationship Id="rId5" Type="http://schemas.openxmlformats.org/officeDocument/2006/relationships/printerSettings" Target="../printerSettings/printerSettings509.bin"/><Relationship Id="rId4" Type="http://schemas.openxmlformats.org/officeDocument/2006/relationships/printerSettings" Target="../printerSettings/printerSettings508.bin"/></Relationships>
</file>

<file path=xl/worksheets/_rels/sheet75.xml.rels><?xml version="1.0" encoding="UTF-8" standalone="yes"?>
<Relationships xmlns="http://schemas.openxmlformats.org/package/2006/relationships"><Relationship Id="rId8" Type="http://schemas.openxmlformats.org/officeDocument/2006/relationships/customProperty" Target="../customProperty75.bin"/><Relationship Id="rId3" Type="http://schemas.openxmlformats.org/officeDocument/2006/relationships/printerSettings" Target="../printerSettings/printerSettings514.bin"/><Relationship Id="rId7" Type="http://schemas.openxmlformats.org/officeDocument/2006/relationships/printerSettings" Target="../printerSettings/printerSettings518.bin"/><Relationship Id="rId2" Type="http://schemas.openxmlformats.org/officeDocument/2006/relationships/printerSettings" Target="../printerSettings/printerSettings513.bin"/><Relationship Id="rId1" Type="http://schemas.openxmlformats.org/officeDocument/2006/relationships/printerSettings" Target="../printerSettings/printerSettings512.bin"/><Relationship Id="rId6" Type="http://schemas.openxmlformats.org/officeDocument/2006/relationships/printerSettings" Target="../printerSettings/printerSettings517.bin"/><Relationship Id="rId5" Type="http://schemas.openxmlformats.org/officeDocument/2006/relationships/printerSettings" Target="../printerSettings/printerSettings516.bin"/><Relationship Id="rId4" Type="http://schemas.openxmlformats.org/officeDocument/2006/relationships/printerSettings" Target="../printerSettings/printerSettings515.bin"/></Relationships>
</file>

<file path=xl/worksheets/_rels/sheet76.xml.rels><?xml version="1.0" encoding="UTF-8" standalone="yes"?>
<Relationships xmlns="http://schemas.openxmlformats.org/package/2006/relationships"><Relationship Id="rId8" Type="http://schemas.openxmlformats.org/officeDocument/2006/relationships/customProperty" Target="../customProperty76.bin"/><Relationship Id="rId3" Type="http://schemas.openxmlformats.org/officeDocument/2006/relationships/printerSettings" Target="../printerSettings/printerSettings521.bin"/><Relationship Id="rId7" Type="http://schemas.openxmlformats.org/officeDocument/2006/relationships/printerSettings" Target="../printerSettings/printerSettings525.bin"/><Relationship Id="rId2" Type="http://schemas.openxmlformats.org/officeDocument/2006/relationships/printerSettings" Target="../printerSettings/printerSettings520.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5" Type="http://schemas.openxmlformats.org/officeDocument/2006/relationships/printerSettings" Target="../printerSettings/printerSettings523.bin"/><Relationship Id="rId4" Type="http://schemas.openxmlformats.org/officeDocument/2006/relationships/printerSettings" Target="../printerSettings/printerSettings522.bin"/></Relationships>
</file>

<file path=xl/worksheets/_rels/sheet77.xml.rels><?xml version="1.0" encoding="UTF-8" standalone="yes"?>
<Relationships xmlns="http://schemas.openxmlformats.org/package/2006/relationships"><Relationship Id="rId8" Type="http://schemas.openxmlformats.org/officeDocument/2006/relationships/customProperty" Target="../customProperty77.bin"/><Relationship Id="rId3" Type="http://schemas.openxmlformats.org/officeDocument/2006/relationships/printerSettings" Target="../printerSettings/printerSettings528.bin"/><Relationship Id="rId7" Type="http://schemas.openxmlformats.org/officeDocument/2006/relationships/printerSettings" Target="../printerSettings/printerSettings532.bin"/><Relationship Id="rId2" Type="http://schemas.openxmlformats.org/officeDocument/2006/relationships/printerSettings" Target="../printerSettings/printerSettings527.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5" Type="http://schemas.openxmlformats.org/officeDocument/2006/relationships/printerSettings" Target="../printerSettings/printerSettings530.bin"/><Relationship Id="rId4" Type="http://schemas.openxmlformats.org/officeDocument/2006/relationships/printerSettings" Target="../printerSettings/printerSettings529.bin"/></Relationships>
</file>

<file path=xl/worksheets/_rels/sheet78.xml.rels><?xml version="1.0" encoding="UTF-8" standalone="yes"?>
<Relationships xmlns="http://schemas.openxmlformats.org/package/2006/relationships"><Relationship Id="rId8" Type="http://schemas.openxmlformats.org/officeDocument/2006/relationships/customProperty" Target="../customProperty78.bin"/><Relationship Id="rId3" Type="http://schemas.openxmlformats.org/officeDocument/2006/relationships/printerSettings" Target="../printerSettings/printerSettings535.bin"/><Relationship Id="rId7" Type="http://schemas.openxmlformats.org/officeDocument/2006/relationships/printerSettings" Target="../printerSettings/printerSettings539.bin"/><Relationship Id="rId2" Type="http://schemas.openxmlformats.org/officeDocument/2006/relationships/printerSettings" Target="../printerSettings/printerSettings534.bin"/><Relationship Id="rId1" Type="http://schemas.openxmlformats.org/officeDocument/2006/relationships/printerSettings" Target="../printerSettings/printerSettings533.bin"/><Relationship Id="rId6" Type="http://schemas.openxmlformats.org/officeDocument/2006/relationships/printerSettings" Target="../printerSettings/printerSettings538.bin"/><Relationship Id="rId5" Type="http://schemas.openxmlformats.org/officeDocument/2006/relationships/printerSettings" Target="../printerSettings/printerSettings537.bin"/><Relationship Id="rId4" Type="http://schemas.openxmlformats.org/officeDocument/2006/relationships/printerSettings" Target="../printerSettings/printerSettings536.bin"/></Relationships>
</file>

<file path=xl/worksheets/_rels/sheet79.xml.rels><?xml version="1.0" encoding="UTF-8" standalone="yes"?>
<Relationships xmlns="http://schemas.openxmlformats.org/package/2006/relationships"><Relationship Id="rId8" Type="http://schemas.openxmlformats.org/officeDocument/2006/relationships/customProperty" Target="../customProperty79.bin"/><Relationship Id="rId3" Type="http://schemas.openxmlformats.org/officeDocument/2006/relationships/printerSettings" Target="../printerSettings/printerSettings542.bin"/><Relationship Id="rId7" Type="http://schemas.openxmlformats.org/officeDocument/2006/relationships/printerSettings" Target="../printerSettings/printerSettings546.bin"/><Relationship Id="rId2" Type="http://schemas.openxmlformats.org/officeDocument/2006/relationships/printerSettings" Target="../printerSettings/printerSettings541.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5" Type="http://schemas.openxmlformats.org/officeDocument/2006/relationships/printerSettings" Target="../printerSettings/printerSettings544.bin"/><Relationship Id="rId4" Type="http://schemas.openxmlformats.org/officeDocument/2006/relationships/printerSettings" Target="../printerSettings/printerSettings543.bin"/></Relationships>
</file>

<file path=xl/worksheets/_rels/sheet8.xml.rels><?xml version="1.0" encoding="UTF-8" standalone="yes"?>
<Relationships xmlns="http://schemas.openxmlformats.org/package/2006/relationships"><Relationship Id="rId8" Type="http://schemas.openxmlformats.org/officeDocument/2006/relationships/customProperty" Target="../customProperty8.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0.xml.rels><?xml version="1.0" encoding="UTF-8" standalone="yes"?>
<Relationships xmlns="http://schemas.openxmlformats.org/package/2006/relationships"><Relationship Id="rId8" Type="http://schemas.openxmlformats.org/officeDocument/2006/relationships/customProperty" Target="../customProperty80.bin"/><Relationship Id="rId3" Type="http://schemas.openxmlformats.org/officeDocument/2006/relationships/printerSettings" Target="../printerSettings/printerSettings549.bin"/><Relationship Id="rId7" Type="http://schemas.openxmlformats.org/officeDocument/2006/relationships/printerSettings" Target="../printerSettings/printerSettings553.bin"/><Relationship Id="rId2" Type="http://schemas.openxmlformats.org/officeDocument/2006/relationships/printerSettings" Target="../printerSettings/printerSettings548.bin"/><Relationship Id="rId1" Type="http://schemas.openxmlformats.org/officeDocument/2006/relationships/printerSettings" Target="../printerSettings/printerSettings547.bin"/><Relationship Id="rId6" Type="http://schemas.openxmlformats.org/officeDocument/2006/relationships/printerSettings" Target="../printerSettings/printerSettings552.bin"/><Relationship Id="rId5" Type="http://schemas.openxmlformats.org/officeDocument/2006/relationships/printerSettings" Target="../printerSettings/printerSettings551.bin"/><Relationship Id="rId4" Type="http://schemas.openxmlformats.org/officeDocument/2006/relationships/printerSettings" Target="../printerSettings/printerSettings550.bin"/></Relationships>
</file>

<file path=xl/worksheets/_rels/sheet81.xml.rels><?xml version="1.0" encoding="UTF-8" standalone="yes"?>
<Relationships xmlns="http://schemas.openxmlformats.org/package/2006/relationships"><Relationship Id="rId8" Type="http://schemas.openxmlformats.org/officeDocument/2006/relationships/customProperty" Target="../customProperty81.bin"/><Relationship Id="rId3" Type="http://schemas.openxmlformats.org/officeDocument/2006/relationships/printerSettings" Target="../printerSettings/printerSettings556.bin"/><Relationship Id="rId7" Type="http://schemas.openxmlformats.org/officeDocument/2006/relationships/printerSettings" Target="../printerSettings/printerSettings560.bin"/><Relationship Id="rId2" Type="http://schemas.openxmlformats.org/officeDocument/2006/relationships/printerSettings" Target="../printerSettings/printerSettings555.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5" Type="http://schemas.openxmlformats.org/officeDocument/2006/relationships/printerSettings" Target="../printerSettings/printerSettings558.bin"/><Relationship Id="rId4" Type="http://schemas.openxmlformats.org/officeDocument/2006/relationships/printerSettings" Target="../printerSettings/printerSettings557.bin"/></Relationships>
</file>

<file path=xl/worksheets/_rels/sheet82.xml.rels><?xml version="1.0" encoding="UTF-8" standalone="yes"?>
<Relationships xmlns="http://schemas.openxmlformats.org/package/2006/relationships"><Relationship Id="rId8" Type="http://schemas.openxmlformats.org/officeDocument/2006/relationships/customProperty" Target="../customProperty82.bin"/><Relationship Id="rId3" Type="http://schemas.openxmlformats.org/officeDocument/2006/relationships/printerSettings" Target="../printerSettings/printerSettings563.bin"/><Relationship Id="rId7" Type="http://schemas.openxmlformats.org/officeDocument/2006/relationships/printerSettings" Target="../printerSettings/printerSettings567.bin"/><Relationship Id="rId2" Type="http://schemas.openxmlformats.org/officeDocument/2006/relationships/printerSettings" Target="../printerSettings/printerSettings562.bin"/><Relationship Id="rId1" Type="http://schemas.openxmlformats.org/officeDocument/2006/relationships/printerSettings" Target="../printerSettings/printerSettings561.bin"/><Relationship Id="rId6" Type="http://schemas.openxmlformats.org/officeDocument/2006/relationships/printerSettings" Target="../printerSettings/printerSettings566.bin"/><Relationship Id="rId5" Type="http://schemas.openxmlformats.org/officeDocument/2006/relationships/printerSettings" Target="../printerSettings/printerSettings565.bin"/><Relationship Id="rId4" Type="http://schemas.openxmlformats.org/officeDocument/2006/relationships/printerSettings" Target="../printerSettings/printerSettings564.bin"/></Relationships>
</file>

<file path=xl/worksheets/_rels/sheet83.xml.rels><?xml version="1.0" encoding="UTF-8" standalone="yes"?>
<Relationships xmlns="http://schemas.openxmlformats.org/package/2006/relationships"><Relationship Id="rId8" Type="http://schemas.openxmlformats.org/officeDocument/2006/relationships/customProperty" Target="../customProperty83.bin"/><Relationship Id="rId3" Type="http://schemas.openxmlformats.org/officeDocument/2006/relationships/printerSettings" Target="../printerSettings/printerSettings570.bin"/><Relationship Id="rId7" Type="http://schemas.openxmlformats.org/officeDocument/2006/relationships/printerSettings" Target="../printerSettings/printerSettings574.bin"/><Relationship Id="rId2" Type="http://schemas.openxmlformats.org/officeDocument/2006/relationships/printerSettings" Target="../printerSettings/printerSettings569.bin"/><Relationship Id="rId1" Type="http://schemas.openxmlformats.org/officeDocument/2006/relationships/printerSettings" Target="../printerSettings/printerSettings568.bin"/><Relationship Id="rId6" Type="http://schemas.openxmlformats.org/officeDocument/2006/relationships/printerSettings" Target="../printerSettings/printerSettings573.bin"/><Relationship Id="rId5" Type="http://schemas.openxmlformats.org/officeDocument/2006/relationships/printerSettings" Target="../printerSettings/printerSettings572.bin"/><Relationship Id="rId4" Type="http://schemas.openxmlformats.org/officeDocument/2006/relationships/printerSettings" Target="../printerSettings/printerSettings571.bin"/></Relationships>
</file>

<file path=xl/worksheets/_rels/sheet84.xml.rels><?xml version="1.0" encoding="UTF-8" standalone="yes"?>
<Relationships xmlns="http://schemas.openxmlformats.org/package/2006/relationships"><Relationship Id="rId8" Type="http://schemas.openxmlformats.org/officeDocument/2006/relationships/customProperty" Target="../customProperty84.bin"/><Relationship Id="rId3" Type="http://schemas.openxmlformats.org/officeDocument/2006/relationships/printerSettings" Target="../printerSettings/printerSettings577.bin"/><Relationship Id="rId7" Type="http://schemas.openxmlformats.org/officeDocument/2006/relationships/printerSettings" Target="../printerSettings/printerSettings581.bin"/><Relationship Id="rId2" Type="http://schemas.openxmlformats.org/officeDocument/2006/relationships/printerSettings" Target="../printerSettings/printerSettings576.bin"/><Relationship Id="rId1" Type="http://schemas.openxmlformats.org/officeDocument/2006/relationships/printerSettings" Target="../printerSettings/printerSettings575.bin"/><Relationship Id="rId6" Type="http://schemas.openxmlformats.org/officeDocument/2006/relationships/printerSettings" Target="../printerSettings/printerSettings580.bin"/><Relationship Id="rId5" Type="http://schemas.openxmlformats.org/officeDocument/2006/relationships/printerSettings" Target="../printerSettings/printerSettings579.bin"/><Relationship Id="rId4" Type="http://schemas.openxmlformats.org/officeDocument/2006/relationships/printerSettings" Target="../printerSettings/printerSettings578.bin"/></Relationships>
</file>

<file path=xl/worksheets/_rels/sheet85.xml.rels><?xml version="1.0" encoding="UTF-8" standalone="yes"?>
<Relationships xmlns="http://schemas.openxmlformats.org/package/2006/relationships"><Relationship Id="rId8" Type="http://schemas.openxmlformats.org/officeDocument/2006/relationships/customProperty" Target="../customProperty85.bin"/><Relationship Id="rId3" Type="http://schemas.openxmlformats.org/officeDocument/2006/relationships/printerSettings" Target="../printerSettings/printerSettings584.bin"/><Relationship Id="rId7" Type="http://schemas.openxmlformats.org/officeDocument/2006/relationships/printerSettings" Target="../printerSettings/printerSettings588.bin"/><Relationship Id="rId2" Type="http://schemas.openxmlformats.org/officeDocument/2006/relationships/printerSettings" Target="../printerSettings/printerSettings583.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5" Type="http://schemas.openxmlformats.org/officeDocument/2006/relationships/printerSettings" Target="../printerSettings/printerSettings586.bin"/><Relationship Id="rId4" Type="http://schemas.openxmlformats.org/officeDocument/2006/relationships/printerSettings" Target="../printerSettings/printerSettings585.bin"/></Relationships>
</file>

<file path=xl/worksheets/_rels/sheet9.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customSheetViews>
    <customSheetView guid="{2AF3F5E9-4F61-4561-B177-4F48CBC3D886}">
      <selection activeCell="B34" sqref="B34"/>
      <pageMargins left="0.7" right="0.7" top="0.75" bottom="0.75" header="0.3" footer="0.3"/>
    </customSheetView>
    <customSheetView guid="{D7BBBF77-F838-4AB2-B5F9-DD407B90DD55}">
      <selection activeCell="B34" sqref="B34"/>
      <pageMargins left="0.7" right="0.7" top="0.75" bottom="0.75" header="0.3" footer="0.3"/>
    </customSheetView>
    <customSheetView guid="{4C413893-8AAD-4C6B-9F27-B589EDCD884E}">
      <selection activeCell="H34" sqref="H34"/>
      <pageMargins left="0.7" right="0.7" top="0.75" bottom="0.75" header="0.3" footer="0.3"/>
    </customSheetView>
    <customSheetView guid="{A5549170-DBF5-42F1-9039-D999624B11D4}">
      <selection activeCell="B34" sqref="B34"/>
      <pageMargins left="0.7" right="0.7" top="0.75" bottom="0.75" header="0.3" footer="0.3"/>
    </customSheetView>
    <customSheetView guid="{A483E518-C1FA-4CA5-BC5D-12DF2516F4BA}">
      <selection activeCell="B34" sqref="B34"/>
      <pageMargins left="0.7" right="0.7" top="0.75" bottom="0.75" header="0.3" footer="0.3"/>
    </customSheetView>
    <customSheetView guid="{7F4D4B31-14C7-431F-8554-797D686306A3}">
      <selection activeCell="B34" sqref="B34"/>
      <pageMargins left="0.7" right="0.7" top="0.75" bottom="0.75" header="0.3" footer="0.3"/>
    </customSheetView>
  </customSheetViews>
  <pageMargins left="0.7" right="0.7" top="0.75" bottom="0.75" header="0.3" footer="0.3"/>
  <customProperties>
    <customPr name="_pios_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29"/>
  <sheetViews>
    <sheetView workbookViewId="0"/>
  </sheetViews>
  <sheetFormatPr defaultColWidth="9.77734375" defaultRowHeight="15"/>
  <cols>
    <col min="1" max="1" width="4.77734375" customWidth="1"/>
    <col min="2" max="2" width="36.77734375" customWidth="1"/>
    <col min="3" max="3" width="13.77734375" customWidth="1"/>
    <col min="4" max="4" width="13.5546875" customWidth="1"/>
    <col min="5" max="5" width="31.77734375" customWidth="1"/>
    <col min="6" max="6" width="18.77734375" customWidth="1"/>
  </cols>
  <sheetData>
    <row r="1" spans="1:6" ht="15.75" thickBot="1">
      <c r="A1" s="229" t="str">
        <f>+'Data sheet'!A53</f>
        <v>Annual Report of New York American Water Company, Inc.  - Service Area 2                          Year Ended  December 31, 2018</v>
      </c>
      <c r="B1" s="1731"/>
      <c r="C1" s="229"/>
      <c r="D1" s="229"/>
      <c r="E1" s="229"/>
      <c r="F1" s="229"/>
    </row>
    <row r="2" spans="1:6">
      <c r="A2" s="171"/>
      <c r="B2" s="172"/>
      <c r="C2" s="172"/>
      <c r="D2" s="172"/>
      <c r="E2" s="172"/>
      <c r="F2" s="173"/>
    </row>
    <row r="3" spans="1:6" ht="15.75">
      <c r="A3" s="174" t="s">
        <v>3467</v>
      </c>
      <c r="B3" s="175"/>
      <c r="C3" s="175"/>
      <c r="D3" s="175"/>
      <c r="E3" s="175"/>
      <c r="F3" s="176"/>
    </row>
    <row r="4" spans="1:6">
      <c r="A4" s="177"/>
      <c r="B4" s="178"/>
      <c r="C4" s="178"/>
      <c r="D4" s="178"/>
      <c r="E4" s="178"/>
      <c r="F4" s="179"/>
    </row>
    <row r="5" spans="1:6" ht="17.25" customHeight="1">
      <c r="A5" s="180"/>
      <c r="B5" s="175"/>
      <c r="C5" s="175"/>
      <c r="D5" s="175"/>
      <c r="E5" s="175"/>
      <c r="F5" s="176"/>
    </row>
    <row r="6" spans="1:6">
      <c r="A6" s="181"/>
      <c r="B6" s="1261" t="s">
        <v>3468</v>
      </c>
      <c r="C6" s="1262"/>
      <c r="D6" s="1263" t="s">
        <v>3469</v>
      </c>
      <c r="E6" s="1262"/>
      <c r="F6" s="183"/>
    </row>
    <row r="7" spans="1:6">
      <c r="A7" s="181"/>
      <c r="B7" s="1261" t="s">
        <v>3470</v>
      </c>
      <c r="C7" s="1264"/>
      <c r="D7" s="1263" t="s">
        <v>3471</v>
      </c>
      <c r="E7" s="1262"/>
      <c r="F7" s="183"/>
    </row>
    <row r="8" spans="1:6">
      <c r="A8" s="181"/>
      <c r="B8" s="1261" t="s">
        <v>3472</v>
      </c>
      <c r="C8" s="1264"/>
      <c r="D8" s="1263" t="s">
        <v>3473</v>
      </c>
      <c r="E8" s="1262"/>
      <c r="F8" s="183"/>
    </row>
    <row r="9" spans="1:6">
      <c r="A9" s="181"/>
      <c r="B9" s="1261" t="s">
        <v>3474</v>
      </c>
      <c r="C9" s="1264"/>
      <c r="D9" s="1263" t="s">
        <v>3475</v>
      </c>
      <c r="E9" s="1262"/>
      <c r="F9" s="183"/>
    </row>
    <row r="10" spans="1:6">
      <c r="A10" s="181"/>
      <c r="B10" s="1261" t="s">
        <v>3476</v>
      </c>
      <c r="C10" s="1264"/>
      <c r="D10" s="1263" t="s">
        <v>3477</v>
      </c>
      <c r="E10" s="1262"/>
      <c r="F10" s="183"/>
    </row>
    <row r="11" spans="1:6">
      <c r="A11" s="181"/>
      <c r="B11" s="1261" t="s">
        <v>2762</v>
      </c>
      <c r="C11" s="1264"/>
      <c r="D11" s="1263" t="s">
        <v>2763</v>
      </c>
      <c r="E11" s="1262"/>
      <c r="F11" s="183"/>
    </row>
    <row r="12" spans="1:6">
      <c r="A12" s="181"/>
      <c r="B12" s="1261" t="s">
        <v>2764</v>
      </c>
      <c r="C12" s="1264"/>
      <c r="D12" s="1263" t="s">
        <v>2765</v>
      </c>
      <c r="E12" s="1262"/>
      <c r="F12" s="183"/>
    </row>
    <row r="13" spans="1:6">
      <c r="A13" s="181"/>
      <c r="B13" s="1261" t="s">
        <v>2766</v>
      </c>
      <c r="C13" s="1264"/>
      <c r="D13" s="1263" t="s">
        <v>2767</v>
      </c>
      <c r="E13" s="1262"/>
      <c r="F13" s="183"/>
    </row>
    <row r="14" spans="1:6">
      <c r="A14" s="181"/>
      <c r="B14" s="1261" t="s">
        <v>2768</v>
      </c>
      <c r="C14" s="1264"/>
      <c r="D14" s="1263" t="s">
        <v>2769</v>
      </c>
      <c r="E14" s="1262"/>
      <c r="F14" s="183"/>
    </row>
    <row r="15" spans="1:6">
      <c r="A15" s="181"/>
      <c r="B15" s="1261" t="s">
        <v>2770</v>
      </c>
      <c r="C15" s="1264"/>
      <c r="D15" s="1263" t="s">
        <v>2771</v>
      </c>
      <c r="E15" s="1262"/>
      <c r="F15" s="183"/>
    </row>
    <row r="16" spans="1:6">
      <c r="A16" s="181"/>
      <c r="B16" s="1261" t="s">
        <v>2772</v>
      </c>
      <c r="C16" s="1264"/>
      <c r="D16" s="1263" t="s">
        <v>2773</v>
      </c>
      <c r="E16" s="1262"/>
      <c r="F16" s="183"/>
    </row>
    <row r="17" spans="1:6">
      <c r="A17" s="180"/>
      <c r="B17" s="1261" t="s">
        <v>2774</v>
      </c>
      <c r="C17" s="1264"/>
      <c r="D17" s="1263" t="s">
        <v>2775</v>
      </c>
      <c r="E17" s="1262"/>
      <c r="F17" s="183"/>
    </row>
    <row r="18" spans="1:6">
      <c r="A18" s="180"/>
      <c r="B18" s="1261" t="s">
        <v>391</v>
      </c>
      <c r="C18" s="1264"/>
      <c r="D18" s="1263" t="s">
        <v>2776</v>
      </c>
      <c r="E18" s="1262"/>
      <c r="F18" s="183"/>
    </row>
    <row r="19" spans="1:6">
      <c r="A19" s="180"/>
      <c r="B19" s="1261" t="s">
        <v>2777</v>
      </c>
      <c r="C19" s="1264"/>
      <c r="D19" s="1263" t="s">
        <v>2778</v>
      </c>
      <c r="E19" s="1262"/>
      <c r="F19" s="183"/>
    </row>
    <row r="20" spans="1:6">
      <c r="A20" s="181"/>
      <c r="B20" s="1261" t="s">
        <v>2779</v>
      </c>
      <c r="C20" s="1264"/>
      <c r="D20" s="1263" t="s">
        <v>2780</v>
      </c>
      <c r="E20" s="1262"/>
      <c r="F20" s="183"/>
    </row>
    <row r="21" spans="1:6">
      <c r="A21" s="181"/>
      <c r="B21" s="1261" t="s">
        <v>2781</v>
      </c>
      <c r="C21" s="1264"/>
      <c r="D21" s="1263" t="s">
        <v>2782</v>
      </c>
      <c r="E21" s="1262"/>
      <c r="F21" s="183"/>
    </row>
    <row r="22" spans="1:6">
      <c r="A22" s="181"/>
      <c r="B22" s="1261" t="s">
        <v>2783</v>
      </c>
      <c r="C22" s="1264"/>
      <c r="D22" s="1263" t="s">
        <v>2784</v>
      </c>
      <c r="E22" s="1262"/>
      <c r="F22" s="183"/>
    </row>
    <row r="23" spans="1:6">
      <c r="A23" s="181"/>
      <c r="B23" s="1261" t="s">
        <v>2785</v>
      </c>
      <c r="C23" s="1264"/>
      <c r="D23" s="1263" t="s">
        <v>2786</v>
      </c>
      <c r="E23" s="1262"/>
      <c r="F23" s="183"/>
    </row>
    <row r="24" spans="1:6">
      <c r="A24" s="181"/>
      <c r="B24" s="1261" t="s">
        <v>2787</v>
      </c>
      <c r="C24" s="1264"/>
      <c r="D24" s="1263" t="s">
        <v>1349</v>
      </c>
      <c r="E24" s="1262"/>
      <c r="F24" s="183"/>
    </row>
    <row r="25" spans="1:6">
      <c r="A25" s="181"/>
      <c r="B25" s="1261" t="s">
        <v>1350</v>
      </c>
      <c r="C25" s="1264"/>
      <c r="D25" s="1263" t="s">
        <v>1351</v>
      </c>
      <c r="E25" s="1262"/>
      <c r="F25" s="183"/>
    </row>
    <row r="26" spans="1:6">
      <c r="A26" s="181"/>
      <c r="B26" s="1261" t="s">
        <v>1352</v>
      </c>
      <c r="C26" s="1264"/>
      <c r="D26" s="1263" t="s">
        <v>1353</v>
      </c>
      <c r="E26" s="1262"/>
      <c r="F26" s="183"/>
    </row>
    <row r="27" spans="1:6">
      <c r="A27" s="185"/>
      <c r="B27" s="1265"/>
      <c r="C27" s="1266"/>
      <c r="D27" s="1267"/>
      <c r="E27" s="1267"/>
      <c r="F27" s="188"/>
    </row>
    <row r="28" spans="1:6">
      <c r="A28" s="181"/>
      <c r="B28" s="1263" t="s">
        <v>2800</v>
      </c>
      <c r="C28" s="1268"/>
      <c r="D28" s="1263" t="s">
        <v>2801</v>
      </c>
      <c r="E28" s="1269"/>
      <c r="F28" s="1270" t="s">
        <v>2802</v>
      </c>
    </row>
    <row r="29" spans="1:6">
      <c r="A29" s="181"/>
      <c r="B29" s="1263" t="s">
        <v>2803</v>
      </c>
      <c r="C29" s="1268"/>
      <c r="D29" s="1263" t="s">
        <v>2804</v>
      </c>
      <c r="E29" s="1269"/>
      <c r="F29" s="1270" t="s">
        <v>2805</v>
      </c>
    </row>
    <row r="30" spans="1:6">
      <c r="A30" s="181"/>
      <c r="B30" s="1263"/>
      <c r="C30" s="1268"/>
      <c r="D30" s="1263" t="s">
        <v>2806</v>
      </c>
      <c r="E30" s="1269"/>
      <c r="F30" s="1270"/>
    </row>
    <row r="31" spans="1:6">
      <c r="A31" s="181"/>
      <c r="B31" s="1263"/>
      <c r="C31" s="1268"/>
      <c r="D31" s="1263" t="s">
        <v>2807</v>
      </c>
      <c r="E31" s="1269"/>
      <c r="F31" s="2534">
        <v>43231</v>
      </c>
    </row>
    <row r="32" spans="1:6">
      <c r="A32" s="181"/>
      <c r="B32" s="1263"/>
      <c r="C32" s="1268"/>
      <c r="D32" s="1263" t="s">
        <v>2808</v>
      </c>
      <c r="E32" s="1268"/>
      <c r="F32" s="1271" t="s">
        <v>4092</v>
      </c>
    </row>
    <row r="33" spans="1:6">
      <c r="A33" s="181"/>
      <c r="B33" s="1263" t="s">
        <v>4093</v>
      </c>
      <c r="C33" s="1268"/>
      <c r="D33" s="1263" t="s">
        <v>2809</v>
      </c>
      <c r="E33" s="2062">
        <v>225000</v>
      </c>
      <c r="F33" s="2063" t="s">
        <v>4094</v>
      </c>
    </row>
    <row r="34" spans="1:6">
      <c r="A34" s="185"/>
      <c r="B34" s="1267"/>
      <c r="C34" s="1272"/>
      <c r="D34" s="1266" t="s">
        <v>2810</v>
      </c>
      <c r="E34" s="2064">
        <v>225000</v>
      </c>
      <c r="F34" s="1273"/>
    </row>
    <row r="35" spans="1:6">
      <c r="A35" s="189"/>
      <c r="B35" s="175"/>
      <c r="C35" s="190" t="s">
        <v>2811</v>
      </c>
      <c r="D35" s="175"/>
      <c r="E35" s="175"/>
      <c r="F35" s="176"/>
    </row>
    <row r="36" spans="1:6">
      <c r="A36" s="300" t="s">
        <v>1122</v>
      </c>
      <c r="B36" s="2054"/>
      <c r="C36" s="1260" t="s">
        <v>2812</v>
      </c>
      <c r="D36" s="191"/>
      <c r="E36" s="191"/>
      <c r="F36" s="192"/>
    </row>
    <row r="37" spans="1:6">
      <c r="A37" s="300" t="s">
        <v>1134</v>
      </c>
      <c r="B37" s="2054" t="s">
        <v>2813</v>
      </c>
      <c r="C37" s="376" t="s">
        <v>1133</v>
      </c>
      <c r="D37" s="1189" t="s">
        <v>2814</v>
      </c>
      <c r="E37" s="1805" t="s">
        <v>2815</v>
      </c>
      <c r="F37" s="340"/>
    </row>
    <row r="38" spans="1:6">
      <c r="A38" s="189"/>
      <c r="B38" s="2054" t="s">
        <v>2816</v>
      </c>
      <c r="C38" s="376" t="s">
        <v>2817</v>
      </c>
      <c r="D38" s="1189" t="s">
        <v>1130</v>
      </c>
      <c r="E38" s="1805" t="s">
        <v>1130</v>
      </c>
      <c r="F38" s="340" t="s">
        <v>1132</v>
      </c>
    </row>
    <row r="39" spans="1:6">
      <c r="A39" s="197"/>
      <c r="B39" s="1257" t="s">
        <v>2818</v>
      </c>
      <c r="C39" s="378" t="s">
        <v>3282</v>
      </c>
      <c r="D39" s="1198" t="s">
        <v>3283</v>
      </c>
      <c r="E39" s="386" t="s">
        <v>3284</v>
      </c>
      <c r="F39" s="337" t="s">
        <v>3429</v>
      </c>
    </row>
    <row r="40" spans="1:6">
      <c r="A40" s="301" t="s">
        <v>3440</v>
      </c>
      <c r="B40" s="1257" t="s">
        <v>2819</v>
      </c>
      <c r="C40" s="1963">
        <v>225000</v>
      </c>
      <c r="D40" s="1964">
        <v>225000</v>
      </c>
      <c r="E40" s="191"/>
      <c r="F40" s="202"/>
    </row>
    <row r="41" spans="1:6">
      <c r="A41" s="301" t="s">
        <v>3441</v>
      </c>
      <c r="B41" s="1257" t="s">
        <v>2820</v>
      </c>
      <c r="C41" s="1963"/>
      <c r="D41" s="1964"/>
      <c r="E41" s="191"/>
      <c r="F41" s="202"/>
    </row>
    <row r="42" spans="1:6">
      <c r="A42" s="300" t="s">
        <v>3442</v>
      </c>
      <c r="B42" s="2054" t="s">
        <v>2821</v>
      </c>
      <c r="C42" s="1965"/>
      <c r="D42" s="1966"/>
      <c r="E42" s="193"/>
      <c r="F42" s="196"/>
    </row>
    <row r="43" spans="1:6">
      <c r="A43" s="203"/>
      <c r="B43" s="191" t="s">
        <v>2822</v>
      </c>
      <c r="C43" s="1963">
        <v>225000</v>
      </c>
      <c r="D43" s="1964">
        <v>225000</v>
      </c>
      <c r="E43" s="191"/>
      <c r="F43" s="202"/>
    </row>
    <row r="44" spans="1:6" ht="20.100000000000001" customHeight="1">
      <c r="A44" s="300" t="s">
        <v>3443</v>
      </c>
      <c r="B44" s="193"/>
      <c r="C44" s="194"/>
      <c r="D44" s="195"/>
      <c r="E44" s="193"/>
      <c r="F44" s="196"/>
    </row>
    <row r="45" spans="1:6" ht="20.100000000000001" customHeight="1">
      <c r="A45" s="300" t="s">
        <v>3444</v>
      </c>
      <c r="B45" s="193" t="s">
        <v>4074</v>
      </c>
      <c r="C45" s="194"/>
      <c r="D45" s="195"/>
      <c r="E45" s="193"/>
      <c r="F45" s="196"/>
    </row>
    <row r="46" spans="1:6" ht="20.100000000000001" customHeight="1">
      <c r="A46" s="300" t="s">
        <v>3445</v>
      </c>
      <c r="B46" s="193" t="s">
        <v>4075</v>
      </c>
      <c r="C46" s="194"/>
      <c r="D46" s="195"/>
      <c r="E46" s="193"/>
      <c r="F46" s="196"/>
    </row>
    <row r="47" spans="1:6" ht="20.100000000000001" customHeight="1">
      <c r="A47" s="300" t="s">
        <v>3446</v>
      </c>
      <c r="B47" s="193" t="s">
        <v>4076</v>
      </c>
      <c r="C47" s="194"/>
      <c r="D47" s="195"/>
      <c r="E47" s="193"/>
      <c r="F47" s="196"/>
    </row>
    <row r="48" spans="1:6" ht="20.100000000000001" customHeight="1">
      <c r="A48" s="300" t="s">
        <v>3447</v>
      </c>
      <c r="B48" s="193"/>
      <c r="C48" s="204"/>
      <c r="D48" s="205"/>
      <c r="E48" s="175"/>
      <c r="F48" s="206"/>
    </row>
    <row r="49" spans="1:6" ht="20.100000000000001" customHeight="1">
      <c r="A49" s="300" t="s">
        <v>3448</v>
      </c>
      <c r="B49" s="193"/>
      <c r="C49" s="194"/>
      <c r="D49" s="195"/>
      <c r="E49" s="193"/>
      <c r="F49" s="196"/>
    </row>
    <row r="50" spans="1:6" ht="20.100000000000001" customHeight="1">
      <c r="A50" s="300" t="s">
        <v>3449</v>
      </c>
      <c r="B50" s="193"/>
      <c r="C50" s="194"/>
      <c r="D50" s="195"/>
      <c r="E50" s="193"/>
      <c r="F50" s="196"/>
    </row>
    <row r="51" spans="1:6" ht="20.100000000000001" customHeight="1">
      <c r="A51" s="300" t="s">
        <v>3450</v>
      </c>
      <c r="B51" s="193"/>
      <c r="C51" s="194"/>
      <c r="D51" s="195"/>
      <c r="E51" s="193"/>
      <c r="F51" s="196"/>
    </row>
    <row r="52" spans="1:6" ht="20.100000000000001" customHeight="1">
      <c r="A52" s="300" t="s">
        <v>3451</v>
      </c>
      <c r="B52" s="1694" t="s">
        <v>4131</v>
      </c>
      <c r="C52" s="194"/>
      <c r="D52" s="195"/>
      <c r="E52" s="193"/>
      <c r="F52" s="196"/>
    </row>
    <row r="53" spans="1:6" ht="20.100000000000001" customHeight="1">
      <c r="A53" s="300" t="s">
        <v>3452</v>
      </c>
      <c r="B53" s="2054"/>
      <c r="C53" s="194"/>
      <c r="D53" s="195"/>
      <c r="E53" s="193"/>
      <c r="F53" s="196"/>
    </row>
    <row r="54" spans="1:6" ht="20.100000000000001" customHeight="1">
      <c r="A54" s="300" t="s">
        <v>3453</v>
      </c>
      <c r="B54" s="2054"/>
      <c r="C54" s="194"/>
      <c r="D54" s="195"/>
      <c r="E54" s="193"/>
      <c r="F54" s="196"/>
    </row>
    <row r="55" spans="1:6" ht="20.100000000000001" customHeight="1" thickBot="1">
      <c r="A55" s="315" t="s">
        <v>3454</v>
      </c>
      <c r="B55" s="209"/>
      <c r="C55" s="210"/>
      <c r="D55" s="211"/>
      <c r="E55" s="212"/>
      <c r="F55" s="213"/>
    </row>
    <row r="56" spans="1:6">
      <c r="A56" s="96" t="s">
        <v>1527</v>
      </c>
      <c r="B56" s="2054"/>
      <c r="C56" s="193"/>
      <c r="D56" s="193"/>
      <c r="E56" s="193"/>
      <c r="F56" s="193"/>
    </row>
    <row r="57" spans="1:6">
      <c r="A57" s="175" t="s">
        <v>2823</v>
      </c>
      <c r="B57" s="175"/>
      <c r="C57" s="175"/>
      <c r="D57" s="175"/>
      <c r="E57" s="175"/>
      <c r="F57" s="175"/>
    </row>
    <row r="58" spans="1:6">
      <c r="A58" s="175"/>
      <c r="B58" s="175"/>
      <c r="C58" s="175"/>
      <c r="D58" s="175"/>
      <c r="E58" s="175"/>
      <c r="F58" s="175"/>
    </row>
    <row r="59" spans="1:6">
      <c r="A59" s="175"/>
      <c r="B59" s="175"/>
      <c r="C59" s="175"/>
      <c r="D59" s="175"/>
      <c r="E59" s="175"/>
      <c r="F59" s="175"/>
    </row>
    <row r="60" spans="1:6" ht="15.75" thickBot="1">
      <c r="A60" s="175" t="str">
        <f>'Data sheet'!A59</f>
        <v>Annual Report of New York American Water Company, Inc.  - Service Area 2                                  Year Ended  December 31, 2018</v>
      </c>
      <c r="B60" s="175"/>
      <c r="C60" s="175"/>
      <c r="D60" s="175"/>
      <c r="E60" s="175"/>
      <c r="F60" s="175"/>
    </row>
    <row r="61" spans="1:6">
      <c r="A61" s="171"/>
      <c r="B61" s="172"/>
      <c r="C61" s="172"/>
      <c r="D61" s="172"/>
      <c r="E61" s="172"/>
      <c r="F61" s="173"/>
    </row>
    <row r="62" spans="1:6" ht="15.75">
      <c r="A62" s="174" t="s">
        <v>2824</v>
      </c>
      <c r="B62" s="175"/>
      <c r="C62" s="175"/>
      <c r="D62" s="175"/>
      <c r="E62" s="175"/>
      <c r="F62" s="176"/>
    </row>
    <row r="63" spans="1:6">
      <c r="A63" s="177"/>
      <c r="B63" s="178"/>
      <c r="C63" s="178"/>
      <c r="D63" s="178"/>
      <c r="E63" s="178"/>
      <c r="F63" s="179"/>
    </row>
    <row r="64" spans="1:6">
      <c r="A64" s="300" t="s">
        <v>1122</v>
      </c>
      <c r="B64" s="320" t="s">
        <v>2813</v>
      </c>
      <c r="C64" s="376" t="s">
        <v>1133</v>
      </c>
      <c r="D64" s="1189" t="s">
        <v>2814</v>
      </c>
      <c r="E64" s="320" t="s">
        <v>2815</v>
      </c>
      <c r="F64" s="340"/>
    </row>
    <row r="65" spans="1:6">
      <c r="A65" s="300" t="s">
        <v>1134</v>
      </c>
      <c r="B65" s="320" t="s">
        <v>2816</v>
      </c>
      <c r="C65" s="376" t="s">
        <v>2817</v>
      </c>
      <c r="D65" s="1189" t="s">
        <v>1130</v>
      </c>
      <c r="E65" s="320" t="s">
        <v>1130</v>
      </c>
      <c r="F65" s="340" t="s">
        <v>1132</v>
      </c>
    </row>
    <row r="66" spans="1:6">
      <c r="A66" s="197"/>
      <c r="B66" s="386" t="s">
        <v>2818</v>
      </c>
      <c r="C66" s="378" t="s">
        <v>3282</v>
      </c>
      <c r="D66" s="1198" t="s">
        <v>3283</v>
      </c>
      <c r="E66" s="386" t="s">
        <v>3284</v>
      </c>
      <c r="F66" s="337" t="s">
        <v>3429</v>
      </c>
    </row>
    <row r="67" spans="1:6" ht="20.100000000000001" customHeight="1">
      <c r="A67" s="300" t="s">
        <v>3455</v>
      </c>
      <c r="B67" s="193"/>
      <c r="C67" s="194"/>
      <c r="D67" s="195"/>
      <c r="E67" s="193"/>
      <c r="F67" s="196"/>
    </row>
    <row r="68" spans="1:6" ht="20.100000000000001" customHeight="1">
      <c r="A68" s="300" t="s">
        <v>3456</v>
      </c>
      <c r="B68" s="193"/>
      <c r="C68" s="194"/>
      <c r="D68" s="195"/>
      <c r="E68" s="193"/>
      <c r="F68" s="196"/>
    </row>
    <row r="69" spans="1:6" ht="20.100000000000001" customHeight="1">
      <c r="A69" s="300" t="s">
        <v>3457</v>
      </c>
      <c r="B69" s="193"/>
      <c r="C69" s="194"/>
      <c r="D69" s="195"/>
      <c r="E69" s="193"/>
      <c r="F69" s="196"/>
    </row>
    <row r="70" spans="1:6" ht="20.100000000000001" customHeight="1">
      <c r="A70" s="300" t="s">
        <v>3458</v>
      </c>
      <c r="B70" s="193"/>
      <c r="C70" s="194"/>
      <c r="D70" s="195"/>
      <c r="E70" s="193"/>
      <c r="F70" s="196"/>
    </row>
    <row r="71" spans="1:6" ht="20.100000000000001" customHeight="1">
      <c r="A71" s="300" t="s">
        <v>3459</v>
      </c>
      <c r="B71" s="193"/>
      <c r="C71" s="194"/>
      <c r="D71" s="195"/>
      <c r="E71" s="193"/>
      <c r="F71" s="196"/>
    </row>
    <row r="72" spans="1:6" ht="20.100000000000001" customHeight="1">
      <c r="A72" s="300" t="s">
        <v>3460</v>
      </c>
      <c r="B72" s="193"/>
      <c r="C72" s="194"/>
      <c r="D72" s="195"/>
      <c r="E72" s="193"/>
      <c r="F72" s="196"/>
    </row>
    <row r="73" spans="1:6" ht="20.100000000000001" customHeight="1">
      <c r="A73" s="300" t="s">
        <v>3461</v>
      </c>
      <c r="B73" s="193"/>
      <c r="C73" s="194"/>
      <c r="D73" s="195"/>
      <c r="E73" s="193"/>
      <c r="F73" s="196"/>
    </row>
    <row r="74" spans="1:6" ht="20.100000000000001" customHeight="1">
      <c r="A74" s="300" t="s">
        <v>2825</v>
      </c>
      <c r="B74" s="193"/>
      <c r="C74" s="194"/>
      <c r="D74" s="195"/>
      <c r="E74" s="193"/>
      <c r="F74" s="196"/>
    </row>
    <row r="75" spans="1:6" ht="20.100000000000001" customHeight="1">
      <c r="A75" s="300" t="s">
        <v>2826</v>
      </c>
      <c r="B75" s="193"/>
      <c r="C75" s="204"/>
      <c r="D75" s="205"/>
      <c r="E75" s="175"/>
      <c r="F75" s="206"/>
    </row>
    <row r="76" spans="1:6" ht="20.100000000000001" customHeight="1">
      <c r="A76" s="300" t="s">
        <v>2827</v>
      </c>
      <c r="B76" s="193"/>
      <c r="C76" s="194"/>
      <c r="D76" s="195"/>
      <c r="E76" s="193"/>
      <c r="F76" s="196"/>
    </row>
    <row r="77" spans="1:6" ht="20.100000000000001" customHeight="1">
      <c r="A77" s="300" t="s">
        <v>2828</v>
      </c>
      <c r="B77" s="193"/>
      <c r="C77" s="194"/>
      <c r="D77" s="195"/>
      <c r="E77" s="193"/>
      <c r="F77" s="196"/>
    </row>
    <row r="78" spans="1:6" ht="20.100000000000001" customHeight="1">
      <c r="A78" s="300" t="s">
        <v>2829</v>
      </c>
      <c r="B78" s="193"/>
      <c r="C78" s="194"/>
      <c r="D78" s="195"/>
      <c r="E78" s="193"/>
      <c r="F78" s="196"/>
    </row>
    <row r="79" spans="1:6" ht="20.100000000000001" customHeight="1">
      <c r="A79" s="300" t="s">
        <v>2830</v>
      </c>
      <c r="B79" s="193"/>
      <c r="C79" s="194"/>
      <c r="D79" s="195"/>
      <c r="E79" s="193"/>
      <c r="F79" s="196"/>
    </row>
    <row r="80" spans="1:6" ht="20.100000000000001" customHeight="1">
      <c r="A80" s="300" t="s">
        <v>2831</v>
      </c>
      <c r="B80" s="193"/>
      <c r="C80" s="194"/>
      <c r="D80" s="195"/>
      <c r="E80" s="193"/>
      <c r="F80" s="196"/>
    </row>
    <row r="81" spans="1:6" ht="20.100000000000001" customHeight="1">
      <c r="A81" s="300" t="s">
        <v>2832</v>
      </c>
      <c r="B81" s="193"/>
      <c r="C81" s="194"/>
      <c r="D81" s="195"/>
      <c r="E81" s="193"/>
      <c r="F81" s="196"/>
    </row>
    <row r="82" spans="1:6" ht="20.100000000000001" customHeight="1">
      <c r="A82" s="300" t="s">
        <v>2833</v>
      </c>
      <c r="B82" s="193"/>
      <c r="C82" s="194"/>
      <c r="D82" s="195"/>
      <c r="E82" s="193"/>
      <c r="F82" s="196"/>
    </row>
    <row r="83" spans="1:6" ht="20.100000000000001" customHeight="1">
      <c r="A83" s="300" t="s">
        <v>2834</v>
      </c>
      <c r="B83" s="193"/>
      <c r="C83" s="194"/>
      <c r="D83" s="195"/>
      <c r="E83" s="193"/>
      <c r="F83" s="196"/>
    </row>
    <row r="84" spans="1:6" ht="20.100000000000001" customHeight="1">
      <c r="A84" s="300" t="s">
        <v>2835</v>
      </c>
      <c r="B84" s="193"/>
      <c r="C84" s="194"/>
      <c r="D84" s="195"/>
      <c r="E84" s="193"/>
      <c r="F84" s="196"/>
    </row>
    <row r="85" spans="1:6" ht="20.100000000000001" customHeight="1">
      <c r="A85" s="300" t="s">
        <v>2836</v>
      </c>
      <c r="B85" s="193"/>
      <c r="C85" s="194"/>
      <c r="D85" s="195"/>
      <c r="E85" s="193"/>
      <c r="F85" s="196"/>
    </row>
    <row r="86" spans="1:6" ht="20.100000000000001" customHeight="1">
      <c r="A86" s="300" t="s">
        <v>2837</v>
      </c>
      <c r="B86" s="193"/>
      <c r="C86" s="194"/>
      <c r="D86" s="195"/>
      <c r="E86" s="193"/>
      <c r="F86" s="196"/>
    </row>
    <row r="87" spans="1:6" ht="20.100000000000001" customHeight="1">
      <c r="A87" s="300" t="s">
        <v>2838</v>
      </c>
      <c r="B87" s="193"/>
      <c r="C87" s="194"/>
      <c r="D87" s="195"/>
      <c r="E87" s="193"/>
      <c r="F87" s="196"/>
    </row>
    <row r="88" spans="1:6" ht="20.100000000000001" customHeight="1">
      <c r="A88" s="300" t="s">
        <v>2839</v>
      </c>
      <c r="B88" s="193"/>
      <c r="C88" s="194"/>
      <c r="D88" s="195"/>
      <c r="E88" s="193"/>
      <c r="F88" s="196"/>
    </row>
    <row r="89" spans="1:6" ht="20.100000000000001" customHeight="1">
      <c r="A89" s="300" t="s">
        <v>2840</v>
      </c>
      <c r="B89" s="193"/>
      <c r="C89" s="194"/>
      <c r="D89" s="195"/>
      <c r="E89" s="193"/>
      <c r="F89" s="196"/>
    </row>
    <row r="90" spans="1:6" ht="20.100000000000001" customHeight="1">
      <c r="A90" s="300" t="s">
        <v>2841</v>
      </c>
      <c r="B90" s="193"/>
      <c r="C90" s="194"/>
      <c r="D90" s="195"/>
      <c r="E90" s="193"/>
      <c r="F90" s="196"/>
    </row>
    <row r="91" spans="1:6" ht="20.100000000000001" customHeight="1">
      <c r="A91" s="300" t="s">
        <v>2842</v>
      </c>
      <c r="B91" s="193"/>
      <c r="C91" s="194"/>
      <c r="D91" s="195"/>
      <c r="E91" s="193"/>
      <c r="F91" s="196"/>
    </row>
    <row r="92" spans="1:6" ht="20.100000000000001" customHeight="1">
      <c r="A92" s="300" t="s">
        <v>2843</v>
      </c>
      <c r="B92" s="193"/>
      <c r="C92" s="194"/>
      <c r="D92" s="195"/>
      <c r="E92" s="193"/>
      <c r="F92" s="196"/>
    </row>
    <row r="93" spans="1:6" ht="20.100000000000001" customHeight="1">
      <c r="A93" s="300" t="s">
        <v>2844</v>
      </c>
      <c r="B93" s="193"/>
      <c r="C93" s="194"/>
      <c r="D93" s="195"/>
      <c r="E93" s="193"/>
      <c r="F93" s="196"/>
    </row>
    <row r="94" spans="1:6" ht="20.100000000000001" customHeight="1">
      <c r="A94" s="300" t="s">
        <v>2845</v>
      </c>
      <c r="B94" s="193"/>
      <c r="C94" s="194"/>
      <c r="D94" s="195"/>
      <c r="E94" s="193"/>
      <c r="F94" s="196"/>
    </row>
    <row r="95" spans="1:6" ht="20.100000000000001" customHeight="1">
      <c r="A95" s="300" t="s">
        <v>2846</v>
      </c>
      <c r="B95" s="193"/>
      <c r="C95" s="194"/>
      <c r="D95" s="195"/>
      <c r="E95" s="193"/>
      <c r="F95" s="196"/>
    </row>
    <row r="96" spans="1:6" ht="20.100000000000001" customHeight="1">
      <c r="A96" s="300" t="s">
        <v>2847</v>
      </c>
      <c r="B96" s="193"/>
      <c r="C96" s="194"/>
      <c r="D96" s="195"/>
      <c r="E96" s="193"/>
      <c r="F96" s="196"/>
    </row>
    <row r="97" spans="1:6" ht="20.100000000000001" customHeight="1">
      <c r="A97" s="300" t="s">
        <v>2848</v>
      </c>
      <c r="B97" s="193"/>
      <c r="C97" s="194"/>
      <c r="D97" s="195"/>
      <c r="E97" s="193"/>
      <c r="F97" s="196"/>
    </row>
    <row r="98" spans="1:6" ht="20.100000000000001" customHeight="1">
      <c r="A98" s="300" t="s">
        <v>2849</v>
      </c>
      <c r="B98" s="193"/>
      <c r="C98" s="194"/>
      <c r="D98" s="195"/>
      <c r="E98" s="193"/>
      <c r="F98" s="196"/>
    </row>
    <row r="99" spans="1:6" ht="20.100000000000001" customHeight="1">
      <c r="A99" s="300" t="s">
        <v>2850</v>
      </c>
      <c r="B99" s="193"/>
      <c r="C99" s="194"/>
      <c r="D99" s="195"/>
      <c r="E99" s="193"/>
      <c r="F99" s="196"/>
    </row>
    <row r="100" spans="1:6" ht="20.100000000000001" customHeight="1">
      <c r="A100" s="300" t="s">
        <v>2851</v>
      </c>
      <c r="B100" s="193"/>
      <c r="C100" s="194"/>
      <c r="D100" s="195"/>
      <c r="E100" s="193"/>
      <c r="F100" s="196"/>
    </row>
    <row r="101" spans="1:6" ht="20.100000000000001" customHeight="1">
      <c r="A101" s="301" t="s">
        <v>2852</v>
      </c>
      <c r="B101" s="191"/>
      <c r="C101" s="200"/>
      <c r="D101" s="201"/>
      <c r="E101" s="191"/>
      <c r="F101" s="202"/>
    </row>
    <row r="102" spans="1:6">
      <c r="A102" s="95"/>
      <c r="B102" s="96"/>
      <c r="C102" s="96"/>
      <c r="D102" s="96"/>
      <c r="E102" s="96"/>
      <c r="F102" s="97"/>
    </row>
    <row r="103" spans="1:6">
      <c r="A103" s="95"/>
      <c r="B103" s="96"/>
      <c r="C103" s="96"/>
      <c r="D103" s="96"/>
      <c r="E103" s="96"/>
      <c r="F103" s="97"/>
    </row>
    <row r="104" spans="1:6">
      <c r="A104" s="95"/>
      <c r="B104" s="96"/>
      <c r="C104" s="96"/>
      <c r="D104" s="96"/>
      <c r="E104" s="96"/>
      <c r="F104" s="97"/>
    </row>
    <row r="105" spans="1:6">
      <c r="A105" s="95"/>
      <c r="B105" s="96"/>
      <c r="C105" s="96"/>
      <c r="D105" s="96"/>
      <c r="E105" s="96"/>
      <c r="F105" s="97"/>
    </row>
    <row r="106" spans="1:6">
      <c r="A106" s="95"/>
      <c r="B106" s="96"/>
      <c r="C106" s="96"/>
      <c r="D106" s="96"/>
      <c r="E106" s="96"/>
      <c r="F106" s="97"/>
    </row>
    <row r="107" spans="1:6">
      <c r="A107" s="95"/>
      <c r="B107" s="96"/>
      <c r="C107" s="96"/>
      <c r="D107" s="96"/>
      <c r="E107" s="96"/>
      <c r="F107" s="97"/>
    </row>
    <row r="108" spans="1:6">
      <c r="A108" s="95"/>
      <c r="B108" s="96"/>
      <c r="C108" s="96"/>
      <c r="D108" s="96"/>
      <c r="E108" s="96"/>
      <c r="F108" s="97"/>
    </row>
    <row r="109" spans="1:6">
      <c r="A109" s="95"/>
      <c r="B109" s="96"/>
      <c r="C109" s="96"/>
      <c r="D109" s="96"/>
      <c r="E109" s="96"/>
      <c r="F109" s="97"/>
    </row>
    <row r="110" spans="1:6">
      <c r="A110" s="95"/>
      <c r="B110" s="96"/>
      <c r="C110" s="96"/>
      <c r="D110" s="96"/>
      <c r="E110" s="96"/>
      <c r="F110" s="97"/>
    </row>
    <row r="111" spans="1:6">
      <c r="A111" s="95"/>
      <c r="B111" s="96"/>
      <c r="C111" s="96"/>
      <c r="D111" s="96"/>
      <c r="E111" s="96"/>
      <c r="F111" s="97"/>
    </row>
    <row r="112" spans="1:6">
      <c r="A112" s="95"/>
      <c r="B112" s="96"/>
      <c r="C112" s="96"/>
      <c r="D112" s="96"/>
      <c r="E112" s="96"/>
      <c r="F112" s="97"/>
    </row>
    <row r="113" spans="1:6" ht="15.75" thickBot="1">
      <c r="A113" s="170"/>
      <c r="B113" s="119"/>
      <c r="C113" s="119"/>
      <c r="D113" s="119"/>
      <c r="E113" s="119"/>
      <c r="F113" s="122"/>
    </row>
    <row r="114" spans="1:6">
      <c r="A114" s="96"/>
      <c r="B114" s="96"/>
      <c r="C114" s="96"/>
      <c r="D114" s="96"/>
      <c r="E114" s="96"/>
      <c r="F114" s="96" t="s">
        <v>1527</v>
      </c>
    </row>
    <row r="115" spans="1:6">
      <c r="A115" s="123" t="s">
        <v>2853</v>
      </c>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96"/>
      <c r="B119" s="96"/>
      <c r="C119" s="96"/>
      <c r="D119" s="96"/>
      <c r="E119" s="96"/>
      <c r="F119" s="96"/>
    </row>
    <row r="120" spans="1:6">
      <c r="A120" s="96"/>
      <c r="B120" s="96"/>
      <c r="C120" s="96"/>
      <c r="D120" s="96"/>
      <c r="E120" s="96"/>
      <c r="F120" s="96"/>
    </row>
    <row r="121" spans="1:6">
      <c r="A121" s="96"/>
      <c r="B121" s="96"/>
      <c r="C121" s="193"/>
      <c r="D121" s="193"/>
      <c r="E121" s="193"/>
      <c r="F121" s="193"/>
    </row>
    <row r="122" spans="1:6">
      <c r="A122" s="96"/>
      <c r="B122" s="96"/>
      <c r="C122" s="193"/>
      <c r="D122" s="193"/>
      <c r="E122" s="193"/>
      <c r="F122" s="193"/>
    </row>
    <row r="123" spans="1:6">
      <c r="A123" s="96"/>
      <c r="B123" s="96"/>
      <c r="C123" s="193"/>
      <c r="D123" s="193"/>
      <c r="E123" s="193"/>
      <c r="F123" s="193"/>
    </row>
    <row r="124" spans="1:6">
      <c r="A124" s="96"/>
      <c r="B124" s="96"/>
      <c r="C124" s="193"/>
      <c r="D124" s="193"/>
      <c r="E124" s="193"/>
      <c r="F124" s="193"/>
    </row>
    <row r="125" spans="1:6">
      <c r="A125" s="96"/>
      <c r="B125" s="96"/>
      <c r="C125" s="193"/>
      <c r="D125" s="193"/>
      <c r="E125" s="193"/>
      <c r="F125" s="193"/>
    </row>
    <row r="126" spans="1:6">
      <c r="A126" s="96"/>
      <c r="B126" s="96"/>
      <c r="C126" s="193"/>
      <c r="D126" s="193"/>
      <c r="E126" s="193"/>
      <c r="F126" s="193"/>
    </row>
    <row r="127" spans="1:6">
      <c r="A127" s="96"/>
      <c r="B127" s="96"/>
      <c r="C127" s="193"/>
      <c r="D127" s="193"/>
      <c r="E127" s="193"/>
      <c r="F127" s="193"/>
    </row>
    <row r="128" spans="1:6">
      <c r="A128" s="96"/>
      <c r="B128" s="96"/>
      <c r="C128" s="193"/>
      <c r="D128" s="193"/>
      <c r="E128" s="193"/>
      <c r="F128" s="193"/>
    </row>
    <row r="129" spans="1:6">
      <c r="A129" s="96"/>
      <c r="B129" s="96"/>
      <c r="C129" s="193"/>
      <c r="D129" s="193"/>
      <c r="E129" s="193"/>
      <c r="F129" s="193"/>
    </row>
  </sheetData>
  <customSheetViews>
    <customSheetView guid="{2AF3F5E9-4F61-4561-B177-4F48CBC3D886}" scale="75" colorId="22">
      <selection activeCell="F32" sqref="F32"/>
      <rowBreaks count="1" manualBreakCount="1">
        <brk id="59" max="16383" man="1"/>
      </rowBreaks>
      <pageMargins left="0.4" right="0.4" top="0.3" bottom="0.3" header="0" footer="0"/>
      <printOptions horizontalCentered="1" verticalCentered="1"/>
      <pageSetup scale="67" orientation="portrait" r:id="rId1"/>
      <headerFooter alignWithMargins="0"/>
    </customSheetView>
    <customSheetView guid="{D7BBBF77-F838-4AB2-B5F9-DD407B90DD55}" scale="75" colorId="22">
      <selection activeCell="F32" sqref="F32"/>
      <rowBreaks count="1" manualBreakCount="1">
        <brk id="59" max="16383" man="1"/>
      </rowBreaks>
      <pageMargins left="0.4" right="0.4" top="0.3" bottom="0.3" header="0" footer="0"/>
      <printOptions horizontalCentered="1" verticalCentered="1"/>
      <pageSetup scale="67" orientation="portrait" r:id="rId2"/>
      <headerFooter alignWithMargins="0"/>
    </customSheetView>
    <customSheetView guid="{4C413893-8AAD-4C6B-9F27-B589EDCD884E}" scale="75" colorId="22" topLeftCell="A14">
      <selection activeCell="I56" sqref="I56"/>
      <rowBreaks count="1" manualBreakCount="1">
        <brk id="59" max="16383" man="1"/>
      </rowBreaks>
      <pageMargins left="0.4" right="0.4" top="0.3" bottom="0.3" header="0" footer="0"/>
      <printOptions horizontalCentered="1" verticalCentered="1"/>
      <pageSetup scale="75" orientation="portrait" r:id="rId3"/>
      <headerFooter alignWithMargins="0"/>
    </customSheetView>
    <customSheetView guid="{A5549170-DBF5-42F1-9039-D999624B11D4}" scale="75" colorId="22" topLeftCell="XEK1">
      <selection activeCell="XEW20" sqref="XEW20"/>
      <rowBreaks count="1" manualBreakCount="1">
        <brk id="59" max="16383" man="1"/>
      </rowBreaks>
      <pageMargins left="0.4" right="0.4" top="0.3" bottom="0.3" header="0" footer="0"/>
      <printOptions horizontalCentered="1" verticalCentered="1"/>
      <pageSetup scale="67" orientation="portrait" r:id="rId4"/>
      <headerFooter alignWithMargins="0"/>
    </customSheetView>
    <customSheetView guid="{A483E518-C1FA-4CA5-BC5D-12DF2516F4BA}" scale="75" colorId="22" showPageBreaks="1" printArea="1" topLeftCell="A28">
      <selection activeCell="B52" sqref="B52"/>
      <rowBreaks count="1" manualBreakCount="1">
        <brk id="59" max="16383" man="1"/>
      </rowBreaks>
      <pageMargins left="0.4" right="0.4" top="0.3" bottom="0.3" header="0" footer="0"/>
      <printOptions horizontalCentered="1" verticalCentered="1"/>
      <pageSetup scale="67" orientation="portrait" r:id="rId5"/>
      <headerFooter alignWithMargins="0"/>
    </customSheetView>
    <customSheetView guid="{7F4D4B31-14C7-431F-8554-797D686306A3}" scale="75" colorId="22" showPageBreaks="1" printArea="1" topLeftCell="A28">
      <selection activeCell="B52" sqref="B52"/>
      <rowBreaks count="1" manualBreakCount="1">
        <brk id="59" max="16383" man="1"/>
      </rowBreaks>
      <pageMargins left="0.4" right="0.4" top="0.3" bottom="0.3" header="0" footer="0"/>
      <printOptions horizontalCentered="1" verticalCentered="1"/>
      <pageSetup scale="67" orientation="portrait" r:id="rId6"/>
      <headerFooter alignWithMargins="0"/>
    </customSheetView>
  </customSheetViews>
  <phoneticPr fontId="83" type="noConversion"/>
  <printOptions horizontalCentered="1" verticalCentered="1"/>
  <pageMargins left="0.4" right="0.4" top="0.3" bottom="0.3" header="0" footer="0"/>
  <pageSetup scale="67" orientation="portrait" r:id="rId7"/>
  <headerFooter alignWithMargins="0"/>
  <rowBreaks count="1" manualBreakCount="1">
    <brk id="59" max="16383" man="1"/>
  </rowBreaks>
  <customProperties>
    <customPr name="_pios_id" r:id="rId8"/>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12"/>
  <sheetViews>
    <sheetView workbookViewId="0"/>
  </sheetViews>
  <sheetFormatPr defaultColWidth="9.77734375" defaultRowHeight="15"/>
  <cols>
    <col min="1" max="1" width="2.77734375" customWidth="1"/>
    <col min="2" max="2" width="47" customWidth="1"/>
    <col min="3" max="3" width="2.77734375" customWidth="1"/>
    <col min="4" max="4" width="1.77734375" customWidth="1"/>
    <col min="5" max="5" width="13.77734375" customWidth="1"/>
    <col min="6" max="6" width="12.77734375" customWidth="1"/>
    <col min="7" max="7" width="29.21875" customWidth="1"/>
  </cols>
  <sheetData>
    <row r="1" spans="1:7" ht="15.75" thickBot="1">
      <c r="A1" s="587" t="str">
        <f>+'Data sheet'!A53</f>
        <v>Annual Report of New York American Water Company, Inc.  - Service Area 2                          Year Ended  December 31, 2018</v>
      </c>
    </row>
    <row r="2" spans="1:7">
      <c r="A2" s="171"/>
      <c r="B2" s="172"/>
      <c r="C2" s="172"/>
      <c r="D2" s="172"/>
      <c r="E2" s="172"/>
      <c r="F2" s="172"/>
      <c r="G2" s="173"/>
    </row>
    <row r="3" spans="1:7" ht="15.75">
      <c r="A3" s="174" t="s">
        <v>2854</v>
      </c>
      <c r="B3" s="175"/>
      <c r="C3" s="175"/>
      <c r="D3" s="175"/>
      <c r="E3" s="175"/>
      <c r="F3" s="175"/>
      <c r="G3" s="176"/>
    </row>
    <row r="4" spans="1:7">
      <c r="A4" s="177"/>
      <c r="B4" s="178"/>
      <c r="C4" s="178"/>
      <c r="D4" s="178"/>
      <c r="E4" s="178"/>
      <c r="F4" s="178"/>
      <c r="G4" s="179"/>
    </row>
    <row r="5" spans="1:7">
      <c r="A5" s="181"/>
      <c r="B5" s="1274" t="s">
        <v>2855</v>
      </c>
      <c r="C5" s="182" t="s">
        <v>3919</v>
      </c>
      <c r="D5" s="1274" t="s">
        <v>2856</v>
      </c>
      <c r="E5" s="182"/>
      <c r="F5" s="182"/>
      <c r="G5" s="183"/>
    </row>
    <row r="6" spans="1:7">
      <c r="A6" s="181"/>
      <c r="B6" s="1274" t="s">
        <v>2857</v>
      </c>
      <c r="C6" s="182"/>
      <c r="D6" s="1274" t="s">
        <v>2858</v>
      </c>
      <c r="E6" s="182"/>
      <c r="F6" s="182"/>
      <c r="G6" s="183"/>
    </row>
    <row r="7" spans="1:7">
      <c r="A7" s="181"/>
      <c r="B7" s="1274" t="s">
        <v>2859</v>
      </c>
      <c r="C7" s="182"/>
      <c r="D7" s="1274" t="s">
        <v>2860</v>
      </c>
      <c r="E7" s="182"/>
      <c r="F7" s="182"/>
      <c r="G7" s="183"/>
    </row>
    <row r="8" spans="1:7">
      <c r="A8" s="181"/>
      <c r="B8" s="1274" t="s">
        <v>2861</v>
      </c>
      <c r="C8" s="182"/>
      <c r="D8" s="1274" t="s">
        <v>2862</v>
      </c>
      <c r="E8" s="182"/>
      <c r="F8" s="182"/>
      <c r="G8" s="215"/>
    </row>
    <row r="9" spans="1:7">
      <c r="A9" s="181"/>
      <c r="B9" s="1274" t="s">
        <v>2863</v>
      </c>
      <c r="C9" s="182"/>
      <c r="D9" s="1274" t="s">
        <v>2864</v>
      </c>
      <c r="E9" s="182"/>
      <c r="F9" s="182"/>
      <c r="G9" s="183"/>
    </row>
    <row r="10" spans="1:7">
      <c r="A10" s="181"/>
      <c r="B10" s="1274" t="s">
        <v>2865</v>
      </c>
      <c r="C10" s="182"/>
      <c r="D10" s="1274" t="s">
        <v>2866</v>
      </c>
      <c r="E10" s="182"/>
      <c r="F10" s="182"/>
      <c r="G10" s="183"/>
    </row>
    <row r="11" spans="1:7">
      <c r="A11" s="181"/>
      <c r="B11" s="1274" t="s">
        <v>2867</v>
      </c>
      <c r="C11" s="182"/>
      <c r="D11" s="1274" t="s">
        <v>2868</v>
      </c>
      <c r="E11" s="182"/>
      <c r="F11" s="216"/>
      <c r="G11" s="217"/>
    </row>
    <row r="12" spans="1:7">
      <c r="A12" s="181"/>
      <c r="B12" s="1274" t="s">
        <v>2869</v>
      </c>
      <c r="C12" s="182"/>
      <c r="D12" s="1274" t="s">
        <v>2870</v>
      </c>
      <c r="E12" s="182"/>
      <c r="F12" s="216"/>
      <c r="G12" s="217"/>
    </row>
    <row r="13" spans="1:7">
      <c r="A13" s="181"/>
      <c r="B13" s="1274" t="s">
        <v>2871</v>
      </c>
      <c r="C13" s="182"/>
      <c r="D13" s="1274" t="s">
        <v>2872</v>
      </c>
      <c r="E13" s="182"/>
      <c r="F13" s="216"/>
      <c r="G13" s="217"/>
    </row>
    <row r="14" spans="1:7">
      <c r="A14" s="181"/>
      <c r="B14" s="1274" t="s">
        <v>2873</v>
      </c>
      <c r="C14" s="182"/>
      <c r="D14" s="1274" t="s">
        <v>2874</v>
      </c>
      <c r="E14" s="182"/>
      <c r="F14" s="216"/>
      <c r="G14" s="217"/>
    </row>
    <row r="15" spans="1:7">
      <c r="A15" s="181"/>
      <c r="B15" s="1274" t="s">
        <v>2875</v>
      </c>
      <c r="C15" s="182"/>
      <c r="D15" s="1274" t="s">
        <v>2876</v>
      </c>
      <c r="E15" s="182"/>
      <c r="F15" s="216"/>
      <c r="G15" s="217"/>
    </row>
    <row r="16" spans="1:7">
      <c r="A16" s="181"/>
      <c r="B16" s="1274" t="s">
        <v>2877</v>
      </c>
      <c r="C16" s="182"/>
      <c r="D16" s="1274" t="s">
        <v>2878</v>
      </c>
      <c r="E16" s="182"/>
      <c r="F16" s="182"/>
      <c r="G16" s="183"/>
    </row>
    <row r="17" spans="1:7">
      <c r="A17" s="181"/>
      <c r="B17" s="1274" t="s">
        <v>2879</v>
      </c>
      <c r="C17" s="182"/>
      <c r="D17" s="1274" t="s">
        <v>2880</v>
      </c>
      <c r="E17" s="182"/>
      <c r="F17" s="182"/>
      <c r="G17" s="183"/>
    </row>
    <row r="18" spans="1:7">
      <c r="A18" s="181"/>
      <c r="B18" s="1274" t="s">
        <v>2881</v>
      </c>
      <c r="C18" s="182"/>
      <c r="D18" s="1274" t="s">
        <v>2882</v>
      </c>
      <c r="E18" s="184"/>
      <c r="F18" s="218"/>
      <c r="G18" s="219"/>
    </row>
    <row r="19" spans="1:7">
      <c r="A19" s="181"/>
      <c r="B19" s="1274" t="s">
        <v>2883</v>
      </c>
      <c r="C19" s="182"/>
      <c r="D19" s="1274" t="s">
        <v>2884</v>
      </c>
      <c r="E19" s="184"/>
      <c r="F19" s="218"/>
      <c r="G19" s="219"/>
    </row>
    <row r="20" spans="1:7">
      <c r="A20" s="181"/>
      <c r="B20" s="1274" t="s">
        <v>2885</v>
      </c>
      <c r="C20" s="182"/>
      <c r="D20" s="1274" t="s">
        <v>2886</v>
      </c>
      <c r="E20" s="184"/>
      <c r="F20" s="218"/>
      <c r="G20" s="219"/>
    </row>
    <row r="21" spans="1:7">
      <c r="A21" s="181"/>
      <c r="B21" s="184" t="s">
        <v>2887</v>
      </c>
      <c r="C21" s="182"/>
      <c r="D21" s="1274" t="s">
        <v>2888</v>
      </c>
      <c r="E21" s="184"/>
      <c r="F21" s="218"/>
      <c r="G21" s="219"/>
    </row>
    <row r="22" spans="1:7">
      <c r="A22" s="181"/>
      <c r="B22" s="1274" t="s">
        <v>2889</v>
      </c>
      <c r="C22" s="182"/>
      <c r="D22" s="1274" t="s">
        <v>2890</v>
      </c>
      <c r="E22" s="184"/>
      <c r="F22" s="218"/>
      <c r="G22" s="219"/>
    </row>
    <row r="23" spans="1:7">
      <c r="A23" s="181"/>
      <c r="B23" s="1274" t="s">
        <v>2891</v>
      </c>
      <c r="C23" s="182"/>
      <c r="D23" s="1274" t="s">
        <v>2892</v>
      </c>
      <c r="E23" s="184"/>
      <c r="F23" s="218"/>
      <c r="G23" s="219"/>
    </row>
    <row r="24" spans="1:7">
      <c r="A24" s="181"/>
      <c r="B24" s="1274" t="s">
        <v>2893</v>
      </c>
      <c r="C24" s="1276"/>
      <c r="D24" s="1274" t="s">
        <v>2894</v>
      </c>
      <c r="E24" s="1274"/>
      <c r="F24" s="218"/>
      <c r="G24" s="219"/>
    </row>
    <row r="25" spans="1:7">
      <c r="A25" s="181"/>
      <c r="B25" s="1274" t="s">
        <v>2895</v>
      </c>
      <c r="C25" s="182"/>
      <c r="D25" s="1274" t="s">
        <v>2896</v>
      </c>
      <c r="E25" s="184"/>
      <c r="F25" s="218"/>
      <c r="G25" s="219"/>
    </row>
    <row r="26" spans="1:7">
      <c r="A26" s="181"/>
      <c r="B26" s="1274" t="s">
        <v>2897</v>
      </c>
      <c r="C26" s="182"/>
      <c r="D26" s="182"/>
      <c r="E26" s="184"/>
      <c r="F26" s="218"/>
      <c r="G26" s="219"/>
    </row>
    <row r="27" spans="1:7">
      <c r="A27" s="181"/>
      <c r="B27" s="1274"/>
      <c r="C27" s="182"/>
      <c r="D27" s="182"/>
      <c r="E27" s="184"/>
      <c r="F27" s="218"/>
      <c r="G27" s="219"/>
    </row>
    <row r="28" spans="1:7">
      <c r="A28" s="181"/>
      <c r="B28" s="1274"/>
      <c r="C28" s="182"/>
      <c r="D28" s="182"/>
      <c r="E28" s="184"/>
      <c r="F28" s="218"/>
      <c r="G28" s="219"/>
    </row>
    <row r="29" spans="1:7">
      <c r="A29" s="181"/>
      <c r="B29" s="1274"/>
      <c r="C29" s="182"/>
      <c r="D29" s="182"/>
      <c r="E29" s="184"/>
      <c r="F29" s="218"/>
      <c r="G29" s="219"/>
    </row>
    <row r="30" spans="1:7">
      <c r="A30" s="181"/>
      <c r="B30" s="1274"/>
      <c r="C30" s="182"/>
      <c r="D30" s="182"/>
      <c r="E30" s="184"/>
      <c r="F30" s="218"/>
      <c r="G30" s="219"/>
    </row>
    <row r="31" spans="1:7">
      <c r="A31" s="181"/>
      <c r="B31" s="1274" t="s">
        <v>2898</v>
      </c>
      <c r="C31" s="182"/>
      <c r="D31" s="1274" t="s">
        <v>2899</v>
      </c>
      <c r="E31" s="1274"/>
      <c r="F31" s="218"/>
      <c r="G31" s="219"/>
    </row>
    <row r="32" spans="1:7">
      <c r="A32" s="181"/>
      <c r="B32" s="1274" t="s">
        <v>2900</v>
      </c>
      <c r="C32" s="182"/>
      <c r="D32" s="1274" t="s">
        <v>2901</v>
      </c>
      <c r="E32" s="1274"/>
      <c r="F32" s="218"/>
      <c r="G32" s="219"/>
    </row>
    <row r="33" spans="1:7">
      <c r="A33" s="181"/>
      <c r="B33" s="1274" t="s">
        <v>2902</v>
      </c>
      <c r="C33" s="182"/>
      <c r="D33" s="1274" t="s">
        <v>2903</v>
      </c>
      <c r="E33" s="1274"/>
      <c r="F33" s="218"/>
      <c r="G33" s="219"/>
    </row>
    <row r="34" spans="1:7">
      <c r="A34" s="181"/>
      <c r="B34" s="1274" t="s">
        <v>2904</v>
      </c>
      <c r="C34" s="182"/>
      <c r="D34" s="1274" t="s">
        <v>2905</v>
      </c>
      <c r="E34" s="1274"/>
      <c r="F34" s="218"/>
      <c r="G34" s="219"/>
    </row>
    <row r="35" spans="1:7">
      <c r="A35" s="181"/>
      <c r="B35" s="1274" t="s">
        <v>2906</v>
      </c>
      <c r="C35" s="182"/>
      <c r="D35" s="1274" t="s">
        <v>2907</v>
      </c>
      <c r="E35" s="1274"/>
      <c r="F35" s="218"/>
      <c r="G35" s="219"/>
    </row>
    <row r="36" spans="1:7">
      <c r="A36" s="181"/>
      <c r="B36" s="1274" t="s">
        <v>2908</v>
      </c>
      <c r="C36" s="182"/>
      <c r="D36" s="1274"/>
      <c r="E36" s="1274"/>
      <c r="F36" s="218"/>
      <c r="G36" s="219"/>
    </row>
    <row r="37" spans="1:7">
      <c r="A37" s="185"/>
      <c r="B37" s="1275"/>
      <c r="C37" s="187"/>
      <c r="D37" s="187"/>
      <c r="E37" s="186"/>
      <c r="F37" s="220"/>
      <c r="G37" s="221"/>
    </row>
    <row r="38" spans="1:7">
      <c r="A38" s="181"/>
      <c r="B38" s="175"/>
      <c r="C38" s="175"/>
      <c r="D38" s="175"/>
      <c r="E38" s="193"/>
      <c r="F38" s="222"/>
      <c r="G38" s="223"/>
    </row>
    <row r="39" spans="1:7">
      <c r="A39" s="181">
        <v>1</v>
      </c>
      <c r="B39" s="1807" t="s">
        <v>3960</v>
      </c>
      <c r="C39" s="175"/>
      <c r="D39" s="175"/>
      <c r="E39" s="193"/>
      <c r="F39" s="222"/>
      <c r="G39" s="223"/>
    </row>
    <row r="40" spans="1:7">
      <c r="A40" s="181"/>
      <c r="B40" s="1822" t="s">
        <v>962</v>
      </c>
      <c r="C40" s="175"/>
      <c r="D40" s="175"/>
      <c r="E40" s="193"/>
      <c r="F40" s="222"/>
      <c r="G40" s="223"/>
    </row>
    <row r="41" spans="1:7">
      <c r="A41" s="181"/>
      <c r="B41" s="175"/>
      <c r="C41" s="175"/>
      <c r="D41" s="175"/>
      <c r="E41" s="193"/>
      <c r="F41" s="222"/>
      <c r="G41" s="223"/>
    </row>
    <row r="42" spans="1:7">
      <c r="A42" s="181">
        <v>2</v>
      </c>
      <c r="B42" s="1808" t="s">
        <v>3961</v>
      </c>
      <c r="C42" s="175"/>
      <c r="D42" s="175"/>
      <c r="E42" s="193"/>
      <c r="F42" s="222"/>
      <c r="G42" s="223"/>
    </row>
    <row r="43" spans="1:7" ht="20.100000000000001" customHeight="1">
      <c r="A43" s="181"/>
      <c r="B43" s="2552" t="s">
        <v>962</v>
      </c>
      <c r="C43" s="2552"/>
      <c r="D43" s="2552"/>
      <c r="E43" s="2552"/>
      <c r="F43" s="2552"/>
      <c r="G43" s="2553"/>
    </row>
    <row r="44" spans="1:7">
      <c r="A44" s="181"/>
      <c r="B44" s="1692"/>
      <c r="C44" s="175"/>
      <c r="D44" s="175"/>
      <c r="E44" s="193"/>
      <c r="F44" s="222"/>
      <c r="G44" s="223"/>
    </row>
    <row r="45" spans="1:7">
      <c r="A45" s="181">
        <v>3</v>
      </c>
      <c r="B45" s="1808" t="s">
        <v>3962</v>
      </c>
      <c r="C45" s="175"/>
      <c r="D45" s="175"/>
      <c r="E45" s="193" t="s">
        <v>3904</v>
      </c>
      <c r="F45" s="222"/>
      <c r="G45" s="223"/>
    </row>
    <row r="46" spans="1:7" ht="15" customHeight="1">
      <c r="A46" s="181"/>
      <c r="B46" s="2554" t="s">
        <v>962</v>
      </c>
      <c r="C46" s="2554"/>
      <c r="D46" s="2554"/>
      <c r="E46" s="2554"/>
      <c r="F46" s="2554"/>
      <c r="G46" s="2555"/>
    </row>
    <row r="47" spans="1:7">
      <c r="A47" s="181"/>
      <c r="B47" s="193"/>
      <c r="C47" s="175"/>
      <c r="D47" s="175"/>
      <c r="E47" s="193"/>
      <c r="F47" s="222"/>
      <c r="G47" s="223"/>
    </row>
    <row r="48" spans="1:7">
      <c r="A48" s="181">
        <v>4</v>
      </c>
      <c r="B48" s="193" t="s">
        <v>1</v>
      </c>
      <c r="C48" s="175"/>
      <c r="D48" s="175"/>
      <c r="E48" s="193"/>
      <c r="F48" s="222"/>
      <c r="G48" s="223"/>
    </row>
    <row r="49" spans="1:7">
      <c r="A49" s="181"/>
      <c r="B49" s="1809"/>
      <c r="C49" s="175"/>
      <c r="D49" s="175"/>
      <c r="E49" s="193"/>
      <c r="F49" s="222"/>
      <c r="G49" s="223"/>
    </row>
    <row r="50" spans="1:7">
      <c r="A50" s="181">
        <v>5</v>
      </c>
      <c r="B50" s="1809" t="s">
        <v>3963</v>
      </c>
      <c r="C50" s="175"/>
      <c r="D50" s="175"/>
      <c r="E50" s="193"/>
      <c r="F50" s="222"/>
      <c r="G50" s="223"/>
    </row>
    <row r="51" spans="1:7">
      <c r="A51" s="181"/>
      <c r="B51" s="193" t="s">
        <v>962</v>
      </c>
      <c r="C51" s="175"/>
      <c r="D51" s="175"/>
      <c r="E51" s="193"/>
      <c r="F51" s="222"/>
      <c r="G51" s="223"/>
    </row>
    <row r="52" spans="1:7">
      <c r="A52" s="181"/>
      <c r="B52" s="193"/>
      <c r="C52" s="175"/>
      <c r="D52" s="175"/>
      <c r="E52" s="193"/>
      <c r="F52" s="222"/>
      <c r="G52" s="223"/>
    </row>
    <row r="53" spans="1:7">
      <c r="A53" s="181">
        <v>6</v>
      </c>
      <c r="B53" s="1809" t="s">
        <v>3964</v>
      </c>
      <c r="C53" s="175"/>
      <c r="D53" s="175"/>
      <c r="E53" s="193"/>
      <c r="F53" s="222"/>
      <c r="G53" s="223"/>
    </row>
    <row r="54" spans="1:7">
      <c r="A54" s="181"/>
      <c r="B54" s="2556" t="s">
        <v>4571</v>
      </c>
      <c r="C54" s="2556"/>
      <c r="D54" s="2556"/>
      <c r="E54" s="2556"/>
      <c r="F54" s="2556"/>
      <c r="G54" s="2557"/>
    </row>
    <row r="55" spans="1:7">
      <c r="A55" s="181"/>
      <c r="B55" s="193"/>
      <c r="C55" s="175"/>
      <c r="D55" s="175"/>
      <c r="E55" s="193"/>
      <c r="F55" s="222"/>
      <c r="G55" s="223"/>
    </row>
    <row r="56" spans="1:7" ht="15.75" thickBot="1">
      <c r="A56" s="224"/>
      <c r="B56" s="212"/>
      <c r="C56" s="225"/>
      <c r="D56" s="225"/>
      <c r="E56" s="212"/>
      <c r="F56" s="226"/>
      <c r="G56" s="227"/>
    </row>
    <row r="57" spans="1:7">
      <c r="A57" s="193" t="s">
        <v>1527</v>
      </c>
      <c r="B57" s="193"/>
      <c r="C57" s="175"/>
      <c r="D57" s="175"/>
      <c r="E57" s="193"/>
      <c r="F57" s="222"/>
      <c r="G57" s="222"/>
    </row>
    <row r="58" spans="1:7">
      <c r="A58" s="175" t="s">
        <v>2909</v>
      </c>
      <c r="B58" s="175"/>
      <c r="C58" s="126"/>
      <c r="D58" s="175"/>
      <c r="E58" s="228"/>
      <c r="F58" s="126"/>
      <c r="G58" s="228"/>
    </row>
    <row r="59" spans="1:7">
      <c r="B59" s="175"/>
      <c r="C59" s="126"/>
      <c r="D59" s="175"/>
      <c r="E59" s="228"/>
      <c r="F59" s="126"/>
      <c r="G59" s="228"/>
    </row>
    <row r="60" spans="1:7" ht="15.75" thickBot="1">
      <c r="A60" s="587" t="str">
        <f>+'Data sheet'!A53</f>
        <v>Annual Report of New York American Water Company, Inc.  - Service Area 2                          Year Ended  December 31, 2018</v>
      </c>
    </row>
    <row r="61" spans="1:7">
      <c r="A61" s="171"/>
      <c r="B61" s="172"/>
      <c r="C61" s="172"/>
      <c r="D61" s="172"/>
      <c r="E61" s="172"/>
      <c r="F61" s="172"/>
      <c r="G61" s="173"/>
    </row>
    <row r="62" spans="1:7" ht="15.75">
      <c r="A62" s="174" t="s">
        <v>2910</v>
      </c>
      <c r="B62" s="175"/>
      <c r="C62" s="175"/>
      <c r="D62" s="175"/>
      <c r="E62" s="175"/>
      <c r="F62" s="175"/>
      <c r="G62" s="176"/>
    </row>
    <row r="63" spans="1:7">
      <c r="A63" s="177"/>
      <c r="B63" s="178"/>
      <c r="C63" s="178"/>
      <c r="D63" s="178"/>
      <c r="E63" s="178"/>
      <c r="F63" s="178"/>
      <c r="G63" s="179"/>
    </row>
    <row r="64" spans="1:7">
      <c r="A64" s="92"/>
      <c r="B64" s="126"/>
      <c r="C64" s="126"/>
      <c r="D64" s="126"/>
      <c r="E64" s="126"/>
      <c r="F64" s="126"/>
      <c r="G64" s="127"/>
    </row>
    <row r="65" spans="1:7">
      <c r="A65" s="92">
        <v>7</v>
      </c>
      <c r="B65" s="1810" t="s">
        <v>3965</v>
      </c>
      <c r="C65" s="1732"/>
      <c r="D65" s="1732"/>
      <c r="E65" s="126"/>
      <c r="F65" s="126"/>
      <c r="G65" s="127"/>
    </row>
    <row r="66" spans="1:7">
      <c r="A66" s="92"/>
      <c r="B66" s="2558" t="s">
        <v>962</v>
      </c>
      <c r="C66" s="2559"/>
      <c r="D66" s="2559"/>
      <c r="E66" s="2559"/>
      <c r="F66" s="2559"/>
      <c r="G66" s="2560"/>
    </row>
    <row r="67" spans="1:7">
      <c r="A67" s="92"/>
      <c r="B67" s="1544"/>
      <c r="C67" s="1732"/>
      <c r="D67" s="1732"/>
      <c r="E67" s="126" t="s">
        <v>3904</v>
      </c>
      <c r="F67" s="126" t="s">
        <v>3904</v>
      </c>
      <c r="G67" s="127"/>
    </row>
    <row r="68" spans="1:7">
      <c r="A68" s="92">
        <v>8</v>
      </c>
      <c r="B68" s="1810" t="s">
        <v>3966</v>
      </c>
      <c r="C68" s="1732"/>
      <c r="D68" s="1732"/>
      <c r="E68" s="126"/>
      <c r="F68" s="126"/>
      <c r="G68" s="127"/>
    </row>
    <row r="69" spans="1:7">
      <c r="A69" s="92"/>
      <c r="B69" s="1544" t="s">
        <v>962</v>
      </c>
      <c r="C69" s="1732"/>
      <c r="D69" s="1732"/>
      <c r="E69" s="126" t="s">
        <v>3904</v>
      </c>
      <c r="F69" s="126" t="s">
        <v>3904</v>
      </c>
      <c r="G69" s="127"/>
    </row>
    <row r="70" spans="1:7">
      <c r="A70" s="92"/>
      <c r="B70" s="875"/>
      <c r="C70" s="875"/>
      <c r="D70" s="875"/>
      <c r="E70" s="875"/>
      <c r="F70" s="875"/>
      <c r="G70" s="1009"/>
    </row>
    <row r="71" spans="1:7">
      <c r="A71" s="92">
        <v>9</v>
      </c>
      <c r="B71" s="1811" t="s">
        <v>3967</v>
      </c>
      <c r="C71" s="875"/>
      <c r="D71" s="875"/>
      <c r="E71" s="875"/>
      <c r="F71" s="875"/>
      <c r="G71" s="1009"/>
    </row>
    <row r="72" spans="1:7" ht="12" customHeight="1">
      <c r="A72" s="92"/>
      <c r="B72" s="1692"/>
      <c r="C72" s="1805"/>
      <c r="D72" s="1805"/>
      <c r="E72" s="193"/>
      <c r="F72" s="222"/>
      <c r="G72" s="223"/>
    </row>
    <row r="73" spans="1:7">
      <c r="A73" s="92"/>
      <c r="B73" s="1692" t="s">
        <v>4572</v>
      </c>
      <c r="C73" s="175"/>
      <c r="D73" s="175"/>
      <c r="E73" s="193"/>
      <c r="F73" s="222"/>
      <c r="G73" s="223"/>
    </row>
    <row r="74" spans="1:7" ht="15" customHeight="1">
      <c r="A74" s="92"/>
      <c r="B74" s="2561" t="s">
        <v>4230</v>
      </c>
      <c r="C74" s="2561"/>
      <c r="D74" s="2561"/>
      <c r="E74" s="2561"/>
      <c r="F74" s="2561"/>
      <c r="G74" s="2562"/>
    </row>
    <row r="75" spans="1:7">
      <c r="A75" s="92"/>
      <c r="B75" s="2561"/>
      <c r="C75" s="2561"/>
      <c r="D75" s="2561"/>
      <c r="E75" s="2561"/>
      <c r="F75" s="2561"/>
      <c r="G75" s="2562"/>
    </row>
    <row r="76" spans="1:7">
      <c r="A76" s="92"/>
      <c r="B76" s="2561"/>
      <c r="C76" s="2561"/>
      <c r="D76" s="2561"/>
      <c r="E76" s="2561"/>
      <c r="F76" s="2561"/>
      <c r="G76" s="2562"/>
    </row>
    <row r="77" spans="1:7">
      <c r="A77" s="92"/>
      <c r="B77" s="2561" t="s">
        <v>4573</v>
      </c>
      <c r="C77" s="2561"/>
      <c r="D77" s="2561"/>
      <c r="E77" s="2561"/>
      <c r="F77" s="2561"/>
      <c r="G77" s="2562"/>
    </row>
    <row r="78" spans="1:7">
      <c r="A78" s="92"/>
      <c r="B78" s="2561" t="s">
        <v>4231</v>
      </c>
      <c r="C78" s="2561"/>
      <c r="D78" s="2561"/>
      <c r="E78" s="2561"/>
      <c r="F78" s="2561"/>
      <c r="G78" s="2562"/>
    </row>
    <row r="79" spans="1:7">
      <c r="A79" s="92"/>
      <c r="B79" s="229" t="s">
        <v>4574</v>
      </c>
      <c r="C79" s="875"/>
      <c r="D79" s="875"/>
      <c r="E79" s="875"/>
      <c r="F79" s="875"/>
      <c r="G79" s="1009"/>
    </row>
    <row r="80" spans="1:7">
      <c r="A80" s="92"/>
      <c r="B80" s="114" t="s">
        <v>4575</v>
      </c>
      <c r="C80" s="2538"/>
      <c r="D80" s="2538"/>
      <c r="E80" s="2538"/>
      <c r="F80" s="2538"/>
      <c r="G80" s="2539"/>
    </row>
    <row r="81" spans="1:7">
      <c r="A81" s="92"/>
      <c r="B81" s="229" t="s">
        <v>4576</v>
      </c>
      <c r="C81" s="1805"/>
      <c r="D81" s="1805"/>
      <c r="E81" s="193"/>
      <c r="F81" s="222"/>
      <c r="G81" s="223"/>
    </row>
    <row r="82" spans="1:7" ht="15" customHeight="1">
      <c r="A82" s="92"/>
      <c r="B82" s="229" t="s">
        <v>4577</v>
      </c>
      <c r="C82" s="1805"/>
      <c r="D82" s="1805"/>
      <c r="E82" s="193"/>
      <c r="F82" s="222"/>
      <c r="G82" s="223"/>
    </row>
    <row r="83" spans="1:7">
      <c r="A83" s="92"/>
      <c r="B83" s="114" t="s">
        <v>4578</v>
      </c>
      <c r="C83" s="875"/>
      <c r="D83" s="875"/>
      <c r="E83" s="875"/>
      <c r="F83" s="875"/>
      <c r="G83" s="1009"/>
    </row>
    <row r="84" spans="1:7" ht="75">
      <c r="A84" s="92"/>
      <c r="B84" s="2540" t="s">
        <v>4579</v>
      </c>
      <c r="C84" s="2540"/>
      <c r="D84" s="2540"/>
      <c r="E84" s="2540"/>
      <c r="F84" s="2540"/>
      <c r="G84" s="2541"/>
    </row>
    <row r="85" spans="1:7">
      <c r="A85" s="92"/>
      <c r="B85" s="1692"/>
      <c r="C85" s="875"/>
      <c r="D85" s="875"/>
      <c r="E85" s="875"/>
      <c r="F85" s="875"/>
      <c r="G85" s="1009"/>
    </row>
    <row r="86" spans="1:7">
      <c r="A86" s="92">
        <v>10</v>
      </c>
      <c r="B86" s="1544" t="s">
        <v>962</v>
      </c>
      <c r="C86" s="126"/>
      <c r="D86" s="126"/>
      <c r="E86" s="126"/>
      <c r="F86" s="126"/>
      <c r="G86" s="127"/>
    </row>
    <row r="87" spans="1:7">
      <c r="A87" s="92"/>
      <c r="B87" s="1692"/>
      <c r="C87" s="126"/>
      <c r="D87" s="126"/>
      <c r="E87" s="126"/>
      <c r="F87" s="126"/>
      <c r="G87" s="127"/>
    </row>
    <row r="88" spans="1:7">
      <c r="A88" s="92">
        <v>11</v>
      </c>
      <c r="B88" s="114" t="s">
        <v>4580</v>
      </c>
      <c r="C88" s="126"/>
      <c r="D88" s="126"/>
      <c r="E88" s="126"/>
      <c r="F88" s="126"/>
      <c r="G88" s="127"/>
    </row>
    <row r="89" spans="1:7">
      <c r="A89" s="92"/>
      <c r="B89" s="126"/>
      <c r="C89" s="126"/>
      <c r="D89" s="126"/>
      <c r="E89" s="126"/>
      <c r="F89" s="126"/>
      <c r="G89" s="127"/>
    </row>
    <row r="90" spans="1:7">
      <c r="A90" s="92">
        <v>12</v>
      </c>
      <c r="B90" s="114" t="s">
        <v>4580</v>
      </c>
      <c r="C90" s="126"/>
      <c r="D90" s="126"/>
      <c r="E90" s="126"/>
      <c r="F90" s="126"/>
      <c r="G90" s="127"/>
    </row>
    <row r="91" spans="1:7">
      <c r="A91" s="92"/>
      <c r="B91" s="126"/>
      <c r="C91" s="126"/>
      <c r="D91" s="126"/>
      <c r="E91" s="126"/>
      <c r="F91" s="126"/>
      <c r="G91" s="127"/>
    </row>
    <row r="92" spans="1:7">
      <c r="A92" s="92"/>
      <c r="B92" s="126"/>
      <c r="C92" s="126"/>
      <c r="D92" s="126"/>
      <c r="E92" s="126"/>
      <c r="F92" s="126"/>
      <c r="G92" s="127"/>
    </row>
    <row r="93" spans="1:7">
      <c r="A93" s="92"/>
      <c r="B93" s="126"/>
      <c r="C93" s="126"/>
      <c r="D93" s="126"/>
      <c r="E93" s="126"/>
      <c r="F93" s="126"/>
      <c r="G93" s="127"/>
    </row>
    <row r="94" spans="1:7">
      <c r="A94" s="92"/>
      <c r="B94" s="126"/>
      <c r="C94" s="126"/>
      <c r="D94" s="126"/>
      <c r="E94" s="126"/>
      <c r="F94" s="126"/>
      <c r="G94" s="127"/>
    </row>
    <row r="95" spans="1:7">
      <c r="A95" s="92"/>
      <c r="B95" s="126"/>
      <c r="C95" s="126"/>
      <c r="D95" s="126"/>
      <c r="E95" s="126"/>
      <c r="F95" s="126"/>
      <c r="G95" s="127"/>
    </row>
    <row r="96" spans="1:7">
      <c r="A96" s="92"/>
      <c r="B96" s="126"/>
      <c r="C96" s="126"/>
      <c r="D96" s="126"/>
      <c r="E96" s="126"/>
      <c r="F96" s="126"/>
      <c r="G96" s="127"/>
    </row>
    <row r="97" spans="1:7">
      <c r="A97" s="92"/>
      <c r="B97" s="11"/>
      <c r="C97" s="126"/>
      <c r="D97" s="126"/>
      <c r="E97" s="126"/>
      <c r="F97" s="126"/>
      <c r="G97" s="127"/>
    </row>
    <row r="98" spans="1:7" ht="15.75" thickBot="1">
      <c r="A98" s="132"/>
      <c r="B98" s="133"/>
      <c r="C98" s="134"/>
      <c r="D98" s="134"/>
      <c r="E98" s="134"/>
      <c r="F98" s="134"/>
      <c r="G98" s="135"/>
    </row>
    <row r="99" spans="1:7">
      <c r="A99" s="193"/>
      <c r="B99" s="193"/>
      <c r="C99" s="175"/>
      <c r="D99" s="175"/>
      <c r="E99" s="193"/>
      <c r="F99" s="222"/>
      <c r="G99" s="193" t="s">
        <v>1527</v>
      </c>
    </row>
    <row r="100" spans="1:7">
      <c r="A100" s="175" t="s">
        <v>2911</v>
      </c>
      <c r="B100" s="175"/>
      <c r="C100" s="126"/>
      <c r="D100" s="175"/>
      <c r="E100" s="228"/>
      <c r="F100" s="126"/>
      <c r="G100" s="228"/>
    </row>
    <row r="101" spans="1:7">
      <c r="A101" s="123"/>
      <c r="B101" s="123"/>
      <c r="C101" s="126"/>
      <c r="D101" s="123"/>
      <c r="E101" s="123"/>
      <c r="F101" s="126"/>
      <c r="G101" s="126"/>
    </row>
    <row r="102" spans="1:7">
      <c r="A102" s="193"/>
      <c r="B102" s="193"/>
      <c r="C102" s="175"/>
      <c r="D102" s="175"/>
      <c r="E102" s="193"/>
      <c r="F102" s="222"/>
      <c r="G102" s="222"/>
    </row>
    <row r="103" spans="1:7">
      <c r="A103" s="11"/>
      <c r="B103" s="11"/>
      <c r="C103" s="11"/>
      <c r="D103" s="11"/>
      <c r="E103" s="11"/>
      <c r="F103" s="11"/>
      <c r="G103" s="222"/>
    </row>
    <row r="104" spans="1:7">
      <c r="A104" s="193"/>
      <c r="B104" s="193"/>
      <c r="C104" s="193"/>
      <c r="D104" s="193"/>
      <c r="E104" s="193"/>
      <c r="F104" s="222"/>
      <c r="G104" s="222"/>
    </row>
    <row r="105" spans="1:7">
      <c r="A105" s="193"/>
      <c r="B105" s="193"/>
      <c r="C105" s="193"/>
      <c r="D105" s="193"/>
      <c r="E105" s="193"/>
      <c r="F105" s="222"/>
      <c r="G105" s="222"/>
    </row>
    <row r="106" spans="1:7">
      <c r="A106" s="193"/>
      <c r="B106" s="193"/>
      <c r="C106" s="193"/>
      <c r="D106" s="193"/>
      <c r="E106" s="193"/>
      <c r="F106" s="222"/>
      <c r="G106" s="222"/>
    </row>
    <row r="107" spans="1:7">
      <c r="A107" s="193"/>
      <c r="B107" s="193"/>
      <c r="C107" s="193"/>
      <c r="D107" s="193"/>
      <c r="E107" s="193"/>
      <c r="F107" s="222"/>
      <c r="G107" s="222"/>
    </row>
    <row r="108" spans="1:7">
      <c r="A108" s="193"/>
      <c r="B108" s="193"/>
      <c r="C108" s="193"/>
      <c r="D108" s="193"/>
      <c r="E108" s="193"/>
      <c r="F108" s="222"/>
      <c r="G108" s="222"/>
    </row>
    <row r="109" spans="1:7">
      <c r="A109" s="193"/>
      <c r="B109" s="193"/>
      <c r="C109" s="193"/>
      <c r="D109" s="193"/>
      <c r="E109" s="193"/>
      <c r="F109" s="222"/>
      <c r="G109" s="222"/>
    </row>
    <row r="110" spans="1:7">
      <c r="A110" s="193"/>
      <c r="B110" s="193"/>
      <c r="C110" s="193"/>
      <c r="D110" s="193"/>
      <c r="E110" s="193"/>
      <c r="F110" s="222"/>
      <c r="G110" s="222"/>
    </row>
    <row r="111" spans="1:7">
      <c r="A111" s="193"/>
      <c r="B111" s="193"/>
      <c r="C111" s="193"/>
      <c r="D111" s="193"/>
      <c r="E111" s="193"/>
      <c r="F111" s="222"/>
      <c r="G111" s="222"/>
    </row>
    <row r="112" spans="1:7">
      <c r="A112" s="193"/>
      <c r="B112" s="193"/>
      <c r="C112" s="193"/>
      <c r="D112" s="193"/>
      <c r="E112" s="193"/>
      <c r="F112" s="222"/>
      <c r="G112" s="222"/>
    </row>
  </sheetData>
  <customSheetViews>
    <customSheetView guid="{2AF3F5E9-4F61-4561-B177-4F48CBC3D886}" scale="87" colorId="22">
      <selection activeCell="B80" sqref="B80"/>
      <rowBreaks count="1" manualBreakCount="1">
        <brk id="58" max="6" man="1"/>
      </rowBreaks>
      <pageMargins left="0.4" right="0.4" top="0.3" bottom="0.3" header="0.5" footer="0.5"/>
      <pageSetup scale="74" orientation="portrait" r:id="rId1"/>
      <headerFooter alignWithMargins="0"/>
    </customSheetView>
    <customSheetView guid="{D7BBBF77-F838-4AB2-B5F9-DD407B90DD55}" scale="87" colorId="22" printArea="1">
      <selection activeCell="B80" sqref="B80"/>
      <rowBreaks count="1" manualBreakCount="1">
        <brk id="58" max="6" man="1"/>
      </rowBreaks>
      <pageMargins left="0.4" right="0.4" top="0.3" bottom="0.3" header="0.5" footer="0.5"/>
      <pageSetup scale="74" orientation="portrait" r:id="rId2"/>
      <headerFooter alignWithMargins="0"/>
    </customSheetView>
    <customSheetView guid="{4C413893-8AAD-4C6B-9F27-B589EDCD884E}" scale="87" colorId="22" showPageBreaks="1" fitToPage="1" printArea="1">
      <selection activeCell="L61" sqref="L61"/>
      <pageMargins left="0.15" right="0.15" top="0.5" bottom="0.6" header="0.5" footer="1.58"/>
      <pageSetup scale="77" orientation="portrait" r:id="rId3"/>
      <headerFooter alignWithMargins="0"/>
    </customSheetView>
    <customSheetView guid="{A5549170-DBF5-42F1-9039-D999624B11D4}" scale="87" colorId="22" showPageBreaks="1" topLeftCell="A16">
      <selection activeCell="B46" sqref="B46:G46"/>
      <rowBreaks count="1" manualBreakCount="1">
        <brk id="56" max="16383" man="1"/>
      </rowBreaks>
      <pageMargins left="0.4" right="0.4" top="0.3" bottom="0.3" header="0.5" footer="0.5"/>
      <pageSetup scale="82" orientation="portrait" r:id="rId4"/>
      <headerFooter alignWithMargins="0"/>
    </customSheetView>
    <customSheetView guid="{A483E518-C1FA-4CA5-BC5D-12DF2516F4BA}" scale="87" colorId="22" showPageBreaks="1" printArea="1" topLeftCell="A52">
      <selection activeCell="B83" sqref="B83"/>
      <rowBreaks count="1" manualBreakCount="1">
        <brk id="58" max="6" man="1"/>
      </rowBreaks>
      <pageMargins left="0.4" right="0.4" top="0.3" bottom="0.3" header="0.5" footer="0.5"/>
      <pageSetup scale="74" orientation="portrait" r:id="rId5"/>
      <headerFooter alignWithMargins="0"/>
    </customSheetView>
    <customSheetView guid="{7F4D4B31-14C7-431F-8554-797D686306A3}" scale="87" colorId="22" showPageBreaks="1" printArea="1" topLeftCell="A52">
      <selection activeCell="B83" sqref="B83"/>
      <rowBreaks count="1" manualBreakCount="1">
        <brk id="58" max="6" man="1"/>
      </rowBreaks>
      <pageMargins left="0.4" right="0.4" top="0.3" bottom="0.3" header="0.5" footer="0.5"/>
      <pageSetup scale="74" orientation="portrait" r:id="rId6"/>
      <headerFooter alignWithMargins="0"/>
    </customSheetView>
  </customSheetViews>
  <mergeCells count="7">
    <mergeCell ref="B43:G43"/>
    <mergeCell ref="B46:G46"/>
    <mergeCell ref="B54:G54"/>
    <mergeCell ref="B66:G66"/>
    <mergeCell ref="B78:G78"/>
    <mergeCell ref="B77:G77"/>
    <mergeCell ref="B74:G76"/>
  </mergeCells>
  <phoneticPr fontId="83" type="noConversion"/>
  <pageMargins left="0.4" right="0.4" top="0.3" bottom="0.3" header="0.5" footer="0.5"/>
  <pageSetup scale="74" orientation="portrait" r:id="rId7"/>
  <headerFooter alignWithMargins="0"/>
  <rowBreaks count="1" manualBreakCount="1">
    <brk id="58" max="6" man="1"/>
  </rowBreaks>
  <customProperties>
    <customPr name="_pios_id" r:id="rId8"/>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53"/>
  <sheetViews>
    <sheetView workbookViewId="0"/>
  </sheetViews>
  <sheetFormatPr defaultRowHeight="15"/>
  <cols>
    <col min="1" max="1" width="10" customWidth="1"/>
    <col min="2" max="2" width="71.44140625" customWidth="1"/>
    <col min="3" max="3" width="36.88671875" customWidth="1"/>
  </cols>
  <sheetData>
    <row r="1" spans="1:3" ht="15.75" thickBot="1">
      <c r="A1" s="22" t="str">
        <f>'Data sheet'!A53</f>
        <v>Annual Report of New York American Water Company, Inc.  - Service Area 2                          Year Ended  December 31, 2018</v>
      </c>
    </row>
    <row r="2" spans="1:3">
      <c r="A2" s="1461"/>
      <c r="B2" s="1462"/>
      <c r="C2" s="1463"/>
    </row>
    <row r="3" spans="1:3" ht="15.75">
      <c r="A3" s="2563" t="s">
        <v>2912</v>
      </c>
      <c r="B3" s="2564"/>
      <c r="C3" s="2565"/>
    </row>
    <row r="4" spans="1:3" ht="15.75">
      <c r="A4" s="1464"/>
      <c r="B4" s="1379"/>
      <c r="C4" s="1465"/>
    </row>
    <row r="5" spans="1:3" ht="45">
      <c r="A5" s="1466"/>
      <c r="B5" s="1467" t="s">
        <v>3809</v>
      </c>
      <c r="C5" s="1465"/>
    </row>
    <row r="6" spans="1:3">
      <c r="A6" s="1468"/>
      <c r="B6" s="1379" t="s">
        <v>2593</v>
      </c>
      <c r="C6" s="1465"/>
    </row>
    <row r="7" spans="1:3">
      <c r="A7" s="1469"/>
      <c r="B7" s="1379"/>
      <c r="C7" s="1465"/>
    </row>
    <row r="8" spans="1:3">
      <c r="A8" s="1469"/>
      <c r="B8" s="1379"/>
      <c r="C8" s="1465"/>
    </row>
    <row r="9" spans="1:3" ht="45">
      <c r="A9" s="1469"/>
      <c r="B9" s="1467" t="s">
        <v>3810</v>
      </c>
      <c r="C9" s="1465"/>
    </row>
    <row r="10" spans="1:3">
      <c r="A10" s="1469"/>
      <c r="B10" s="1379" t="s">
        <v>3402</v>
      </c>
      <c r="C10" s="1465"/>
    </row>
    <row r="11" spans="1:3">
      <c r="A11" s="1469"/>
      <c r="B11" s="1379" t="s">
        <v>3405</v>
      </c>
      <c r="C11" s="1465"/>
    </row>
    <row r="12" spans="1:3">
      <c r="A12" s="1469"/>
      <c r="B12" s="1379"/>
      <c r="C12" s="1465"/>
    </row>
    <row r="13" spans="1:3" ht="45">
      <c r="A13" s="1469"/>
      <c r="B13" s="1467" t="s">
        <v>3403</v>
      </c>
      <c r="C13" s="1465"/>
    </row>
    <row r="14" spans="1:3">
      <c r="A14" s="1469"/>
      <c r="B14" s="1467" t="s">
        <v>3404</v>
      </c>
      <c r="C14" s="1465"/>
    </row>
    <row r="15" spans="1:3">
      <c r="A15" s="1469"/>
      <c r="B15" s="1467" t="s">
        <v>3406</v>
      </c>
      <c r="C15" s="1465"/>
    </row>
    <row r="16" spans="1:3">
      <c r="A16" s="1469"/>
      <c r="B16" s="1467"/>
      <c r="C16" s="1465"/>
    </row>
    <row r="17" spans="1:3">
      <c r="A17" s="1469"/>
      <c r="B17" s="1379"/>
      <c r="C17" s="1465"/>
    </row>
    <row r="18" spans="1:3">
      <c r="A18" s="1469"/>
      <c r="B18" s="1379"/>
      <c r="C18" s="1465"/>
    </row>
    <row r="19" spans="1:3" ht="30">
      <c r="A19" s="1469"/>
      <c r="B19" s="1467" t="s">
        <v>3811</v>
      </c>
      <c r="C19" s="1465"/>
    </row>
    <row r="20" spans="1:3">
      <c r="A20" s="1469"/>
      <c r="B20" s="1379"/>
      <c r="C20" s="1465"/>
    </row>
    <row r="21" spans="1:3">
      <c r="A21" s="1469"/>
      <c r="B21" s="1566" t="s">
        <v>3971</v>
      </c>
      <c r="C21" s="1465"/>
    </row>
    <row r="22" spans="1:3">
      <c r="A22" s="1469"/>
      <c r="B22" s="1254" t="s">
        <v>4221</v>
      </c>
      <c r="C22" s="1465"/>
    </row>
    <row r="23" spans="1:3" ht="15.75">
      <c r="A23" s="1469"/>
      <c r="B23" s="1553"/>
      <c r="C23" s="1465"/>
    </row>
    <row r="24" spans="1:3" ht="15.75">
      <c r="A24" s="1469"/>
      <c r="B24" s="1552"/>
      <c r="C24" s="1465"/>
    </row>
    <row r="25" spans="1:3" ht="15.75">
      <c r="A25" s="1469"/>
      <c r="B25" s="1552"/>
      <c r="C25" s="1465"/>
    </row>
    <row r="26" spans="1:3" ht="15.75">
      <c r="A26" s="1469"/>
      <c r="B26" s="1554"/>
      <c r="C26" s="1465"/>
    </row>
    <row r="27" spans="1:3" ht="15.75">
      <c r="A27" s="1469"/>
      <c r="B27" s="1555"/>
      <c r="C27" s="1465"/>
    </row>
    <row r="28" spans="1:3" ht="15.75">
      <c r="A28" s="1469"/>
      <c r="B28" s="1555"/>
      <c r="C28" s="1465"/>
    </row>
    <row r="29" spans="1:3">
      <c r="A29" s="1469"/>
      <c r="B29" s="1379"/>
      <c r="C29" s="1465"/>
    </row>
    <row r="30" spans="1:3">
      <c r="A30" s="1469"/>
      <c r="B30" s="1379"/>
      <c r="C30" s="1465"/>
    </row>
    <row r="31" spans="1:3">
      <c r="A31" s="1469"/>
      <c r="B31" s="1379"/>
      <c r="C31" s="1465"/>
    </row>
    <row r="32" spans="1:3">
      <c r="A32" s="1469"/>
      <c r="B32" s="1379"/>
      <c r="C32" s="1465"/>
    </row>
    <row r="33" spans="1:3">
      <c r="A33" s="1469"/>
      <c r="B33" s="1379"/>
      <c r="C33" s="1465"/>
    </row>
    <row r="34" spans="1:3">
      <c r="A34" s="1469"/>
      <c r="B34" s="1379"/>
      <c r="C34" s="1465"/>
    </row>
    <row r="35" spans="1:3">
      <c r="A35" s="1469"/>
      <c r="B35" s="1379"/>
      <c r="C35" s="1465"/>
    </row>
    <row r="36" spans="1:3">
      <c r="A36" s="1469"/>
      <c r="B36" s="1379"/>
      <c r="C36" s="1465"/>
    </row>
    <row r="37" spans="1:3">
      <c r="A37" s="1469"/>
      <c r="B37" s="1379"/>
      <c r="C37" s="1465"/>
    </row>
    <row r="38" spans="1:3">
      <c r="A38" s="1469"/>
      <c r="B38" s="1379"/>
      <c r="C38" s="1465"/>
    </row>
    <row r="39" spans="1:3">
      <c r="A39" s="1469"/>
      <c r="B39" s="1379"/>
      <c r="C39" s="1465"/>
    </row>
    <row r="40" spans="1:3">
      <c r="A40" s="1469"/>
      <c r="B40" s="1379"/>
      <c r="C40" s="1465"/>
    </row>
    <row r="41" spans="1:3">
      <c r="A41" s="1469"/>
      <c r="B41" s="1379"/>
      <c r="C41" s="1465"/>
    </row>
    <row r="42" spans="1:3">
      <c r="A42" s="1469"/>
      <c r="B42" s="1379"/>
      <c r="C42" s="1465"/>
    </row>
    <row r="43" spans="1:3">
      <c r="A43" s="1469"/>
      <c r="B43" s="1379"/>
      <c r="C43" s="1465"/>
    </row>
    <row r="44" spans="1:3">
      <c r="A44" s="1469"/>
      <c r="B44" s="1379"/>
      <c r="C44" s="1465"/>
    </row>
    <row r="45" spans="1:3">
      <c r="A45" s="1469"/>
      <c r="B45" s="1379"/>
      <c r="C45" s="1465"/>
    </row>
    <row r="46" spans="1:3">
      <c r="A46" s="1469"/>
      <c r="B46" s="1379"/>
      <c r="C46" s="1465"/>
    </row>
    <row r="47" spans="1:3">
      <c r="A47" s="1470"/>
      <c r="B47" s="1379"/>
      <c r="C47" s="1465"/>
    </row>
    <row r="48" spans="1:3">
      <c r="A48" s="1470"/>
      <c r="B48" s="1379"/>
      <c r="C48" s="1465"/>
    </row>
    <row r="49" spans="1:3">
      <c r="A49" s="1470"/>
      <c r="B49" s="1379"/>
      <c r="C49" s="1465"/>
    </row>
    <row r="50" spans="1:3">
      <c r="A50" s="1470"/>
      <c r="B50" s="1379"/>
      <c r="C50" s="1465"/>
    </row>
    <row r="51" spans="1:3" ht="15.75" thickBot="1">
      <c r="A51" s="1471"/>
      <c r="B51" s="1380"/>
      <c r="C51" s="1472"/>
    </row>
    <row r="52" spans="1:3">
      <c r="A52" s="1523" t="s">
        <v>3267</v>
      </c>
    </row>
    <row r="53" spans="1:3">
      <c r="A53" s="8" t="s">
        <v>3812</v>
      </c>
      <c r="B53" s="8"/>
      <c r="C53" s="8"/>
    </row>
  </sheetData>
  <customSheetViews>
    <customSheetView guid="{2AF3F5E9-4F61-4561-B177-4F48CBC3D886}" scale="87" fitToPage="1">
      <pageMargins left="0.25" right="0.25" top="0.25" bottom="0.25" header="0" footer="0.25"/>
      <printOptions horizontalCentered="1" verticalCentered="1"/>
      <pageSetup scale="72" orientation="portrait" horizontalDpi="300" verticalDpi="300" r:id="rId1"/>
      <headerFooter alignWithMargins="0"/>
    </customSheetView>
    <customSheetView guid="{D7BBBF77-F838-4AB2-B5F9-DD407B90DD55}" scale="87" fitToPage="1">
      <pageMargins left="0.25" right="0.25" top="0.25" bottom="0.25" header="0" footer="0.25"/>
      <printOptions horizontalCentered="1" verticalCentered="1"/>
      <pageSetup scale="72" orientation="portrait" horizontalDpi="300" verticalDpi="300" r:id="rId2"/>
      <headerFooter alignWithMargins="0"/>
    </customSheetView>
    <customSheetView guid="{4C413893-8AAD-4C6B-9F27-B589EDCD884E}" scale="87" fitToPage="1">
      <selection activeCell="D22" sqref="D22"/>
      <pageMargins left="0.25" right="0.25" top="0.25" bottom="0.25" header="0" footer="0.25"/>
      <printOptions horizontalCentered="1" verticalCentered="1"/>
      <pageSetup scale="72" orientation="portrait" horizontalDpi="300" verticalDpi="300" r:id="rId3"/>
      <headerFooter alignWithMargins="0"/>
    </customSheetView>
    <customSheetView guid="{A5549170-DBF5-42F1-9039-D999624B11D4}" scale="87" fitToPage="1" topLeftCell="A7">
      <selection activeCell="B30" sqref="B30"/>
      <pageMargins left="0.25" right="0.25" top="0.25" bottom="0.25" header="0" footer="0.25"/>
      <printOptions horizontalCentered="1" verticalCentered="1"/>
      <pageSetup scale="84" orientation="portrait" horizontalDpi="300" verticalDpi="300" r:id="rId4"/>
      <headerFooter alignWithMargins="0"/>
    </customSheetView>
    <customSheetView guid="{A483E518-C1FA-4CA5-BC5D-12DF2516F4BA}" scale="87" fitToPage="1">
      <selection activeCell="L5" sqref="L5"/>
      <pageMargins left="0.25" right="0.25" top="0.25" bottom="0.25" header="0" footer="0.25"/>
      <printOptions horizontalCentered="1" verticalCentered="1"/>
      <pageSetup scale="72" orientation="portrait" horizontalDpi="300" verticalDpi="300" r:id="rId5"/>
      <headerFooter alignWithMargins="0"/>
    </customSheetView>
    <customSheetView guid="{7F4D4B31-14C7-431F-8554-797D686306A3}" scale="87" fitToPage="1">
      <selection activeCell="L5" sqref="L5"/>
      <pageMargins left="0.25" right="0.25" top="0.25" bottom="0.25" header="0" footer="0.25"/>
      <printOptions horizontalCentered="1" verticalCentered="1"/>
      <pageSetup scale="72" orientation="portrait" horizontalDpi="300" verticalDpi="300" r:id="rId6"/>
      <headerFooter alignWithMargins="0"/>
    </customSheetView>
  </customSheetViews>
  <mergeCells count="1">
    <mergeCell ref="A3:C3"/>
  </mergeCells>
  <phoneticPr fontId="83" type="noConversion"/>
  <printOptions horizontalCentered="1" verticalCentered="1"/>
  <pageMargins left="0.25" right="0.25" top="0.25" bottom="0.25" header="0" footer="0.25"/>
  <pageSetup scale="72" orientation="portrait" r:id="rId7"/>
  <headerFooter alignWithMargins="0"/>
  <customProperties>
    <customPr name="_pios_id" r:id="rId8"/>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56"/>
  <sheetViews>
    <sheetView workbookViewId="0"/>
  </sheetViews>
  <sheetFormatPr defaultColWidth="9.77734375" defaultRowHeight="15"/>
  <cols>
    <col min="1" max="1" width="4.6640625" customWidth="1"/>
    <col min="2" max="2" width="26.77734375" customWidth="1"/>
    <col min="4" max="4" width="11.44140625" customWidth="1"/>
    <col min="10" max="10" width="12.77734375" customWidth="1"/>
    <col min="12" max="12" width="11.77734375" customWidth="1"/>
  </cols>
  <sheetData>
    <row r="1" spans="1:12" ht="15.75" thickBot="1">
      <c r="A1" s="22" t="str">
        <f>'Data sheet'!A53</f>
        <v>Annual Report of New York American Water Company, Inc.  - Service Area 2                          Year Ended  December 31, 2018</v>
      </c>
      <c r="B1" s="243"/>
      <c r="C1" s="229"/>
      <c r="D1" s="230"/>
    </row>
    <row r="2" spans="1:12">
      <c r="A2" s="231"/>
      <c r="B2" s="244"/>
      <c r="C2" s="232"/>
      <c r="D2" s="244"/>
      <c r="E2" s="244"/>
      <c r="F2" s="244"/>
      <c r="G2" s="244"/>
      <c r="H2" s="244"/>
      <c r="I2" s="244"/>
      <c r="J2" s="244"/>
      <c r="K2" s="244"/>
      <c r="L2" s="233"/>
    </row>
    <row r="3" spans="1:12" ht="15.75">
      <c r="A3" s="234" t="s">
        <v>3813</v>
      </c>
      <c r="B3" s="6"/>
      <c r="C3" s="13"/>
      <c r="D3" s="13"/>
      <c r="E3" s="13"/>
      <c r="F3" s="13"/>
      <c r="G3" s="13"/>
      <c r="H3" s="13"/>
      <c r="I3" s="8"/>
      <c r="J3" s="8"/>
      <c r="K3" s="8"/>
      <c r="L3" s="235"/>
    </row>
    <row r="4" spans="1:12" ht="15.75">
      <c r="A4" s="234" t="s">
        <v>3814</v>
      </c>
      <c r="B4" s="6"/>
      <c r="C4" s="13"/>
      <c r="D4" s="245"/>
      <c r="E4" s="13"/>
      <c r="F4" s="13"/>
      <c r="G4" s="13"/>
      <c r="H4" s="13"/>
      <c r="I4" s="8"/>
      <c r="J4" s="8"/>
      <c r="K4" s="8"/>
      <c r="L4" s="235"/>
    </row>
    <row r="5" spans="1:12" ht="18">
      <c r="A5" s="246" t="s">
        <v>3815</v>
      </c>
      <c r="B5" s="1"/>
      <c r="C5" s="3"/>
      <c r="D5" s="6"/>
      <c r="E5" s="6"/>
      <c r="F5" s="6"/>
      <c r="G5" s="6"/>
      <c r="H5" s="6"/>
      <c r="I5" s="6"/>
      <c r="J5" s="6"/>
      <c r="K5" s="6"/>
      <c r="L5" s="247"/>
    </row>
    <row r="6" spans="1:12">
      <c r="A6" s="248"/>
      <c r="B6" s="249"/>
      <c r="C6" s="250"/>
      <c r="D6" s="251"/>
      <c r="E6" s="251"/>
      <c r="F6" s="251"/>
      <c r="G6" s="251"/>
      <c r="H6" s="251"/>
      <c r="I6" s="251"/>
      <c r="J6" s="251"/>
      <c r="K6" s="251"/>
      <c r="L6" s="252"/>
    </row>
    <row r="7" spans="1:12">
      <c r="A7" s="275" t="s">
        <v>1122</v>
      </c>
      <c r="B7" s="254"/>
      <c r="C7" s="1190" t="s">
        <v>3816</v>
      </c>
      <c r="D7" s="256"/>
      <c r="E7" s="256"/>
      <c r="F7" s="256"/>
      <c r="G7" s="256"/>
      <c r="H7" s="256"/>
      <c r="I7" s="256"/>
      <c r="J7" s="890" t="s">
        <v>3817</v>
      </c>
      <c r="K7" s="890" t="s">
        <v>3818</v>
      </c>
      <c r="L7" s="891" t="s">
        <v>3819</v>
      </c>
    </row>
    <row r="8" spans="1:12">
      <c r="A8" s="282" t="s">
        <v>1134</v>
      </c>
      <c r="B8" s="1191" t="s">
        <v>3820</v>
      </c>
      <c r="C8" s="1192" t="s">
        <v>3821</v>
      </c>
      <c r="D8" s="1124" t="s">
        <v>3822</v>
      </c>
      <c r="E8" s="259"/>
      <c r="F8" s="259"/>
      <c r="G8" s="259"/>
      <c r="H8" s="259"/>
      <c r="I8" s="259"/>
      <c r="J8" s="1124" t="s">
        <v>3823</v>
      </c>
      <c r="K8" s="1124" t="s">
        <v>3824</v>
      </c>
      <c r="L8" s="1193" t="s">
        <v>3825</v>
      </c>
    </row>
    <row r="9" spans="1:12" ht="15.75">
      <c r="A9" s="253">
        <v>1</v>
      </c>
      <c r="B9" s="929" t="s">
        <v>3826</v>
      </c>
      <c r="C9" s="1473"/>
      <c r="D9" s="256"/>
      <c r="E9" s="256"/>
      <c r="F9" s="256"/>
      <c r="G9" s="256"/>
      <c r="H9" s="256"/>
      <c r="I9" s="256"/>
      <c r="J9" s="256"/>
      <c r="K9" s="256"/>
      <c r="L9" s="236"/>
    </row>
    <row r="10" spans="1:12" ht="15.75">
      <c r="A10" s="253">
        <v>2</v>
      </c>
      <c r="B10" s="261" t="s">
        <v>3827</v>
      </c>
      <c r="C10" s="1474"/>
      <c r="D10" s="929" t="s">
        <v>1</v>
      </c>
      <c r="E10" s="256"/>
      <c r="F10" s="256"/>
      <c r="G10" s="256"/>
      <c r="H10" s="256"/>
      <c r="I10" s="256"/>
      <c r="J10" s="256"/>
      <c r="K10" s="256"/>
      <c r="L10" s="236"/>
    </row>
    <row r="11" spans="1:12">
      <c r="A11" s="253">
        <v>3</v>
      </c>
      <c r="B11" s="254" t="s">
        <v>3828</v>
      </c>
      <c r="C11" s="295"/>
      <c r="D11" s="263"/>
      <c r="E11" s="263"/>
      <c r="F11" s="263"/>
      <c r="G11" s="263"/>
      <c r="H11" s="263"/>
      <c r="I11" s="263"/>
      <c r="J11" s="263"/>
      <c r="K11" s="263"/>
      <c r="L11" s="264"/>
    </row>
    <row r="12" spans="1:12">
      <c r="A12" s="253">
        <v>4</v>
      </c>
      <c r="B12" s="254"/>
      <c r="C12" s="1475"/>
      <c r="D12" s="256"/>
      <c r="E12" s="256"/>
      <c r="F12" s="256"/>
      <c r="G12" s="256"/>
      <c r="H12" s="256"/>
      <c r="I12" s="256"/>
      <c r="J12" s="256"/>
      <c r="K12" s="256"/>
      <c r="L12" s="236"/>
    </row>
    <row r="13" spans="1:12">
      <c r="A13" s="253">
        <v>5</v>
      </c>
      <c r="B13" s="254"/>
      <c r="C13" s="1475"/>
      <c r="D13" s="256"/>
      <c r="E13" s="256"/>
      <c r="F13" s="256"/>
      <c r="G13" s="256"/>
      <c r="H13" s="256"/>
      <c r="I13" s="256"/>
      <c r="J13" s="256"/>
      <c r="K13" s="256"/>
      <c r="L13" s="236"/>
    </row>
    <row r="14" spans="1:12">
      <c r="A14" s="253">
        <v>6</v>
      </c>
      <c r="B14" s="254"/>
      <c r="C14" s="1475"/>
      <c r="D14" s="256"/>
      <c r="E14" s="256"/>
      <c r="F14" s="256"/>
      <c r="G14" s="256"/>
      <c r="H14" s="256"/>
      <c r="I14" s="256"/>
      <c r="J14" s="256"/>
      <c r="K14" s="256"/>
      <c r="L14" s="236"/>
    </row>
    <row r="15" spans="1:12">
      <c r="A15" s="253">
        <v>7</v>
      </c>
      <c r="B15" s="254" t="s">
        <v>3829</v>
      </c>
      <c r="C15" s="1474"/>
      <c r="D15" s="256"/>
      <c r="E15" s="256"/>
      <c r="F15" s="256"/>
      <c r="G15" s="256"/>
      <c r="H15" s="256"/>
      <c r="I15" s="256"/>
      <c r="J15" s="256"/>
      <c r="K15" s="256"/>
      <c r="L15" s="236"/>
    </row>
    <row r="16" spans="1:12">
      <c r="A16" s="253">
        <v>8</v>
      </c>
      <c r="B16" s="254"/>
      <c r="C16" s="1475"/>
      <c r="D16" s="256"/>
      <c r="E16" s="256"/>
      <c r="F16" s="256"/>
      <c r="G16" s="256"/>
      <c r="H16" s="256"/>
      <c r="I16" s="256"/>
      <c r="J16" s="256"/>
      <c r="K16" s="256"/>
      <c r="L16" s="236"/>
    </row>
    <row r="17" spans="1:12">
      <c r="A17" s="253">
        <v>9</v>
      </c>
      <c r="B17" s="254"/>
      <c r="C17" s="1475"/>
      <c r="D17" s="256"/>
      <c r="E17" s="256"/>
      <c r="F17" s="256"/>
      <c r="G17" s="256"/>
      <c r="H17" s="256"/>
      <c r="I17" s="256"/>
      <c r="J17" s="256"/>
      <c r="K17" s="256"/>
      <c r="L17" s="236"/>
    </row>
    <row r="18" spans="1:12">
      <c r="A18" s="253">
        <v>10</v>
      </c>
      <c r="B18" s="254"/>
      <c r="C18" s="1475"/>
      <c r="D18" s="256"/>
      <c r="E18" s="256"/>
      <c r="F18" s="256"/>
      <c r="G18" s="256"/>
      <c r="H18" s="256"/>
      <c r="I18" s="256"/>
      <c r="J18" s="256"/>
      <c r="K18" s="256"/>
      <c r="L18" s="236"/>
    </row>
    <row r="19" spans="1:12">
      <c r="A19" s="253">
        <v>11</v>
      </c>
      <c r="B19" s="254" t="s">
        <v>3830</v>
      </c>
      <c r="C19" s="1475"/>
      <c r="D19" s="256"/>
      <c r="E19" s="256"/>
      <c r="F19" s="256"/>
      <c r="G19" s="256"/>
      <c r="H19" s="256"/>
      <c r="I19" s="256"/>
      <c r="J19" s="256"/>
      <c r="K19" s="256"/>
      <c r="L19" s="236"/>
    </row>
    <row r="20" spans="1:12">
      <c r="A20" s="253">
        <v>12</v>
      </c>
      <c r="B20" s="254"/>
      <c r="C20" s="1475"/>
      <c r="D20" s="256"/>
      <c r="E20" s="256"/>
      <c r="F20" s="256"/>
      <c r="G20" s="256"/>
      <c r="H20" s="256"/>
      <c r="I20" s="256"/>
      <c r="J20" s="256"/>
      <c r="K20" s="256"/>
      <c r="L20" s="236"/>
    </row>
    <row r="21" spans="1:12">
      <c r="A21" s="253">
        <v>13</v>
      </c>
      <c r="B21" s="254"/>
      <c r="C21" s="1475"/>
      <c r="D21" s="256"/>
      <c r="E21" s="256"/>
      <c r="F21" s="256"/>
      <c r="G21" s="256"/>
      <c r="H21" s="256"/>
      <c r="I21" s="256"/>
      <c r="J21" s="256"/>
      <c r="K21" s="256"/>
      <c r="L21" s="236"/>
    </row>
    <row r="22" spans="1:12">
      <c r="A22" s="253">
        <v>14</v>
      </c>
      <c r="B22" s="254"/>
      <c r="C22" s="1475"/>
      <c r="D22" s="256"/>
      <c r="E22" s="256"/>
      <c r="F22" s="256"/>
      <c r="G22" s="256"/>
      <c r="H22" s="256"/>
      <c r="I22" s="256"/>
      <c r="J22" s="256"/>
      <c r="K22" s="256"/>
      <c r="L22" s="236"/>
    </row>
    <row r="23" spans="1:12">
      <c r="A23" s="253">
        <v>15</v>
      </c>
      <c r="B23" s="254" t="s">
        <v>3831</v>
      </c>
      <c r="C23" s="1475"/>
      <c r="D23" s="256"/>
      <c r="E23" s="256"/>
      <c r="F23" s="256"/>
      <c r="G23" s="256"/>
      <c r="H23" s="256"/>
      <c r="I23" s="256"/>
      <c r="J23" s="256"/>
      <c r="K23" s="256"/>
      <c r="L23" s="236"/>
    </row>
    <row r="24" spans="1:12">
      <c r="A24" s="253">
        <v>16</v>
      </c>
      <c r="B24" s="254"/>
      <c r="C24" s="1475"/>
      <c r="D24" s="256"/>
      <c r="E24" s="256"/>
      <c r="F24" s="256"/>
      <c r="G24" s="256"/>
      <c r="H24" s="256"/>
      <c r="I24" s="256"/>
      <c r="J24" s="256"/>
      <c r="K24" s="256"/>
      <c r="L24" s="236"/>
    </row>
    <row r="25" spans="1:12">
      <c r="A25" s="253">
        <v>17</v>
      </c>
      <c r="B25" s="254"/>
      <c r="C25" s="1475"/>
      <c r="D25" s="256"/>
      <c r="E25" s="256"/>
      <c r="F25" s="256"/>
      <c r="G25" s="256"/>
      <c r="H25" s="256"/>
      <c r="I25" s="256"/>
      <c r="J25" s="256"/>
      <c r="K25" s="256"/>
      <c r="L25" s="236"/>
    </row>
    <row r="26" spans="1:12">
      <c r="A26" s="253">
        <v>18</v>
      </c>
      <c r="B26" s="254"/>
      <c r="C26" s="1475"/>
      <c r="D26" s="256"/>
      <c r="E26" s="256"/>
      <c r="F26" s="256"/>
      <c r="G26" s="256"/>
      <c r="H26" s="256"/>
      <c r="I26" s="256"/>
      <c r="J26" s="256"/>
      <c r="K26" s="256"/>
      <c r="L26" s="236"/>
    </row>
    <row r="27" spans="1:12">
      <c r="A27" s="253">
        <v>19</v>
      </c>
      <c r="B27" s="254"/>
      <c r="C27" s="1475"/>
      <c r="D27" s="256"/>
      <c r="E27" s="256"/>
      <c r="F27" s="256"/>
      <c r="G27" s="256"/>
      <c r="H27" s="256"/>
      <c r="I27" s="256"/>
      <c r="J27" s="256"/>
      <c r="K27" s="256"/>
      <c r="L27" s="236"/>
    </row>
    <row r="28" spans="1:12">
      <c r="A28" s="253">
        <v>20</v>
      </c>
      <c r="B28" s="858" t="s">
        <v>1133</v>
      </c>
      <c r="C28" s="1476">
        <f t="shared" ref="C28:J28" si="0">SUM(C11:C27)</f>
        <v>0</v>
      </c>
      <c r="D28" s="267">
        <f t="shared" si="0"/>
        <v>0</v>
      </c>
      <c r="E28" s="267">
        <f t="shared" si="0"/>
        <v>0</v>
      </c>
      <c r="F28" s="267">
        <f t="shared" si="0"/>
        <v>0</v>
      </c>
      <c r="G28" s="267">
        <f t="shared" si="0"/>
        <v>0</v>
      </c>
      <c r="H28" s="267">
        <f t="shared" si="0"/>
        <v>0</v>
      </c>
      <c r="I28" s="267">
        <f t="shared" si="0"/>
        <v>0</v>
      </c>
      <c r="J28" s="267">
        <f t="shared" si="0"/>
        <v>0</v>
      </c>
      <c r="K28" s="268"/>
      <c r="L28" s="269">
        <f>SUM(L11:L27)</f>
        <v>0</v>
      </c>
    </row>
    <row r="29" spans="1:12">
      <c r="A29" s="253">
        <v>21</v>
      </c>
      <c r="B29" s="261" t="s">
        <v>3832</v>
      </c>
      <c r="C29" s="1475"/>
      <c r="D29" s="256"/>
      <c r="E29" s="256"/>
      <c r="F29" s="256"/>
      <c r="G29" s="256"/>
      <c r="H29" s="256"/>
      <c r="I29" s="256"/>
      <c r="J29" s="256"/>
      <c r="K29" s="256"/>
      <c r="L29" s="236"/>
    </row>
    <row r="30" spans="1:12">
      <c r="A30" s="253">
        <v>22</v>
      </c>
      <c r="B30" s="254" t="s">
        <v>3833</v>
      </c>
      <c r="C30" s="1475"/>
      <c r="D30" s="256"/>
      <c r="E30" s="256"/>
      <c r="F30" s="256"/>
      <c r="G30" s="256"/>
      <c r="H30" s="256"/>
      <c r="I30" s="256"/>
      <c r="J30" s="256"/>
      <c r="K30" s="256"/>
      <c r="L30" s="236"/>
    </row>
    <row r="31" spans="1:12">
      <c r="A31" s="253">
        <v>23</v>
      </c>
      <c r="B31" s="254"/>
      <c r="C31" s="1475"/>
      <c r="D31" s="256"/>
      <c r="E31" s="256"/>
      <c r="F31" s="256"/>
      <c r="G31" s="256"/>
      <c r="H31" s="256"/>
      <c r="I31" s="256"/>
      <c r="J31" s="256"/>
      <c r="K31" s="256"/>
      <c r="L31" s="236"/>
    </row>
    <row r="32" spans="1:12">
      <c r="A32" s="253">
        <v>24</v>
      </c>
      <c r="B32" s="254"/>
      <c r="C32" s="1475"/>
      <c r="D32" s="256"/>
      <c r="E32" s="256"/>
      <c r="F32" s="256"/>
      <c r="G32" s="256"/>
      <c r="H32" s="256"/>
      <c r="I32" s="256"/>
      <c r="J32" s="256"/>
      <c r="K32" s="256"/>
      <c r="L32" s="236"/>
    </row>
    <row r="33" spans="1:12">
      <c r="A33" s="253">
        <v>25</v>
      </c>
      <c r="B33" s="254"/>
      <c r="C33" s="1475"/>
      <c r="D33" s="256"/>
      <c r="E33" s="256"/>
      <c r="F33" s="256"/>
      <c r="G33" s="256"/>
      <c r="H33" s="256"/>
      <c r="I33" s="256"/>
      <c r="J33" s="256"/>
      <c r="K33" s="256"/>
      <c r="L33" s="236"/>
    </row>
    <row r="34" spans="1:12">
      <c r="A34" s="253">
        <v>26</v>
      </c>
      <c r="B34" s="254" t="s">
        <v>3834</v>
      </c>
      <c r="C34" s="1475"/>
      <c r="D34" s="256"/>
      <c r="E34" s="256"/>
      <c r="F34" s="256"/>
      <c r="G34" s="256"/>
      <c r="H34" s="256"/>
      <c r="I34" s="256"/>
      <c r="J34" s="256"/>
      <c r="K34" s="256"/>
      <c r="L34" s="236"/>
    </row>
    <row r="35" spans="1:12">
      <c r="A35" s="253">
        <v>27</v>
      </c>
      <c r="B35" s="254"/>
      <c r="C35" s="1475"/>
      <c r="D35" s="256"/>
      <c r="E35" s="256"/>
      <c r="F35" s="256"/>
      <c r="G35" s="256"/>
      <c r="H35" s="256"/>
      <c r="I35" s="256"/>
      <c r="J35" s="256"/>
      <c r="K35" s="256"/>
      <c r="L35" s="236"/>
    </row>
    <row r="36" spans="1:12">
      <c r="A36" s="253">
        <v>28</v>
      </c>
      <c r="B36" s="254" t="s">
        <v>3835</v>
      </c>
      <c r="C36" s="1475"/>
      <c r="D36" s="256"/>
      <c r="E36" s="256"/>
      <c r="F36" s="256"/>
      <c r="G36" s="256"/>
      <c r="H36" s="256"/>
      <c r="I36" s="256"/>
      <c r="J36" s="256"/>
      <c r="K36" s="256"/>
      <c r="L36" s="236"/>
    </row>
    <row r="37" spans="1:12">
      <c r="A37" s="253">
        <v>29</v>
      </c>
      <c r="B37" s="254"/>
      <c r="C37" s="1475"/>
      <c r="D37" s="256"/>
      <c r="E37" s="256"/>
      <c r="F37" s="256"/>
      <c r="G37" s="256"/>
      <c r="H37" s="256"/>
      <c r="I37" s="256"/>
      <c r="J37" s="256"/>
      <c r="K37" s="256"/>
      <c r="L37" s="236"/>
    </row>
    <row r="38" spans="1:12">
      <c r="A38" s="253">
        <v>30</v>
      </c>
      <c r="B38" s="254"/>
      <c r="C38" s="1475"/>
      <c r="D38" s="256"/>
      <c r="E38" s="256"/>
      <c r="F38" s="256"/>
      <c r="G38" s="256"/>
      <c r="H38" s="256"/>
      <c r="I38" s="256"/>
      <c r="J38" s="256"/>
      <c r="K38" s="256"/>
      <c r="L38" s="236"/>
    </row>
    <row r="39" spans="1:12">
      <c r="A39" s="253">
        <v>31</v>
      </c>
      <c r="B39" s="254" t="s">
        <v>3836</v>
      </c>
      <c r="C39" s="1475"/>
      <c r="D39" s="256"/>
      <c r="E39" s="256"/>
      <c r="F39" s="256"/>
      <c r="G39" s="256"/>
      <c r="H39" s="256"/>
      <c r="I39" s="256"/>
      <c r="J39" s="256"/>
      <c r="K39" s="256"/>
      <c r="L39" s="236"/>
    </row>
    <row r="40" spans="1:12">
      <c r="A40" s="253">
        <v>32</v>
      </c>
      <c r="B40" s="254"/>
      <c r="C40" s="1475"/>
      <c r="D40" s="256"/>
      <c r="E40" s="256"/>
      <c r="F40" s="256"/>
      <c r="G40" s="256"/>
      <c r="H40" s="256"/>
      <c r="I40" s="256"/>
      <c r="J40" s="256"/>
      <c r="K40" s="256"/>
      <c r="L40" s="236"/>
    </row>
    <row r="41" spans="1:12">
      <c r="A41" s="253">
        <v>33</v>
      </c>
      <c r="B41" s="254"/>
      <c r="C41" s="1475"/>
      <c r="D41" s="256"/>
      <c r="E41" s="256"/>
      <c r="F41" s="256"/>
      <c r="G41" s="256"/>
      <c r="H41" s="256"/>
      <c r="I41" s="256"/>
      <c r="J41" s="256"/>
      <c r="K41" s="256"/>
      <c r="L41" s="236"/>
    </row>
    <row r="42" spans="1:12">
      <c r="A42" s="253">
        <v>34</v>
      </c>
      <c r="B42" s="254" t="s">
        <v>3837</v>
      </c>
      <c r="C42" s="1475"/>
      <c r="D42" s="256"/>
      <c r="E42" s="256"/>
      <c r="F42" s="256"/>
      <c r="G42" s="256"/>
      <c r="H42" s="256"/>
      <c r="I42" s="256"/>
      <c r="J42" s="256"/>
      <c r="K42" s="256"/>
      <c r="L42" s="236"/>
    </row>
    <row r="43" spans="1:12">
      <c r="A43" s="253">
        <v>35</v>
      </c>
      <c r="B43" s="254"/>
      <c r="C43" s="1475"/>
      <c r="D43" s="256"/>
      <c r="E43" s="256"/>
      <c r="F43" s="256"/>
      <c r="G43" s="256"/>
      <c r="H43" s="256"/>
      <c r="I43" s="256"/>
      <c r="J43" s="256"/>
      <c r="K43" s="256"/>
      <c r="L43" s="236"/>
    </row>
    <row r="44" spans="1:12">
      <c r="A44" s="253">
        <v>36</v>
      </c>
      <c r="B44" s="256"/>
      <c r="C44" s="1475"/>
      <c r="D44" s="256"/>
      <c r="E44" s="256"/>
      <c r="F44" s="256"/>
      <c r="G44" s="256"/>
      <c r="H44" s="256"/>
      <c r="I44" s="256"/>
      <c r="J44" s="256"/>
      <c r="K44" s="256"/>
      <c r="L44" s="236"/>
    </row>
    <row r="45" spans="1:12">
      <c r="A45" s="270">
        <v>37</v>
      </c>
      <c r="B45" s="256"/>
      <c r="C45" s="1475"/>
      <c r="D45" s="256"/>
      <c r="E45" s="256"/>
      <c r="F45" s="256"/>
      <c r="G45" s="256"/>
      <c r="H45" s="256"/>
      <c r="I45" s="256"/>
      <c r="J45" s="256"/>
      <c r="K45" s="256"/>
      <c r="L45" s="236"/>
    </row>
    <row r="46" spans="1:12">
      <c r="A46" s="270">
        <v>38</v>
      </c>
      <c r="B46" s="256"/>
      <c r="C46" s="1475"/>
      <c r="D46" s="256"/>
      <c r="E46" s="256"/>
      <c r="F46" s="256"/>
      <c r="G46" s="256"/>
      <c r="H46" s="256"/>
      <c r="I46" s="256"/>
      <c r="J46" s="256"/>
      <c r="K46" s="256"/>
      <c r="L46" s="236"/>
    </row>
    <row r="47" spans="1:12">
      <c r="A47" s="270">
        <v>39</v>
      </c>
      <c r="B47" s="256" t="s">
        <v>3838</v>
      </c>
      <c r="C47" s="1475"/>
      <c r="D47" s="256"/>
      <c r="E47" s="256"/>
      <c r="F47" s="256"/>
      <c r="G47" s="256"/>
      <c r="H47" s="256"/>
      <c r="I47" s="256"/>
      <c r="J47" s="256"/>
      <c r="K47" s="256"/>
      <c r="L47" s="236"/>
    </row>
    <row r="48" spans="1:12">
      <c r="A48" s="270">
        <v>40</v>
      </c>
      <c r="B48" s="256"/>
      <c r="C48" s="1475"/>
      <c r="D48" s="256"/>
      <c r="E48" s="256"/>
      <c r="F48" s="256"/>
      <c r="G48" s="256"/>
      <c r="H48" s="256"/>
      <c r="I48" s="256"/>
      <c r="J48" s="256"/>
      <c r="K48" s="256"/>
      <c r="L48" s="236"/>
    </row>
    <row r="49" spans="1:12">
      <c r="A49" s="270">
        <v>41</v>
      </c>
      <c r="B49" s="256" t="s">
        <v>3839</v>
      </c>
      <c r="C49" s="1475"/>
      <c r="D49" s="256"/>
      <c r="E49" s="256"/>
      <c r="F49" s="256"/>
      <c r="G49" s="256"/>
      <c r="H49" s="256"/>
      <c r="I49" s="256"/>
      <c r="J49" s="256"/>
      <c r="K49" s="256"/>
      <c r="L49" s="236"/>
    </row>
    <row r="50" spans="1:12">
      <c r="A50" s="270">
        <v>42</v>
      </c>
      <c r="B50" s="256"/>
      <c r="C50" s="1475"/>
      <c r="D50" s="256"/>
      <c r="E50" s="256"/>
      <c r="F50" s="256"/>
      <c r="G50" s="256"/>
      <c r="H50" s="256"/>
      <c r="I50" s="256"/>
      <c r="J50" s="256"/>
      <c r="K50" s="256"/>
      <c r="L50" s="236"/>
    </row>
    <row r="51" spans="1:12" ht="15.75" thickBot="1">
      <c r="A51" s="271">
        <v>43</v>
      </c>
      <c r="B51" s="1194" t="s">
        <v>1133</v>
      </c>
      <c r="C51" s="1477">
        <f t="shared" ref="C51:J51" si="1">SUM(C30:C50)</f>
        <v>0</v>
      </c>
      <c r="D51" s="273">
        <f t="shared" si="1"/>
        <v>0</v>
      </c>
      <c r="E51" s="273">
        <f t="shared" si="1"/>
        <v>0</v>
      </c>
      <c r="F51" s="273">
        <f t="shared" si="1"/>
        <v>0</v>
      </c>
      <c r="G51" s="273">
        <f t="shared" si="1"/>
        <v>0</v>
      </c>
      <c r="H51" s="273">
        <f t="shared" si="1"/>
        <v>0</v>
      </c>
      <c r="I51" s="273">
        <f t="shared" si="1"/>
        <v>0</v>
      </c>
      <c r="J51" s="273">
        <f t="shared" si="1"/>
        <v>0</v>
      </c>
      <c r="K51" s="272"/>
      <c r="L51" s="274">
        <f>SUM(L30:L50)</f>
        <v>0</v>
      </c>
    </row>
    <row r="52" spans="1:12">
      <c r="K52" t="s">
        <v>3267</v>
      </c>
    </row>
    <row r="53" spans="1:12">
      <c r="A53" s="8" t="s">
        <v>3840</v>
      </c>
      <c r="B53" s="8"/>
      <c r="C53" s="8"/>
      <c r="D53" s="8"/>
      <c r="E53" s="8"/>
      <c r="F53" s="8"/>
      <c r="G53" s="8"/>
      <c r="H53" s="8"/>
      <c r="I53" s="8"/>
      <c r="J53" s="8"/>
      <c r="K53" s="8"/>
      <c r="L53" s="8"/>
    </row>
    <row r="54" spans="1:12" ht="15.75" thickBot="1">
      <c r="A54" s="22" t="str">
        <f>'Data sheet'!A53</f>
        <v>Annual Report of New York American Water Company, Inc.  - Service Area 2                          Year Ended  December 31, 2018</v>
      </c>
      <c r="B54" s="243"/>
      <c r="C54" s="229"/>
      <c r="D54" s="230"/>
    </row>
    <row r="55" spans="1:12">
      <c r="A55" s="231"/>
      <c r="B55" s="244"/>
      <c r="C55" s="232"/>
      <c r="D55" s="244"/>
      <c r="E55" s="244"/>
      <c r="F55" s="244"/>
      <c r="G55" s="244"/>
      <c r="H55" s="244"/>
      <c r="I55" s="244"/>
      <c r="J55" s="244"/>
      <c r="K55" s="244"/>
      <c r="L55" s="233"/>
    </row>
    <row r="56" spans="1:12" ht="15.75">
      <c r="A56" s="234" t="s">
        <v>3813</v>
      </c>
      <c r="B56" s="6"/>
      <c r="C56" s="13"/>
      <c r="D56" s="13"/>
      <c r="E56" s="13"/>
      <c r="F56" s="13"/>
      <c r="G56" s="13"/>
      <c r="H56" s="13"/>
      <c r="I56" s="8"/>
      <c r="J56" s="8"/>
      <c r="K56" s="8"/>
      <c r="L56" s="235"/>
    </row>
    <row r="57" spans="1:12" ht="15.75">
      <c r="A57" s="234" t="s">
        <v>3814</v>
      </c>
      <c r="B57" s="6"/>
      <c r="C57" s="13"/>
      <c r="D57" s="245"/>
      <c r="E57" s="13"/>
      <c r="F57" s="13"/>
      <c r="G57" s="13"/>
      <c r="H57" s="13"/>
      <c r="I57" s="8"/>
      <c r="J57" s="8"/>
      <c r="K57" s="8"/>
      <c r="L57" s="235"/>
    </row>
    <row r="58" spans="1:12" ht="18">
      <c r="A58" s="246" t="s">
        <v>3815</v>
      </c>
      <c r="B58" s="1"/>
      <c r="C58" s="3"/>
      <c r="D58" s="6"/>
      <c r="E58" s="6"/>
      <c r="F58" s="6"/>
      <c r="G58" s="6"/>
      <c r="H58" s="6"/>
      <c r="I58" s="6"/>
      <c r="J58" s="6"/>
      <c r="K58" s="6"/>
      <c r="L58" s="247"/>
    </row>
    <row r="59" spans="1:12">
      <c r="A59" s="248"/>
      <c r="B59" s="249"/>
      <c r="C59" s="250"/>
      <c r="D59" s="251"/>
      <c r="E59" s="251"/>
      <c r="F59" s="251"/>
      <c r="G59" s="251"/>
      <c r="H59" s="251"/>
      <c r="I59" s="251"/>
      <c r="J59" s="251"/>
      <c r="K59" s="251"/>
      <c r="L59" s="252"/>
    </row>
    <row r="60" spans="1:12">
      <c r="A60" s="275" t="s">
        <v>1122</v>
      </c>
      <c r="B60" s="254"/>
      <c r="C60" s="1190" t="s">
        <v>3816</v>
      </c>
      <c r="D60" s="256"/>
      <c r="E60" s="256"/>
      <c r="F60" s="256"/>
      <c r="G60" s="256"/>
      <c r="H60" s="256"/>
      <c r="I60" s="256"/>
      <c r="J60" s="890" t="s">
        <v>3817</v>
      </c>
      <c r="K60" s="890" t="s">
        <v>3818</v>
      </c>
      <c r="L60" s="891" t="s">
        <v>3819</v>
      </c>
    </row>
    <row r="61" spans="1:12">
      <c r="A61" s="282" t="s">
        <v>1134</v>
      </c>
      <c r="B61" s="1191" t="s">
        <v>3820</v>
      </c>
      <c r="C61" s="1192" t="s">
        <v>3821</v>
      </c>
      <c r="D61" s="1124" t="s">
        <v>3822</v>
      </c>
      <c r="E61" s="259"/>
      <c r="F61" s="259"/>
      <c r="G61" s="259"/>
      <c r="H61" s="259"/>
      <c r="I61" s="259"/>
      <c r="J61" s="1124" t="s">
        <v>3823</v>
      </c>
      <c r="K61" s="1124" t="s">
        <v>3824</v>
      </c>
      <c r="L61" s="1193" t="s">
        <v>3825</v>
      </c>
    </row>
    <row r="62" spans="1:12" ht="15.75">
      <c r="A62" s="275">
        <v>1</v>
      </c>
      <c r="B62" s="929" t="s">
        <v>3841</v>
      </c>
      <c r="C62" s="255"/>
      <c r="D62" s="256"/>
      <c r="E62" s="256"/>
      <c r="F62" s="256"/>
      <c r="G62" s="256"/>
      <c r="H62" s="256"/>
      <c r="I62" s="256"/>
      <c r="J62" s="256"/>
      <c r="K62" s="256"/>
      <c r="L62" s="236"/>
    </row>
    <row r="63" spans="1:12" ht="15.75">
      <c r="A63" s="275">
        <v>2</v>
      </c>
      <c r="B63" s="261" t="s">
        <v>3842</v>
      </c>
      <c r="C63" s="276"/>
      <c r="D63" s="929" t="s">
        <v>1</v>
      </c>
      <c r="E63" s="263"/>
      <c r="F63" s="263"/>
      <c r="G63" s="263"/>
      <c r="H63" s="263"/>
      <c r="I63" s="263"/>
      <c r="J63" s="263"/>
      <c r="K63" s="263"/>
      <c r="L63" s="264"/>
    </row>
    <row r="64" spans="1:12">
      <c r="A64" s="275">
        <v>3</v>
      </c>
      <c r="B64" s="254"/>
      <c r="C64" s="255"/>
      <c r="D64" s="256"/>
      <c r="E64" s="256"/>
      <c r="F64" s="256"/>
      <c r="G64" s="256"/>
      <c r="H64" s="256"/>
      <c r="I64" s="256"/>
      <c r="J64" s="256"/>
      <c r="K64" s="256"/>
      <c r="L64" s="236"/>
    </row>
    <row r="65" spans="1:12">
      <c r="A65" s="275">
        <v>4</v>
      </c>
      <c r="B65" s="254"/>
      <c r="C65" s="255"/>
      <c r="D65" s="256"/>
      <c r="E65" s="256"/>
      <c r="F65" s="256"/>
      <c r="G65" s="256"/>
      <c r="H65" s="256"/>
      <c r="I65" s="256"/>
      <c r="J65" s="256"/>
      <c r="K65" s="256"/>
      <c r="L65" s="236"/>
    </row>
    <row r="66" spans="1:12">
      <c r="A66" s="275">
        <v>5</v>
      </c>
      <c r="B66" s="254"/>
      <c r="C66" s="255"/>
      <c r="D66" s="256"/>
      <c r="E66" s="256"/>
      <c r="F66" s="256"/>
      <c r="G66" s="256"/>
      <c r="H66" s="256"/>
      <c r="I66" s="256"/>
      <c r="J66" s="256"/>
      <c r="K66" s="256"/>
      <c r="L66" s="236"/>
    </row>
    <row r="67" spans="1:12">
      <c r="A67" s="275">
        <v>6</v>
      </c>
      <c r="B67" s="261" t="s">
        <v>3843</v>
      </c>
      <c r="C67" s="255"/>
      <c r="D67" s="256"/>
      <c r="E67" s="256"/>
      <c r="F67" s="256"/>
      <c r="G67" s="256"/>
      <c r="H67" s="256"/>
      <c r="I67" s="256"/>
      <c r="J67" s="256"/>
      <c r="K67" s="256"/>
      <c r="L67" s="236"/>
    </row>
    <row r="68" spans="1:12">
      <c r="A68" s="275">
        <v>7</v>
      </c>
      <c r="B68" s="254"/>
      <c r="C68" s="277"/>
      <c r="D68" s="256"/>
      <c r="E68" s="256"/>
      <c r="F68" s="256"/>
      <c r="G68" s="256"/>
      <c r="H68" s="256"/>
      <c r="I68" s="256"/>
      <c r="J68" s="256"/>
      <c r="K68" s="256"/>
      <c r="L68" s="236"/>
    </row>
    <row r="69" spans="1:12">
      <c r="A69" s="275">
        <v>8</v>
      </c>
      <c r="B69" s="254"/>
      <c r="C69" s="278"/>
      <c r="D69" s="256"/>
      <c r="E69" s="256"/>
      <c r="F69" s="256"/>
      <c r="G69" s="256"/>
      <c r="H69" s="256"/>
      <c r="I69" s="256"/>
      <c r="J69" s="256"/>
      <c r="K69" s="256"/>
      <c r="L69" s="236"/>
    </row>
    <row r="70" spans="1:12">
      <c r="A70" s="275">
        <v>9</v>
      </c>
      <c r="B70" s="254"/>
      <c r="C70" s="278"/>
      <c r="D70" s="256"/>
      <c r="E70" s="256"/>
      <c r="F70" s="256"/>
      <c r="G70" s="256"/>
      <c r="H70" s="256"/>
      <c r="I70" s="256"/>
      <c r="J70" s="256"/>
      <c r="K70" s="256"/>
      <c r="L70" s="236"/>
    </row>
    <row r="71" spans="1:12">
      <c r="A71" s="275">
        <v>10</v>
      </c>
      <c r="B71" s="261" t="s">
        <v>3844</v>
      </c>
      <c r="C71" s="278"/>
      <c r="D71" s="256"/>
      <c r="E71" s="256"/>
      <c r="F71" s="256"/>
      <c r="G71" s="256"/>
      <c r="H71" s="256"/>
      <c r="I71" s="256"/>
      <c r="J71" s="256"/>
      <c r="K71" s="256"/>
      <c r="L71" s="236"/>
    </row>
    <row r="72" spans="1:12">
      <c r="A72" s="275">
        <v>11</v>
      </c>
      <c r="B72" s="254"/>
      <c r="C72" s="278"/>
      <c r="D72" s="256"/>
      <c r="E72" s="256"/>
      <c r="F72" s="256"/>
      <c r="G72" s="256"/>
      <c r="H72" s="256"/>
      <c r="I72" s="256"/>
      <c r="J72" s="256"/>
      <c r="K72" s="256"/>
      <c r="L72" s="236"/>
    </row>
    <row r="73" spans="1:12">
      <c r="A73" s="275">
        <v>12</v>
      </c>
      <c r="B73" s="254"/>
      <c r="C73" s="278"/>
      <c r="D73" s="256"/>
      <c r="E73" s="256"/>
      <c r="F73" s="256"/>
      <c r="G73" s="256"/>
      <c r="H73" s="256"/>
      <c r="I73" s="256"/>
      <c r="J73" s="256"/>
      <c r="K73" s="256"/>
      <c r="L73" s="236"/>
    </row>
    <row r="74" spans="1:12">
      <c r="A74" s="275">
        <v>13</v>
      </c>
      <c r="B74" s="254"/>
      <c r="C74" s="278"/>
      <c r="D74" s="256"/>
      <c r="E74" s="256"/>
      <c r="F74" s="256"/>
      <c r="G74" s="256"/>
      <c r="H74" s="256"/>
      <c r="I74" s="256"/>
      <c r="J74" s="256"/>
      <c r="K74" s="256"/>
      <c r="L74" s="236"/>
    </row>
    <row r="75" spans="1:12">
      <c r="A75" s="275">
        <v>14</v>
      </c>
      <c r="B75" s="261" t="s">
        <v>3845</v>
      </c>
      <c r="C75" s="278"/>
      <c r="D75" s="256"/>
      <c r="E75" s="256"/>
      <c r="F75" s="256"/>
      <c r="G75" s="256"/>
      <c r="H75" s="256"/>
      <c r="I75" s="256"/>
      <c r="J75" s="256"/>
      <c r="K75" s="256"/>
      <c r="L75" s="236"/>
    </row>
    <row r="76" spans="1:12">
      <c r="A76" s="275">
        <v>15</v>
      </c>
      <c r="B76" s="254"/>
      <c r="C76" s="278"/>
      <c r="D76" s="256"/>
      <c r="E76" s="256"/>
      <c r="F76" s="256"/>
      <c r="G76" s="256"/>
      <c r="H76" s="256"/>
      <c r="I76" s="256"/>
      <c r="J76" s="256"/>
      <c r="K76" s="256"/>
      <c r="L76" s="236"/>
    </row>
    <row r="77" spans="1:12">
      <c r="A77" s="275">
        <v>16</v>
      </c>
      <c r="B77" s="254"/>
      <c r="C77" s="278"/>
      <c r="D77" s="256"/>
      <c r="E77" s="256"/>
      <c r="F77" s="256"/>
      <c r="G77" s="256"/>
      <c r="H77" s="256"/>
      <c r="I77" s="256"/>
      <c r="J77" s="256"/>
      <c r="K77" s="256"/>
      <c r="L77" s="236"/>
    </row>
    <row r="78" spans="1:12">
      <c r="A78" s="275">
        <v>17</v>
      </c>
      <c r="B78" s="254"/>
      <c r="C78" s="278"/>
      <c r="D78" s="256"/>
      <c r="E78" s="256"/>
      <c r="F78" s="256"/>
      <c r="G78" s="256"/>
      <c r="H78" s="256"/>
      <c r="I78" s="256"/>
      <c r="J78" s="256"/>
      <c r="K78" s="256"/>
      <c r="L78" s="236"/>
    </row>
    <row r="79" spans="1:12">
      <c r="A79" s="275">
        <v>18</v>
      </c>
      <c r="B79" s="261" t="s">
        <v>1221</v>
      </c>
      <c r="C79" s="278"/>
      <c r="D79" s="256"/>
      <c r="E79" s="256"/>
      <c r="F79" s="256"/>
      <c r="G79" s="256"/>
      <c r="H79" s="256"/>
      <c r="I79" s="256"/>
      <c r="J79" s="256"/>
      <c r="K79" s="256"/>
      <c r="L79" s="236"/>
    </row>
    <row r="80" spans="1:12">
      <c r="A80" s="275">
        <v>19</v>
      </c>
      <c r="B80" s="229"/>
      <c r="C80" s="279"/>
      <c r="E80" s="280"/>
      <c r="G80" s="280"/>
      <c r="I80" s="280"/>
      <c r="K80" s="280"/>
      <c r="L80" s="236"/>
    </row>
    <row r="81" spans="1:12">
      <c r="A81" s="275">
        <v>20</v>
      </c>
      <c r="B81" s="229"/>
      <c r="C81" s="279"/>
      <c r="E81" s="280"/>
      <c r="G81" s="280"/>
      <c r="I81" s="280"/>
      <c r="K81" s="280"/>
      <c r="L81" s="236"/>
    </row>
    <row r="82" spans="1:12">
      <c r="A82" s="275">
        <v>21</v>
      </c>
      <c r="B82" s="229"/>
      <c r="C82" s="279"/>
      <c r="E82" s="280"/>
      <c r="G82" s="280"/>
      <c r="I82" s="280"/>
      <c r="K82" s="280"/>
      <c r="L82" s="236"/>
    </row>
    <row r="83" spans="1:12">
      <c r="A83" s="275">
        <v>22</v>
      </c>
      <c r="B83" s="281"/>
      <c r="C83" s="279"/>
      <c r="E83" s="280"/>
      <c r="G83" s="280"/>
      <c r="I83" s="280"/>
      <c r="K83" s="280"/>
      <c r="L83" s="236"/>
    </row>
    <row r="84" spans="1:12">
      <c r="A84" s="275">
        <v>23</v>
      </c>
      <c r="B84" s="229"/>
      <c r="C84" s="155"/>
      <c r="E84" s="280"/>
      <c r="G84" s="280"/>
      <c r="I84" s="280"/>
      <c r="K84" s="280"/>
      <c r="L84" s="236"/>
    </row>
    <row r="85" spans="1:12">
      <c r="A85" s="275">
        <v>24</v>
      </c>
      <c r="B85" s="229"/>
      <c r="C85" s="155"/>
      <c r="E85" s="280"/>
      <c r="G85" s="280"/>
      <c r="I85" s="280"/>
      <c r="K85" s="280"/>
      <c r="L85" s="236"/>
    </row>
    <row r="86" spans="1:12">
      <c r="A86" s="282">
        <v>25</v>
      </c>
      <c r="B86" s="768" t="s">
        <v>3846</v>
      </c>
      <c r="C86" s="147">
        <f t="shared" ref="C86:J86" si="2">SUM(C63:C66)-SUM(C67:C70)+SUM(C71:C74)-SUM(C75:C78)-SUM(C79:C85)</f>
        <v>0</v>
      </c>
      <c r="D86" s="147">
        <f t="shared" si="2"/>
        <v>0</v>
      </c>
      <c r="E86" s="147">
        <f t="shared" si="2"/>
        <v>0</v>
      </c>
      <c r="F86" s="147">
        <f t="shared" si="2"/>
        <v>0</v>
      </c>
      <c r="G86" s="147">
        <f t="shared" si="2"/>
        <v>0</v>
      </c>
      <c r="H86" s="147">
        <f t="shared" si="2"/>
        <v>0</v>
      </c>
      <c r="I86" s="147">
        <f t="shared" si="2"/>
        <v>0</v>
      </c>
      <c r="J86" s="147">
        <f t="shared" si="2"/>
        <v>0</v>
      </c>
      <c r="K86" s="283"/>
      <c r="L86" s="284">
        <f>SUM(L63:L66)-SUM(L67:L70)+SUM(L71:L74)-SUM(L75:L78)-SUM(L79:L85)</f>
        <v>0</v>
      </c>
    </row>
    <row r="87" spans="1:12">
      <c r="A87" s="237"/>
      <c r="B87" s="285"/>
      <c r="C87" s="286"/>
      <c r="D87" s="287"/>
      <c r="E87" s="287"/>
      <c r="F87" s="287"/>
      <c r="G87" s="287"/>
      <c r="H87" s="287"/>
      <c r="I87" s="287"/>
      <c r="J87" s="287"/>
      <c r="K87" s="287"/>
      <c r="L87" s="288"/>
    </row>
    <row r="88" spans="1:12" ht="15.75">
      <c r="A88" s="237"/>
      <c r="B88" s="6" t="s">
        <v>3847</v>
      </c>
      <c r="C88" s="289"/>
      <c r="D88" s="8"/>
      <c r="E88" s="8"/>
      <c r="F88" s="8"/>
      <c r="G88" s="8"/>
      <c r="H88" s="8"/>
      <c r="I88" s="8"/>
      <c r="J88" s="8"/>
      <c r="K88" s="8"/>
      <c r="L88" s="235"/>
    </row>
    <row r="89" spans="1:12">
      <c r="A89" s="237"/>
      <c r="B89" s="229"/>
      <c r="C89" s="238"/>
      <c r="L89" s="236"/>
    </row>
    <row r="90" spans="1:12">
      <c r="A90" s="237"/>
      <c r="B90" s="229"/>
      <c r="C90" s="238"/>
      <c r="L90" s="236"/>
    </row>
    <row r="91" spans="1:12">
      <c r="A91" s="237"/>
      <c r="B91" s="229"/>
      <c r="C91" s="238"/>
      <c r="L91" s="236"/>
    </row>
    <row r="92" spans="1:12">
      <c r="A92" s="237"/>
      <c r="B92" s="229"/>
      <c r="C92" s="238"/>
      <c r="L92" s="236"/>
    </row>
    <row r="93" spans="1:12">
      <c r="A93" s="237"/>
      <c r="B93" s="229"/>
      <c r="C93" s="238"/>
      <c r="L93" s="236"/>
    </row>
    <row r="94" spans="1:12">
      <c r="A94" s="237"/>
      <c r="B94" s="229"/>
      <c r="C94" s="238"/>
      <c r="L94" s="236"/>
    </row>
    <row r="95" spans="1:12">
      <c r="A95" s="237"/>
      <c r="B95" s="229"/>
      <c r="C95" s="238"/>
      <c r="L95" s="236"/>
    </row>
    <row r="96" spans="1:12">
      <c r="A96" s="237"/>
      <c r="B96" s="229"/>
      <c r="C96" s="238"/>
      <c r="L96" s="236"/>
    </row>
    <row r="97" spans="1:12">
      <c r="A97" s="237"/>
      <c r="B97" s="229"/>
      <c r="C97" s="238"/>
      <c r="L97" s="236"/>
    </row>
    <row r="98" spans="1:12">
      <c r="A98" s="237"/>
      <c r="B98" s="229"/>
      <c r="C98" s="238"/>
      <c r="L98" s="236"/>
    </row>
    <row r="99" spans="1:12">
      <c r="A99" s="237"/>
      <c r="B99" s="229"/>
      <c r="C99" s="238"/>
      <c r="L99" s="236"/>
    </row>
    <row r="100" spans="1:12">
      <c r="A100" s="237"/>
      <c r="B100" s="229"/>
      <c r="C100" s="238"/>
      <c r="L100" s="236"/>
    </row>
    <row r="101" spans="1:12">
      <c r="A101" s="237"/>
      <c r="B101" s="229"/>
      <c r="C101" s="238"/>
      <c r="L101" s="236"/>
    </row>
    <row r="102" spans="1:12">
      <c r="A102" s="237"/>
      <c r="B102" s="229"/>
      <c r="C102" s="238"/>
      <c r="L102" s="236"/>
    </row>
    <row r="103" spans="1:12" ht="15.75" thickBot="1">
      <c r="A103" s="240"/>
      <c r="B103" s="290"/>
      <c r="C103" s="241"/>
      <c r="D103" s="290"/>
      <c r="E103" s="290"/>
      <c r="F103" s="290"/>
      <c r="G103" s="290"/>
      <c r="H103" s="290"/>
      <c r="I103" s="290"/>
      <c r="J103" s="290"/>
      <c r="K103" s="290"/>
      <c r="L103" s="242"/>
    </row>
    <row r="104" spans="1:12">
      <c r="K104" t="s">
        <v>3267</v>
      </c>
    </row>
    <row r="105" spans="1:12">
      <c r="A105" s="8" t="s">
        <v>3848</v>
      </c>
      <c r="B105" s="8"/>
      <c r="C105" s="8"/>
      <c r="D105" s="8"/>
      <c r="E105" s="8"/>
      <c r="F105" s="8"/>
      <c r="G105" s="8"/>
      <c r="H105" s="8"/>
      <c r="I105" s="8"/>
      <c r="J105" s="8"/>
      <c r="K105" s="8"/>
      <c r="L105" s="8"/>
    </row>
    <row r="106" spans="1:12" ht="15.75" thickBot="1">
      <c r="A106" s="22" t="str">
        <f>'Data sheet'!A53</f>
        <v>Annual Report of New York American Water Company, Inc.  - Service Area 2                          Year Ended  December 31, 2018</v>
      </c>
      <c r="B106" s="243"/>
      <c r="C106" s="229"/>
      <c r="D106" s="230"/>
    </row>
    <row r="107" spans="1:12">
      <c r="A107" s="231"/>
      <c r="B107" s="244"/>
      <c r="C107" s="232"/>
      <c r="D107" s="244"/>
      <c r="E107" s="244"/>
      <c r="F107" s="244"/>
      <c r="G107" s="244"/>
      <c r="H107" s="244"/>
      <c r="I107" s="244"/>
      <c r="J107" s="244"/>
      <c r="K107" s="244"/>
      <c r="L107" s="233"/>
    </row>
    <row r="108" spans="1:12" ht="15.75">
      <c r="A108" s="234" t="s">
        <v>3849</v>
      </c>
      <c r="B108" s="6"/>
      <c r="C108" s="13"/>
      <c r="D108" s="13"/>
      <c r="E108" s="13"/>
      <c r="F108" s="13"/>
      <c r="G108" s="13"/>
      <c r="H108" s="13"/>
      <c r="I108" s="8"/>
      <c r="J108" s="8"/>
      <c r="K108" s="8"/>
      <c r="L108" s="235"/>
    </row>
    <row r="109" spans="1:12" ht="15.75">
      <c r="A109" s="234" t="s">
        <v>3814</v>
      </c>
      <c r="B109" s="6"/>
      <c r="C109" s="13"/>
      <c r="D109" s="245"/>
      <c r="E109" s="13"/>
      <c r="F109" s="13"/>
      <c r="G109" s="13"/>
      <c r="H109" s="13"/>
      <c r="I109" s="8"/>
      <c r="J109" s="8"/>
      <c r="K109" s="8"/>
      <c r="L109" s="235"/>
    </row>
    <row r="110" spans="1:12" ht="18">
      <c r="A110" s="246" t="s">
        <v>3815</v>
      </c>
      <c r="B110" s="1"/>
      <c r="C110" s="3"/>
      <c r="D110" s="6"/>
      <c r="E110" s="6"/>
      <c r="F110" s="6"/>
      <c r="G110" s="6"/>
      <c r="H110" s="6"/>
      <c r="I110" s="6"/>
      <c r="J110" s="6"/>
      <c r="K110" s="6"/>
      <c r="L110" s="247"/>
    </row>
    <row r="111" spans="1:12">
      <c r="A111" s="248"/>
      <c r="B111" s="249"/>
      <c r="C111" s="250"/>
      <c r="D111" s="251"/>
      <c r="E111" s="251"/>
      <c r="F111" s="251"/>
      <c r="G111" s="251"/>
      <c r="H111" s="251"/>
      <c r="I111" s="251"/>
      <c r="J111" s="251"/>
      <c r="K111" s="251"/>
      <c r="L111" s="252"/>
    </row>
    <row r="112" spans="1:12">
      <c r="A112" s="275" t="s">
        <v>1122</v>
      </c>
      <c r="B112" s="254"/>
      <c r="C112" s="1190" t="s">
        <v>3816</v>
      </c>
      <c r="D112" s="256"/>
      <c r="E112" s="256"/>
      <c r="F112" s="256"/>
      <c r="G112" s="256"/>
      <c r="H112" s="256"/>
      <c r="I112" s="256"/>
      <c r="J112" s="890" t="s">
        <v>3817</v>
      </c>
      <c r="K112" s="890" t="s">
        <v>3818</v>
      </c>
      <c r="L112" s="891" t="s">
        <v>3819</v>
      </c>
    </row>
    <row r="113" spans="1:12">
      <c r="A113" s="282" t="s">
        <v>1134</v>
      </c>
      <c r="B113" s="1191" t="s">
        <v>3820</v>
      </c>
      <c r="C113" s="1192" t="s">
        <v>3821</v>
      </c>
      <c r="D113" s="1124" t="s">
        <v>3822</v>
      </c>
      <c r="E113" s="259"/>
      <c r="F113" s="259"/>
      <c r="G113" s="259"/>
      <c r="H113" s="259"/>
      <c r="I113" s="259"/>
      <c r="J113" s="1124" t="s">
        <v>3823</v>
      </c>
      <c r="K113" s="1124" t="s">
        <v>3824</v>
      </c>
      <c r="L113" s="1193" t="s">
        <v>3825</v>
      </c>
    </row>
    <row r="114" spans="1:12" ht="15.75">
      <c r="A114" s="275">
        <v>1</v>
      </c>
      <c r="B114" s="929" t="s">
        <v>3312</v>
      </c>
      <c r="C114" s="255"/>
      <c r="D114" s="256"/>
      <c r="E114" s="256"/>
      <c r="F114" s="256"/>
      <c r="G114" s="256"/>
      <c r="H114" s="256"/>
      <c r="I114" s="256"/>
      <c r="J114" s="256"/>
      <c r="K114" s="256"/>
      <c r="L114" s="236"/>
    </row>
    <row r="115" spans="1:12" ht="15.75">
      <c r="A115" s="275">
        <v>2</v>
      </c>
      <c r="B115" s="261" t="s">
        <v>3850</v>
      </c>
      <c r="C115" s="276"/>
      <c r="D115" s="929" t="s">
        <v>1</v>
      </c>
      <c r="E115" s="263"/>
      <c r="F115" s="263"/>
      <c r="G115" s="263"/>
      <c r="H115" s="263"/>
      <c r="I115" s="263"/>
      <c r="J115" s="263"/>
      <c r="K115" s="263"/>
      <c r="L115" s="264"/>
    </row>
    <row r="116" spans="1:12">
      <c r="A116" s="275">
        <v>3</v>
      </c>
      <c r="B116" s="261"/>
      <c r="C116" s="277"/>
      <c r="D116" s="256"/>
      <c r="E116" s="256"/>
      <c r="F116" s="256"/>
      <c r="G116" s="256"/>
      <c r="H116" s="256"/>
      <c r="I116" s="256"/>
      <c r="J116" s="256"/>
      <c r="K116" s="256"/>
      <c r="L116" s="236"/>
    </row>
    <row r="117" spans="1:12">
      <c r="A117" s="275">
        <v>4</v>
      </c>
      <c r="B117" s="261"/>
      <c r="C117" s="278"/>
      <c r="D117" s="256"/>
      <c r="E117" s="256"/>
      <c r="F117" s="256"/>
      <c r="G117" s="256"/>
      <c r="H117" s="256"/>
      <c r="I117" s="256"/>
      <c r="J117" s="256"/>
      <c r="K117" s="256"/>
      <c r="L117" s="236"/>
    </row>
    <row r="118" spans="1:12">
      <c r="A118" s="275">
        <v>5</v>
      </c>
      <c r="B118" s="254"/>
      <c r="C118" s="255"/>
      <c r="D118" s="256"/>
      <c r="E118" s="256"/>
      <c r="F118" s="256"/>
      <c r="G118" s="256"/>
      <c r="H118" s="256"/>
      <c r="I118" s="256"/>
      <c r="J118" s="256"/>
      <c r="K118" s="256"/>
      <c r="L118" s="236"/>
    </row>
    <row r="119" spans="1:12">
      <c r="A119" s="275">
        <v>6</v>
      </c>
      <c r="B119" s="254"/>
      <c r="C119" s="255"/>
      <c r="D119" s="256"/>
      <c r="E119" s="256"/>
      <c r="F119" s="256"/>
      <c r="G119" s="256"/>
      <c r="H119" s="256"/>
      <c r="I119" s="256"/>
      <c r="J119" s="256"/>
      <c r="K119" s="256"/>
      <c r="L119" s="236"/>
    </row>
    <row r="120" spans="1:12">
      <c r="A120" s="275">
        <v>7</v>
      </c>
      <c r="B120" s="254"/>
      <c r="C120" s="255"/>
      <c r="D120" s="256"/>
      <c r="E120" s="256"/>
      <c r="F120" s="256"/>
      <c r="G120" s="256"/>
      <c r="H120" s="256"/>
      <c r="I120" s="256"/>
      <c r="J120" s="256"/>
      <c r="K120" s="256"/>
      <c r="L120" s="236"/>
    </row>
    <row r="121" spans="1:12">
      <c r="A121" s="275">
        <v>8</v>
      </c>
      <c r="B121" s="261" t="s">
        <v>3851</v>
      </c>
      <c r="C121" s="255"/>
      <c r="D121" s="256"/>
      <c r="E121" s="256"/>
      <c r="F121" s="256"/>
      <c r="G121" s="256"/>
      <c r="H121" s="256"/>
      <c r="I121" s="256"/>
      <c r="J121" s="256"/>
      <c r="K121" s="256"/>
      <c r="L121" s="236"/>
    </row>
    <row r="122" spans="1:12">
      <c r="A122" s="275">
        <v>9</v>
      </c>
      <c r="B122" s="254"/>
      <c r="C122" s="277"/>
      <c r="D122" s="256"/>
      <c r="E122" s="256"/>
      <c r="F122" s="256"/>
      <c r="G122" s="256"/>
      <c r="H122" s="256"/>
      <c r="I122" s="256"/>
      <c r="J122" s="256"/>
      <c r="K122" s="256"/>
      <c r="L122" s="236"/>
    </row>
    <row r="123" spans="1:12">
      <c r="A123" s="275">
        <v>10</v>
      </c>
      <c r="B123" s="254"/>
      <c r="C123" s="277"/>
      <c r="D123" s="256"/>
      <c r="E123" s="256"/>
      <c r="F123" s="256"/>
      <c r="G123" s="256"/>
      <c r="H123" s="256"/>
      <c r="I123" s="256"/>
      <c r="J123" s="256"/>
      <c r="K123" s="256"/>
      <c r="L123" s="236"/>
    </row>
    <row r="124" spans="1:12">
      <c r="A124" s="275">
        <v>11</v>
      </c>
      <c r="B124" s="254"/>
      <c r="C124" s="277"/>
      <c r="D124" s="256"/>
      <c r="E124" s="256"/>
      <c r="F124" s="256"/>
      <c r="G124" s="256"/>
      <c r="H124" s="256"/>
      <c r="I124" s="256"/>
      <c r="J124" s="256"/>
      <c r="K124" s="256"/>
      <c r="L124" s="236"/>
    </row>
    <row r="125" spans="1:12">
      <c r="A125" s="275">
        <v>12</v>
      </c>
      <c r="B125" s="254"/>
      <c r="C125" s="278"/>
      <c r="D125" s="256"/>
      <c r="E125" s="256"/>
      <c r="F125" s="256"/>
      <c r="G125" s="256"/>
      <c r="H125" s="256"/>
      <c r="I125" s="256"/>
      <c r="J125" s="256"/>
      <c r="K125" s="256"/>
      <c r="L125" s="236"/>
    </row>
    <row r="126" spans="1:12">
      <c r="A126" s="275">
        <v>13</v>
      </c>
      <c r="B126" s="254"/>
      <c r="C126" s="278"/>
      <c r="D126" s="256"/>
      <c r="E126" s="256"/>
      <c r="F126" s="256"/>
      <c r="G126" s="256"/>
      <c r="H126" s="256"/>
      <c r="I126" s="256"/>
      <c r="J126" s="256"/>
      <c r="K126" s="256"/>
      <c r="L126" s="236"/>
    </row>
    <row r="127" spans="1:12">
      <c r="A127" s="275">
        <v>14</v>
      </c>
      <c r="B127" s="261" t="s">
        <v>3852</v>
      </c>
      <c r="C127" s="278"/>
      <c r="D127" s="256"/>
      <c r="E127" s="256"/>
      <c r="F127" s="256"/>
      <c r="G127" s="256"/>
      <c r="H127" s="256"/>
      <c r="I127" s="256"/>
      <c r="J127" s="256"/>
      <c r="K127" s="256"/>
      <c r="L127" s="236"/>
    </row>
    <row r="128" spans="1:12">
      <c r="A128" s="275">
        <v>15</v>
      </c>
      <c r="B128" s="254"/>
      <c r="C128" s="278"/>
      <c r="D128" s="256"/>
      <c r="E128" s="256"/>
      <c r="F128" s="256"/>
      <c r="G128" s="256"/>
      <c r="H128" s="256"/>
      <c r="I128" s="256"/>
      <c r="J128" s="256"/>
      <c r="K128" s="256"/>
      <c r="L128" s="236"/>
    </row>
    <row r="129" spans="1:12">
      <c r="A129" s="275">
        <v>16</v>
      </c>
      <c r="B129" s="254"/>
      <c r="C129" s="278"/>
      <c r="D129" s="256"/>
      <c r="E129" s="256"/>
      <c r="F129" s="256"/>
      <c r="G129" s="256"/>
      <c r="H129" s="256"/>
      <c r="I129" s="256"/>
      <c r="J129" s="256"/>
      <c r="K129" s="256"/>
      <c r="L129" s="236"/>
    </row>
    <row r="130" spans="1:12">
      <c r="A130" s="275">
        <v>17</v>
      </c>
      <c r="B130" s="254"/>
      <c r="C130" s="291"/>
      <c r="D130" s="259"/>
      <c r="E130" s="259"/>
      <c r="F130" s="259"/>
      <c r="G130" s="259"/>
      <c r="H130" s="259"/>
      <c r="I130" s="259"/>
      <c r="J130" s="259"/>
      <c r="K130" s="256"/>
      <c r="L130" s="252"/>
    </row>
    <row r="131" spans="1:12">
      <c r="A131" s="275">
        <v>18</v>
      </c>
      <c r="B131" s="254" t="s">
        <v>2375</v>
      </c>
      <c r="C131" s="278"/>
      <c r="D131" s="256"/>
      <c r="E131" s="256"/>
      <c r="F131" s="256"/>
      <c r="G131" s="256"/>
      <c r="H131" s="256"/>
      <c r="I131" s="256"/>
      <c r="J131" s="256"/>
      <c r="K131" s="256"/>
      <c r="L131" s="236"/>
    </row>
    <row r="132" spans="1:12">
      <c r="A132" s="275">
        <v>19</v>
      </c>
      <c r="B132" s="254" t="s">
        <v>2376</v>
      </c>
      <c r="C132" s="292">
        <f t="shared" ref="C132:J132" si="3">SUM(C115:C130)</f>
        <v>0</v>
      </c>
      <c r="D132" s="292">
        <f t="shared" si="3"/>
        <v>0</v>
      </c>
      <c r="E132" s="292">
        <f t="shared" si="3"/>
        <v>0</v>
      </c>
      <c r="F132" s="292">
        <f t="shared" si="3"/>
        <v>0</v>
      </c>
      <c r="G132" s="292">
        <f t="shared" si="3"/>
        <v>0</v>
      </c>
      <c r="H132" s="292">
        <f t="shared" si="3"/>
        <v>0</v>
      </c>
      <c r="I132" s="292">
        <f t="shared" si="3"/>
        <v>0</v>
      </c>
      <c r="J132" s="292">
        <f t="shared" si="3"/>
        <v>0</v>
      </c>
      <c r="K132" s="293"/>
      <c r="L132" s="294">
        <f>SUM(L115:L130)</f>
        <v>0</v>
      </c>
    </row>
    <row r="133" spans="1:12">
      <c r="A133" s="275">
        <v>20</v>
      </c>
      <c r="B133" s="254"/>
      <c r="C133" s="278"/>
      <c r="D133" s="256"/>
      <c r="E133" s="256"/>
      <c r="F133" s="256"/>
      <c r="G133" s="256"/>
      <c r="H133" s="256"/>
      <c r="I133" s="256"/>
      <c r="J133" s="256"/>
      <c r="K133" s="256"/>
      <c r="L133" s="236"/>
    </row>
    <row r="134" spans="1:12">
      <c r="A134" s="275">
        <v>21</v>
      </c>
      <c r="B134" s="254"/>
      <c r="C134" s="278"/>
      <c r="D134" s="256"/>
      <c r="E134" s="256"/>
      <c r="F134" s="256"/>
      <c r="G134" s="256"/>
      <c r="H134" s="256"/>
      <c r="I134" s="256"/>
      <c r="J134" s="256"/>
      <c r="K134" s="256"/>
      <c r="L134" s="236"/>
    </row>
    <row r="135" spans="1:12">
      <c r="A135" s="275">
        <v>22</v>
      </c>
      <c r="B135" s="254" t="s">
        <v>2377</v>
      </c>
      <c r="C135" s="278"/>
      <c r="D135" s="256"/>
      <c r="E135" s="256"/>
      <c r="F135" s="256"/>
      <c r="G135" s="256"/>
      <c r="H135" s="256"/>
      <c r="I135" s="256"/>
      <c r="J135" s="256"/>
      <c r="K135" s="256"/>
      <c r="L135" s="236"/>
    </row>
    <row r="136" spans="1:12">
      <c r="A136" s="275">
        <v>23</v>
      </c>
      <c r="B136" s="229" t="s">
        <v>2378</v>
      </c>
      <c r="C136" s="279"/>
      <c r="E136" s="280"/>
      <c r="G136" s="280"/>
      <c r="I136" s="280"/>
      <c r="K136" s="280"/>
      <c r="L136" s="236"/>
    </row>
    <row r="137" spans="1:12">
      <c r="A137" s="275">
        <v>24</v>
      </c>
      <c r="B137" s="229"/>
      <c r="C137" s="279"/>
      <c r="E137" s="280"/>
      <c r="G137" s="280"/>
      <c r="I137" s="280"/>
      <c r="K137" s="280"/>
      <c r="L137" s="236"/>
    </row>
    <row r="138" spans="1:12">
      <c r="A138" s="275">
        <v>25</v>
      </c>
      <c r="B138" s="254" t="s">
        <v>2377</v>
      </c>
      <c r="C138" s="279"/>
      <c r="E138" s="280"/>
      <c r="G138" s="280"/>
      <c r="I138" s="280"/>
      <c r="K138" s="280"/>
      <c r="L138" s="236"/>
    </row>
    <row r="139" spans="1:12">
      <c r="A139" s="282">
        <v>26</v>
      </c>
      <c r="B139" s="229" t="s">
        <v>2379</v>
      </c>
      <c r="C139" s="295">
        <f t="shared" ref="C139:J139" si="4">C132+C136</f>
        <v>0</v>
      </c>
      <c r="D139" s="295">
        <f t="shared" si="4"/>
        <v>0</v>
      </c>
      <c r="E139" s="295">
        <f t="shared" si="4"/>
        <v>0</v>
      </c>
      <c r="F139" s="295">
        <f t="shared" si="4"/>
        <v>0</v>
      </c>
      <c r="G139" s="295">
        <f t="shared" si="4"/>
        <v>0</v>
      </c>
      <c r="H139" s="295">
        <f t="shared" si="4"/>
        <v>0</v>
      </c>
      <c r="I139" s="295">
        <f t="shared" si="4"/>
        <v>0</v>
      </c>
      <c r="J139" s="295">
        <f t="shared" si="4"/>
        <v>0</v>
      </c>
      <c r="K139" s="283"/>
      <c r="L139" s="296">
        <f>L132+L136</f>
        <v>0</v>
      </c>
    </row>
    <row r="140" spans="1:12">
      <c r="A140" s="237"/>
      <c r="B140" s="285"/>
      <c r="C140" s="286"/>
      <c r="D140" s="287"/>
      <c r="E140" s="287"/>
      <c r="F140" s="287"/>
      <c r="G140" s="287"/>
      <c r="H140" s="287"/>
      <c r="I140" s="287"/>
      <c r="J140" s="287"/>
      <c r="K140" s="287"/>
      <c r="L140" s="288"/>
    </row>
    <row r="141" spans="1:12" ht="15.75">
      <c r="A141" s="237"/>
      <c r="B141" s="6" t="s">
        <v>3847</v>
      </c>
      <c r="C141" s="289"/>
      <c r="D141" s="8"/>
      <c r="E141" s="8"/>
      <c r="F141" s="8"/>
      <c r="G141" s="8"/>
      <c r="H141" s="8"/>
      <c r="I141" s="8"/>
      <c r="J141" s="8"/>
      <c r="K141" s="8"/>
      <c r="L141" s="235"/>
    </row>
    <row r="142" spans="1:12">
      <c r="A142" s="237"/>
      <c r="B142" s="229"/>
      <c r="C142" s="238"/>
      <c r="L142" s="236"/>
    </row>
    <row r="143" spans="1:12">
      <c r="A143" s="237"/>
      <c r="B143" s="229"/>
      <c r="C143" s="238"/>
      <c r="L143" s="236"/>
    </row>
    <row r="144" spans="1:12">
      <c r="A144" s="237"/>
      <c r="B144" s="229"/>
      <c r="C144" s="238"/>
      <c r="L144" s="236"/>
    </row>
    <row r="145" spans="1:12">
      <c r="A145" s="237"/>
      <c r="B145" s="229"/>
      <c r="C145" s="238"/>
      <c r="L145" s="236"/>
    </row>
    <row r="146" spans="1:12">
      <c r="A146" s="237"/>
      <c r="C146" s="238"/>
      <c r="L146" s="236"/>
    </row>
    <row r="147" spans="1:12">
      <c r="A147" s="239"/>
      <c r="C147" s="238"/>
      <c r="L147" s="236"/>
    </row>
    <row r="148" spans="1:12">
      <c r="A148" s="239"/>
      <c r="C148" s="238"/>
      <c r="L148" s="236"/>
    </row>
    <row r="149" spans="1:12">
      <c r="A149" s="239"/>
      <c r="C149" s="238"/>
      <c r="L149" s="236"/>
    </row>
    <row r="150" spans="1:12">
      <c r="A150" s="239"/>
      <c r="C150" s="238"/>
      <c r="L150" s="236"/>
    </row>
    <row r="151" spans="1:12">
      <c r="A151" s="239"/>
      <c r="C151" s="238"/>
      <c r="L151" s="236"/>
    </row>
    <row r="152" spans="1:12">
      <c r="A152" s="239"/>
      <c r="C152" s="238"/>
      <c r="L152" s="236"/>
    </row>
    <row r="153" spans="1:12">
      <c r="A153" s="239"/>
      <c r="C153" s="238"/>
      <c r="L153" s="236"/>
    </row>
    <row r="154" spans="1:12" ht="15.75" thickBot="1">
      <c r="A154" s="240"/>
      <c r="B154" s="290"/>
      <c r="C154" s="241"/>
      <c r="D154" s="290"/>
      <c r="E154" s="290"/>
      <c r="F154" s="290"/>
      <c r="G154" s="290"/>
      <c r="H154" s="290"/>
      <c r="I154" s="290"/>
      <c r="J154" s="290"/>
      <c r="K154" s="290"/>
      <c r="L154" s="242"/>
    </row>
    <row r="155" spans="1:12">
      <c r="K155" t="s">
        <v>3267</v>
      </c>
    </row>
    <row r="156" spans="1:12">
      <c r="A156" s="8" t="s">
        <v>2380</v>
      </c>
      <c r="B156" s="8"/>
      <c r="C156" s="8"/>
      <c r="D156" s="8"/>
      <c r="E156" s="8"/>
      <c r="F156" s="8"/>
      <c r="G156" s="8"/>
      <c r="H156" s="8"/>
      <c r="I156" s="8"/>
      <c r="J156" s="8"/>
      <c r="K156" s="8"/>
      <c r="L156" s="8"/>
    </row>
  </sheetData>
  <customSheetViews>
    <customSheetView guid="{2AF3F5E9-4F61-4561-B177-4F48CBC3D886}" scale="87" colorId="22">
      <rowBreaks count="2" manualBreakCount="2">
        <brk id="53" max="16383" man="1"/>
        <brk id="105" max="16383" man="1"/>
      </rowBreaks>
      <pageMargins left="0.25" right="0.25" top="0.25" bottom="0.25" header="0" footer="0"/>
      <printOptions horizontalCentered="1" verticalCentered="1"/>
      <pageSetup scale="70" fitToHeight="3" orientation="landscape" r:id="rId1"/>
      <headerFooter alignWithMargins="0"/>
    </customSheetView>
    <customSheetView guid="{D7BBBF77-F838-4AB2-B5F9-DD407B90DD55}" scale="87" colorId="22">
      <rowBreaks count="2" manualBreakCount="2">
        <brk id="53" max="16383" man="1"/>
        <brk id="105" max="16383" man="1"/>
      </rowBreaks>
      <pageMargins left="0.25" right="0.25" top="0.25" bottom="0.25" header="0" footer="0"/>
      <printOptions horizontalCentered="1" verticalCentered="1"/>
      <pageSetup scale="70" fitToHeight="3" orientation="landscape" r:id="rId2"/>
      <headerFooter alignWithMargins="0"/>
    </customSheetView>
    <customSheetView guid="{4C413893-8AAD-4C6B-9F27-B589EDCD884E}" scale="87" colorId="22" topLeftCell="A76">
      <selection activeCell="A107" sqref="A107"/>
      <rowBreaks count="2" manualBreakCount="2">
        <brk id="53" max="16383" man="1"/>
        <brk id="105" max="16383" man="1"/>
      </rowBreaks>
      <pageMargins left="0.25" right="0.25" top="0.25" bottom="0.25" header="0" footer="0"/>
      <printOptions horizontalCentered="1" verticalCentered="1"/>
      <pageSetup scale="70" fitToHeight="3" orientation="landscape" r:id="rId3"/>
      <headerFooter alignWithMargins="0"/>
    </customSheetView>
    <customSheetView guid="{A5549170-DBF5-42F1-9039-D999624B11D4}" scale="87" colorId="22">
      <selection activeCell="A107" sqref="A107"/>
      <rowBreaks count="2" manualBreakCount="2">
        <brk id="53" max="16383" man="1"/>
        <brk id="105" max="16383" man="1"/>
      </rowBreaks>
      <pageMargins left="0.25" right="0.25" top="0.25" bottom="0.25" header="0" footer="0"/>
      <printOptions horizontalCentered="1" verticalCentered="1"/>
      <pageSetup scale="70" fitToHeight="3" orientation="landscape" r:id="rId4"/>
      <headerFooter alignWithMargins="0"/>
    </customSheetView>
    <customSheetView guid="{A483E518-C1FA-4CA5-BC5D-12DF2516F4BA}" scale="87" colorId="22">
      <selection activeCell="L5" sqref="L5"/>
      <rowBreaks count="2" manualBreakCount="2">
        <brk id="53" max="16383" man="1"/>
        <brk id="105" max="16383" man="1"/>
      </rowBreaks>
      <pageMargins left="0.25" right="0.25" top="0.25" bottom="0.25" header="0" footer="0"/>
      <printOptions horizontalCentered="1" verticalCentered="1"/>
      <pageSetup scale="70" fitToHeight="3" orientation="landscape" r:id="rId5"/>
      <headerFooter alignWithMargins="0"/>
    </customSheetView>
    <customSheetView guid="{7F4D4B31-14C7-431F-8554-797D686306A3}" scale="87" colorId="22">
      <selection activeCell="L5" sqref="L5"/>
      <rowBreaks count="2" manualBreakCount="2">
        <brk id="53" max="16383" man="1"/>
        <brk id="105" max="16383" man="1"/>
      </rowBreaks>
      <pageMargins left="0.25" right="0.25" top="0.25" bottom="0.25" header="0" footer="0"/>
      <printOptions horizontalCentered="1" verticalCentered="1"/>
      <pageSetup scale="70" fitToHeight="3" orientation="landscape" r:id="rId6"/>
      <headerFooter alignWithMargins="0"/>
    </customSheetView>
  </customSheetViews>
  <phoneticPr fontId="83" type="noConversion"/>
  <printOptions horizontalCentered="1" verticalCentered="1"/>
  <pageMargins left="0.25" right="0.25" top="0.25" bottom="0.25" header="0" footer="0"/>
  <pageSetup scale="70" fitToHeight="3" orientation="landscape" r:id="rId7"/>
  <headerFooter alignWithMargins="0"/>
  <rowBreaks count="2" manualBreakCount="2">
    <brk id="53" max="16383" man="1"/>
    <brk id="105" max="16383" man="1"/>
  </rowBreaks>
  <customProperties>
    <customPr name="_pios_id" r:id="rId8"/>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78"/>
  <sheetViews>
    <sheetView workbookViewId="0"/>
  </sheetViews>
  <sheetFormatPr defaultColWidth="9.77734375" defaultRowHeight="15"/>
  <cols>
    <col min="1" max="1" width="4.77734375" customWidth="1"/>
    <col min="2" max="2" width="56.5546875" customWidth="1"/>
    <col min="3" max="3" width="16.33203125" customWidth="1"/>
    <col min="5" max="5" width="14.77734375" customWidth="1"/>
    <col min="6" max="6" width="15.6640625" customWidth="1"/>
    <col min="8" max="8" width="14" style="1657" bestFit="1" customWidth="1"/>
    <col min="9" max="9" width="13.21875" customWidth="1"/>
    <col min="10" max="10" width="12.77734375" bestFit="1" customWidth="1"/>
    <col min="11" max="11" width="14" bestFit="1" customWidth="1"/>
    <col min="12" max="12" width="18.109375" style="1657" bestFit="1" customWidth="1"/>
  </cols>
  <sheetData>
    <row r="1" spans="1:18" ht="15.75" thickBot="1">
      <c r="A1" s="229" t="str">
        <f>'Data sheet'!A53</f>
        <v>Annual Report of New York American Water Company, Inc.  - Service Area 2                          Year Ended  December 31, 2018</v>
      </c>
      <c r="B1" s="229"/>
      <c r="C1" s="229"/>
      <c r="D1" s="229"/>
      <c r="E1" s="229"/>
      <c r="F1" s="229"/>
      <c r="G1" s="229"/>
      <c r="H1" s="1656"/>
      <c r="I1" s="229"/>
      <c r="J1" s="229"/>
      <c r="K1" s="229"/>
      <c r="L1" s="1656"/>
      <c r="M1" s="229"/>
      <c r="N1" s="229"/>
      <c r="O1" s="229"/>
      <c r="P1" s="229"/>
      <c r="Q1" s="229"/>
      <c r="R1" s="229"/>
    </row>
    <row r="2" spans="1:18">
      <c r="A2" s="297"/>
      <c r="B2" s="172"/>
      <c r="C2" s="172"/>
      <c r="D2" s="172"/>
      <c r="E2" s="172"/>
      <c r="F2" s="139"/>
      <c r="G2" s="229"/>
      <c r="H2" s="1656"/>
      <c r="I2" s="229"/>
      <c r="J2" s="229"/>
      <c r="K2" s="229"/>
      <c r="L2" s="1656"/>
      <c r="M2" s="229"/>
      <c r="N2" s="229"/>
      <c r="O2" s="229"/>
      <c r="P2" s="229"/>
      <c r="Q2" s="229"/>
      <c r="R2" s="229"/>
    </row>
    <row r="3" spans="1:18" ht="15.75">
      <c r="A3" s="174" t="s">
        <v>2381</v>
      </c>
      <c r="B3" s="175"/>
      <c r="C3" s="175"/>
      <c r="D3" s="175"/>
      <c r="E3" s="175"/>
      <c r="F3" s="176"/>
      <c r="G3" s="229"/>
      <c r="H3" s="1656"/>
      <c r="I3" s="229"/>
      <c r="J3" s="229"/>
      <c r="K3" s="229"/>
      <c r="L3" s="1656"/>
      <c r="M3" s="229"/>
      <c r="N3" s="229"/>
      <c r="O3" s="229"/>
      <c r="P3" s="229"/>
      <c r="Q3" s="229"/>
      <c r="R3" s="229"/>
    </row>
    <row r="4" spans="1:18">
      <c r="A4" s="185"/>
      <c r="B4" s="191"/>
      <c r="C4" s="191"/>
      <c r="D4" s="107"/>
      <c r="E4" s="1277"/>
      <c r="F4" s="110"/>
      <c r="G4" s="229"/>
      <c r="H4" s="1656"/>
      <c r="I4" s="229"/>
      <c r="J4" s="229"/>
      <c r="K4" s="229"/>
      <c r="L4" s="1656"/>
      <c r="M4" s="229"/>
      <c r="N4" s="229"/>
      <c r="O4" s="229"/>
      <c r="P4" s="229"/>
      <c r="Q4" s="229"/>
      <c r="R4" s="229"/>
    </row>
    <row r="5" spans="1:18">
      <c r="A5" s="300"/>
      <c r="B5" s="175"/>
      <c r="C5" s="175"/>
      <c r="D5" s="190" t="s">
        <v>2382</v>
      </c>
      <c r="E5" s="2176" t="s">
        <v>2383</v>
      </c>
      <c r="F5" s="176" t="s">
        <v>2383</v>
      </c>
      <c r="G5" s="229"/>
      <c r="H5" s="1656"/>
      <c r="I5" s="229"/>
      <c r="J5" s="229"/>
      <c r="K5" s="229"/>
      <c r="L5" s="1656"/>
      <c r="M5" s="229"/>
      <c r="N5" s="229"/>
      <c r="O5" s="229"/>
      <c r="P5" s="229"/>
      <c r="Q5" s="229"/>
      <c r="R5" s="229"/>
    </row>
    <row r="6" spans="1:18">
      <c r="A6" s="300" t="s">
        <v>1122</v>
      </c>
      <c r="B6" s="175" t="s">
        <v>557</v>
      </c>
      <c r="C6" s="175"/>
      <c r="D6" s="190" t="s">
        <v>3278</v>
      </c>
      <c r="E6" s="204" t="s">
        <v>2384</v>
      </c>
      <c r="F6" s="176" t="s">
        <v>2385</v>
      </c>
      <c r="G6" s="229"/>
      <c r="H6"/>
      <c r="L6" s="1656"/>
      <c r="M6" s="229"/>
      <c r="N6" s="229"/>
      <c r="O6" s="229"/>
      <c r="P6" s="229"/>
      <c r="Q6" s="229"/>
      <c r="R6" s="229"/>
    </row>
    <row r="7" spans="1:18">
      <c r="A7" s="301" t="s">
        <v>1134</v>
      </c>
      <c r="B7" s="178" t="s">
        <v>3281</v>
      </c>
      <c r="C7" s="178"/>
      <c r="D7" s="302" t="s">
        <v>3282</v>
      </c>
      <c r="E7" s="2177" t="s">
        <v>4117</v>
      </c>
      <c r="F7" s="179" t="s">
        <v>3284</v>
      </c>
      <c r="G7" s="229"/>
      <c r="H7"/>
      <c r="L7" s="1656"/>
      <c r="M7" s="229"/>
      <c r="N7" s="229"/>
      <c r="O7" s="229"/>
      <c r="P7" s="229"/>
      <c r="Q7" s="229"/>
      <c r="R7" s="229"/>
    </row>
    <row r="8" spans="1:18">
      <c r="A8" s="301">
        <v>1</v>
      </c>
      <c r="B8" s="386" t="s">
        <v>2387</v>
      </c>
      <c r="C8" s="178"/>
      <c r="D8" s="302"/>
      <c r="E8" s="2178"/>
      <c r="F8" s="2173"/>
      <c r="G8" s="229"/>
      <c r="H8"/>
      <c r="L8" s="1656"/>
      <c r="M8" s="229"/>
      <c r="N8" s="229"/>
      <c r="O8" s="229"/>
      <c r="P8" s="229"/>
      <c r="Q8" s="229"/>
      <c r="R8" s="229"/>
    </row>
    <row r="9" spans="1:18">
      <c r="A9" s="301">
        <v>2</v>
      </c>
      <c r="B9" s="1257" t="s">
        <v>2388</v>
      </c>
      <c r="C9" s="178"/>
      <c r="D9" s="303" t="s">
        <v>3320</v>
      </c>
      <c r="E9" s="304">
        <v>148478979</v>
      </c>
      <c r="F9" s="375">
        <v>164267162.18521732</v>
      </c>
      <c r="G9" s="229"/>
      <c r="H9"/>
      <c r="L9" s="1656"/>
      <c r="M9" s="229"/>
      <c r="N9" s="229"/>
      <c r="O9" s="229"/>
      <c r="P9" s="229"/>
      <c r="Q9" s="229"/>
      <c r="R9" s="229"/>
    </row>
    <row r="10" spans="1:18">
      <c r="A10" s="301">
        <v>3</v>
      </c>
      <c r="B10" s="1257" t="s">
        <v>2389</v>
      </c>
      <c r="C10" s="178"/>
      <c r="D10" s="303" t="s">
        <v>3320</v>
      </c>
      <c r="E10" s="306">
        <v>45108850</v>
      </c>
      <c r="F10" s="375">
        <v>47270627.821199976</v>
      </c>
      <c r="G10" s="229"/>
      <c r="H10"/>
      <c r="L10" s="1656"/>
      <c r="M10" s="229"/>
      <c r="N10" s="229"/>
      <c r="O10" s="229"/>
      <c r="P10" s="229"/>
      <c r="Q10" s="229"/>
      <c r="R10" s="229"/>
    </row>
    <row r="11" spans="1:18">
      <c r="A11" s="301">
        <v>4</v>
      </c>
      <c r="B11" s="1257" t="s">
        <v>2390</v>
      </c>
      <c r="C11" s="178"/>
      <c r="D11" s="303" t="s">
        <v>2391</v>
      </c>
      <c r="E11" s="306">
        <f>E9-E10</f>
        <v>103370129</v>
      </c>
      <c r="F11" s="375">
        <f>F9-F10</f>
        <v>116996534.36401734</v>
      </c>
      <c r="G11" s="229"/>
      <c r="H11"/>
      <c r="L11" s="1656"/>
      <c r="M11" s="229"/>
      <c r="N11" s="229"/>
      <c r="O11" s="229"/>
      <c r="P11" s="229"/>
      <c r="Q11" s="229"/>
      <c r="R11" s="229"/>
    </row>
    <row r="12" spans="1:18">
      <c r="A12" s="301">
        <v>5</v>
      </c>
      <c r="B12" s="386" t="s">
        <v>2392</v>
      </c>
      <c r="C12" s="178"/>
      <c r="D12" s="303" t="s">
        <v>2391</v>
      </c>
      <c r="E12" s="2178"/>
      <c r="F12" s="2173"/>
      <c r="G12" s="229"/>
      <c r="H12"/>
      <c r="L12" s="1656"/>
      <c r="M12" s="229"/>
      <c r="N12" s="229"/>
      <c r="O12" s="229"/>
      <c r="P12" s="229"/>
      <c r="Q12" s="229"/>
      <c r="R12" s="229"/>
    </row>
    <row r="13" spans="1:18">
      <c r="A13" s="301">
        <v>6</v>
      </c>
      <c r="B13" s="1257" t="s">
        <v>2393</v>
      </c>
      <c r="C13" s="178"/>
      <c r="D13" s="303">
        <v>211</v>
      </c>
      <c r="E13" s="1556">
        <v>0</v>
      </c>
      <c r="F13" s="375">
        <v>0</v>
      </c>
      <c r="G13" s="229"/>
      <c r="H13"/>
      <c r="L13" s="1656"/>
      <c r="M13" s="229"/>
      <c r="N13" s="229"/>
      <c r="O13" s="229"/>
      <c r="P13" s="229"/>
      <c r="Q13" s="229"/>
      <c r="R13" s="229"/>
    </row>
    <row r="14" spans="1:18">
      <c r="A14" s="301">
        <v>7</v>
      </c>
      <c r="B14" s="1257" t="s">
        <v>2394</v>
      </c>
      <c r="C14" s="178"/>
      <c r="D14" s="303" t="s">
        <v>2391</v>
      </c>
      <c r="E14" s="306">
        <v>0</v>
      </c>
      <c r="F14" s="375">
        <v>0</v>
      </c>
      <c r="G14" s="229"/>
      <c r="H14"/>
      <c r="L14" s="1656"/>
      <c r="M14" s="229"/>
      <c r="N14" s="229"/>
      <c r="O14" s="229"/>
      <c r="P14" s="229"/>
      <c r="Q14" s="229"/>
      <c r="R14" s="229"/>
    </row>
    <row r="15" spans="1:18">
      <c r="A15" s="301">
        <v>8</v>
      </c>
      <c r="B15" s="1257" t="s">
        <v>2395</v>
      </c>
      <c r="C15" s="178"/>
      <c r="D15" s="303" t="s">
        <v>3344</v>
      </c>
      <c r="E15" s="306">
        <v>12385798</v>
      </c>
      <c r="F15" s="375">
        <v>12385513.64784736</v>
      </c>
      <c r="G15" s="229"/>
      <c r="H15"/>
      <c r="L15" s="1656"/>
      <c r="M15" s="229"/>
      <c r="N15" s="229"/>
      <c r="O15" s="229"/>
      <c r="P15" s="229"/>
      <c r="Q15" s="229"/>
      <c r="R15" s="229"/>
    </row>
    <row r="16" spans="1:18">
      <c r="A16" s="301">
        <v>9</v>
      </c>
      <c r="B16" s="1257" t="s">
        <v>2396</v>
      </c>
      <c r="C16" s="178"/>
      <c r="D16" s="303" t="s">
        <v>2391</v>
      </c>
      <c r="E16" s="2178"/>
      <c r="F16" s="2173"/>
      <c r="G16" s="229"/>
      <c r="H16"/>
      <c r="L16" s="1656"/>
      <c r="M16" s="229"/>
      <c r="N16" s="229"/>
      <c r="O16" s="229"/>
      <c r="P16" s="229"/>
      <c r="Q16" s="229"/>
      <c r="R16" s="229"/>
    </row>
    <row r="17" spans="1:18">
      <c r="A17" s="301">
        <v>10</v>
      </c>
      <c r="B17" s="1257" t="s">
        <v>2397</v>
      </c>
      <c r="C17" s="178"/>
      <c r="D17" s="303" t="s">
        <v>3344</v>
      </c>
      <c r="E17" s="306">
        <v>0</v>
      </c>
      <c r="F17" s="375">
        <v>0</v>
      </c>
      <c r="G17" s="229"/>
      <c r="H17"/>
      <c r="L17" s="1656"/>
      <c r="M17" s="229"/>
      <c r="N17" s="229"/>
      <c r="O17" s="229"/>
      <c r="P17" s="229"/>
      <c r="Q17" s="229"/>
      <c r="R17" s="229"/>
    </row>
    <row r="18" spans="1:18">
      <c r="A18" s="301">
        <v>11</v>
      </c>
      <c r="B18" s="107" t="s">
        <v>2398</v>
      </c>
      <c r="C18" s="178"/>
      <c r="D18" s="303" t="s">
        <v>3350</v>
      </c>
      <c r="E18" s="306">
        <v>0</v>
      </c>
      <c r="F18" s="375">
        <v>0</v>
      </c>
      <c r="G18" s="229"/>
      <c r="H18"/>
      <c r="L18" s="1656"/>
      <c r="M18" s="229"/>
      <c r="N18" s="229"/>
      <c r="O18" s="229"/>
      <c r="P18" s="229"/>
      <c r="Q18" s="229"/>
      <c r="R18" s="229"/>
    </row>
    <row r="19" spans="1:18">
      <c r="A19" s="301">
        <v>12</v>
      </c>
      <c r="B19" s="107" t="s">
        <v>2399</v>
      </c>
      <c r="C19" s="178"/>
      <c r="D19" s="303" t="s">
        <v>3350</v>
      </c>
      <c r="E19" s="306">
        <v>0</v>
      </c>
      <c r="F19" s="375">
        <v>0</v>
      </c>
      <c r="G19" s="229"/>
      <c r="H19"/>
      <c r="L19" s="1656"/>
      <c r="M19" s="229"/>
      <c r="N19" s="229"/>
      <c r="O19" s="229"/>
      <c r="P19" s="229"/>
      <c r="Q19" s="229"/>
      <c r="R19" s="229"/>
    </row>
    <row r="20" spans="1:18">
      <c r="A20" s="301">
        <v>13</v>
      </c>
      <c r="B20" s="1257" t="s">
        <v>2400</v>
      </c>
      <c r="C20" s="178"/>
      <c r="D20" s="303" t="s">
        <v>3350</v>
      </c>
      <c r="E20" s="306">
        <v>0</v>
      </c>
      <c r="F20" s="375">
        <v>0</v>
      </c>
      <c r="G20" s="229"/>
      <c r="H20"/>
      <c r="L20" s="1656"/>
      <c r="M20" s="229"/>
      <c r="N20" s="229"/>
      <c r="O20" s="229"/>
      <c r="P20" s="229"/>
      <c r="Q20" s="229"/>
      <c r="R20" s="229"/>
    </row>
    <row r="21" spans="1:18">
      <c r="A21" s="301">
        <v>14</v>
      </c>
      <c r="B21" s="1257" t="s">
        <v>2401</v>
      </c>
      <c r="C21" s="178"/>
      <c r="D21" s="303" t="s">
        <v>2391</v>
      </c>
      <c r="E21" s="306">
        <f>E13-E14+SUM(E15:E20)</f>
        <v>12385798</v>
      </c>
      <c r="F21" s="375">
        <f>F13-F14+SUM(F15:F20)</f>
        <v>12385513.64784736</v>
      </c>
      <c r="G21" s="229"/>
      <c r="H21"/>
      <c r="L21" s="1656"/>
      <c r="M21" s="229"/>
      <c r="N21" s="229"/>
      <c r="O21" s="229"/>
      <c r="P21" s="229"/>
      <c r="Q21" s="229"/>
      <c r="R21" s="229"/>
    </row>
    <row r="22" spans="1:18">
      <c r="A22" s="301">
        <v>15</v>
      </c>
      <c r="B22" s="386" t="s">
        <v>2402</v>
      </c>
      <c r="C22" s="178"/>
      <c r="D22" s="303" t="s">
        <v>2391</v>
      </c>
      <c r="E22" s="2178"/>
      <c r="F22" s="2173"/>
      <c r="G22" s="229"/>
      <c r="H22"/>
      <c r="L22" s="1656"/>
      <c r="M22" s="229"/>
      <c r="N22" s="229"/>
      <c r="O22" s="229"/>
      <c r="P22" s="229"/>
      <c r="Q22" s="229"/>
      <c r="R22" s="229"/>
    </row>
    <row r="23" spans="1:18">
      <c r="A23" s="301">
        <v>16</v>
      </c>
      <c r="B23" s="1257" t="s">
        <v>2403</v>
      </c>
      <c r="C23" s="178"/>
      <c r="D23" s="303" t="s">
        <v>2391</v>
      </c>
      <c r="E23" s="306">
        <v>162974</v>
      </c>
      <c r="F23" s="1560">
        <v>337714.482083629</v>
      </c>
      <c r="G23" s="229"/>
      <c r="H23"/>
      <c r="L23" s="1656"/>
      <c r="M23" s="229"/>
      <c r="N23" s="229"/>
      <c r="O23" s="229"/>
      <c r="P23" s="229"/>
      <c r="Q23" s="229"/>
      <c r="R23" s="229"/>
    </row>
    <row r="24" spans="1:18">
      <c r="A24" s="301">
        <v>17</v>
      </c>
      <c r="B24" s="1257" t="s">
        <v>2404</v>
      </c>
      <c r="C24" s="178"/>
      <c r="D24" s="303" t="s">
        <v>3350</v>
      </c>
      <c r="E24" s="306">
        <v>0</v>
      </c>
      <c r="F24" s="375">
        <v>0</v>
      </c>
      <c r="G24" s="229"/>
      <c r="H24"/>
      <c r="L24" s="1656"/>
      <c r="M24" s="229"/>
      <c r="N24" s="229"/>
      <c r="O24" s="229"/>
      <c r="P24" s="229"/>
      <c r="Q24" s="229"/>
      <c r="R24" s="229"/>
    </row>
    <row r="25" spans="1:18">
      <c r="A25" s="301">
        <v>18</v>
      </c>
      <c r="B25" s="1257" t="s">
        <v>2405</v>
      </c>
      <c r="C25" s="178"/>
      <c r="D25" s="303" t="s">
        <v>3350</v>
      </c>
      <c r="E25" s="306">
        <v>0</v>
      </c>
      <c r="F25" s="375">
        <v>0</v>
      </c>
      <c r="G25" s="229"/>
      <c r="H25"/>
      <c r="L25" s="1656"/>
      <c r="M25" s="229"/>
      <c r="N25" s="229"/>
      <c r="O25" s="229"/>
      <c r="P25" s="229"/>
      <c r="Q25" s="229"/>
      <c r="R25" s="229"/>
    </row>
    <row r="26" spans="1:18">
      <c r="A26" s="301">
        <v>19</v>
      </c>
      <c r="B26" s="1257" t="s">
        <v>2406</v>
      </c>
      <c r="C26" s="178"/>
      <c r="D26" s="303" t="s">
        <v>3350</v>
      </c>
      <c r="E26" s="1556">
        <v>0</v>
      </c>
      <c r="F26" s="375">
        <v>0</v>
      </c>
      <c r="G26" s="229"/>
      <c r="H26"/>
      <c r="L26" s="1656"/>
      <c r="M26" s="229"/>
      <c r="N26" s="229"/>
      <c r="O26" s="229"/>
      <c r="P26" s="229"/>
      <c r="Q26" s="229"/>
      <c r="R26" s="229"/>
    </row>
    <row r="27" spans="1:18">
      <c r="A27" s="301">
        <v>20</v>
      </c>
      <c r="B27" s="1257" t="s">
        <v>2407</v>
      </c>
      <c r="C27" s="178"/>
      <c r="D27" s="303" t="s">
        <v>2391</v>
      </c>
      <c r="E27" s="306">
        <v>0</v>
      </c>
      <c r="F27" s="375">
        <v>0</v>
      </c>
      <c r="G27" s="229"/>
      <c r="H27"/>
      <c r="L27" s="1656"/>
      <c r="M27" s="229"/>
      <c r="N27" s="229"/>
      <c r="O27" s="229"/>
      <c r="P27" s="229"/>
      <c r="Q27" s="229"/>
      <c r="R27" s="229"/>
    </row>
    <row r="28" spans="1:18">
      <c r="A28" s="301">
        <v>21</v>
      </c>
      <c r="B28" s="1257" t="s">
        <v>2408</v>
      </c>
      <c r="C28" s="178"/>
      <c r="D28" s="303" t="s">
        <v>2391</v>
      </c>
      <c r="E28" s="306">
        <v>0</v>
      </c>
      <c r="F28" s="375">
        <v>0</v>
      </c>
      <c r="G28" s="229"/>
      <c r="H28"/>
      <c r="L28" s="1656"/>
      <c r="M28" s="229"/>
      <c r="N28" s="229"/>
      <c r="O28" s="229"/>
      <c r="P28" s="229"/>
      <c r="Q28" s="229"/>
      <c r="R28" s="229"/>
    </row>
    <row r="29" spans="1:18">
      <c r="A29" s="301">
        <v>22</v>
      </c>
      <c r="B29" s="1257" t="s">
        <v>2409</v>
      </c>
      <c r="C29" s="178"/>
      <c r="D29" s="303" t="s">
        <v>3329</v>
      </c>
      <c r="E29" s="306">
        <v>0</v>
      </c>
      <c r="F29" s="375">
        <v>0</v>
      </c>
      <c r="G29" s="229"/>
      <c r="H29"/>
      <c r="L29" s="1656"/>
      <c r="M29" s="229"/>
      <c r="N29" s="229"/>
      <c r="O29" s="229"/>
      <c r="P29" s="229"/>
      <c r="Q29" s="229"/>
      <c r="R29" s="229"/>
    </row>
    <row r="30" spans="1:18">
      <c r="A30" s="301">
        <v>23</v>
      </c>
      <c r="B30" s="1257" t="s">
        <v>2410</v>
      </c>
      <c r="C30" s="178"/>
      <c r="D30" s="303" t="s">
        <v>3329</v>
      </c>
      <c r="E30" s="306">
        <f>1836740+0.3</f>
        <v>1836740.3</v>
      </c>
      <c r="F30" s="375">
        <v>2048156.4279234679</v>
      </c>
      <c r="G30" s="229"/>
      <c r="H30"/>
      <c r="L30" s="1656"/>
      <c r="M30" s="229"/>
      <c r="N30" s="229"/>
      <c r="O30" s="229"/>
      <c r="P30" s="229"/>
      <c r="Q30" s="229"/>
      <c r="R30" s="229"/>
    </row>
    <row r="31" spans="1:18">
      <c r="A31" s="301">
        <v>24</v>
      </c>
      <c r="B31" s="1257" t="s">
        <v>2411</v>
      </c>
      <c r="C31" s="178"/>
      <c r="D31" s="303" t="s">
        <v>3329</v>
      </c>
      <c r="E31" s="306">
        <v>191.3</v>
      </c>
      <c r="F31" s="375">
        <v>39673.117391456894</v>
      </c>
      <c r="G31" s="229"/>
      <c r="H31"/>
      <c r="L31" s="1656"/>
      <c r="M31" s="229"/>
      <c r="N31" s="229"/>
      <c r="O31" s="229"/>
      <c r="P31" s="229"/>
      <c r="Q31" s="229"/>
      <c r="R31" s="229"/>
    </row>
    <row r="32" spans="1:18">
      <c r="A32" s="301">
        <v>25</v>
      </c>
      <c r="B32" s="1257" t="s">
        <v>2412</v>
      </c>
      <c r="C32" s="178"/>
      <c r="D32" s="303" t="s">
        <v>3329</v>
      </c>
      <c r="E32" s="306">
        <v>636037</v>
      </c>
      <c r="F32" s="375">
        <v>1091165.4761980211</v>
      </c>
      <c r="G32" s="229"/>
      <c r="H32"/>
      <c r="L32" s="1656"/>
      <c r="M32" s="229"/>
      <c r="N32" s="229"/>
      <c r="O32" s="229"/>
      <c r="P32" s="229"/>
      <c r="Q32" s="229"/>
      <c r="R32" s="229"/>
    </row>
    <row r="33" spans="1:18">
      <c r="A33" s="301">
        <v>26</v>
      </c>
      <c r="B33" s="1257" t="s">
        <v>2413</v>
      </c>
      <c r="C33" s="178"/>
      <c r="D33" s="303" t="s">
        <v>3332</v>
      </c>
      <c r="E33" s="306">
        <v>0</v>
      </c>
      <c r="F33" s="375">
        <v>0</v>
      </c>
      <c r="G33" s="229"/>
      <c r="H33"/>
      <c r="L33" s="1656"/>
      <c r="M33" s="229"/>
      <c r="N33" s="229"/>
      <c r="O33" s="229"/>
      <c r="P33" s="229"/>
      <c r="Q33" s="229"/>
      <c r="R33" s="229"/>
    </row>
    <row r="34" spans="1:18">
      <c r="A34" s="301">
        <v>27</v>
      </c>
      <c r="B34" s="1257" t="s">
        <v>2414</v>
      </c>
      <c r="C34" s="178"/>
      <c r="D34" s="303" t="s">
        <v>3332</v>
      </c>
      <c r="E34" s="306">
        <v>-313423</v>
      </c>
      <c r="F34" s="1560">
        <v>229315.89233300841</v>
      </c>
      <c r="G34" s="229"/>
      <c r="H34"/>
      <c r="L34" s="1656"/>
      <c r="M34" s="229"/>
      <c r="N34" s="229"/>
      <c r="O34" s="229"/>
      <c r="P34" s="229"/>
      <c r="Q34" s="229"/>
      <c r="R34" s="229"/>
    </row>
    <row r="35" spans="1:18">
      <c r="A35" s="301">
        <v>28</v>
      </c>
      <c r="B35" s="1257" t="s">
        <v>2415</v>
      </c>
      <c r="C35" s="178"/>
      <c r="D35" s="303" t="s">
        <v>3357</v>
      </c>
      <c r="E35" s="306">
        <v>687433.3</v>
      </c>
      <c r="F35" s="375">
        <v>605545.03</v>
      </c>
      <c r="G35" s="229"/>
      <c r="H35"/>
      <c r="L35" s="1656"/>
      <c r="M35" s="229"/>
      <c r="N35" s="229"/>
      <c r="O35" s="229"/>
      <c r="P35" s="229"/>
      <c r="Q35" s="229"/>
      <c r="R35" s="229"/>
    </row>
    <row r="36" spans="1:18">
      <c r="A36" s="301">
        <v>29</v>
      </c>
      <c r="B36" s="1257" t="s">
        <v>2416</v>
      </c>
      <c r="C36" s="178"/>
      <c r="D36" s="303" t="s">
        <v>3357</v>
      </c>
      <c r="E36" s="306">
        <v>819229.4</v>
      </c>
      <c r="F36" s="1560">
        <v>803971.00161724212</v>
      </c>
      <c r="G36" s="229"/>
      <c r="H36"/>
      <c r="L36" s="1656"/>
      <c r="M36" s="229"/>
      <c r="N36" s="229"/>
      <c r="O36" s="229"/>
      <c r="P36" s="229"/>
      <c r="Q36" s="229"/>
      <c r="R36" s="229"/>
    </row>
    <row r="37" spans="1:18">
      <c r="A37" s="301">
        <v>30</v>
      </c>
      <c r="B37" s="1257" t="s">
        <v>2417</v>
      </c>
      <c r="C37" s="178"/>
      <c r="D37" s="303" t="s">
        <v>2391</v>
      </c>
      <c r="E37" s="306">
        <v>0</v>
      </c>
      <c r="F37" s="375">
        <v>0</v>
      </c>
      <c r="G37" s="229"/>
      <c r="H37"/>
      <c r="L37" s="1656"/>
      <c r="M37" s="229"/>
      <c r="N37" s="229"/>
      <c r="O37" s="229"/>
      <c r="P37" s="229"/>
      <c r="Q37" s="229"/>
      <c r="R37" s="229"/>
    </row>
    <row r="38" spans="1:18">
      <c r="A38" s="301">
        <v>31</v>
      </c>
      <c r="B38" s="1257" t="s">
        <v>2418</v>
      </c>
      <c r="C38" s="178"/>
      <c r="D38" s="303" t="s">
        <v>2391</v>
      </c>
      <c r="E38" s="306">
        <v>0</v>
      </c>
      <c r="F38" s="375">
        <v>0</v>
      </c>
      <c r="G38" s="229"/>
      <c r="H38"/>
      <c r="L38" s="1656"/>
      <c r="M38" s="229"/>
      <c r="N38" s="229"/>
      <c r="O38" s="229"/>
      <c r="P38" s="229"/>
      <c r="Q38" s="229"/>
      <c r="R38" s="229"/>
    </row>
    <row r="39" spans="1:18">
      <c r="A39" s="301">
        <v>32</v>
      </c>
      <c r="B39" s="1257" t="s">
        <v>2419</v>
      </c>
      <c r="C39" s="178"/>
      <c r="D39" s="303" t="s">
        <v>2391</v>
      </c>
      <c r="E39" s="1556">
        <v>2390780.2999999998</v>
      </c>
      <c r="F39" s="375">
        <v>1599274.2382789385</v>
      </c>
      <c r="G39" s="229"/>
      <c r="H39"/>
      <c r="L39" s="1656"/>
      <c r="M39" s="229"/>
      <c r="N39" s="229"/>
      <c r="O39" s="229"/>
      <c r="P39" s="229"/>
      <c r="Q39" s="229"/>
      <c r="R39" s="229"/>
    </row>
    <row r="40" spans="1:18">
      <c r="A40" s="301">
        <v>33</v>
      </c>
      <c r="B40" s="1257" t="s">
        <v>2420</v>
      </c>
      <c r="C40" s="178"/>
      <c r="D40" s="303" t="s">
        <v>2391</v>
      </c>
      <c r="E40" s="2179">
        <v>0</v>
      </c>
      <c r="F40" s="1560">
        <v>0</v>
      </c>
      <c r="G40" s="229"/>
      <c r="H40"/>
      <c r="L40" s="1656"/>
      <c r="M40" s="229"/>
      <c r="N40" s="229"/>
      <c r="O40" s="229"/>
      <c r="P40" s="229"/>
      <c r="Q40" s="229"/>
      <c r="R40" s="229"/>
    </row>
    <row r="41" spans="1:18">
      <c r="A41" s="301">
        <v>34</v>
      </c>
      <c r="B41" s="1257" t="s">
        <v>1548</v>
      </c>
      <c r="C41" s="178"/>
      <c r="D41" s="309" t="s">
        <v>2391</v>
      </c>
      <c r="E41" s="2174">
        <f>SUM(E23:E31)-E32+SUM(E33:E40)</f>
        <v>4947888.5999999996</v>
      </c>
      <c r="F41" s="2174">
        <f>SUM(F23:F31)-F32+SUM(F33:F40)</f>
        <v>4572484.7134297211</v>
      </c>
      <c r="G41" s="229"/>
      <c r="H41"/>
      <c r="L41" s="1656"/>
      <c r="M41" s="229"/>
      <c r="N41" s="229"/>
      <c r="O41" s="229"/>
      <c r="P41" s="229"/>
      <c r="Q41" s="229"/>
      <c r="R41" s="229"/>
    </row>
    <row r="42" spans="1:18">
      <c r="A42" s="301">
        <v>35</v>
      </c>
      <c r="B42" s="1257" t="s">
        <v>1549</v>
      </c>
      <c r="C42" s="178"/>
      <c r="D42" s="311" t="s">
        <v>2391</v>
      </c>
      <c r="E42" s="2178"/>
      <c r="F42" s="2173"/>
      <c r="G42" s="229"/>
      <c r="H42"/>
      <c r="L42" s="1656"/>
      <c r="M42" s="229"/>
      <c r="N42" s="229"/>
      <c r="O42" s="229"/>
      <c r="P42" s="229"/>
      <c r="Q42" s="229"/>
      <c r="R42" s="229"/>
    </row>
    <row r="43" spans="1:18">
      <c r="A43" s="301">
        <v>36</v>
      </c>
      <c r="B43" s="1257" t="s">
        <v>1550</v>
      </c>
      <c r="C43" s="178"/>
      <c r="D43" s="311" t="s">
        <v>2391</v>
      </c>
      <c r="E43" s="306">
        <v>662151</v>
      </c>
      <c r="F43" s="375">
        <v>604702.68040876556</v>
      </c>
      <c r="G43" s="229"/>
      <c r="H43"/>
      <c r="L43" s="1656"/>
      <c r="M43" s="229"/>
      <c r="N43" s="229"/>
      <c r="O43" s="229"/>
      <c r="P43" s="229"/>
      <c r="Q43" s="229"/>
      <c r="R43" s="229"/>
    </row>
    <row r="44" spans="1:18">
      <c r="A44" s="301">
        <v>37</v>
      </c>
      <c r="B44" s="1257" t="s">
        <v>1551</v>
      </c>
      <c r="C44" s="178"/>
      <c r="D44" s="311" t="s">
        <v>3335</v>
      </c>
      <c r="E44" s="306">
        <v>0</v>
      </c>
      <c r="F44" s="375">
        <v>0</v>
      </c>
      <c r="G44" s="229"/>
      <c r="H44"/>
      <c r="L44" s="1656"/>
      <c r="M44" s="229"/>
      <c r="N44" s="229"/>
      <c r="O44" s="229"/>
      <c r="P44" s="229"/>
      <c r="Q44" s="229"/>
      <c r="R44" s="229"/>
    </row>
    <row r="45" spans="1:18">
      <c r="A45" s="301">
        <v>38</v>
      </c>
      <c r="B45" s="1257" t="s">
        <v>1552</v>
      </c>
      <c r="C45" s="178"/>
      <c r="D45" s="311" t="s">
        <v>2391</v>
      </c>
      <c r="E45" s="306">
        <v>0</v>
      </c>
      <c r="F45" s="375">
        <v>0</v>
      </c>
      <c r="G45" s="229"/>
      <c r="H45"/>
      <c r="L45" s="1656"/>
      <c r="M45" s="229"/>
      <c r="N45" s="229"/>
      <c r="O45" s="229"/>
      <c r="P45" s="229"/>
      <c r="Q45" s="229"/>
      <c r="R45" s="229"/>
    </row>
    <row r="46" spans="1:18">
      <c r="A46" s="301">
        <v>39</v>
      </c>
      <c r="B46" s="1257" t="s">
        <v>1553</v>
      </c>
      <c r="C46" s="178"/>
      <c r="D46" s="311" t="s">
        <v>2391</v>
      </c>
      <c r="E46" s="306">
        <v>0</v>
      </c>
      <c r="F46" s="375">
        <v>0</v>
      </c>
      <c r="G46" s="229"/>
      <c r="H46"/>
      <c r="L46" s="1656"/>
      <c r="M46" s="229"/>
      <c r="N46" s="229"/>
      <c r="O46" s="229"/>
      <c r="P46" s="229"/>
      <c r="Q46" s="229"/>
      <c r="R46" s="229"/>
    </row>
    <row r="47" spans="1:18">
      <c r="A47" s="301">
        <v>40</v>
      </c>
      <c r="B47" s="1257" t="s">
        <v>1554</v>
      </c>
      <c r="C47" s="178"/>
      <c r="D47" s="311" t="s">
        <v>2391</v>
      </c>
      <c r="E47" s="306">
        <v>0</v>
      </c>
      <c r="F47" s="375">
        <v>0</v>
      </c>
      <c r="G47" s="229"/>
      <c r="H47"/>
      <c r="L47" s="1656"/>
      <c r="M47" s="229"/>
      <c r="N47" s="229"/>
      <c r="O47" s="229"/>
      <c r="P47" s="229"/>
      <c r="Q47" s="229"/>
      <c r="R47" s="229"/>
    </row>
    <row r="48" spans="1:18">
      <c r="A48" s="301">
        <v>41</v>
      </c>
      <c r="B48" s="1257" t="s">
        <v>1555</v>
      </c>
      <c r="C48" s="178"/>
      <c r="D48" s="311" t="s">
        <v>3335</v>
      </c>
      <c r="E48" s="306">
        <v>22219976</v>
      </c>
      <c r="F48" s="1560">
        <v>22514365.143727422</v>
      </c>
      <c r="G48" s="229"/>
      <c r="H48"/>
      <c r="L48" s="1656"/>
      <c r="M48" s="229"/>
      <c r="N48" s="229"/>
      <c r="O48" s="229"/>
      <c r="P48" s="229"/>
      <c r="Q48" s="229"/>
      <c r="R48" s="229"/>
    </row>
    <row r="49" spans="1:18">
      <c r="A49" s="301">
        <v>42</v>
      </c>
      <c r="B49" s="1257" t="s">
        <v>1556</v>
      </c>
      <c r="C49" s="178"/>
      <c r="D49" s="311" t="s">
        <v>1227</v>
      </c>
      <c r="E49" s="306">
        <v>0</v>
      </c>
      <c r="F49" s="375">
        <v>0</v>
      </c>
      <c r="G49" s="229"/>
      <c r="H49"/>
      <c r="L49" s="1656"/>
      <c r="M49" s="229"/>
      <c r="N49" s="229"/>
      <c r="O49" s="229"/>
      <c r="P49" s="229"/>
      <c r="Q49" s="229"/>
      <c r="R49" s="229"/>
    </row>
    <row r="50" spans="1:18">
      <c r="A50" s="301">
        <v>43</v>
      </c>
      <c r="B50" s="1257" t="s">
        <v>1557</v>
      </c>
      <c r="C50" s="178"/>
      <c r="D50" s="311" t="s">
        <v>2391</v>
      </c>
      <c r="E50" s="2178"/>
      <c r="F50" s="2173"/>
      <c r="G50" s="229"/>
      <c r="H50"/>
      <c r="L50" s="1656"/>
      <c r="M50" s="229"/>
      <c r="N50" s="229"/>
      <c r="O50" s="229"/>
      <c r="P50" s="229"/>
      <c r="Q50" s="229"/>
      <c r="R50" s="229"/>
    </row>
    <row r="51" spans="1:18">
      <c r="A51" s="301">
        <v>44</v>
      </c>
      <c r="B51" s="1257" t="s">
        <v>1558</v>
      </c>
      <c r="C51" s="178"/>
      <c r="D51" s="311" t="s">
        <v>3339</v>
      </c>
      <c r="E51" s="306">
        <v>0</v>
      </c>
      <c r="F51" s="375">
        <v>0</v>
      </c>
      <c r="G51" s="229"/>
      <c r="H51"/>
      <c r="L51" s="1656"/>
      <c r="M51" s="229"/>
      <c r="N51" s="229"/>
      <c r="O51" s="229"/>
      <c r="P51" s="229"/>
      <c r="Q51" s="229"/>
      <c r="R51" s="229"/>
    </row>
    <row r="52" spans="1:18">
      <c r="A52" s="301">
        <v>45</v>
      </c>
      <c r="B52" s="1257" t="s">
        <v>1559</v>
      </c>
      <c r="C52" s="178"/>
      <c r="D52" s="311" t="s">
        <v>2391</v>
      </c>
      <c r="E52" s="306">
        <f>SUM(E43:E51)</f>
        <v>22882127</v>
      </c>
      <c r="F52" s="375">
        <f>SUM(F43:F51)</f>
        <v>23119067.824136186</v>
      </c>
      <c r="G52" s="229"/>
      <c r="H52"/>
      <c r="L52" s="1656"/>
      <c r="M52" s="229"/>
      <c r="N52" s="229"/>
      <c r="O52" s="229"/>
      <c r="P52" s="229"/>
      <c r="Q52" s="229"/>
      <c r="R52" s="229"/>
    </row>
    <row r="53" spans="1:18">
      <c r="A53" s="300">
        <v>46</v>
      </c>
      <c r="B53" s="207" t="s">
        <v>1560</v>
      </c>
      <c r="C53" s="175"/>
      <c r="D53" s="312" t="s">
        <v>2391</v>
      </c>
      <c r="E53" s="331"/>
      <c r="F53" s="223"/>
      <c r="G53" s="229"/>
      <c r="H53"/>
      <c r="L53" s="1656"/>
      <c r="M53" s="229"/>
      <c r="N53" s="229"/>
      <c r="O53" s="229"/>
      <c r="P53" s="229"/>
      <c r="Q53" s="229"/>
      <c r="R53" s="229"/>
    </row>
    <row r="54" spans="1:18" ht="15.75" thickBot="1">
      <c r="A54" s="315"/>
      <c r="B54" s="209" t="s">
        <v>1561</v>
      </c>
      <c r="C54" s="225"/>
      <c r="D54" s="316" t="s">
        <v>2391</v>
      </c>
      <c r="E54" s="2182">
        <f>E11+E21+E41+E52</f>
        <v>143585942.59999999</v>
      </c>
      <c r="F54" s="2175">
        <f>F11+F21+F41+F52</f>
        <v>157073600.54943061</v>
      </c>
      <c r="G54" s="229"/>
      <c r="H54"/>
      <c r="L54" s="1656"/>
      <c r="M54" s="229"/>
      <c r="N54" s="229"/>
      <c r="O54" s="229"/>
      <c r="P54" s="229"/>
      <c r="Q54" s="229"/>
      <c r="R54" s="229"/>
    </row>
    <row r="55" spans="1:18" ht="15.75">
      <c r="B55" s="1839"/>
      <c r="C55" s="175"/>
      <c r="D55" s="193"/>
      <c r="E55" s="222"/>
      <c r="F55" s="193" t="s">
        <v>1527</v>
      </c>
      <c r="G55" s="229"/>
      <c r="H55"/>
      <c r="L55" s="1656"/>
      <c r="M55" s="229"/>
      <c r="N55" s="229"/>
      <c r="O55" s="229"/>
      <c r="P55" s="229"/>
      <c r="Q55" s="229"/>
      <c r="R55" s="229"/>
    </row>
    <row r="56" spans="1:18">
      <c r="A56" s="175" t="s">
        <v>1562</v>
      </c>
      <c r="B56" s="175"/>
      <c r="C56" s="175"/>
      <c r="D56" s="175"/>
      <c r="E56" s="228"/>
      <c r="F56" s="228"/>
      <c r="G56" s="229"/>
      <c r="H56"/>
      <c r="L56" s="1656"/>
      <c r="M56" s="229"/>
      <c r="N56" s="229"/>
      <c r="O56" s="229"/>
      <c r="P56" s="229"/>
      <c r="Q56" s="229"/>
      <c r="R56" s="229"/>
    </row>
    <row r="57" spans="1:18">
      <c r="A57" s="175"/>
      <c r="B57" s="175"/>
      <c r="C57" s="175"/>
      <c r="D57" s="175"/>
      <c r="E57" s="228"/>
      <c r="F57" s="228"/>
      <c r="G57" s="229"/>
      <c r="H57"/>
      <c r="L57" s="1656"/>
      <c r="M57" s="229"/>
      <c r="N57" s="229"/>
      <c r="O57" s="229"/>
      <c r="P57" s="229"/>
      <c r="Q57" s="229"/>
      <c r="R57" s="229"/>
    </row>
    <row r="58" spans="1:18" ht="15.75" thickBot="1">
      <c r="A58" s="193" t="str">
        <f>'Data sheet'!A53</f>
        <v>Annual Report of New York American Water Company, Inc.  - Service Area 2                          Year Ended  December 31, 2018</v>
      </c>
      <c r="B58" s="193"/>
      <c r="C58" s="193"/>
      <c r="D58" s="193"/>
      <c r="E58" s="222"/>
      <c r="F58" s="222"/>
      <c r="G58" s="229"/>
      <c r="H58"/>
      <c r="L58" s="1656"/>
      <c r="M58" s="229"/>
      <c r="N58" s="229"/>
      <c r="O58" s="229"/>
      <c r="P58" s="229"/>
      <c r="Q58" s="229"/>
      <c r="R58" s="229"/>
    </row>
    <row r="59" spans="1:18">
      <c r="A59" s="297"/>
      <c r="B59" s="172"/>
      <c r="C59" s="172"/>
      <c r="D59" s="172"/>
      <c r="E59" s="172"/>
      <c r="F59" s="139"/>
      <c r="G59" s="229"/>
      <c r="H59"/>
      <c r="L59" s="1656"/>
      <c r="M59" s="229"/>
      <c r="N59" s="229"/>
      <c r="O59" s="229"/>
      <c r="P59" s="229"/>
      <c r="Q59" s="229"/>
      <c r="R59" s="229"/>
    </row>
    <row r="60" spans="1:18" ht="15.75">
      <c r="A60" s="174" t="s">
        <v>1563</v>
      </c>
      <c r="B60" s="317"/>
      <c r="C60" s="175"/>
      <c r="D60" s="175"/>
      <c r="E60" s="175"/>
      <c r="F60" s="176"/>
      <c r="G60" s="229"/>
      <c r="H60"/>
      <c r="L60" s="1656"/>
      <c r="M60" s="229"/>
      <c r="N60" s="229"/>
      <c r="O60" s="229"/>
      <c r="P60" s="229"/>
      <c r="Q60" s="229"/>
      <c r="R60" s="229"/>
    </row>
    <row r="61" spans="1:18">
      <c r="A61" s="185"/>
      <c r="B61" s="191"/>
      <c r="C61" s="191"/>
      <c r="D61" s="107"/>
      <c r="E61" s="1277"/>
      <c r="F61" s="110"/>
      <c r="G61" s="229"/>
      <c r="H61"/>
      <c r="L61" s="1656"/>
      <c r="M61" s="229"/>
      <c r="N61" s="229"/>
      <c r="O61" s="229"/>
      <c r="P61" s="229"/>
      <c r="Q61" s="229"/>
      <c r="R61" s="229"/>
    </row>
    <row r="62" spans="1:18">
      <c r="A62" s="189"/>
      <c r="B62" s="175"/>
      <c r="C62" s="175"/>
      <c r="D62" s="190" t="s">
        <v>2382</v>
      </c>
      <c r="E62" s="2176" t="s">
        <v>2383</v>
      </c>
      <c r="F62" s="176" t="s">
        <v>2383</v>
      </c>
      <c r="G62" s="229"/>
      <c r="H62"/>
      <c r="L62" s="1656"/>
      <c r="M62" s="229"/>
      <c r="N62" s="229"/>
      <c r="O62" s="229"/>
      <c r="P62" s="229"/>
      <c r="Q62" s="229"/>
      <c r="R62" s="229"/>
    </row>
    <row r="63" spans="1:18">
      <c r="A63" s="189" t="s">
        <v>1122</v>
      </c>
      <c r="B63" s="175" t="s">
        <v>557</v>
      </c>
      <c r="C63" s="175"/>
      <c r="D63" s="190" t="s">
        <v>3278</v>
      </c>
      <c r="E63" s="204" t="s">
        <v>2384</v>
      </c>
      <c r="F63" s="176" t="s">
        <v>2385</v>
      </c>
      <c r="G63" s="229"/>
      <c r="H63"/>
      <c r="L63" s="1656"/>
      <c r="M63" s="229"/>
      <c r="N63" s="229"/>
      <c r="O63" s="229"/>
      <c r="P63" s="229"/>
      <c r="Q63" s="229"/>
      <c r="R63" s="229"/>
    </row>
    <row r="64" spans="1:18">
      <c r="A64" s="197" t="s">
        <v>1134</v>
      </c>
      <c r="B64" s="178" t="s">
        <v>3281</v>
      </c>
      <c r="C64" s="178"/>
      <c r="D64" s="302" t="s">
        <v>3282</v>
      </c>
      <c r="E64" s="2177" t="s">
        <v>4470</v>
      </c>
      <c r="F64" s="179" t="s">
        <v>3284</v>
      </c>
      <c r="G64" s="229"/>
      <c r="H64"/>
      <c r="L64" s="1656"/>
      <c r="M64" s="229"/>
      <c r="N64" s="229"/>
      <c r="O64" s="229"/>
      <c r="P64" s="229"/>
      <c r="Q64" s="229"/>
      <c r="R64" s="229"/>
    </row>
    <row r="65" spans="1:18">
      <c r="A65" s="197">
        <v>1</v>
      </c>
      <c r="B65" s="386" t="s">
        <v>1564</v>
      </c>
      <c r="C65" s="178"/>
      <c r="D65" s="311" t="s">
        <v>2391</v>
      </c>
      <c r="E65" s="2178"/>
      <c r="F65" s="2180"/>
      <c r="G65" s="229"/>
      <c r="H65"/>
      <c r="L65" s="1656"/>
      <c r="M65" s="229"/>
      <c r="N65" s="229"/>
      <c r="O65" s="229"/>
      <c r="P65" s="229"/>
      <c r="Q65" s="229"/>
      <c r="R65" s="229"/>
    </row>
    <row r="66" spans="1:18">
      <c r="A66" s="197">
        <v>2</v>
      </c>
      <c r="B66" s="1257" t="s">
        <v>1565</v>
      </c>
      <c r="C66" s="178"/>
      <c r="D66" s="311" t="s">
        <v>3369</v>
      </c>
      <c r="E66" s="382">
        <v>0</v>
      </c>
      <c r="F66" s="1558">
        <v>0</v>
      </c>
      <c r="G66" s="229"/>
      <c r="H66"/>
      <c r="L66" s="1656"/>
      <c r="M66" s="229"/>
      <c r="N66" s="229"/>
      <c r="O66" s="229"/>
      <c r="P66" s="229"/>
      <c r="Q66" s="229"/>
      <c r="R66" s="229"/>
    </row>
    <row r="67" spans="1:18">
      <c r="A67" s="197">
        <v>3</v>
      </c>
      <c r="B67" s="1257" t="s">
        <v>1566</v>
      </c>
      <c r="C67" s="178"/>
      <c r="D67" s="311" t="s">
        <v>3369</v>
      </c>
      <c r="E67" s="306">
        <v>0</v>
      </c>
      <c r="F67" s="375">
        <v>0</v>
      </c>
      <c r="G67" s="229"/>
      <c r="H67"/>
      <c r="L67" s="1656"/>
      <c r="M67" s="229"/>
      <c r="N67" s="229"/>
      <c r="O67" s="229"/>
      <c r="P67" s="229"/>
      <c r="Q67" s="229"/>
      <c r="R67" s="229"/>
    </row>
    <row r="68" spans="1:18">
      <c r="A68" s="197">
        <v>4</v>
      </c>
      <c r="B68" s="1257" t="s">
        <v>1567</v>
      </c>
      <c r="C68" s="178"/>
      <c r="D68" s="311" t="s">
        <v>3374</v>
      </c>
      <c r="E68" s="306">
        <v>0</v>
      </c>
      <c r="F68" s="375">
        <v>0</v>
      </c>
      <c r="G68" s="229"/>
      <c r="H68"/>
      <c r="L68" s="1656"/>
      <c r="M68" s="229"/>
      <c r="N68" s="229"/>
      <c r="O68" s="229"/>
      <c r="P68" s="229"/>
      <c r="Q68" s="229"/>
      <c r="R68" s="229"/>
    </row>
    <row r="69" spans="1:18">
      <c r="A69" s="197">
        <v>5</v>
      </c>
      <c r="B69" s="1257" t="s">
        <v>1568</v>
      </c>
      <c r="C69" s="178"/>
      <c r="D69" s="311" t="s">
        <v>3374</v>
      </c>
      <c r="E69" s="306">
        <v>0</v>
      </c>
      <c r="F69" s="375">
        <v>0</v>
      </c>
      <c r="G69" s="229"/>
      <c r="H69"/>
      <c r="L69" s="1656"/>
      <c r="M69" s="229"/>
      <c r="N69" s="229"/>
      <c r="O69" s="229"/>
      <c r="P69" s="229"/>
      <c r="Q69" s="229"/>
      <c r="R69" s="229"/>
    </row>
    <row r="70" spans="1:18">
      <c r="A70" s="197">
        <v>6</v>
      </c>
      <c r="B70" s="1257" t="s">
        <v>1569</v>
      </c>
      <c r="C70" s="178"/>
      <c r="D70" s="311" t="s">
        <v>3374</v>
      </c>
      <c r="E70" s="306">
        <v>0</v>
      </c>
      <c r="F70" s="2181">
        <v>0</v>
      </c>
      <c r="G70" s="229"/>
      <c r="H70"/>
      <c r="L70" s="1656"/>
      <c r="M70" s="229"/>
      <c r="N70" s="229"/>
      <c r="O70" s="229"/>
      <c r="P70" s="229"/>
      <c r="Q70" s="229"/>
      <c r="R70" s="229"/>
    </row>
    <row r="71" spans="1:18">
      <c r="A71" s="197">
        <v>7</v>
      </c>
      <c r="B71" s="1257" t="s">
        <v>1570</v>
      </c>
      <c r="C71" s="178"/>
      <c r="D71" s="311" t="s">
        <v>3376</v>
      </c>
      <c r="E71" s="1556">
        <f>47197284-0.4</f>
        <v>47197283.600000001</v>
      </c>
      <c r="F71" s="1560">
        <v>47197283.624050483</v>
      </c>
      <c r="G71" s="229"/>
      <c r="H71"/>
      <c r="L71" s="1656"/>
      <c r="M71" s="229"/>
      <c r="N71" s="229"/>
      <c r="O71" s="229"/>
      <c r="P71" s="229"/>
      <c r="Q71" s="229"/>
      <c r="R71" s="229"/>
    </row>
    <row r="72" spans="1:18">
      <c r="A72" s="197">
        <v>8</v>
      </c>
      <c r="B72" s="1257" t="s">
        <v>1571</v>
      </c>
      <c r="C72" s="178"/>
      <c r="D72" s="311" t="s">
        <v>3374</v>
      </c>
      <c r="E72" s="306">
        <v>0</v>
      </c>
      <c r="F72" s="375">
        <v>0</v>
      </c>
      <c r="G72" s="229"/>
      <c r="H72"/>
      <c r="L72" s="1656"/>
      <c r="M72" s="229"/>
      <c r="N72" s="229"/>
      <c r="O72" s="229"/>
      <c r="P72" s="229"/>
      <c r="Q72" s="229"/>
      <c r="R72" s="229"/>
    </row>
    <row r="73" spans="1:18">
      <c r="A73" s="197">
        <v>9</v>
      </c>
      <c r="B73" s="1257" t="s">
        <v>1572</v>
      </c>
      <c r="C73" s="178"/>
      <c r="D73" s="311" t="s">
        <v>2391</v>
      </c>
      <c r="E73" s="2178"/>
      <c r="F73" s="2180"/>
      <c r="G73" s="229"/>
      <c r="H73"/>
      <c r="L73" s="1656"/>
      <c r="M73" s="229"/>
      <c r="N73" s="229"/>
      <c r="O73" s="229"/>
      <c r="P73" s="229"/>
      <c r="Q73" s="229"/>
      <c r="R73" s="229"/>
    </row>
    <row r="74" spans="1:18">
      <c r="A74" s="197">
        <v>10</v>
      </c>
      <c r="B74" s="1257" t="s">
        <v>1573</v>
      </c>
      <c r="C74" s="178"/>
      <c r="D74" s="311" t="s">
        <v>3378</v>
      </c>
      <c r="E74" s="306">
        <v>0</v>
      </c>
      <c r="F74" s="375">
        <v>0</v>
      </c>
      <c r="G74" s="229"/>
      <c r="H74"/>
      <c r="L74" s="1656"/>
      <c r="M74" s="229"/>
      <c r="N74" s="229"/>
      <c r="O74" s="229"/>
      <c r="P74" s="229"/>
      <c r="Q74" s="229"/>
      <c r="R74" s="229"/>
    </row>
    <row r="75" spans="1:18">
      <c r="A75" s="197">
        <v>11</v>
      </c>
      <c r="B75" s="1257" t="s">
        <v>1574</v>
      </c>
      <c r="C75" s="178"/>
      <c r="D75" s="311" t="s">
        <v>3309</v>
      </c>
      <c r="E75" s="306">
        <f>3095795-0.4</f>
        <v>3095794.6</v>
      </c>
      <c r="F75" s="1560">
        <v>1936697.0326216479</v>
      </c>
      <c r="G75" s="229"/>
      <c r="H75" s="1560"/>
      <c r="L75" s="1656"/>
      <c r="M75" s="229"/>
      <c r="N75" s="229"/>
      <c r="O75" s="229"/>
      <c r="P75" s="229"/>
      <c r="Q75" s="229"/>
      <c r="R75" s="229"/>
    </row>
    <row r="76" spans="1:18">
      <c r="A76" s="197">
        <v>12</v>
      </c>
      <c r="B76" s="1257" t="s">
        <v>1575</v>
      </c>
      <c r="C76" s="178"/>
      <c r="D76" s="311" t="s">
        <v>3309</v>
      </c>
      <c r="E76" s="306">
        <v>0</v>
      </c>
      <c r="F76" s="375">
        <v>0</v>
      </c>
      <c r="G76" s="229"/>
      <c r="H76"/>
      <c r="L76" s="1656"/>
      <c r="M76" s="229"/>
      <c r="N76" s="229"/>
      <c r="O76" s="229"/>
      <c r="P76" s="229"/>
      <c r="Q76" s="229"/>
      <c r="R76" s="229"/>
    </row>
    <row r="77" spans="1:18">
      <c r="A77" s="197">
        <v>13</v>
      </c>
      <c r="B77" s="1257" t="s">
        <v>1576</v>
      </c>
      <c r="C77" s="178"/>
      <c r="D77" s="311" t="s">
        <v>2391</v>
      </c>
      <c r="E77" s="306">
        <f>SUM(E66:E72)-SUM(E73:E74)+E75-E76</f>
        <v>50293078.200000003</v>
      </c>
      <c r="F77" s="375">
        <f>SUM(F66:F72)-SUM(F73:F74)+F75-F76</f>
        <v>49133980.656672128</v>
      </c>
      <c r="G77" s="229"/>
      <c r="H77"/>
      <c r="L77" s="1656"/>
      <c r="M77" s="229"/>
      <c r="N77" s="229"/>
      <c r="O77" s="229"/>
      <c r="P77" s="229"/>
      <c r="Q77" s="229"/>
      <c r="R77" s="229"/>
    </row>
    <row r="78" spans="1:18">
      <c r="A78" s="197">
        <v>14</v>
      </c>
      <c r="B78" s="386" t="s">
        <v>1577</v>
      </c>
      <c r="C78" s="178"/>
      <c r="D78" s="311" t="s">
        <v>2391</v>
      </c>
      <c r="E78" s="2178"/>
      <c r="F78" s="2180"/>
      <c r="G78" s="229"/>
      <c r="H78"/>
      <c r="L78" s="1656"/>
      <c r="M78" s="229"/>
      <c r="N78" s="229"/>
      <c r="O78" s="229"/>
      <c r="P78" s="229"/>
      <c r="Q78" s="229"/>
      <c r="R78" s="229"/>
    </row>
    <row r="79" spans="1:18">
      <c r="A79" s="197">
        <v>15</v>
      </c>
      <c r="B79" s="1257" t="s">
        <v>1578</v>
      </c>
      <c r="C79" s="178"/>
      <c r="D79" s="311" t="s">
        <v>3383</v>
      </c>
      <c r="E79" s="306">
        <v>39793465</v>
      </c>
      <c r="F79" s="1560">
        <v>46025123.171301074</v>
      </c>
      <c r="G79" s="229"/>
      <c r="L79" s="1656"/>
      <c r="M79" s="229"/>
      <c r="N79" s="229"/>
      <c r="O79" s="229"/>
      <c r="P79" s="229"/>
      <c r="Q79" s="229"/>
      <c r="R79" s="229"/>
    </row>
    <row r="80" spans="1:18">
      <c r="A80" s="197">
        <v>16</v>
      </c>
      <c r="B80" s="1257" t="s">
        <v>1579</v>
      </c>
      <c r="C80" s="178"/>
      <c r="D80" s="311" t="s">
        <v>3383</v>
      </c>
      <c r="E80" s="306">
        <v>0</v>
      </c>
      <c r="F80" s="375">
        <v>0</v>
      </c>
      <c r="G80" s="229"/>
      <c r="L80" s="1656"/>
      <c r="M80" s="229"/>
      <c r="N80" s="229"/>
      <c r="O80" s="229"/>
      <c r="P80" s="229"/>
      <c r="Q80" s="229"/>
      <c r="R80" s="229"/>
    </row>
    <row r="81" spans="1:18">
      <c r="A81" s="197">
        <v>17</v>
      </c>
      <c r="B81" s="1257" t="s">
        <v>1580</v>
      </c>
      <c r="C81" s="178"/>
      <c r="D81" s="311" t="s">
        <v>3383</v>
      </c>
      <c r="E81" s="306">
        <v>0</v>
      </c>
      <c r="F81" s="375">
        <v>0</v>
      </c>
      <c r="G81" s="229"/>
      <c r="L81" s="1656"/>
      <c r="M81" s="229"/>
      <c r="N81" s="229"/>
      <c r="O81" s="229"/>
      <c r="P81" s="229"/>
      <c r="Q81" s="229"/>
      <c r="R81" s="229"/>
    </row>
    <row r="82" spans="1:18">
      <c r="A82" s="197">
        <v>18</v>
      </c>
      <c r="B82" s="1257" t="s">
        <v>1581</v>
      </c>
      <c r="C82" s="178"/>
      <c r="D82" s="311" t="s">
        <v>3383</v>
      </c>
      <c r="E82" s="1556">
        <v>0</v>
      </c>
      <c r="F82" s="375">
        <v>0</v>
      </c>
      <c r="G82" s="1658"/>
      <c r="J82" s="2066"/>
      <c r="L82" s="1656"/>
      <c r="M82" s="229"/>
      <c r="N82" s="229"/>
      <c r="O82" s="229"/>
      <c r="P82" s="229"/>
      <c r="Q82" s="229"/>
      <c r="R82" s="229"/>
    </row>
    <row r="83" spans="1:18">
      <c r="A83" s="197">
        <v>19</v>
      </c>
      <c r="B83" s="1257" t="s">
        <v>1582</v>
      </c>
      <c r="C83" s="178"/>
      <c r="D83" s="311" t="s">
        <v>3383</v>
      </c>
      <c r="E83" s="306">
        <v>0</v>
      </c>
      <c r="F83" s="375">
        <v>0</v>
      </c>
      <c r="G83" s="229"/>
      <c r="H83"/>
      <c r="L83" s="1656"/>
      <c r="M83" s="229"/>
      <c r="N83" s="229"/>
      <c r="O83" s="229"/>
      <c r="P83" s="229"/>
      <c r="Q83" s="229"/>
      <c r="R83" s="229"/>
    </row>
    <row r="84" spans="1:18">
      <c r="A84" s="197">
        <v>20</v>
      </c>
      <c r="B84" s="1257" t="s">
        <v>1583</v>
      </c>
      <c r="C84" s="178"/>
      <c r="D84" s="311" t="s">
        <v>3383</v>
      </c>
      <c r="E84" s="306">
        <v>0</v>
      </c>
      <c r="F84" s="375">
        <v>0</v>
      </c>
      <c r="G84" s="229"/>
      <c r="H84"/>
      <c r="L84" s="1656"/>
      <c r="M84" s="229"/>
      <c r="N84" s="229"/>
      <c r="O84" s="229"/>
      <c r="P84" s="229"/>
      <c r="Q84" s="229"/>
      <c r="R84" s="229"/>
    </row>
    <row r="85" spans="1:18">
      <c r="A85" s="197">
        <v>21</v>
      </c>
      <c r="B85" s="1257" t="s">
        <v>1584</v>
      </c>
      <c r="C85" s="178"/>
      <c r="D85" s="311" t="s">
        <v>2391</v>
      </c>
      <c r="E85" s="306">
        <f>E79-E80+SUM(E81:E83)-E84</f>
        <v>39793465</v>
      </c>
      <c r="F85" s="375">
        <f>F79-F80+SUM(F81:F83)-F84</f>
        <v>46025123.171301074</v>
      </c>
      <c r="G85" s="229"/>
      <c r="H85"/>
      <c r="L85" s="1656"/>
      <c r="M85" s="229"/>
      <c r="N85" s="229"/>
      <c r="O85" s="229"/>
      <c r="P85" s="229"/>
      <c r="Q85" s="229"/>
      <c r="R85" s="229"/>
    </row>
    <row r="86" spans="1:18">
      <c r="A86" s="197">
        <v>22</v>
      </c>
      <c r="B86" s="386" t="s">
        <v>1585</v>
      </c>
      <c r="C86" s="178"/>
      <c r="D86" s="311" t="s">
        <v>2391</v>
      </c>
      <c r="E86" s="2178"/>
      <c r="F86" s="2180"/>
      <c r="G86" s="229"/>
      <c r="H86"/>
      <c r="L86" s="1656"/>
      <c r="M86" s="229"/>
      <c r="N86" s="229"/>
      <c r="O86" s="229"/>
      <c r="P86" s="229"/>
      <c r="Q86" s="229"/>
      <c r="R86" s="229"/>
    </row>
    <row r="87" spans="1:18">
      <c r="A87" s="197">
        <v>23</v>
      </c>
      <c r="B87" s="1257" t="s">
        <v>1586</v>
      </c>
      <c r="C87" s="178"/>
      <c r="D87" s="311" t="s">
        <v>2391</v>
      </c>
      <c r="E87" s="2178"/>
      <c r="F87" s="2180"/>
      <c r="G87" s="229"/>
      <c r="H87"/>
      <c r="L87" s="1656"/>
      <c r="M87" s="229"/>
      <c r="N87" s="229"/>
      <c r="O87" s="229"/>
      <c r="P87" s="229"/>
      <c r="Q87" s="229"/>
      <c r="R87" s="229"/>
    </row>
    <row r="88" spans="1:18">
      <c r="A88" s="197">
        <v>24</v>
      </c>
      <c r="B88" s="1257" t="s">
        <v>1587</v>
      </c>
      <c r="C88" s="178"/>
      <c r="D88" s="311" t="s">
        <v>2391</v>
      </c>
      <c r="E88" s="306">
        <v>0</v>
      </c>
      <c r="F88" s="375">
        <v>0</v>
      </c>
      <c r="G88" s="229"/>
      <c r="H88"/>
      <c r="L88" s="1656"/>
      <c r="M88" s="229"/>
      <c r="N88" s="229"/>
      <c r="O88" s="229"/>
      <c r="P88" s="229"/>
      <c r="Q88" s="229"/>
      <c r="R88" s="229"/>
    </row>
    <row r="89" spans="1:18">
      <c r="A89" s="197">
        <v>25</v>
      </c>
      <c r="B89" s="1257" t="s">
        <v>988</v>
      </c>
      <c r="C89" s="178"/>
      <c r="D89" s="311" t="s">
        <v>2391</v>
      </c>
      <c r="E89" s="306">
        <v>0</v>
      </c>
      <c r="F89" s="375">
        <v>0</v>
      </c>
      <c r="G89" s="229"/>
      <c r="H89"/>
      <c r="L89" s="1656"/>
      <c r="M89" s="229"/>
      <c r="N89" s="229"/>
      <c r="O89" s="229"/>
      <c r="P89" s="229"/>
      <c r="Q89" s="229"/>
      <c r="R89" s="229"/>
    </row>
    <row r="90" spans="1:18">
      <c r="A90" s="197">
        <v>26</v>
      </c>
      <c r="B90" s="1257" t="s">
        <v>989</v>
      </c>
      <c r="C90" s="178"/>
      <c r="D90" s="311" t="s">
        <v>2391</v>
      </c>
      <c r="E90" s="306">
        <v>0</v>
      </c>
      <c r="F90" s="375">
        <v>0</v>
      </c>
      <c r="G90" s="229"/>
      <c r="H90"/>
      <c r="L90" s="1656"/>
      <c r="M90" s="229"/>
      <c r="N90" s="229"/>
      <c r="O90" s="229"/>
      <c r="P90" s="229"/>
      <c r="Q90" s="229"/>
      <c r="R90" s="229"/>
    </row>
    <row r="91" spans="1:18">
      <c r="A91" s="197">
        <v>27</v>
      </c>
      <c r="B91" s="1257" t="s">
        <v>990</v>
      </c>
      <c r="C91" s="178"/>
      <c r="D91" s="311" t="s">
        <v>2391</v>
      </c>
      <c r="E91" s="306">
        <v>0</v>
      </c>
      <c r="F91" s="375">
        <v>0</v>
      </c>
      <c r="G91" s="229"/>
      <c r="H91"/>
      <c r="L91" s="1656"/>
      <c r="M91" s="229"/>
      <c r="N91" s="229"/>
      <c r="O91" s="229"/>
      <c r="P91" s="229"/>
      <c r="Q91" s="229"/>
      <c r="R91" s="229"/>
    </row>
    <row r="92" spans="1:18">
      <c r="A92" s="197">
        <v>28</v>
      </c>
      <c r="B92" s="1257" t="s">
        <v>991</v>
      </c>
      <c r="C92" s="178"/>
      <c r="D92" s="311" t="s">
        <v>2391</v>
      </c>
      <c r="E92" s="306">
        <v>0</v>
      </c>
      <c r="F92" s="375">
        <f>SUM(F87:F91)</f>
        <v>0</v>
      </c>
      <c r="G92" s="229"/>
      <c r="H92"/>
      <c r="L92" s="1656"/>
      <c r="M92" s="229"/>
      <c r="N92" s="229"/>
      <c r="O92" s="229"/>
      <c r="P92" s="229"/>
      <c r="Q92" s="229"/>
      <c r="R92" s="229"/>
    </row>
    <row r="93" spans="1:18">
      <c r="A93" s="197">
        <v>29</v>
      </c>
      <c r="B93" s="386" t="s">
        <v>992</v>
      </c>
      <c r="C93" s="178"/>
      <c r="D93" s="311" t="s">
        <v>2391</v>
      </c>
      <c r="E93" s="2178"/>
      <c r="F93" s="2180"/>
      <c r="G93" s="229"/>
      <c r="H93"/>
      <c r="L93" s="1656"/>
      <c r="M93" s="229"/>
      <c r="N93" s="229"/>
      <c r="O93" s="229"/>
      <c r="P93" s="229"/>
      <c r="Q93" s="229"/>
      <c r="R93" s="229"/>
    </row>
    <row r="94" spans="1:18">
      <c r="A94" s="197">
        <v>30</v>
      </c>
      <c r="B94" s="1257" t="s">
        <v>1055</v>
      </c>
      <c r="C94" s="178"/>
      <c r="D94" s="311" t="s">
        <v>3381</v>
      </c>
      <c r="E94" s="306">
        <v>0</v>
      </c>
      <c r="F94" s="375">
        <v>0</v>
      </c>
      <c r="G94" s="229"/>
      <c r="H94"/>
      <c r="L94" s="1656"/>
      <c r="M94" s="229"/>
      <c r="N94" s="229"/>
      <c r="O94" s="229"/>
      <c r="P94" s="229"/>
      <c r="Q94" s="229"/>
      <c r="R94" s="229"/>
    </row>
    <row r="95" spans="1:18">
      <c r="A95" s="197">
        <v>31</v>
      </c>
      <c r="B95" s="1257" t="s">
        <v>1056</v>
      </c>
      <c r="C95" s="178"/>
      <c r="D95" s="311" t="s">
        <v>3381</v>
      </c>
      <c r="E95" s="1556">
        <v>3474892</v>
      </c>
      <c r="F95" s="375">
        <v>5211845.3158185482</v>
      </c>
      <c r="G95" s="229"/>
      <c r="H95"/>
      <c r="L95" s="1656"/>
      <c r="M95" s="229"/>
      <c r="N95" s="229"/>
      <c r="O95" s="229"/>
      <c r="P95" s="229"/>
      <c r="Q95" s="229"/>
      <c r="R95" s="229"/>
    </row>
    <row r="96" spans="1:18">
      <c r="A96" s="197">
        <v>32</v>
      </c>
      <c r="B96" s="1257" t="s">
        <v>1057</v>
      </c>
      <c r="C96" s="178"/>
      <c r="D96" s="311" t="s">
        <v>3381</v>
      </c>
      <c r="E96" s="306">
        <v>12926686</v>
      </c>
      <c r="F96" s="375">
        <v>10552629.188140355</v>
      </c>
      <c r="G96" s="229"/>
      <c r="H96"/>
      <c r="L96" s="1656"/>
      <c r="M96" s="229"/>
      <c r="N96" s="229"/>
      <c r="O96" s="229"/>
      <c r="P96" s="229"/>
      <c r="Q96" s="229"/>
      <c r="R96" s="229"/>
    </row>
    <row r="97" spans="1:18">
      <c r="A97" s="197">
        <v>33</v>
      </c>
      <c r="B97" s="1257" t="s">
        <v>1058</v>
      </c>
      <c r="C97" s="178"/>
      <c r="D97" s="311" t="s">
        <v>3381</v>
      </c>
      <c r="E97" s="306">
        <v>-8331593</v>
      </c>
      <c r="F97" s="375">
        <v>-2116865.4650911074</v>
      </c>
      <c r="G97" s="229"/>
      <c r="H97"/>
      <c r="L97" s="1656"/>
      <c r="M97" s="229"/>
      <c r="N97" s="229"/>
      <c r="O97" s="229"/>
      <c r="P97" s="229"/>
      <c r="Q97" s="229"/>
      <c r="R97" s="229"/>
    </row>
    <row r="98" spans="1:18">
      <c r="A98" s="197">
        <v>34</v>
      </c>
      <c r="B98" s="1257" t="s">
        <v>1059</v>
      </c>
      <c r="C98" s="178"/>
      <c r="D98" s="311" t="s">
        <v>2391</v>
      </c>
      <c r="E98" s="306">
        <v>0</v>
      </c>
      <c r="F98" s="375">
        <v>0</v>
      </c>
      <c r="G98" s="229"/>
      <c r="H98"/>
      <c r="L98" s="1656"/>
      <c r="M98" s="229"/>
      <c r="N98" s="229"/>
      <c r="O98" s="229"/>
      <c r="P98" s="229"/>
      <c r="Q98" s="229"/>
      <c r="R98" s="229"/>
    </row>
    <row r="99" spans="1:18">
      <c r="A99" s="197">
        <v>35</v>
      </c>
      <c r="B99" s="1257" t="s">
        <v>1060</v>
      </c>
      <c r="C99" s="178"/>
      <c r="D99" s="311" t="s">
        <v>3385</v>
      </c>
      <c r="E99" s="306">
        <v>-3668319</v>
      </c>
      <c r="F99" s="1560">
        <v>-2074427.7984924763</v>
      </c>
      <c r="G99" s="229"/>
      <c r="H99"/>
      <c r="L99" s="1656"/>
      <c r="M99" s="229"/>
      <c r="N99" s="229"/>
      <c r="O99" s="229"/>
      <c r="P99" s="229"/>
      <c r="Q99" s="229"/>
      <c r="R99" s="229"/>
    </row>
    <row r="100" spans="1:18">
      <c r="A100" s="197">
        <v>36</v>
      </c>
      <c r="B100" s="1257" t="s">
        <v>1061</v>
      </c>
      <c r="C100" s="178"/>
      <c r="D100" s="311" t="s">
        <v>2391</v>
      </c>
      <c r="E100" s="306">
        <v>490203.4</v>
      </c>
      <c r="F100" s="375">
        <v>475896.99504281225</v>
      </c>
      <c r="G100" s="229"/>
      <c r="H100"/>
      <c r="L100" s="1656"/>
      <c r="M100" s="229"/>
      <c r="N100" s="229"/>
      <c r="O100" s="229"/>
      <c r="P100" s="229"/>
      <c r="Q100" s="229"/>
      <c r="R100" s="229"/>
    </row>
    <row r="101" spans="1:18">
      <c r="A101" s="197">
        <v>37</v>
      </c>
      <c r="B101" s="1257" t="s">
        <v>1062</v>
      </c>
      <c r="C101" s="178"/>
      <c r="D101" s="311" t="s">
        <v>2391</v>
      </c>
      <c r="E101" s="306"/>
      <c r="F101" s="375"/>
      <c r="G101" s="229"/>
      <c r="H101"/>
      <c r="L101" s="1656"/>
      <c r="M101" s="229"/>
      <c r="N101" s="229"/>
      <c r="O101" s="229"/>
      <c r="P101" s="229"/>
      <c r="Q101" s="229"/>
      <c r="R101" s="229"/>
    </row>
    <row r="102" spans="1:18">
      <c r="A102" s="197">
        <v>38</v>
      </c>
      <c r="B102" s="1257" t="s">
        <v>1063</v>
      </c>
      <c r="C102" s="178"/>
      <c r="D102" s="311" t="s">
        <v>2391</v>
      </c>
      <c r="E102" s="306">
        <v>0</v>
      </c>
      <c r="F102" s="375">
        <v>0</v>
      </c>
      <c r="G102" s="229"/>
      <c r="H102"/>
      <c r="L102" s="1656"/>
      <c r="M102" s="229"/>
      <c r="N102" s="229"/>
      <c r="O102" s="229"/>
      <c r="P102" s="229"/>
      <c r="Q102" s="229"/>
      <c r="R102" s="229"/>
    </row>
    <row r="103" spans="1:18">
      <c r="A103" s="197">
        <v>39</v>
      </c>
      <c r="B103" s="1257" t="s">
        <v>1064</v>
      </c>
      <c r="C103" s="178"/>
      <c r="D103" s="311" t="s">
        <v>2391</v>
      </c>
      <c r="E103" s="306">
        <v>0</v>
      </c>
      <c r="F103" s="375">
        <v>0</v>
      </c>
      <c r="G103" s="229"/>
      <c r="H103"/>
      <c r="L103" s="1656"/>
      <c r="M103" s="229"/>
      <c r="N103" s="229"/>
      <c r="O103" s="229"/>
      <c r="P103" s="229"/>
      <c r="Q103" s="229"/>
      <c r="R103" s="229"/>
    </row>
    <row r="104" spans="1:18">
      <c r="A104" s="197">
        <v>40</v>
      </c>
      <c r="B104" s="1257" t="s">
        <v>1065</v>
      </c>
      <c r="C104" s="178"/>
      <c r="D104" s="311" t="s">
        <v>2391</v>
      </c>
      <c r="E104" s="306">
        <v>-328076</v>
      </c>
      <c r="F104" s="375">
        <v>-351016.28850690578</v>
      </c>
      <c r="G104" s="229"/>
      <c r="H104"/>
      <c r="L104" s="1656"/>
      <c r="M104" s="229"/>
      <c r="N104" s="229"/>
      <c r="O104" s="229"/>
      <c r="P104" s="229"/>
      <c r="Q104" s="229"/>
      <c r="R104" s="229"/>
    </row>
    <row r="105" spans="1:18">
      <c r="A105" s="197">
        <v>41</v>
      </c>
      <c r="B105" s="1257" t="s">
        <v>1066</v>
      </c>
      <c r="C105" s="178"/>
      <c r="D105" s="311" t="s">
        <v>2391</v>
      </c>
      <c r="E105" s="306">
        <v>820768.4</v>
      </c>
      <c r="F105" s="375">
        <v>996949.5489039371</v>
      </c>
      <c r="G105" s="229"/>
      <c r="H105"/>
      <c r="L105" s="1656"/>
      <c r="M105" s="229"/>
      <c r="N105" s="229"/>
      <c r="O105" s="229"/>
      <c r="P105" s="229"/>
      <c r="Q105" s="229"/>
      <c r="R105" s="229"/>
    </row>
    <row r="106" spans="1:18">
      <c r="A106" s="197">
        <v>42</v>
      </c>
      <c r="B106" s="1257" t="s">
        <v>1067</v>
      </c>
      <c r="C106" s="178"/>
      <c r="D106" s="311" t="s">
        <v>2391</v>
      </c>
      <c r="E106" s="2178"/>
      <c r="F106" s="2180"/>
      <c r="G106" s="229"/>
      <c r="H106"/>
      <c r="L106" s="1656"/>
      <c r="M106" s="229"/>
      <c r="N106" s="229"/>
      <c r="O106" s="229"/>
      <c r="P106" s="229"/>
      <c r="Q106" s="229"/>
      <c r="R106" s="229"/>
    </row>
    <row r="107" spans="1:18">
      <c r="A107" s="197">
        <v>43</v>
      </c>
      <c r="B107" s="1257" t="s">
        <v>1068</v>
      </c>
      <c r="C107" s="178"/>
      <c r="D107" s="311" t="s">
        <v>2391</v>
      </c>
      <c r="E107" s="306">
        <f>SUM(E94:E106)</f>
        <v>5384561.8000000007</v>
      </c>
      <c r="F107" s="375">
        <f>SUM(F94:F106)</f>
        <v>12695011.495815162</v>
      </c>
      <c r="G107" s="229"/>
      <c r="H107"/>
      <c r="L107" s="1656"/>
      <c r="M107" s="229"/>
      <c r="N107" s="229"/>
      <c r="O107" s="229"/>
      <c r="P107" s="229"/>
      <c r="Q107" s="229"/>
      <c r="R107" s="229"/>
    </row>
    <row r="108" spans="1:18">
      <c r="A108" s="197">
        <v>44</v>
      </c>
      <c r="B108" s="386" t="s">
        <v>1069</v>
      </c>
      <c r="C108" s="178"/>
      <c r="D108" s="311" t="s">
        <v>2391</v>
      </c>
      <c r="E108" s="2178"/>
      <c r="F108" s="2180"/>
      <c r="G108" s="229"/>
      <c r="H108"/>
      <c r="L108" s="1656"/>
      <c r="M108" s="229"/>
      <c r="N108" s="229"/>
      <c r="O108" s="229"/>
      <c r="P108" s="229"/>
      <c r="Q108" s="229"/>
      <c r="R108" s="229"/>
    </row>
    <row r="109" spans="1:18">
      <c r="A109" s="197">
        <v>45</v>
      </c>
      <c r="B109" s="1257" t="s">
        <v>1070</v>
      </c>
      <c r="C109" s="178"/>
      <c r="D109" s="311" t="s">
        <v>2391</v>
      </c>
      <c r="E109" s="306">
        <f>130069</f>
        <v>130069</v>
      </c>
      <c r="F109" s="375">
        <v>130068.9</v>
      </c>
      <c r="G109" s="229"/>
      <c r="H109"/>
      <c r="L109" s="1656"/>
      <c r="M109" s="229"/>
      <c r="N109" s="229"/>
      <c r="O109" s="229"/>
      <c r="P109" s="229"/>
      <c r="Q109" s="229"/>
      <c r="R109" s="229"/>
    </row>
    <row r="110" spans="1:18">
      <c r="A110" s="197">
        <v>46</v>
      </c>
      <c r="B110" s="1257" t="s">
        <v>1071</v>
      </c>
      <c r="C110" s="178"/>
      <c r="D110" s="311" t="s">
        <v>656</v>
      </c>
      <c r="E110" s="306">
        <f>29031378-0.4</f>
        <v>29031377.600000001</v>
      </c>
      <c r="F110" s="1560">
        <v>30999882.295167521</v>
      </c>
      <c r="G110" s="229"/>
      <c r="H110"/>
      <c r="L110" s="1656"/>
      <c r="M110" s="229"/>
      <c r="N110" s="229"/>
      <c r="O110" s="229"/>
      <c r="P110" s="229"/>
      <c r="Q110" s="229"/>
      <c r="R110" s="229"/>
    </row>
    <row r="111" spans="1:18">
      <c r="A111" s="197">
        <v>47</v>
      </c>
      <c r="B111" s="1257" t="s">
        <v>1072</v>
      </c>
      <c r="C111" s="178"/>
      <c r="D111" s="311" t="s">
        <v>658</v>
      </c>
      <c r="E111" s="306">
        <v>0</v>
      </c>
      <c r="F111" s="375">
        <v>0</v>
      </c>
      <c r="G111" s="229"/>
      <c r="H111"/>
      <c r="L111" s="1656"/>
      <c r="M111" s="229"/>
      <c r="N111" s="229"/>
      <c r="O111" s="229"/>
      <c r="P111" s="229"/>
      <c r="Q111" s="229"/>
      <c r="R111" s="229"/>
    </row>
    <row r="112" spans="1:18">
      <c r="A112" s="197">
        <v>48</v>
      </c>
      <c r="B112" s="114" t="s">
        <v>1073</v>
      </c>
      <c r="C112" s="178"/>
      <c r="D112" s="311" t="s">
        <v>2391</v>
      </c>
      <c r="E112" s="2178"/>
      <c r="F112" s="2173"/>
      <c r="G112" s="229"/>
      <c r="H112"/>
      <c r="L112" s="1656"/>
      <c r="M112" s="229"/>
      <c r="N112" s="229"/>
      <c r="O112" s="229"/>
      <c r="P112" s="229"/>
      <c r="Q112" s="229"/>
      <c r="R112" s="229"/>
    </row>
    <row r="113" spans="1:18">
      <c r="A113" s="197">
        <v>49</v>
      </c>
      <c r="B113" s="1278" t="s">
        <v>1074</v>
      </c>
      <c r="C113" s="178"/>
      <c r="D113" s="311" t="s">
        <v>2391</v>
      </c>
      <c r="E113" s="2178"/>
      <c r="F113" s="2173"/>
      <c r="G113" s="229"/>
      <c r="H113"/>
      <c r="L113" s="1656"/>
      <c r="M113" s="229"/>
      <c r="N113" s="229"/>
      <c r="O113" s="229"/>
      <c r="P113" s="229"/>
      <c r="Q113" s="229"/>
      <c r="R113" s="229"/>
    </row>
    <row r="114" spans="1:18">
      <c r="A114" s="197">
        <v>50</v>
      </c>
      <c r="B114" s="1257" t="s">
        <v>727</v>
      </c>
      <c r="C114" s="178"/>
      <c r="D114" s="311" t="s">
        <v>659</v>
      </c>
      <c r="E114" s="306">
        <v>18953391</v>
      </c>
      <c r="F114" s="375">
        <v>18089534.030474592</v>
      </c>
      <c r="G114" s="229"/>
      <c r="H114"/>
      <c r="L114" s="1656"/>
      <c r="M114" s="229"/>
      <c r="N114" s="229"/>
      <c r="O114" s="229"/>
      <c r="P114" s="229"/>
      <c r="Q114" s="229"/>
      <c r="R114" s="229"/>
    </row>
    <row r="115" spans="1:18">
      <c r="A115" s="197">
        <v>51</v>
      </c>
      <c r="B115" s="1257" t="s">
        <v>728</v>
      </c>
      <c r="C115" s="178"/>
      <c r="D115" s="311" t="s">
        <v>2391</v>
      </c>
      <c r="E115" s="306">
        <f>E109+E110+E114+E111</f>
        <v>48114837.600000001</v>
      </c>
      <c r="F115" s="375">
        <f>F109+F110+F114+F111</f>
        <v>49219485.225642115</v>
      </c>
      <c r="G115" s="229"/>
      <c r="H115"/>
      <c r="L115" s="1656"/>
      <c r="M115" s="229"/>
      <c r="N115" s="229"/>
      <c r="O115" s="229"/>
      <c r="P115" s="229"/>
      <c r="Q115" s="229"/>
      <c r="R115" s="229"/>
    </row>
    <row r="116" spans="1:18">
      <c r="A116" s="189">
        <v>52</v>
      </c>
      <c r="B116" s="207" t="s">
        <v>729</v>
      </c>
      <c r="C116" s="175"/>
      <c r="D116" s="312" t="s">
        <v>2391</v>
      </c>
      <c r="E116" s="380"/>
      <c r="F116" s="381"/>
      <c r="G116" s="229"/>
      <c r="H116"/>
      <c r="L116" s="1656"/>
      <c r="M116" s="229"/>
      <c r="N116" s="229"/>
      <c r="O116" s="229"/>
      <c r="P116" s="229"/>
      <c r="Q116" s="229"/>
      <c r="R116" s="229"/>
    </row>
    <row r="117" spans="1:18" ht="15.75" thickBot="1">
      <c r="A117" s="208"/>
      <c r="B117" s="209" t="s">
        <v>730</v>
      </c>
      <c r="C117" s="225"/>
      <c r="D117" s="319"/>
      <c r="E117" s="2182">
        <f>E77+E85+E92+E107+E115</f>
        <v>143585942.59999999</v>
      </c>
      <c r="F117" s="2175">
        <f>F77+F85+F92+F107+F115</f>
        <v>157073600.54943049</v>
      </c>
      <c r="G117" s="229"/>
      <c r="H117"/>
      <c r="L117" s="1656"/>
      <c r="M117" s="229"/>
      <c r="N117" s="229"/>
      <c r="O117" s="229"/>
      <c r="P117" s="229"/>
      <c r="Q117" s="229"/>
      <c r="R117" s="229"/>
    </row>
    <row r="118" spans="1:18" ht="15.75">
      <c r="A118" s="193"/>
      <c r="B118" s="1839"/>
      <c r="C118" s="175"/>
      <c r="D118" s="175"/>
      <c r="E118" s="228"/>
      <c r="F118" s="193" t="s">
        <v>1527</v>
      </c>
      <c r="G118" s="229"/>
      <c r="H118"/>
      <c r="L118" s="1656"/>
      <c r="M118" s="229"/>
      <c r="N118" s="229"/>
      <c r="O118" s="229"/>
      <c r="P118" s="229"/>
      <c r="Q118" s="229"/>
      <c r="R118" s="229"/>
    </row>
    <row r="119" spans="1:18">
      <c r="A119" s="193"/>
      <c r="B119" s="1838"/>
      <c r="C119" s="175"/>
      <c r="D119" s="175"/>
      <c r="E119" s="228"/>
      <c r="F119" s="193"/>
      <c r="G119" s="229"/>
      <c r="H119"/>
      <c r="L119" s="1656"/>
      <c r="M119" s="229"/>
      <c r="N119" s="229"/>
      <c r="O119" s="229"/>
      <c r="P119" s="229"/>
      <c r="Q119" s="229"/>
      <c r="R119" s="229"/>
    </row>
    <row r="120" spans="1:18">
      <c r="A120" s="175" t="s">
        <v>731</v>
      </c>
      <c r="B120" s="126"/>
      <c r="C120" s="175"/>
      <c r="D120" s="175"/>
      <c r="E120" s="228"/>
      <c r="F120" s="228"/>
      <c r="H120"/>
    </row>
    <row r="121" spans="1:18" ht="15.75">
      <c r="A121" s="193"/>
      <c r="B121" s="193"/>
      <c r="C121" s="193"/>
      <c r="D121" s="193"/>
      <c r="E121" s="222"/>
      <c r="F121" s="1813"/>
      <c r="H121"/>
    </row>
    <row r="122" spans="1:18">
      <c r="A122" s="193"/>
      <c r="B122" s="193"/>
      <c r="C122" s="193"/>
      <c r="D122" s="193"/>
      <c r="E122" s="222"/>
      <c r="F122" s="222"/>
      <c r="H122"/>
    </row>
    <row r="123" spans="1:18">
      <c r="A123" s="320"/>
      <c r="B123" s="193"/>
      <c r="C123" s="193"/>
      <c r="D123" s="193"/>
      <c r="E123" s="222"/>
      <c r="F123" s="222"/>
      <c r="H123"/>
    </row>
    <row r="124" spans="1:18">
      <c r="A124" s="320"/>
      <c r="B124" s="193"/>
      <c r="C124" s="193"/>
      <c r="D124" s="193"/>
      <c r="E124" s="222"/>
      <c r="F124" s="222"/>
      <c r="H124"/>
    </row>
    <row r="125" spans="1:18">
      <c r="A125" s="320"/>
      <c r="B125" s="193"/>
      <c r="C125" s="193"/>
      <c r="D125" s="193"/>
      <c r="E125" s="222"/>
      <c r="F125" s="222"/>
      <c r="H125"/>
    </row>
    <row r="126" spans="1:18">
      <c r="A126" s="320"/>
      <c r="B126" s="193"/>
      <c r="C126" s="193"/>
      <c r="D126" s="193"/>
      <c r="E126" s="222"/>
      <c r="F126" s="222"/>
      <c r="H126"/>
    </row>
    <row r="127" spans="1:18">
      <c r="A127" s="320"/>
      <c r="B127" s="193"/>
      <c r="C127" s="193"/>
      <c r="D127" s="193"/>
      <c r="E127" s="222"/>
      <c r="F127" s="222"/>
      <c r="H127"/>
    </row>
    <row r="128" spans="1:18">
      <c r="A128" s="320"/>
      <c r="B128" s="193"/>
      <c r="C128" s="193"/>
      <c r="D128" s="193"/>
      <c r="E128" s="222"/>
      <c r="F128" s="222"/>
      <c r="H128"/>
    </row>
    <row r="129" spans="1:8">
      <c r="A129" s="320"/>
      <c r="B129" s="193"/>
      <c r="C129" s="193"/>
      <c r="D129" s="193"/>
      <c r="E129" s="222"/>
      <c r="F129" s="222"/>
      <c r="H129"/>
    </row>
    <row r="130" spans="1:8">
      <c r="A130" s="320"/>
      <c r="B130" s="193"/>
      <c r="C130" s="193"/>
      <c r="D130" s="193"/>
      <c r="E130" s="222"/>
      <c r="F130" s="222"/>
      <c r="H130"/>
    </row>
    <row r="131" spans="1:8">
      <c r="A131" s="320"/>
      <c r="B131" s="193"/>
      <c r="C131" s="193"/>
      <c r="D131" s="193"/>
      <c r="E131" s="222"/>
      <c r="F131" s="222"/>
      <c r="H131"/>
    </row>
    <row r="132" spans="1:8">
      <c r="A132" s="320"/>
      <c r="B132" s="193"/>
      <c r="C132" s="193"/>
      <c r="D132" s="193"/>
      <c r="E132" s="222"/>
      <c r="F132" s="222"/>
      <c r="H132"/>
    </row>
    <row r="133" spans="1:8">
      <c r="A133" s="320"/>
      <c r="B133" s="193"/>
      <c r="C133" s="193"/>
      <c r="D133" s="193"/>
      <c r="E133" s="222"/>
      <c r="F133" s="222"/>
      <c r="H133"/>
    </row>
    <row r="134" spans="1:8">
      <c r="A134" s="320"/>
      <c r="B134" s="193"/>
      <c r="C134" s="193"/>
      <c r="D134" s="193"/>
      <c r="E134" s="193"/>
      <c r="F134" s="193"/>
      <c r="H134"/>
    </row>
    <row r="135" spans="1:8">
      <c r="A135" s="320"/>
      <c r="B135" s="193"/>
      <c r="C135" s="193"/>
      <c r="D135" s="193"/>
      <c r="E135" s="193"/>
      <c r="F135" s="193"/>
      <c r="H135"/>
    </row>
    <row r="136" spans="1:8">
      <c r="H136"/>
    </row>
    <row r="137" spans="1:8">
      <c r="H137"/>
    </row>
    <row r="138" spans="1:8">
      <c r="H138"/>
    </row>
    <row r="139" spans="1:8">
      <c r="H139"/>
    </row>
    <row r="140" spans="1:8">
      <c r="H140"/>
    </row>
    <row r="141" spans="1:8">
      <c r="H141"/>
    </row>
    <row r="142" spans="1:8">
      <c r="H142"/>
    </row>
    <row r="143" spans="1:8">
      <c r="H143"/>
    </row>
    <row r="144" spans="1:8">
      <c r="H144"/>
    </row>
    <row r="145" spans="8:8">
      <c r="H145"/>
    </row>
    <row r="146" spans="8:8">
      <c r="H146"/>
    </row>
    <row r="147" spans="8:8">
      <c r="H147"/>
    </row>
    <row r="148" spans="8:8">
      <c r="H148"/>
    </row>
    <row r="149" spans="8:8">
      <c r="H149"/>
    </row>
    <row r="150" spans="8:8">
      <c r="H150"/>
    </row>
    <row r="151" spans="8:8">
      <c r="H151"/>
    </row>
    <row r="152" spans="8:8">
      <c r="H152"/>
    </row>
    <row r="153" spans="8:8">
      <c r="H153"/>
    </row>
    <row r="154" spans="8:8">
      <c r="H154"/>
    </row>
    <row r="155" spans="8:8">
      <c r="H155"/>
    </row>
    <row r="156" spans="8:8">
      <c r="H156"/>
    </row>
    <row r="157" spans="8:8">
      <c r="H157"/>
    </row>
    <row r="158" spans="8:8">
      <c r="H158"/>
    </row>
    <row r="159" spans="8:8">
      <c r="H159"/>
    </row>
    <row r="160" spans="8:8">
      <c r="H160"/>
    </row>
    <row r="161" spans="8:8">
      <c r="H161"/>
    </row>
    <row r="162" spans="8:8">
      <c r="H162"/>
    </row>
    <row r="163" spans="8:8">
      <c r="H163"/>
    </row>
    <row r="164" spans="8:8">
      <c r="H164"/>
    </row>
    <row r="165" spans="8:8">
      <c r="H165"/>
    </row>
    <row r="166" spans="8:8">
      <c r="H166"/>
    </row>
    <row r="167" spans="8:8">
      <c r="H167"/>
    </row>
    <row r="168" spans="8:8">
      <c r="H168"/>
    </row>
    <row r="169" spans="8:8">
      <c r="H169"/>
    </row>
    <row r="170" spans="8:8">
      <c r="H170"/>
    </row>
    <row r="171" spans="8:8">
      <c r="H171"/>
    </row>
    <row r="172" spans="8:8">
      <c r="H172"/>
    </row>
    <row r="173" spans="8:8">
      <c r="H173"/>
    </row>
    <row r="174" spans="8:8">
      <c r="H174"/>
    </row>
    <row r="175" spans="8:8">
      <c r="H175"/>
    </row>
    <row r="176" spans="8:8">
      <c r="H176"/>
    </row>
    <row r="177" spans="8:8">
      <c r="H177"/>
    </row>
    <row r="178" spans="8:8">
      <c r="H178"/>
    </row>
  </sheetData>
  <customSheetViews>
    <customSheetView guid="{2AF3F5E9-4F61-4561-B177-4F48CBC3D886}" scale="87" colorId="22">
      <selection activeCell="F9" sqref="F9"/>
      <rowBreaks count="1" manualBreakCount="1">
        <brk id="56" max="5" man="1"/>
      </rowBreaks>
      <pageMargins left="0.24" right="0.23" top="0.3" bottom="0.3" header="0" footer="0"/>
      <printOptions horizontalCentered="1" verticalCentered="1"/>
      <pageSetup scale="72" orientation="portrait" r:id="rId1"/>
      <headerFooter alignWithMargins="0"/>
    </customSheetView>
    <customSheetView guid="{D7BBBF77-F838-4AB2-B5F9-DD407B90DD55}" scale="87" colorId="22">
      <selection activeCell="F9" sqref="F9"/>
      <rowBreaks count="1" manualBreakCount="1">
        <brk id="56" max="5" man="1"/>
      </rowBreaks>
      <pageMargins left="0.24" right="0.23" top="0.3" bottom="0.3" header="0" footer="0"/>
      <printOptions horizontalCentered="1" verticalCentered="1"/>
      <pageSetup scale="72" orientation="portrait" r:id="rId2"/>
      <headerFooter alignWithMargins="0"/>
    </customSheetView>
    <customSheetView guid="{4C413893-8AAD-4C6B-9F27-B589EDCD884E}" scale="87" colorId="22" showPageBreaks="1" fitToPage="1" printArea="1" topLeftCell="A69">
      <selection activeCell="B114" sqref="B114"/>
      <rowBreaks count="1" manualBreakCount="1">
        <brk id="57" max="16383" man="1"/>
      </rowBreaks>
      <pageMargins left="0.24" right="0.23" top="0.3" bottom="0.3" header="0.24" footer="0"/>
      <printOptions horizontalCentered="1" verticalCentered="1"/>
      <pageSetup scale="70" orientation="portrait" r:id="rId3"/>
      <headerFooter alignWithMargins="0"/>
    </customSheetView>
    <customSheetView guid="{A5549170-DBF5-42F1-9039-D999624B11D4}" scale="87" colorId="22" showPageBreaks="1">
      <selection activeCell="F11" sqref="F11"/>
      <rowBreaks count="1" manualBreakCount="1">
        <brk id="56" max="16383" man="1"/>
      </rowBreaks>
      <pageMargins left="0.4" right="0.4" top="0.3" bottom="0.3" header="0" footer="0"/>
      <printOptions horizontalCentered="1" verticalCentered="1"/>
      <pageSetup scale="78" fitToHeight="2" orientation="portrait" r:id="rId4"/>
      <headerFooter alignWithMargins="0"/>
    </customSheetView>
    <customSheetView guid="{A483E518-C1FA-4CA5-BC5D-12DF2516F4BA}" scale="87" colorId="22" showPageBreaks="1" printArea="1" topLeftCell="A97">
      <selection activeCell="F110" sqref="F110"/>
      <rowBreaks count="1" manualBreakCount="1">
        <brk id="56" max="5" man="1"/>
      </rowBreaks>
      <pageMargins left="0.24" right="0.23" top="0.3" bottom="0.3" header="0" footer="0"/>
      <printOptions horizontalCentered="1" verticalCentered="1"/>
      <pageSetup scale="72" orientation="portrait" r:id="rId5"/>
      <headerFooter alignWithMargins="0"/>
    </customSheetView>
    <customSheetView guid="{7F4D4B31-14C7-431F-8554-797D686306A3}" scale="87" colorId="22" showPageBreaks="1" printArea="1" topLeftCell="A97">
      <selection activeCell="F110" sqref="F110"/>
      <rowBreaks count="1" manualBreakCount="1">
        <brk id="56" max="5" man="1"/>
      </rowBreaks>
      <pageMargins left="0.24" right="0.23" top="0.3" bottom="0.3" header="0" footer="0"/>
      <printOptions horizontalCentered="1" verticalCentered="1"/>
      <pageSetup scale="72" orientation="portrait" r:id="rId6"/>
      <headerFooter alignWithMargins="0"/>
    </customSheetView>
  </customSheetViews>
  <phoneticPr fontId="83" type="noConversion"/>
  <printOptions horizontalCentered="1" verticalCentered="1"/>
  <pageMargins left="0.24" right="0.23" top="0.3" bottom="0.3" header="0" footer="0"/>
  <pageSetup scale="72" orientation="portrait" r:id="rId7"/>
  <headerFooter alignWithMargins="0"/>
  <rowBreaks count="1" manualBreakCount="1">
    <brk id="56" max="5" man="1"/>
  </rowBreaks>
  <customProperties>
    <customPr name="_pios_id" r:id="rId8"/>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X137"/>
  <sheetViews>
    <sheetView workbookViewId="0"/>
  </sheetViews>
  <sheetFormatPr defaultColWidth="9.77734375" defaultRowHeight="15"/>
  <cols>
    <col min="1" max="1" width="4.77734375" customWidth="1"/>
    <col min="2" max="2" width="61.88671875" customWidth="1"/>
    <col min="3" max="3" width="3.77734375" customWidth="1"/>
    <col min="4" max="5" width="2.77734375" customWidth="1"/>
    <col min="6" max="6" width="13.77734375" customWidth="1"/>
    <col min="7" max="7" width="15.77734375" customWidth="1"/>
    <col min="8" max="8" width="16.77734375" customWidth="1"/>
    <col min="9" max="9" width="20.77734375" customWidth="1"/>
    <col min="10" max="10" width="23.77734375" customWidth="1"/>
    <col min="11" max="11" width="18.77734375" customWidth="1"/>
    <col min="12" max="14" width="16.77734375" customWidth="1"/>
    <col min="15" max="15" width="4.77734375" customWidth="1"/>
    <col min="17" max="17" width="11.21875" customWidth="1"/>
  </cols>
  <sheetData>
    <row r="1" spans="1:24" ht="15.75" thickBot="1">
      <c r="A1" t="str">
        <f>'Data sheet'!A53</f>
        <v>Annual Report of New York American Water Company, Inc.  - Service Area 2                          Year Ended  December 31, 2018</v>
      </c>
      <c r="I1" t="str">
        <f>'Data sheet'!A53</f>
        <v>Annual Report of New York American Water Company, Inc.  - Service Area 2                          Year Ended  December 31, 2018</v>
      </c>
    </row>
    <row r="2" spans="1:24">
      <c r="A2" s="171"/>
      <c r="B2" s="172"/>
      <c r="C2" s="172"/>
      <c r="D2" s="172"/>
      <c r="E2" s="172"/>
      <c r="F2" s="172"/>
      <c r="G2" s="172"/>
      <c r="H2" s="173"/>
      <c r="I2" s="171"/>
      <c r="J2" s="90"/>
      <c r="K2" s="172"/>
      <c r="L2" s="172"/>
      <c r="M2" s="172"/>
      <c r="N2" s="172"/>
      <c r="O2" s="173"/>
      <c r="P2" s="11"/>
      <c r="Q2" s="193"/>
      <c r="R2" s="193"/>
      <c r="S2" s="193"/>
      <c r="T2" s="193"/>
      <c r="U2" s="193"/>
      <c r="V2" s="193"/>
      <c r="W2" s="193"/>
      <c r="X2" s="193"/>
    </row>
    <row r="3" spans="1:24" ht="15.75">
      <c r="A3" s="174" t="s">
        <v>732</v>
      </c>
      <c r="B3" s="175"/>
      <c r="C3" s="175"/>
      <c r="D3" s="175"/>
      <c r="E3" s="175"/>
      <c r="F3" s="175"/>
      <c r="G3" s="175"/>
      <c r="H3" s="176"/>
      <c r="I3" s="174" t="s">
        <v>932</v>
      </c>
      <c r="J3" s="175"/>
      <c r="K3" s="175"/>
      <c r="L3" s="175"/>
      <c r="M3" s="175"/>
      <c r="N3" s="175"/>
      <c r="O3" s="176"/>
      <c r="P3" s="11"/>
      <c r="Q3" s="317"/>
      <c r="R3" s="175"/>
      <c r="S3" s="175"/>
      <c r="T3" s="175"/>
      <c r="U3" s="175"/>
      <c r="V3" s="175"/>
      <c r="W3" s="175"/>
      <c r="X3" s="175"/>
    </row>
    <row r="4" spans="1:24">
      <c r="A4" s="185"/>
      <c r="B4" s="321"/>
      <c r="C4" s="191"/>
      <c r="D4" s="191"/>
      <c r="E4" s="191"/>
      <c r="F4" s="191"/>
      <c r="G4" s="136"/>
      <c r="H4" s="299"/>
      <c r="I4" s="185"/>
      <c r="J4" s="298"/>
      <c r="K4" s="191"/>
      <c r="L4" s="298"/>
      <c r="M4" s="136"/>
      <c r="N4" s="298"/>
      <c r="O4" s="192"/>
      <c r="P4" s="11"/>
      <c r="Q4" s="193"/>
      <c r="R4" s="322"/>
      <c r="S4" s="193"/>
      <c r="T4" s="193"/>
      <c r="U4" s="193"/>
      <c r="V4" s="193"/>
      <c r="W4" s="323"/>
    </row>
    <row r="5" spans="1:24">
      <c r="A5" s="181"/>
      <c r="B5" s="1258" t="s">
        <v>933</v>
      </c>
      <c r="C5" s="175"/>
      <c r="D5" s="1258" t="s">
        <v>934</v>
      </c>
      <c r="E5" s="175"/>
      <c r="F5" s="11"/>
      <c r="G5" s="175"/>
      <c r="H5" s="176"/>
      <c r="I5" s="1479" t="s">
        <v>935</v>
      </c>
      <c r="J5" s="175"/>
      <c r="K5" s="175"/>
      <c r="L5" s="207" t="s">
        <v>936</v>
      </c>
      <c r="M5" s="175"/>
      <c r="N5" s="175"/>
      <c r="O5" s="324"/>
    </row>
    <row r="6" spans="1:24">
      <c r="A6" s="181"/>
      <c r="B6" s="1258" t="s">
        <v>937</v>
      </c>
      <c r="C6" s="175"/>
      <c r="D6" s="1258" t="s">
        <v>938</v>
      </c>
      <c r="E6" s="175"/>
      <c r="F6" s="11"/>
      <c r="G6" s="175"/>
      <c r="H6" s="176"/>
      <c r="I6" s="1479" t="s">
        <v>939</v>
      </c>
      <c r="J6" s="175"/>
      <c r="K6" s="175"/>
      <c r="L6" s="207" t="s">
        <v>940</v>
      </c>
      <c r="M6" s="175"/>
      <c r="N6" s="175"/>
      <c r="O6" s="324"/>
    </row>
    <row r="7" spans="1:24">
      <c r="A7" s="181"/>
      <c r="B7" s="1258" t="s">
        <v>941</v>
      </c>
      <c r="C7" s="175"/>
      <c r="D7" s="1258" t="s">
        <v>942</v>
      </c>
      <c r="E7" s="175"/>
      <c r="F7" s="11"/>
      <c r="G7" s="175"/>
      <c r="H7" s="176"/>
      <c r="I7" s="1479" t="s">
        <v>943</v>
      </c>
      <c r="J7" s="175"/>
      <c r="K7" s="175"/>
      <c r="L7" s="207" t="s">
        <v>944</v>
      </c>
      <c r="M7" s="175"/>
      <c r="N7" s="175"/>
      <c r="O7" s="324"/>
    </row>
    <row r="8" spans="1:24">
      <c r="A8" s="181"/>
      <c r="B8" s="1258" t="s">
        <v>945</v>
      </c>
      <c r="C8" s="175"/>
      <c r="D8" s="1258" t="s">
        <v>946</v>
      </c>
      <c r="E8" s="175"/>
      <c r="F8" s="11"/>
      <c r="G8" s="175"/>
      <c r="H8" s="176"/>
      <c r="I8" s="1479" t="s">
        <v>947</v>
      </c>
      <c r="J8" s="175"/>
      <c r="K8" s="175"/>
      <c r="L8" s="207" t="s">
        <v>948</v>
      </c>
      <c r="M8" s="175"/>
      <c r="N8" s="325"/>
      <c r="O8" s="324"/>
    </row>
    <row r="9" spans="1:24">
      <c r="A9" s="181"/>
      <c r="B9" s="1258" t="s">
        <v>949</v>
      </c>
      <c r="C9" s="175"/>
      <c r="D9" s="1258" t="s">
        <v>950</v>
      </c>
      <c r="E9" s="175"/>
      <c r="F9" s="11"/>
      <c r="G9" s="175"/>
      <c r="H9" s="176"/>
      <c r="I9" s="1479" t="s">
        <v>951</v>
      </c>
      <c r="J9" s="175"/>
      <c r="K9" s="175"/>
      <c r="L9" s="207" t="s">
        <v>952</v>
      </c>
      <c r="M9" s="175"/>
      <c r="N9" s="175"/>
      <c r="O9" s="324"/>
    </row>
    <row r="10" spans="1:24">
      <c r="A10" s="181"/>
      <c r="B10" s="1258" t="s">
        <v>953</v>
      </c>
      <c r="C10" s="175"/>
      <c r="D10" s="1258" t="s">
        <v>954</v>
      </c>
      <c r="E10" s="175"/>
      <c r="F10" s="11"/>
      <c r="G10" s="175"/>
      <c r="H10" s="176"/>
      <c r="I10" s="1479" t="s">
        <v>1676</v>
      </c>
      <c r="J10" s="175"/>
      <c r="K10" s="175"/>
      <c r="L10" s="207"/>
      <c r="M10" s="175"/>
      <c r="N10" s="175"/>
      <c r="O10" s="324"/>
    </row>
    <row r="11" spans="1:24">
      <c r="A11" s="181"/>
      <c r="B11" s="1258" t="s">
        <v>1677</v>
      </c>
      <c r="C11" s="175"/>
      <c r="D11" s="1258" t="s">
        <v>1678</v>
      </c>
      <c r="E11" s="175"/>
      <c r="F11" s="11"/>
      <c r="G11" s="228"/>
      <c r="H11" s="326"/>
      <c r="I11" s="1479" t="s">
        <v>1109</v>
      </c>
      <c r="J11" s="175"/>
      <c r="K11" s="175"/>
      <c r="L11" s="207"/>
      <c r="M11" s="228"/>
      <c r="N11" s="228"/>
      <c r="O11" s="324"/>
    </row>
    <row r="12" spans="1:24">
      <c r="A12" s="181"/>
      <c r="B12" s="1258" t="s">
        <v>1110</v>
      </c>
      <c r="C12" s="175"/>
      <c r="D12" s="1258" t="s">
        <v>1111</v>
      </c>
      <c r="E12" s="175"/>
      <c r="F12" s="11"/>
      <c r="G12" s="228"/>
      <c r="H12" s="326"/>
      <c r="I12" s="1479" t="s">
        <v>1112</v>
      </c>
      <c r="J12" s="193"/>
      <c r="K12" s="175"/>
      <c r="L12" s="175"/>
      <c r="M12" s="228"/>
      <c r="N12" s="228"/>
      <c r="O12" s="324"/>
    </row>
    <row r="13" spans="1:24">
      <c r="A13" s="181"/>
      <c r="B13" s="1258" t="s">
        <v>1113</v>
      </c>
      <c r="C13" s="175"/>
      <c r="D13" s="1258" t="s">
        <v>1114</v>
      </c>
      <c r="E13" s="175"/>
      <c r="F13" s="11"/>
      <c r="G13" s="228"/>
      <c r="H13" s="326"/>
      <c r="I13" s="1479" t="s">
        <v>1115</v>
      </c>
      <c r="J13" s="193"/>
      <c r="K13" s="175"/>
      <c r="L13" s="175"/>
      <c r="M13" s="228"/>
      <c r="N13" s="228"/>
      <c r="O13" s="324"/>
    </row>
    <row r="14" spans="1:24">
      <c r="A14" s="181"/>
      <c r="B14" s="1258" t="s">
        <v>1116</v>
      </c>
      <c r="C14" s="175"/>
      <c r="D14" s="1258" t="s">
        <v>1117</v>
      </c>
      <c r="E14" s="175"/>
      <c r="F14" s="11"/>
      <c r="G14" s="228"/>
      <c r="H14" s="326"/>
      <c r="I14" s="1479"/>
      <c r="J14" s="175"/>
      <c r="K14" s="175"/>
      <c r="L14" s="175"/>
      <c r="M14" s="228"/>
      <c r="N14" s="228"/>
      <c r="O14" s="324"/>
    </row>
    <row r="15" spans="1:24">
      <c r="A15" s="181"/>
      <c r="B15" s="1258" t="s">
        <v>3904</v>
      </c>
      <c r="C15" s="175"/>
      <c r="D15" s="1258" t="s">
        <v>2613</v>
      </c>
      <c r="E15" s="175"/>
      <c r="F15" s="11"/>
      <c r="G15" s="228"/>
      <c r="H15" s="326"/>
      <c r="I15" s="1479"/>
      <c r="J15" s="175"/>
      <c r="K15" s="175"/>
      <c r="L15" s="175"/>
      <c r="M15" s="228"/>
      <c r="N15" s="228"/>
      <c r="O15" s="324"/>
    </row>
    <row r="16" spans="1:24">
      <c r="A16" s="181"/>
      <c r="B16" s="1258" t="s">
        <v>3904</v>
      </c>
      <c r="C16" s="175"/>
      <c r="D16" s="1258" t="s">
        <v>2614</v>
      </c>
      <c r="E16" s="175"/>
      <c r="F16" s="11"/>
      <c r="G16" s="175"/>
      <c r="H16" s="176"/>
      <c r="I16" s="1479"/>
      <c r="J16" s="175"/>
      <c r="K16" s="175"/>
      <c r="L16" s="175"/>
      <c r="M16" s="175"/>
      <c r="N16" s="175"/>
      <c r="O16" s="324"/>
    </row>
    <row r="17" spans="1:20">
      <c r="A17" s="185"/>
      <c r="B17" s="1259"/>
      <c r="C17" s="178"/>
      <c r="D17" s="1259"/>
      <c r="E17" s="178"/>
      <c r="F17" s="178"/>
      <c r="G17" s="178"/>
      <c r="H17" s="179"/>
      <c r="I17" s="1480"/>
      <c r="J17" s="178"/>
      <c r="K17" s="178"/>
      <c r="L17" s="178"/>
      <c r="M17" s="178"/>
      <c r="N17" s="178"/>
      <c r="O17" s="324"/>
      <c r="Q17" s="229"/>
      <c r="R17" s="229"/>
      <c r="S17" s="229"/>
      <c r="T17" s="1566"/>
    </row>
    <row r="18" spans="1:20">
      <c r="A18" s="189"/>
      <c r="B18" s="175"/>
      <c r="C18" s="175"/>
      <c r="D18" s="175"/>
      <c r="E18" s="175"/>
      <c r="F18" s="312" t="s">
        <v>2615</v>
      </c>
      <c r="G18" s="310" t="s">
        <v>2616</v>
      </c>
      <c r="H18" s="328"/>
      <c r="I18" s="177" t="s">
        <v>2617</v>
      </c>
      <c r="J18" s="2185"/>
      <c r="K18" s="2190" t="s">
        <v>2618</v>
      </c>
      <c r="L18" s="178"/>
      <c r="M18" s="310" t="s">
        <v>2619</v>
      </c>
      <c r="N18" s="329"/>
      <c r="O18" s="330"/>
    </row>
    <row r="19" spans="1:20">
      <c r="A19" s="300" t="s">
        <v>1122</v>
      </c>
      <c r="B19" s="320" t="s">
        <v>2620</v>
      </c>
      <c r="C19" s="175"/>
      <c r="D19" s="175"/>
      <c r="E19" s="175"/>
      <c r="F19" s="312" t="s">
        <v>2621</v>
      </c>
      <c r="G19" s="1195" t="s">
        <v>2622</v>
      </c>
      <c r="H19" s="196" t="s">
        <v>4118</v>
      </c>
      <c r="I19" s="1201" t="s">
        <v>2622</v>
      </c>
      <c r="J19" s="468" t="s">
        <v>4118</v>
      </c>
      <c r="K19" s="2191" t="s">
        <v>2623</v>
      </c>
      <c r="L19" s="1189" t="s">
        <v>2624</v>
      </c>
      <c r="M19" s="1189" t="s">
        <v>2622</v>
      </c>
      <c r="N19" s="376" t="s">
        <v>2624</v>
      </c>
      <c r="O19" s="340" t="s">
        <v>1122</v>
      </c>
    </row>
    <row r="20" spans="1:20">
      <c r="A20" s="300" t="s">
        <v>1134</v>
      </c>
      <c r="B20" s="175"/>
      <c r="C20" s="175"/>
      <c r="D20" s="175"/>
      <c r="E20" s="175"/>
      <c r="F20" s="312" t="s">
        <v>1134</v>
      </c>
      <c r="G20" s="313"/>
      <c r="H20" s="314"/>
      <c r="I20" s="189"/>
      <c r="J20" s="327"/>
      <c r="K20" s="2192"/>
      <c r="L20" s="1815"/>
      <c r="M20" s="313"/>
      <c r="N20" s="331"/>
      <c r="O20" s="340" t="s">
        <v>1134</v>
      </c>
    </row>
    <row r="21" spans="1:20">
      <c r="A21" s="197"/>
      <c r="B21" s="386" t="s">
        <v>3281</v>
      </c>
      <c r="C21" s="178"/>
      <c r="D21" s="178"/>
      <c r="E21" s="178"/>
      <c r="F21" s="311" t="s">
        <v>3282</v>
      </c>
      <c r="G21" s="1196" t="s">
        <v>3283</v>
      </c>
      <c r="H21" s="1197" t="s">
        <v>3284</v>
      </c>
      <c r="I21" s="301" t="s">
        <v>3429</v>
      </c>
      <c r="J21" s="311" t="s">
        <v>3430</v>
      </c>
      <c r="K21" s="2193" t="s">
        <v>3431</v>
      </c>
      <c r="L21" s="1198" t="s">
        <v>3432</v>
      </c>
      <c r="M21" s="1196" t="s">
        <v>3433</v>
      </c>
      <c r="N21" s="1199" t="s">
        <v>3434</v>
      </c>
      <c r="O21" s="192"/>
    </row>
    <row r="22" spans="1:20">
      <c r="A22" s="301">
        <v>1</v>
      </c>
      <c r="B22" s="178" t="s">
        <v>3407</v>
      </c>
      <c r="C22" s="178"/>
      <c r="D22" s="178"/>
      <c r="E22" s="178"/>
      <c r="F22" s="311" t="s">
        <v>2391</v>
      </c>
      <c r="G22" s="332"/>
      <c r="H22" s="333"/>
      <c r="I22" s="334"/>
      <c r="J22" s="2186"/>
      <c r="K22" s="2194"/>
      <c r="L22" s="2183"/>
      <c r="M22" s="332"/>
      <c r="N22" s="336"/>
      <c r="O22" s="337">
        <v>1</v>
      </c>
    </row>
    <row r="23" spans="1:20">
      <c r="A23" s="301">
        <v>2</v>
      </c>
      <c r="B23" s="1257" t="s">
        <v>3408</v>
      </c>
      <c r="C23" s="178"/>
      <c r="D23" s="178"/>
      <c r="E23" s="178"/>
      <c r="F23" s="311" t="s">
        <v>871</v>
      </c>
      <c r="G23" s="318">
        <f>I23+K23+M23</f>
        <v>34642091.246229753</v>
      </c>
      <c r="H23" s="305">
        <f>J23+L23+N23</f>
        <v>32033676</v>
      </c>
      <c r="I23" s="1873">
        <v>34642091.246229753</v>
      </c>
      <c r="J23" s="1486">
        <v>32033676</v>
      </c>
      <c r="K23" s="2195"/>
      <c r="L23" s="1736"/>
      <c r="M23" s="318"/>
      <c r="N23" s="304"/>
      <c r="O23" s="337">
        <v>2</v>
      </c>
      <c r="T23" s="2164"/>
    </row>
    <row r="24" spans="1:20">
      <c r="A24" s="301">
        <v>3</v>
      </c>
      <c r="B24" s="1257" t="s">
        <v>3843</v>
      </c>
      <c r="C24" s="178"/>
      <c r="D24" s="178"/>
      <c r="E24" s="178"/>
      <c r="F24" s="311" t="s">
        <v>2391</v>
      </c>
      <c r="G24" s="332"/>
      <c r="H24" s="333"/>
      <c r="I24" s="334" t="s">
        <v>3904</v>
      </c>
      <c r="J24" s="2187" t="s">
        <v>3904</v>
      </c>
      <c r="K24" s="2194"/>
      <c r="L24" s="2183"/>
      <c r="M24" s="332"/>
      <c r="N24" s="336"/>
      <c r="O24" s="337">
        <v>3</v>
      </c>
      <c r="T24" s="2164"/>
    </row>
    <row r="25" spans="1:20">
      <c r="A25" s="301">
        <v>4</v>
      </c>
      <c r="B25" s="1257" t="s">
        <v>3409</v>
      </c>
      <c r="C25" s="178"/>
      <c r="D25" s="178"/>
      <c r="E25" s="178"/>
      <c r="F25" s="311" t="s">
        <v>884</v>
      </c>
      <c r="G25" s="308">
        <f t="shared" ref="G25:H29" si="0">I25+K25+M25</f>
        <v>15305644.794833383</v>
      </c>
      <c r="H25" s="307">
        <f t="shared" si="0"/>
        <v>11571020.017789939</v>
      </c>
      <c r="I25" s="1874">
        <v>15305644.794833383</v>
      </c>
      <c r="J25" s="1492">
        <v>11571020.017789939</v>
      </c>
      <c r="K25" s="2196"/>
      <c r="L25" s="385"/>
      <c r="M25" s="308"/>
      <c r="N25" s="306"/>
      <c r="O25" s="337">
        <v>4</v>
      </c>
      <c r="T25" s="2164"/>
    </row>
    <row r="26" spans="1:20">
      <c r="A26" s="301">
        <v>5</v>
      </c>
      <c r="B26" s="1257" t="s">
        <v>3410</v>
      </c>
      <c r="C26" s="178"/>
      <c r="D26" s="178"/>
      <c r="E26" s="178"/>
      <c r="F26" s="311" t="s">
        <v>884</v>
      </c>
      <c r="G26" s="308">
        <f t="shared" si="0"/>
        <v>834033.8561215715</v>
      </c>
      <c r="H26" s="307">
        <f t="shared" si="0"/>
        <v>759060.03926880797</v>
      </c>
      <c r="I26" s="1875">
        <v>834033.8561215715</v>
      </c>
      <c r="J26" s="1492">
        <v>759060.03926880797</v>
      </c>
      <c r="K26" s="2196"/>
      <c r="L26" s="385"/>
      <c r="M26" s="308"/>
      <c r="N26" s="306"/>
      <c r="O26" s="337">
        <v>5</v>
      </c>
      <c r="T26" s="2164"/>
    </row>
    <row r="27" spans="1:20">
      <c r="A27" s="301">
        <v>6</v>
      </c>
      <c r="B27" s="1257" t="s">
        <v>3411</v>
      </c>
      <c r="C27" s="178"/>
      <c r="D27" s="178"/>
      <c r="E27" s="178"/>
      <c r="F27" s="311" t="s">
        <v>1203</v>
      </c>
      <c r="G27" s="308">
        <f t="shared" si="0"/>
        <v>4077040.7271986636</v>
      </c>
      <c r="H27" s="307">
        <f t="shared" si="0"/>
        <v>3841071.3964291466</v>
      </c>
      <c r="I27" s="1874">
        <v>4077040.7271986636</v>
      </c>
      <c r="J27" s="1492">
        <v>3841071.3964291466</v>
      </c>
      <c r="K27" s="2196"/>
      <c r="L27" s="385"/>
      <c r="M27" s="308"/>
      <c r="N27" s="306"/>
      <c r="O27" s="337">
        <v>6</v>
      </c>
      <c r="T27" s="2164"/>
    </row>
    <row r="28" spans="1:20">
      <c r="A28" s="301">
        <v>7</v>
      </c>
      <c r="B28" s="1257" t="s">
        <v>3412</v>
      </c>
      <c r="C28" s="178"/>
      <c r="D28" s="178"/>
      <c r="E28" s="178"/>
      <c r="F28" s="311" t="s">
        <v>1203</v>
      </c>
      <c r="G28" s="308">
        <f t="shared" si="0"/>
        <v>0</v>
      </c>
      <c r="H28" s="307">
        <f t="shared" si="0"/>
        <v>0</v>
      </c>
      <c r="I28" s="1495">
        <v>0</v>
      </c>
      <c r="J28" s="1492">
        <v>0</v>
      </c>
      <c r="K28" s="2197"/>
      <c r="L28" s="385"/>
      <c r="M28" s="308"/>
      <c r="N28" s="306"/>
      <c r="O28" s="337">
        <v>7</v>
      </c>
      <c r="T28" s="2164"/>
    </row>
    <row r="29" spans="1:20">
      <c r="A29" s="301">
        <v>8</v>
      </c>
      <c r="B29" s="1257" t="s">
        <v>3413</v>
      </c>
      <c r="C29" s="178"/>
      <c r="D29" s="178"/>
      <c r="E29" s="178"/>
      <c r="F29" s="311" t="s">
        <v>1203</v>
      </c>
      <c r="G29" s="308">
        <f t="shared" si="0"/>
        <v>16300.95415759115</v>
      </c>
      <c r="H29" s="307">
        <f t="shared" si="0"/>
        <v>12346.650350934273</v>
      </c>
      <c r="I29" s="1495">
        <v>16300.95415759115</v>
      </c>
      <c r="J29" s="1492">
        <v>12346.650350934273</v>
      </c>
      <c r="K29" s="2197"/>
      <c r="L29" s="385"/>
      <c r="M29" s="308"/>
      <c r="N29" s="306"/>
      <c r="O29" s="337">
        <v>8</v>
      </c>
      <c r="T29" s="2164"/>
    </row>
    <row r="30" spans="1:20">
      <c r="A30" s="300">
        <v>9</v>
      </c>
      <c r="B30" s="207" t="s">
        <v>3414</v>
      </c>
      <c r="C30" s="175"/>
      <c r="D30" s="175"/>
      <c r="E30" s="175"/>
      <c r="F30" s="327"/>
      <c r="G30" s="313"/>
      <c r="H30" s="314"/>
      <c r="I30" s="339"/>
      <c r="J30" s="2188"/>
      <c r="K30" s="2198"/>
      <c r="L30" s="1600"/>
      <c r="M30" s="313"/>
      <c r="N30" s="331"/>
      <c r="O30" s="340">
        <v>9</v>
      </c>
      <c r="T30" s="2164"/>
    </row>
    <row r="31" spans="1:20">
      <c r="A31" s="301"/>
      <c r="B31" s="1257" t="s">
        <v>3415</v>
      </c>
      <c r="C31" s="178"/>
      <c r="D31" s="178"/>
      <c r="E31" s="178"/>
      <c r="F31" s="311" t="s">
        <v>2391</v>
      </c>
      <c r="G31" s="308">
        <f t="shared" ref="G31:G43" si="1">I31+K31+M31</f>
        <v>0</v>
      </c>
      <c r="H31" s="307">
        <f t="shared" ref="H31:H43" si="2">J31+L31+N31</f>
        <v>0</v>
      </c>
      <c r="I31" s="2202">
        <v>0</v>
      </c>
      <c r="J31" s="2203">
        <v>0</v>
      </c>
      <c r="K31" s="2197"/>
      <c r="L31" s="385"/>
      <c r="M31" s="308"/>
      <c r="N31" s="306"/>
      <c r="O31" s="337"/>
      <c r="T31" s="2164"/>
    </row>
    <row r="32" spans="1:20">
      <c r="A32" s="301">
        <v>10</v>
      </c>
      <c r="B32" s="1257" t="s">
        <v>3416</v>
      </c>
      <c r="C32" s="178"/>
      <c r="D32" s="178"/>
      <c r="E32" s="178"/>
      <c r="F32" s="311" t="s">
        <v>2391</v>
      </c>
      <c r="G32" s="308">
        <f t="shared" si="1"/>
        <v>0</v>
      </c>
      <c r="H32" s="307">
        <f t="shared" si="2"/>
        <v>0</v>
      </c>
      <c r="I32" s="1495">
        <v>0</v>
      </c>
      <c r="J32" s="2203">
        <v>0</v>
      </c>
      <c r="K32" s="2197"/>
      <c r="L32" s="385"/>
      <c r="M32" s="308"/>
      <c r="N32" s="306"/>
      <c r="O32" s="337">
        <v>10</v>
      </c>
      <c r="T32" s="2164"/>
    </row>
    <row r="33" spans="1:20">
      <c r="A33" s="301">
        <v>11</v>
      </c>
      <c r="B33" s="1257" t="s">
        <v>781</v>
      </c>
      <c r="C33" s="178"/>
      <c r="D33" s="178"/>
      <c r="E33" s="178"/>
      <c r="F33" s="311" t="s">
        <v>2391</v>
      </c>
      <c r="G33" s="341">
        <f t="shared" si="1"/>
        <v>0</v>
      </c>
      <c r="H33" s="342">
        <f t="shared" si="2"/>
        <v>0</v>
      </c>
      <c r="I33" s="343" t="s">
        <v>3904</v>
      </c>
      <c r="J33" s="2184"/>
      <c r="K33" s="2199"/>
      <c r="L33" s="2184"/>
      <c r="M33" s="341"/>
      <c r="N33" s="344"/>
      <c r="O33" s="337">
        <v>11</v>
      </c>
      <c r="T33" s="2164"/>
    </row>
    <row r="34" spans="1:20">
      <c r="A34" s="301">
        <v>12</v>
      </c>
      <c r="B34" s="1257" t="s">
        <v>782</v>
      </c>
      <c r="C34" s="178"/>
      <c r="D34" s="178"/>
      <c r="E34" s="178"/>
      <c r="F34" s="311" t="s">
        <v>2391</v>
      </c>
      <c r="G34" s="341">
        <f t="shared" si="1"/>
        <v>0</v>
      </c>
      <c r="H34" s="342">
        <f t="shared" si="2"/>
        <v>0</v>
      </c>
      <c r="I34" s="343"/>
      <c r="J34" s="2184"/>
      <c r="K34" s="2199"/>
      <c r="L34" s="2184"/>
      <c r="M34" s="341"/>
      <c r="N34" s="344"/>
      <c r="O34" s="337">
        <v>12</v>
      </c>
      <c r="T34" s="2164"/>
    </row>
    <row r="35" spans="1:20">
      <c r="A35" s="301">
        <v>13</v>
      </c>
      <c r="B35" s="1257" t="s">
        <v>783</v>
      </c>
      <c r="C35" s="178"/>
      <c r="D35" s="178"/>
      <c r="E35" s="178"/>
      <c r="F35" s="311" t="s">
        <v>3385</v>
      </c>
      <c r="G35" s="308">
        <f t="shared" si="1"/>
        <v>14108777.211141892</v>
      </c>
      <c r="H35" s="307">
        <f t="shared" si="2"/>
        <v>12892502.978581121</v>
      </c>
      <c r="I35" s="1874">
        <v>14108777.211141892</v>
      </c>
      <c r="J35" s="1492">
        <v>12892502.978581121</v>
      </c>
      <c r="K35" s="2196"/>
      <c r="L35" s="385"/>
      <c r="M35" s="308"/>
      <c r="N35" s="306"/>
      <c r="O35" s="337">
        <v>13</v>
      </c>
      <c r="T35" s="2164"/>
    </row>
    <row r="36" spans="1:20">
      <c r="A36" s="301">
        <v>14</v>
      </c>
      <c r="B36" s="1257" t="s">
        <v>784</v>
      </c>
      <c r="C36" s="178"/>
      <c r="D36" s="178"/>
      <c r="E36" s="178"/>
      <c r="F36" s="311" t="s">
        <v>3385</v>
      </c>
      <c r="G36" s="308">
        <f t="shared" si="1"/>
        <v>835357.6662474185</v>
      </c>
      <c r="H36" s="307">
        <f t="shared" si="2"/>
        <v>-2023069.2142121659</v>
      </c>
      <c r="I36" s="1874">
        <v>835357.6662474185</v>
      </c>
      <c r="J36" s="1492">
        <v>-2023069.2142121659</v>
      </c>
      <c r="K36" s="2196"/>
      <c r="L36" s="385"/>
      <c r="M36" s="308"/>
      <c r="N36" s="306"/>
      <c r="O36" s="337">
        <v>14</v>
      </c>
      <c r="T36" s="2164"/>
    </row>
    <row r="37" spans="1:20">
      <c r="A37" s="301">
        <v>15</v>
      </c>
      <c r="B37" s="1257" t="s">
        <v>785</v>
      </c>
      <c r="C37" s="178"/>
      <c r="D37" s="178"/>
      <c r="E37" s="178"/>
      <c r="F37" s="311" t="s">
        <v>3385</v>
      </c>
      <c r="G37" s="308">
        <f t="shared" si="1"/>
        <v>-612217.99049532926</v>
      </c>
      <c r="H37" s="307">
        <f t="shared" si="2"/>
        <v>-785158.03502720851</v>
      </c>
      <c r="I37" s="1874">
        <v>-612217.99049532926</v>
      </c>
      <c r="J37" s="2189">
        <v>-785158.03502720851</v>
      </c>
      <c r="K37" s="2197"/>
      <c r="L37" s="385"/>
      <c r="M37" s="308"/>
      <c r="N37" s="306"/>
      <c r="O37" s="337">
        <v>15</v>
      </c>
      <c r="T37" s="2164"/>
    </row>
    <row r="38" spans="1:20">
      <c r="A38" s="301">
        <v>16</v>
      </c>
      <c r="B38" s="1257" t="s">
        <v>786</v>
      </c>
      <c r="C38" s="178"/>
      <c r="D38" s="178"/>
      <c r="E38" s="178"/>
      <c r="F38" s="311" t="s">
        <v>659</v>
      </c>
      <c r="G38" s="308">
        <f t="shared" si="1"/>
        <v>-634071.61836087354</v>
      </c>
      <c r="H38" s="307">
        <f t="shared" si="2"/>
        <v>3024458.9913517302</v>
      </c>
      <c r="I38" s="1874">
        <v>-634071.61836087354</v>
      </c>
      <c r="J38" s="1492">
        <v>3024458.9913517302</v>
      </c>
      <c r="K38" s="2196"/>
      <c r="L38" s="385"/>
      <c r="M38" s="308"/>
      <c r="N38" s="306"/>
      <c r="O38" s="337">
        <v>16</v>
      </c>
      <c r="T38" s="2164"/>
    </row>
    <row r="39" spans="1:20">
      <c r="A39" s="301">
        <v>17</v>
      </c>
      <c r="B39" s="1257" t="s">
        <v>787</v>
      </c>
      <c r="C39" s="178"/>
      <c r="D39" s="178"/>
      <c r="E39" s="178"/>
      <c r="F39" s="311" t="s">
        <v>2391</v>
      </c>
      <c r="G39" s="308">
        <f t="shared" si="1"/>
        <v>0</v>
      </c>
      <c r="H39" s="307">
        <f t="shared" si="2"/>
        <v>0</v>
      </c>
      <c r="I39" s="1495">
        <v>0</v>
      </c>
      <c r="J39" s="2189">
        <v>0</v>
      </c>
      <c r="K39" s="2197"/>
      <c r="L39" s="385"/>
      <c r="M39" s="308"/>
      <c r="N39" s="306"/>
      <c r="O39" s="337">
        <v>17</v>
      </c>
      <c r="T39" s="2164"/>
    </row>
    <row r="40" spans="1:20">
      <c r="A40" s="301">
        <v>18</v>
      </c>
      <c r="B40" s="1257" t="s">
        <v>788</v>
      </c>
      <c r="C40" s="178"/>
      <c r="D40" s="178"/>
      <c r="E40" s="178"/>
      <c r="F40" s="311" t="s">
        <v>2391</v>
      </c>
      <c r="G40" s="308">
        <f t="shared" si="1"/>
        <v>0</v>
      </c>
      <c r="H40" s="307">
        <f t="shared" si="2"/>
        <v>0</v>
      </c>
      <c r="I40" s="2077">
        <v>0</v>
      </c>
      <c r="J40" s="2189">
        <v>0</v>
      </c>
      <c r="K40" s="2197"/>
      <c r="L40" s="385"/>
      <c r="M40" s="308"/>
      <c r="N40" s="306"/>
      <c r="O40" s="337">
        <v>18</v>
      </c>
      <c r="T40" s="2164"/>
    </row>
    <row r="41" spans="1:20">
      <c r="A41" s="301">
        <v>19</v>
      </c>
      <c r="B41" s="1257" t="s">
        <v>789</v>
      </c>
      <c r="C41" s="178"/>
      <c r="D41" s="178"/>
      <c r="E41" s="178"/>
      <c r="F41" s="311" t="s">
        <v>2391</v>
      </c>
      <c r="G41" s="308">
        <f t="shared" si="1"/>
        <v>0</v>
      </c>
      <c r="H41" s="307">
        <f t="shared" si="2"/>
        <v>0</v>
      </c>
      <c r="I41" s="338"/>
      <c r="J41" s="310"/>
      <c r="K41" s="2197"/>
      <c r="L41" s="385"/>
      <c r="M41" s="308"/>
      <c r="N41" s="306"/>
      <c r="O41" s="337">
        <v>19</v>
      </c>
      <c r="T41" s="2164"/>
    </row>
    <row r="42" spans="1:20">
      <c r="A42" s="301">
        <v>20</v>
      </c>
      <c r="B42" s="1257" t="s">
        <v>790</v>
      </c>
      <c r="C42" s="178"/>
      <c r="D42" s="178"/>
      <c r="E42" s="178"/>
      <c r="F42" s="311" t="s">
        <v>2391</v>
      </c>
      <c r="G42" s="332">
        <f t="shared" si="1"/>
        <v>0</v>
      </c>
      <c r="H42" s="333">
        <f t="shared" si="2"/>
        <v>0</v>
      </c>
      <c r="I42" s="334"/>
      <c r="J42" s="2187"/>
      <c r="K42" s="2194"/>
      <c r="L42" s="2183"/>
      <c r="M42" s="332"/>
      <c r="N42" s="336"/>
      <c r="O42" s="337">
        <v>20</v>
      </c>
      <c r="T42" s="2164"/>
    </row>
    <row r="43" spans="1:20">
      <c r="A43" s="301">
        <v>21</v>
      </c>
      <c r="B43" s="1257" t="s">
        <v>791</v>
      </c>
      <c r="C43" s="178"/>
      <c r="D43" s="178"/>
      <c r="E43" s="178"/>
      <c r="F43" s="311" t="s">
        <v>2391</v>
      </c>
      <c r="G43" s="332">
        <f t="shared" si="1"/>
        <v>0</v>
      </c>
      <c r="H43" s="333">
        <f t="shared" si="2"/>
        <v>0</v>
      </c>
      <c r="I43" s="334"/>
      <c r="J43" s="2187"/>
      <c r="K43" s="2194"/>
      <c r="L43" s="2183"/>
      <c r="M43" s="332"/>
      <c r="N43" s="336"/>
      <c r="O43" s="337">
        <v>21</v>
      </c>
      <c r="T43" s="2164"/>
    </row>
    <row r="44" spans="1:20">
      <c r="A44" s="301">
        <v>22</v>
      </c>
      <c r="B44" s="1257" t="s">
        <v>792</v>
      </c>
      <c r="C44" s="178"/>
      <c r="D44" s="178"/>
      <c r="E44" s="178"/>
      <c r="F44" s="311" t="s">
        <v>2391</v>
      </c>
      <c r="G44" s="308">
        <f t="shared" ref="G44:N44" si="3">SUM(G25:G33)-G34+SUM(G35:G38)-G39+G40+G41-G42+G43</f>
        <v>33930865.600844316</v>
      </c>
      <c r="H44" s="307">
        <f t="shared" si="3"/>
        <v>29292232.824532308</v>
      </c>
      <c r="I44" s="1737">
        <f t="shared" si="3"/>
        <v>33930865.600844316</v>
      </c>
      <c r="J44" s="308">
        <f>SUM(J25:J33)-J34+SUM(J35:J38)-J39+J40+J41-J42+J43</f>
        <v>29292232.824532308</v>
      </c>
      <c r="K44" s="2200">
        <f t="shared" si="3"/>
        <v>0</v>
      </c>
      <c r="L44" s="385">
        <f t="shared" si="3"/>
        <v>0</v>
      </c>
      <c r="M44" s="308">
        <f t="shared" si="3"/>
        <v>0</v>
      </c>
      <c r="N44" s="308">
        <f t="shared" si="3"/>
        <v>0</v>
      </c>
      <c r="O44" s="337">
        <v>22</v>
      </c>
      <c r="T44" s="2164"/>
    </row>
    <row r="45" spans="1:20">
      <c r="A45" s="300">
        <v>23</v>
      </c>
      <c r="B45" s="207" t="s">
        <v>2211</v>
      </c>
      <c r="C45" s="175"/>
      <c r="D45" s="175"/>
      <c r="E45" s="175"/>
      <c r="F45" s="312"/>
      <c r="G45" s="313"/>
      <c r="H45" s="314"/>
      <c r="I45" s="345"/>
      <c r="J45" s="190"/>
      <c r="K45" s="2192"/>
      <c r="L45" s="1815"/>
      <c r="M45" s="313"/>
      <c r="N45" s="331"/>
      <c r="O45" s="340">
        <v>23</v>
      </c>
    </row>
    <row r="46" spans="1:20">
      <c r="A46" s="301"/>
      <c r="B46" s="1257" t="s">
        <v>2212</v>
      </c>
      <c r="C46" s="178"/>
      <c r="D46" s="178"/>
      <c r="E46" s="178"/>
      <c r="F46" s="311" t="s">
        <v>2391</v>
      </c>
      <c r="G46" s="318">
        <f t="shared" ref="G46:N46" si="4">G23-G44</f>
        <v>711225.64538543671</v>
      </c>
      <c r="H46" s="305">
        <f t="shared" si="4"/>
        <v>2741443.1754676923</v>
      </c>
      <c r="I46" s="1738">
        <f>I23-I44</f>
        <v>711225.64538543671</v>
      </c>
      <c r="J46" s="318">
        <f>J23-J44</f>
        <v>2741443.1754676923</v>
      </c>
      <c r="K46" s="2201">
        <f t="shared" si="4"/>
        <v>0</v>
      </c>
      <c r="L46" s="1736">
        <f t="shared" si="4"/>
        <v>0</v>
      </c>
      <c r="M46" s="318">
        <f t="shared" si="4"/>
        <v>0</v>
      </c>
      <c r="N46" s="318">
        <f t="shared" si="4"/>
        <v>0</v>
      </c>
      <c r="O46" s="202"/>
    </row>
    <row r="47" spans="1:20">
      <c r="A47" s="181"/>
      <c r="B47" s="193"/>
      <c r="C47" s="175"/>
      <c r="D47" s="175"/>
      <c r="E47" s="175"/>
      <c r="F47" s="193"/>
      <c r="G47" s="222"/>
      <c r="H47" s="223"/>
      <c r="I47" s="353"/>
      <c r="J47" s="193"/>
      <c r="K47" s="175"/>
      <c r="L47" s="193"/>
      <c r="M47" s="222"/>
      <c r="N47" s="222"/>
      <c r="O47" s="324"/>
    </row>
    <row r="48" spans="1:20" ht="15.75">
      <c r="A48" s="181"/>
      <c r="B48" s="1839"/>
      <c r="C48" s="175"/>
      <c r="D48" s="175"/>
      <c r="E48" s="175"/>
      <c r="F48" s="193"/>
      <c r="G48" s="222"/>
      <c r="H48" s="223"/>
      <c r="I48" s="2298"/>
      <c r="J48" s="193"/>
      <c r="K48" s="175"/>
      <c r="L48" s="193"/>
      <c r="M48" s="222"/>
      <c r="N48" s="222"/>
      <c r="O48" s="324"/>
    </row>
    <row r="49" spans="1:15">
      <c r="A49" s="181"/>
      <c r="B49" s="193"/>
      <c r="C49" s="175"/>
      <c r="D49" s="175"/>
      <c r="E49" s="175"/>
      <c r="F49" s="193"/>
      <c r="G49" s="222"/>
      <c r="H49" s="223"/>
      <c r="I49" s="181"/>
      <c r="J49" s="193"/>
      <c r="K49" s="175"/>
      <c r="L49" s="193"/>
      <c r="M49" s="222"/>
      <c r="N49" s="222"/>
      <c r="O49" s="324"/>
    </row>
    <row r="50" spans="1:15">
      <c r="A50" s="181"/>
      <c r="B50" s="193"/>
      <c r="C50" s="175"/>
      <c r="D50" s="175"/>
      <c r="E50" s="175"/>
      <c r="F50" s="193"/>
      <c r="G50" s="222"/>
      <c r="H50" s="223"/>
      <c r="I50" s="181"/>
      <c r="J50" s="193"/>
      <c r="K50" s="175"/>
      <c r="L50" s="193"/>
      <c r="M50" s="222"/>
      <c r="N50" s="222"/>
      <c r="O50" s="324"/>
    </row>
    <row r="51" spans="1:15">
      <c r="A51" s="181"/>
      <c r="B51" s="193"/>
      <c r="C51" s="175"/>
      <c r="D51" s="175"/>
      <c r="E51" s="175"/>
      <c r="F51" s="193"/>
      <c r="G51" s="222"/>
      <c r="H51" s="223"/>
      <c r="I51" s="181"/>
      <c r="J51" s="193"/>
      <c r="K51" s="175"/>
      <c r="L51" s="193"/>
      <c r="M51" s="222"/>
      <c r="N51" s="222"/>
      <c r="O51" s="324"/>
    </row>
    <row r="52" spans="1:15">
      <c r="A52" s="181"/>
      <c r="B52" s="193"/>
      <c r="C52" s="175"/>
      <c r="D52" s="175"/>
      <c r="E52" s="175"/>
      <c r="F52" s="193"/>
      <c r="G52" s="222"/>
      <c r="H52" s="223"/>
      <c r="I52" s="181"/>
      <c r="J52" s="193"/>
      <c r="K52" s="175"/>
      <c r="L52" s="193"/>
      <c r="M52" s="222"/>
      <c r="N52" s="222"/>
      <c r="O52" s="324"/>
    </row>
    <row r="53" spans="1:15">
      <c r="A53" s="181"/>
      <c r="B53" s="193"/>
      <c r="C53" s="175"/>
      <c r="D53" s="175"/>
      <c r="E53" s="175"/>
      <c r="F53" s="193"/>
      <c r="G53" s="222"/>
      <c r="H53" s="223"/>
      <c r="I53" s="181"/>
      <c r="J53" s="193"/>
      <c r="K53" s="175"/>
      <c r="L53" s="193"/>
      <c r="M53" s="222"/>
      <c r="N53" s="222"/>
      <c r="O53" s="324"/>
    </row>
    <row r="54" spans="1:15">
      <c r="A54" s="181"/>
      <c r="B54" s="193"/>
      <c r="C54" s="175"/>
      <c r="D54" s="175"/>
      <c r="E54" s="175"/>
      <c r="F54" s="193"/>
      <c r="G54" s="222"/>
      <c r="H54" s="223"/>
      <c r="I54" s="181"/>
      <c r="J54" s="193"/>
      <c r="K54" s="175"/>
      <c r="L54" s="193"/>
      <c r="M54" s="222"/>
      <c r="N54" s="222"/>
      <c r="O54" s="324"/>
    </row>
    <row r="55" spans="1:15">
      <c r="A55" s="181"/>
      <c r="B55" s="193"/>
      <c r="C55" s="175"/>
      <c r="D55" s="175"/>
      <c r="E55" s="175"/>
      <c r="F55" s="193"/>
      <c r="G55" s="222"/>
      <c r="H55" s="223"/>
      <c r="I55" s="181"/>
      <c r="J55" s="193"/>
      <c r="K55" s="175"/>
      <c r="L55" s="193"/>
      <c r="M55" s="222"/>
      <c r="N55" s="222"/>
      <c r="O55" s="324"/>
    </row>
    <row r="56" spans="1:15">
      <c r="A56" s="181"/>
      <c r="B56" s="193"/>
      <c r="C56" s="175"/>
      <c r="D56" s="175"/>
      <c r="E56" s="175"/>
      <c r="F56" s="193"/>
      <c r="G56" s="222"/>
      <c r="H56" s="223"/>
      <c r="I56" s="181"/>
      <c r="J56" s="193"/>
      <c r="K56" s="175"/>
      <c r="L56" s="193"/>
      <c r="M56" s="222"/>
      <c r="N56" s="222"/>
      <c r="O56" s="324"/>
    </row>
    <row r="57" spans="1:15" ht="15.75" thickBot="1">
      <c r="A57" s="224"/>
      <c r="B57" s="212"/>
      <c r="C57" s="225"/>
      <c r="D57" s="225"/>
      <c r="E57" s="225"/>
      <c r="F57" s="212"/>
      <c r="G57" s="226"/>
      <c r="H57" s="227"/>
      <c r="I57" s="224"/>
      <c r="J57" s="212"/>
      <c r="K57" s="225"/>
      <c r="L57" s="212"/>
      <c r="M57" s="226"/>
      <c r="N57" s="226"/>
      <c r="O57" s="346"/>
    </row>
    <row r="58" spans="1:15">
      <c r="A58" s="193" t="s">
        <v>1527</v>
      </c>
      <c r="B58" s="193"/>
      <c r="C58" s="175"/>
      <c r="D58" s="175"/>
      <c r="E58" s="175"/>
      <c r="F58" s="193"/>
      <c r="G58" s="222"/>
      <c r="H58" s="222"/>
      <c r="I58" s="193"/>
      <c r="J58" s="193"/>
      <c r="K58" s="175"/>
      <c r="L58" s="193"/>
      <c r="M58" s="222"/>
      <c r="N58" s="193" t="s">
        <v>1527</v>
      </c>
      <c r="O58" s="193"/>
    </row>
    <row r="59" spans="1:15">
      <c r="A59" s="175" t="s">
        <v>2213</v>
      </c>
      <c r="B59" s="175"/>
      <c r="C59" s="126"/>
      <c r="D59" s="126"/>
      <c r="E59" s="175"/>
      <c r="F59" s="175"/>
      <c r="G59" s="228"/>
      <c r="H59" s="126"/>
      <c r="I59" s="228" t="s">
        <v>2214</v>
      </c>
      <c r="J59" s="175"/>
      <c r="K59" s="175"/>
      <c r="L59" s="175"/>
      <c r="M59" s="228"/>
      <c r="N59" s="228"/>
      <c r="O59" s="175"/>
    </row>
    <row r="60" spans="1:15" ht="15.75" thickBot="1">
      <c r="A60" s="193" t="str">
        <f>'Data sheet'!A53</f>
        <v>Annual Report of New York American Water Company, Inc.  - Service Area 2                          Year Ended  December 31, 2018</v>
      </c>
      <c r="B60" s="175"/>
      <c r="C60" s="126"/>
      <c r="D60" s="126"/>
      <c r="E60" s="175"/>
      <c r="F60" s="175"/>
      <c r="G60" s="228"/>
      <c r="H60" s="126"/>
      <c r="I60" s="222" t="str">
        <f>'Data sheet'!A53</f>
        <v>Annual Report of New York American Water Company, Inc.  - Service Area 2                          Year Ended  December 31, 2018</v>
      </c>
      <c r="J60" s="175"/>
      <c r="K60" s="175"/>
      <c r="L60" s="175"/>
      <c r="M60" s="228"/>
      <c r="N60" s="228"/>
      <c r="O60" s="175"/>
    </row>
    <row r="61" spans="1:15">
      <c r="A61" s="171"/>
      <c r="B61" s="172"/>
      <c r="C61" s="172"/>
      <c r="D61" s="172"/>
      <c r="E61" s="172"/>
      <c r="F61" s="172"/>
      <c r="G61" s="172"/>
      <c r="H61" s="173"/>
      <c r="I61" s="171"/>
      <c r="J61" s="172"/>
      <c r="K61" s="347"/>
      <c r="L61" s="172"/>
      <c r="M61" s="348"/>
      <c r="N61" s="348"/>
      <c r="O61" s="173"/>
    </row>
    <row r="62" spans="1:15" ht="15.75">
      <c r="A62" s="174" t="s">
        <v>732</v>
      </c>
      <c r="B62" s="175"/>
      <c r="C62" s="175"/>
      <c r="D62" s="175"/>
      <c r="E62" s="175"/>
      <c r="F62" s="175"/>
      <c r="G62" s="175"/>
      <c r="H62" s="176"/>
      <c r="I62" s="92"/>
      <c r="J62" s="11"/>
      <c r="K62" s="193"/>
      <c r="L62" s="193"/>
      <c r="M62" s="222"/>
      <c r="N62" s="222"/>
      <c r="O62" s="324"/>
    </row>
    <row r="63" spans="1:15">
      <c r="A63" s="185"/>
      <c r="B63" s="321"/>
      <c r="C63" s="191"/>
      <c r="D63" s="191"/>
      <c r="E63" s="191"/>
      <c r="F63" s="191"/>
      <c r="G63" s="136"/>
      <c r="H63" s="299"/>
      <c r="I63" s="181"/>
      <c r="J63" s="193"/>
      <c r="K63" s="193"/>
      <c r="L63" s="193"/>
      <c r="M63" s="222"/>
      <c r="N63" s="222"/>
      <c r="O63" s="324"/>
    </row>
    <row r="64" spans="1:15">
      <c r="A64" s="189"/>
      <c r="B64" s="193"/>
      <c r="C64" s="193"/>
      <c r="D64" s="193"/>
      <c r="E64" s="193"/>
      <c r="F64" s="312" t="s">
        <v>2215</v>
      </c>
      <c r="G64" s="302" t="s">
        <v>2616</v>
      </c>
      <c r="H64" s="179"/>
      <c r="I64" s="92"/>
      <c r="J64" s="11"/>
      <c r="K64" s="11"/>
      <c r="L64" s="11"/>
      <c r="M64" s="11"/>
      <c r="N64" s="11"/>
      <c r="O64" s="349"/>
    </row>
    <row r="65" spans="1:20">
      <c r="A65" s="189" t="s">
        <v>1122</v>
      </c>
      <c r="B65" s="320" t="s">
        <v>2216</v>
      </c>
      <c r="C65" s="193"/>
      <c r="D65" s="193"/>
      <c r="E65" s="193"/>
      <c r="F65" s="312" t="s">
        <v>3278</v>
      </c>
      <c r="G65" s="312" t="s">
        <v>2622</v>
      </c>
      <c r="H65" s="340" t="s">
        <v>2624</v>
      </c>
      <c r="I65" s="92"/>
      <c r="J65" s="11"/>
      <c r="K65" s="11"/>
      <c r="L65" s="11"/>
      <c r="M65" s="11"/>
      <c r="N65" s="11"/>
      <c r="O65" s="349"/>
      <c r="T65" s="2164"/>
    </row>
    <row r="66" spans="1:20">
      <c r="A66" s="197" t="s">
        <v>1134</v>
      </c>
      <c r="B66" s="178" t="s">
        <v>2386</v>
      </c>
      <c r="C66" s="178"/>
      <c r="D66" s="178"/>
      <c r="E66" s="178"/>
      <c r="F66" s="302" t="s">
        <v>3282</v>
      </c>
      <c r="G66" s="302" t="s">
        <v>3283</v>
      </c>
      <c r="H66" s="199" t="s">
        <v>312</v>
      </c>
      <c r="I66" s="92"/>
      <c r="J66" s="11"/>
      <c r="K66" s="11"/>
      <c r="L66" s="11"/>
      <c r="M66" s="11"/>
      <c r="N66" s="11"/>
      <c r="O66" s="349"/>
      <c r="T66" s="2164"/>
    </row>
    <row r="67" spans="1:20">
      <c r="A67" s="301">
        <v>24</v>
      </c>
      <c r="B67" s="1257" t="s">
        <v>2217</v>
      </c>
      <c r="C67" s="178"/>
      <c r="D67" s="178"/>
      <c r="E67" s="178"/>
      <c r="F67" s="302" t="s">
        <v>2391</v>
      </c>
      <c r="G67" s="2048">
        <f>G46</f>
        <v>711225.64538543671</v>
      </c>
      <c r="H67" s="2047">
        <f>H46</f>
        <v>2741443.1754676923</v>
      </c>
      <c r="I67" s="92"/>
      <c r="J67" s="11"/>
      <c r="K67" s="11"/>
      <c r="L67" s="11"/>
      <c r="M67" s="11"/>
      <c r="N67" s="11"/>
      <c r="O67" s="349"/>
    </row>
    <row r="68" spans="1:20">
      <c r="A68" s="301">
        <v>25</v>
      </c>
      <c r="B68" s="1257" t="s">
        <v>3844</v>
      </c>
      <c r="C68" s="191"/>
      <c r="D68" s="191"/>
      <c r="E68" s="191"/>
      <c r="F68" s="311" t="s">
        <v>2391</v>
      </c>
      <c r="G68" s="335"/>
      <c r="H68" s="350"/>
      <c r="I68" s="92"/>
      <c r="J68" s="11"/>
      <c r="K68" s="11"/>
      <c r="L68" s="11"/>
      <c r="M68" s="11"/>
      <c r="N68" s="11"/>
      <c r="O68" s="349"/>
    </row>
    <row r="69" spans="1:20">
      <c r="A69" s="301">
        <v>26</v>
      </c>
      <c r="B69" s="1257" t="s">
        <v>2218</v>
      </c>
      <c r="C69" s="178"/>
      <c r="D69" s="178"/>
      <c r="E69" s="178"/>
      <c r="F69" s="311" t="s">
        <v>2391</v>
      </c>
      <c r="G69" s="332"/>
      <c r="H69" s="333"/>
      <c r="I69" s="92"/>
      <c r="J69" s="11"/>
      <c r="K69" s="11"/>
      <c r="L69" s="11"/>
      <c r="M69" s="11"/>
      <c r="N69" s="11"/>
      <c r="O69" s="349"/>
    </row>
    <row r="70" spans="1:20">
      <c r="A70" s="301">
        <v>27</v>
      </c>
      <c r="B70" s="1257" t="s">
        <v>2219</v>
      </c>
      <c r="C70" s="178"/>
      <c r="D70" s="178"/>
      <c r="E70" s="178"/>
      <c r="F70" s="311" t="s">
        <v>2391</v>
      </c>
      <c r="G70" s="335"/>
      <c r="H70" s="350"/>
      <c r="I70" s="92"/>
      <c r="J70" s="11"/>
      <c r="K70" s="11"/>
      <c r="L70" s="11"/>
      <c r="M70" s="11"/>
      <c r="N70" s="11"/>
      <c r="O70" s="349"/>
    </row>
    <row r="71" spans="1:20">
      <c r="A71" s="301">
        <v>28</v>
      </c>
      <c r="B71" s="1257" t="s">
        <v>2220</v>
      </c>
      <c r="C71" s="178"/>
      <c r="D71" s="178"/>
      <c r="E71" s="178"/>
      <c r="F71" s="311" t="s">
        <v>1211</v>
      </c>
      <c r="G71" s="1562">
        <v>0</v>
      </c>
      <c r="H71" s="1557">
        <v>0</v>
      </c>
      <c r="I71" s="92"/>
      <c r="J71" s="11"/>
      <c r="K71" s="11"/>
      <c r="L71" s="11"/>
      <c r="M71" s="11"/>
      <c r="N71" s="11"/>
      <c r="O71" s="349"/>
    </row>
    <row r="72" spans="1:20">
      <c r="A72" s="301">
        <v>29</v>
      </c>
      <c r="B72" s="1257" t="s">
        <v>2221</v>
      </c>
      <c r="C72" s="178"/>
      <c r="D72" s="178"/>
      <c r="E72" s="178"/>
      <c r="F72" s="311" t="s">
        <v>1211</v>
      </c>
      <c r="G72" s="1562">
        <v>0</v>
      </c>
      <c r="H72" s="307">
        <v>-34175.18</v>
      </c>
      <c r="I72" s="92"/>
      <c r="J72" s="11"/>
      <c r="K72" s="11"/>
      <c r="L72" s="11"/>
      <c r="M72" s="11"/>
      <c r="N72" s="11"/>
      <c r="O72" s="349"/>
    </row>
    <row r="73" spans="1:20">
      <c r="A73" s="301">
        <v>30</v>
      </c>
      <c r="B73" s="1257" t="s">
        <v>2222</v>
      </c>
      <c r="C73" s="178"/>
      <c r="D73" s="178"/>
      <c r="E73" s="178"/>
      <c r="F73" s="311" t="s">
        <v>1214</v>
      </c>
      <c r="G73" s="1562">
        <v>2061.8076347424567</v>
      </c>
      <c r="H73" s="307">
        <v>41.680199108327074</v>
      </c>
      <c r="I73" s="92"/>
      <c r="J73" s="11"/>
      <c r="K73" s="11"/>
      <c r="L73" s="11"/>
      <c r="M73" s="11"/>
      <c r="N73" s="11"/>
      <c r="O73" s="349"/>
    </row>
    <row r="74" spans="1:20">
      <c r="A74" s="301">
        <v>31</v>
      </c>
      <c r="B74" s="1257" t="s">
        <v>2223</v>
      </c>
      <c r="C74" s="178"/>
      <c r="D74" s="178"/>
      <c r="E74" s="178"/>
      <c r="F74" s="311" t="s">
        <v>1214</v>
      </c>
      <c r="G74" s="1562">
        <v>0</v>
      </c>
      <c r="H74" s="307">
        <v>0</v>
      </c>
      <c r="I74" s="92"/>
      <c r="J74" s="11"/>
      <c r="K74" s="11"/>
      <c r="L74" s="11"/>
      <c r="M74" s="11"/>
      <c r="N74" s="11"/>
      <c r="O74" s="349"/>
    </row>
    <row r="75" spans="1:20">
      <c r="A75" s="301">
        <v>32</v>
      </c>
      <c r="B75" s="1257" t="s">
        <v>2224</v>
      </c>
      <c r="C75" s="178"/>
      <c r="D75" s="178"/>
      <c r="E75" s="178"/>
      <c r="F75" s="311" t="s">
        <v>2391</v>
      </c>
      <c r="G75" s="308"/>
      <c r="H75" s="307"/>
      <c r="I75" s="92"/>
      <c r="J75" s="11"/>
      <c r="K75" s="11"/>
      <c r="L75" s="11"/>
      <c r="M75" s="11"/>
      <c r="N75" s="11"/>
      <c r="O75" s="349"/>
    </row>
    <row r="76" spans="1:20">
      <c r="A76" s="301">
        <v>33</v>
      </c>
      <c r="B76" s="1257" t="s">
        <v>2225</v>
      </c>
      <c r="C76" s="178"/>
      <c r="D76" s="178"/>
      <c r="E76" s="178"/>
      <c r="F76" s="311" t="s">
        <v>2391</v>
      </c>
      <c r="G76" s="332"/>
      <c r="H76" s="333"/>
      <c r="I76" s="92"/>
      <c r="J76" s="11"/>
      <c r="K76" s="11"/>
      <c r="L76" s="11"/>
      <c r="M76" s="11"/>
      <c r="N76" s="11"/>
      <c r="O76" s="349"/>
    </row>
    <row r="77" spans="1:20">
      <c r="A77" s="301">
        <v>34</v>
      </c>
      <c r="B77" s="1257" t="s">
        <v>2226</v>
      </c>
      <c r="C77" s="178"/>
      <c r="D77" s="178"/>
      <c r="E77" s="178"/>
      <c r="F77" s="311" t="s">
        <v>2391</v>
      </c>
      <c r="G77" s="1562">
        <v>0</v>
      </c>
      <c r="H77" s="307">
        <v>0</v>
      </c>
      <c r="I77" s="92"/>
      <c r="J77" s="11"/>
      <c r="K77" s="11"/>
      <c r="L77" s="11"/>
      <c r="M77" s="11"/>
      <c r="N77" s="11"/>
      <c r="O77" s="349"/>
    </row>
    <row r="78" spans="1:20">
      <c r="A78" s="301">
        <v>35</v>
      </c>
      <c r="B78" s="1257" t="s">
        <v>2227</v>
      </c>
      <c r="C78" s="178"/>
      <c r="D78" s="178"/>
      <c r="E78" s="178"/>
      <c r="F78" s="311" t="s">
        <v>3333</v>
      </c>
      <c r="G78" s="1562">
        <v>503567.44993114023</v>
      </c>
      <c r="H78" s="307">
        <v>535741.4287084972</v>
      </c>
      <c r="I78" s="92"/>
      <c r="J78" s="11"/>
      <c r="K78" s="11"/>
      <c r="L78" s="11"/>
      <c r="M78" s="11"/>
      <c r="N78" s="11"/>
      <c r="O78" s="349"/>
    </row>
    <row r="79" spans="1:20">
      <c r="A79" s="301">
        <v>36</v>
      </c>
      <c r="B79" s="1257" t="s">
        <v>2228</v>
      </c>
      <c r="C79" s="178"/>
      <c r="D79" s="178"/>
      <c r="E79" s="178"/>
      <c r="F79" s="311" t="s">
        <v>1214</v>
      </c>
      <c r="G79" s="308"/>
      <c r="H79" s="307"/>
      <c r="I79" s="92"/>
      <c r="J79" s="11"/>
      <c r="K79" s="11"/>
      <c r="L79" s="11"/>
      <c r="M79" s="11"/>
      <c r="N79" s="11"/>
      <c r="O79" s="349"/>
    </row>
    <row r="80" spans="1:20">
      <c r="A80" s="301">
        <v>37</v>
      </c>
      <c r="B80" s="1257" t="s">
        <v>2229</v>
      </c>
      <c r="C80" s="178"/>
      <c r="D80" s="178"/>
      <c r="E80" s="178"/>
      <c r="F80" s="311" t="s">
        <v>1216</v>
      </c>
      <c r="G80" s="1562">
        <v>0</v>
      </c>
      <c r="H80" s="307">
        <v>0</v>
      </c>
      <c r="I80" s="92"/>
      <c r="J80" s="11"/>
      <c r="K80" s="11"/>
      <c r="L80" s="11"/>
      <c r="M80" s="11"/>
      <c r="N80" s="11"/>
      <c r="O80" s="349"/>
    </row>
    <row r="81" spans="1:15">
      <c r="A81" s="301">
        <v>38</v>
      </c>
      <c r="B81" s="1257" t="s">
        <v>2230</v>
      </c>
      <c r="C81" s="178"/>
      <c r="D81" s="178"/>
      <c r="E81" s="178"/>
      <c r="F81" s="311" t="s">
        <v>2391</v>
      </c>
      <c r="G81" s="308">
        <f>G71-G72+G73-G74+SUM(G75:G80)</f>
        <v>505629.2575658827</v>
      </c>
      <c r="H81" s="307">
        <f>H71-H72+H73-H74+SUM(H75:H80)</f>
        <v>569958.28890760557</v>
      </c>
      <c r="I81" s="92"/>
      <c r="J81" s="11"/>
      <c r="K81" s="11"/>
      <c r="L81" s="11"/>
      <c r="M81" s="11"/>
      <c r="N81" s="11"/>
      <c r="O81" s="349"/>
    </row>
    <row r="82" spans="1:15">
      <c r="A82" s="301">
        <v>39</v>
      </c>
      <c r="B82" s="1257" t="s">
        <v>2231</v>
      </c>
      <c r="C82" s="178"/>
      <c r="D82" s="178"/>
      <c r="E82" s="178"/>
      <c r="F82" s="311" t="s">
        <v>2391</v>
      </c>
      <c r="G82" s="335"/>
      <c r="H82" s="350"/>
      <c r="I82" s="92"/>
      <c r="J82" s="11"/>
      <c r="K82" s="11"/>
      <c r="L82" s="11"/>
      <c r="M82" s="11"/>
      <c r="N82" s="11"/>
      <c r="O82" s="349"/>
    </row>
    <row r="83" spans="1:15">
      <c r="A83" s="301">
        <v>40</v>
      </c>
      <c r="B83" s="1257" t="s">
        <v>2232</v>
      </c>
      <c r="C83" s="178"/>
      <c r="D83" s="178"/>
      <c r="E83" s="178"/>
      <c r="F83" s="311" t="s">
        <v>1216</v>
      </c>
      <c r="G83" s="1562">
        <v>7791.3757414814518</v>
      </c>
      <c r="H83" s="307"/>
      <c r="I83" s="92"/>
      <c r="J83" s="11"/>
      <c r="K83" s="11"/>
      <c r="L83" s="11"/>
      <c r="M83" s="11"/>
      <c r="N83" s="11"/>
      <c r="O83" s="349"/>
    </row>
    <row r="84" spans="1:15">
      <c r="A84" s="301">
        <v>41</v>
      </c>
      <c r="B84" s="1257" t="s">
        <v>2233</v>
      </c>
      <c r="C84" s="178"/>
      <c r="D84" s="178"/>
      <c r="E84" s="178"/>
      <c r="F84" s="311" t="s">
        <v>1220</v>
      </c>
      <c r="G84" s="1562">
        <v>0</v>
      </c>
      <c r="H84" s="307">
        <v>0</v>
      </c>
      <c r="I84" s="92"/>
      <c r="J84" s="11"/>
      <c r="K84" s="11"/>
      <c r="L84" s="11"/>
      <c r="M84" s="11"/>
      <c r="N84" s="11"/>
      <c r="O84" s="349"/>
    </row>
    <row r="85" spans="1:15">
      <c r="A85" s="301">
        <v>42</v>
      </c>
      <c r="B85" s="1257" t="s">
        <v>2234</v>
      </c>
      <c r="C85" s="178"/>
      <c r="D85" s="178"/>
      <c r="E85" s="178"/>
      <c r="F85" s="311" t="s">
        <v>1220</v>
      </c>
      <c r="G85" s="1562">
        <v>-90214.13</v>
      </c>
      <c r="H85" s="307"/>
      <c r="I85" s="92"/>
      <c r="J85" s="11"/>
      <c r="K85" s="11"/>
      <c r="L85" s="11"/>
      <c r="M85" s="11"/>
      <c r="N85" s="11"/>
      <c r="O85" s="349"/>
    </row>
    <row r="86" spans="1:15" ht="15.75">
      <c r="A86" s="301">
        <v>43</v>
      </c>
      <c r="B86" s="1257" t="s">
        <v>2235</v>
      </c>
      <c r="C86" s="178"/>
      <c r="D86" s="178"/>
      <c r="E86" s="178"/>
      <c r="F86" s="311" t="s">
        <v>2391</v>
      </c>
      <c r="G86" s="306">
        <f>SUM(G83:G85)</f>
        <v>-82422.754258518558</v>
      </c>
      <c r="H86" s="307">
        <f>SUM(H83:H85)</f>
        <v>0</v>
      </c>
      <c r="I86" s="125" t="s">
        <v>2236</v>
      </c>
      <c r="J86" s="93"/>
      <c r="K86" s="93"/>
      <c r="L86" s="93"/>
      <c r="M86" s="93"/>
      <c r="N86" s="93"/>
      <c r="O86" s="94"/>
    </row>
    <row r="87" spans="1:15">
      <c r="A87" s="301">
        <v>44</v>
      </c>
      <c r="B87" s="1257" t="s">
        <v>2237</v>
      </c>
      <c r="C87" s="178"/>
      <c r="D87" s="178"/>
      <c r="E87" s="178"/>
      <c r="F87" s="311" t="s">
        <v>2391</v>
      </c>
      <c r="G87" s="1562"/>
      <c r="H87" s="350"/>
      <c r="I87" s="92"/>
      <c r="J87" s="11"/>
      <c r="K87" s="11"/>
      <c r="L87" s="11"/>
      <c r="M87" s="11"/>
      <c r="N87" s="11"/>
      <c r="O87" s="349"/>
    </row>
    <row r="88" spans="1:15">
      <c r="A88" s="301">
        <v>45</v>
      </c>
      <c r="B88" s="1257" t="s">
        <v>2238</v>
      </c>
      <c r="C88" s="178"/>
      <c r="D88" s="178"/>
      <c r="E88" s="178"/>
      <c r="F88" s="311" t="s">
        <v>3385</v>
      </c>
      <c r="G88" s="1562">
        <v>0</v>
      </c>
      <c r="H88" s="307">
        <v>0</v>
      </c>
      <c r="I88" s="92"/>
      <c r="J88" s="11"/>
      <c r="K88" s="11"/>
      <c r="L88" s="11"/>
      <c r="M88" s="11"/>
      <c r="N88" s="11"/>
      <c r="O88" s="349"/>
    </row>
    <row r="89" spans="1:15">
      <c r="A89" s="301">
        <v>46</v>
      </c>
      <c r="B89" s="1257" t="s">
        <v>2239</v>
      </c>
      <c r="C89" s="178"/>
      <c r="D89" s="178"/>
      <c r="E89" s="178"/>
      <c r="F89" s="311" t="s">
        <v>3385</v>
      </c>
      <c r="G89" s="1562">
        <v>218052.92281703383</v>
      </c>
      <c r="H89" s="307">
        <v>-1607.0886035230992</v>
      </c>
      <c r="I89" s="92"/>
      <c r="J89" s="11"/>
      <c r="K89" s="11"/>
      <c r="L89" s="11"/>
      <c r="M89" s="11"/>
      <c r="N89" s="11"/>
      <c r="O89" s="349"/>
    </row>
    <row r="90" spans="1:15">
      <c r="A90" s="301">
        <v>47</v>
      </c>
      <c r="B90" s="1257" t="s">
        <v>2240</v>
      </c>
      <c r="C90" s="178"/>
      <c r="D90" s="178"/>
      <c r="E90" s="178"/>
      <c r="F90" s="311" t="s">
        <v>3385</v>
      </c>
      <c r="G90" s="1562">
        <v>198240.64365883713</v>
      </c>
      <c r="H90" s="307">
        <v>0</v>
      </c>
      <c r="I90" s="92"/>
      <c r="J90" s="11"/>
      <c r="K90" s="11"/>
      <c r="L90" s="11"/>
      <c r="M90" s="11"/>
      <c r="N90" s="11"/>
      <c r="O90" s="349"/>
    </row>
    <row r="91" spans="1:15">
      <c r="A91" s="301">
        <v>48</v>
      </c>
      <c r="B91" s="1257" t="s">
        <v>2241</v>
      </c>
      <c r="C91" s="178"/>
      <c r="D91" s="178"/>
      <c r="E91" s="178"/>
      <c r="F91" s="311" t="s">
        <v>2391</v>
      </c>
      <c r="G91" s="308"/>
      <c r="H91" s="307"/>
      <c r="I91" s="92"/>
      <c r="J91" s="11"/>
      <c r="K91" s="11"/>
      <c r="L91" s="11"/>
      <c r="M91" s="11"/>
      <c r="N91" s="11"/>
      <c r="O91" s="349"/>
    </row>
    <row r="92" spans="1:15">
      <c r="A92" s="301">
        <v>49</v>
      </c>
      <c r="B92" s="1257" t="s">
        <v>818</v>
      </c>
      <c r="C92" s="178"/>
      <c r="D92" s="178"/>
      <c r="E92" s="178"/>
      <c r="F92" s="311" t="s">
        <v>2391</v>
      </c>
      <c r="G92" s="308"/>
      <c r="H92" s="307"/>
      <c r="I92" s="92"/>
      <c r="J92" s="11"/>
      <c r="K92" s="11"/>
      <c r="L92" s="11"/>
      <c r="M92" s="11"/>
      <c r="N92" s="11"/>
      <c r="O92" s="349"/>
    </row>
    <row r="93" spans="1:15">
      <c r="A93" s="301">
        <v>50</v>
      </c>
      <c r="B93" s="1257" t="s">
        <v>819</v>
      </c>
      <c r="C93" s="178"/>
      <c r="D93" s="178"/>
      <c r="E93" s="178"/>
      <c r="F93" s="311" t="s">
        <v>2391</v>
      </c>
      <c r="G93" s="308"/>
      <c r="H93" s="307"/>
      <c r="I93" s="92"/>
      <c r="J93" s="11"/>
      <c r="K93" s="11"/>
      <c r="L93" s="11"/>
      <c r="M93" s="11"/>
      <c r="N93" s="11"/>
      <c r="O93" s="349"/>
    </row>
    <row r="94" spans="1:15">
      <c r="A94" s="301">
        <v>51</v>
      </c>
      <c r="B94" s="1257" t="s">
        <v>820</v>
      </c>
      <c r="C94" s="178"/>
      <c r="D94" s="178"/>
      <c r="E94" s="178"/>
      <c r="F94" s="311" t="s">
        <v>2391</v>
      </c>
      <c r="G94" s="308"/>
      <c r="H94" s="307"/>
      <c r="I94" s="92"/>
      <c r="J94" s="11"/>
      <c r="K94" s="11"/>
      <c r="L94" s="11"/>
      <c r="M94" s="11"/>
      <c r="N94" s="11"/>
      <c r="O94" s="349"/>
    </row>
    <row r="95" spans="1:15">
      <c r="A95" s="301">
        <v>52</v>
      </c>
      <c r="B95" s="1257" t="s">
        <v>821</v>
      </c>
      <c r="C95" s="178"/>
      <c r="D95" s="178"/>
      <c r="E95" s="178"/>
      <c r="F95" s="311" t="s">
        <v>2391</v>
      </c>
      <c r="G95" s="308">
        <f>SUM(G88:G91)-G92+G93-G94</f>
        <v>416293.56647587096</v>
      </c>
      <c r="H95" s="307">
        <f>SUM(H88:H91)-H92+H93-H94</f>
        <v>-1607.0886035230992</v>
      </c>
      <c r="I95" s="92"/>
      <c r="J95" s="11"/>
      <c r="K95" s="11"/>
      <c r="L95" s="11"/>
      <c r="M95" s="11"/>
      <c r="N95" s="11"/>
      <c r="O95" s="349"/>
    </row>
    <row r="96" spans="1:15">
      <c r="A96" s="301">
        <v>53</v>
      </c>
      <c r="B96" s="1257" t="s">
        <v>822</v>
      </c>
      <c r="C96" s="178"/>
      <c r="D96" s="178"/>
      <c r="E96" s="178"/>
      <c r="F96" s="311" t="s">
        <v>2391</v>
      </c>
      <c r="G96" s="308">
        <f>G81-G86-G95</f>
        <v>171758.44534853025</v>
      </c>
      <c r="H96" s="307">
        <f>H81-H86-H95</f>
        <v>571565.37751112867</v>
      </c>
      <c r="I96" s="92"/>
      <c r="J96" s="11"/>
      <c r="K96" s="11"/>
      <c r="L96" s="11"/>
      <c r="M96" s="11"/>
      <c r="N96" s="11"/>
      <c r="O96" s="349"/>
    </row>
    <row r="97" spans="1:15">
      <c r="A97" s="301">
        <v>54</v>
      </c>
      <c r="B97" s="1257" t="s">
        <v>3845</v>
      </c>
      <c r="C97" s="191"/>
      <c r="D97" s="191"/>
      <c r="E97" s="191"/>
      <c r="F97" s="311" t="s">
        <v>2391</v>
      </c>
      <c r="G97" s="335"/>
      <c r="H97" s="350"/>
      <c r="I97" s="92"/>
      <c r="J97" s="11"/>
      <c r="K97" s="11"/>
      <c r="L97" s="11"/>
      <c r="M97" s="11"/>
      <c r="N97" s="11"/>
      <c r="O97" s="349"/>
    </row>
    <row r="98" spans="1:15">
      <c r="A98" s="301">
        <v>55</v>
      </c>
      <c r="B98" s="1257" t="s">
        <v>823</v>
      </c>
      <c r="C98" s="178"/>
      <c r="D98" s="178"/>
      <c r="E98" s="178"/>
      <c r="F98" s="311" t="s">
        <v>3383</v>
      </c>
      <c r="G98" s="1562">
        <v>1647419.1295213255</v>
      </c>
      <c r="H98" s="307">
        <v>1389775.6038484233</v>
      </c>
      <c r="I98" s="92"/>
      <c r="J98" s="11"/>
      <c r="K98" s="11"/>
      <c r="L98" s="11"/>
      <c r="M98" s="11"/>
      <c r="N98" s="11"/>
      <c r="O98" s="349"/>
    </row>
    <row r="99" spans="1:15">
      <c r="A99" s="301">
        <v>56</v>
      </c>
      <c r="B99" s="1257" t="s">
        <v>824</v>
      </c>
      <c r="C99" s="178"/>
      <c r="D99" s="178"/>
      <c r="E99" s="178"/>
      <c r="F99" s="311" t="s">
        <v>3383</v>
      </c>
      <c r="G99" s="1562">
        <v>67169.006967373934</v>
      </c>
      <c r="H99" s="307">
        <v>56698.503215754099</v>
      </c>
      <c r="I99" s="92"/>
      <c r="J99" s="11"/>
      <c r="K99" s="11"/>
      <c r="L99" s="11"/>
      <c r="M99" s="11"/>
      <c r="N99" s="11"/>
      <c r="O99" s="349"/>
    </row>
    <row r="100" spans="1:15">
      <c r="A100" s="301">
        <v>57</v>
      </c>
      <c r="B100" s="1257" t="s">
        <v>825</v>
      </c>
      <c r="C100" s="178"/>
      <c r="D100" s="178"/>
      <c r="E100" s="178"/>
      <c r="F100" s="311" t="s">
        <v>2391</v>
      </c>
      <c r="G100" s="332"/>
      <c r="H100" s="333"/>
      <c r="I100" s="92"/>
      <c r="J100" s="11"/>
      <c r="K100" s="11"/>
      <c r="L100" s="11"/>
      <c r="M100" s="11"/>
      <c r="N100" s="11"/>
      <c r="O100" s="349"/>
    </row>
    <row r="101" spans="1:15">
      <c r="A101" s="301">
        <v>58</v>
      </c>
      <c r="B101" s="1257" t="s">
        <v>826</v>
      </c>
      <c r="C101" s="178"/>
      <c r="D101" s="178"/>
      <c r="E101" s="178"/>
      <c r="F101" s="311" t="s">
        <v>3383</v>
      </c>
      <c r="G101" s="1562">
        <v>0</v>
      </c>
      <c r="H101" s="307">
        <v>0</v>
      </c>
      <c r="I101" s="92"/>
      <c r="J101" s="11"/>
      <c r="K101" s="11"/>
      <c r="L101" s="11"/>
      <c r="M101" s="11"/>
      <c r="N101" s="11"/>
      <c r="O101" s="349"/>
    </row>
    <row r="102" spans="1:15">
      <c r="A102" s="301">
        <v>59</v>
      </c>
      <c r="B102" s="1257" t="s">
        <v>2263</v>
      </c>
      <c r="C102" s="178"/>
      <c r="D102" s="178"/>
      <c r="E102" s="178"/>
      <c r="F102" s="311" t="s">
        <v>2391</v>
      </c>
      <c r="G102" s="332"/>
      <c r="H102" s="333"/>
      <c r="I102" s="92"/>
      <c r="J102" s="11"/>
      <c r="K102" s="11"/>
      <c r="L102" s="11"/>
      <c r="M102" s="11"/>
      <c r="N102" s="11"/>
      <c r="O102" s="349"/>
    </row>
    <row r="103" spans="1:15">
      <c r="A103" s="301">
        <v>60</v>
      </c>
      <c r="B103" s="1257" t="s">
        <v>2264</v>
      </c>
      <c r="C103" s="178"/>
      <c r="D103" s="178"/>
      <c r="E103" s="178"/>
      <c r="F103" s="311" t="s">
        <v>1220</v>
      </c>
      <c r="G103" s="308">
        <v>0</v>
      </c>
      <c r="H103" s="307">
        <v>0</v>
      </c>
      <c r="I103" s="92"/>
      <c r="J103" s="11"/>
      <c r="K103" s="11"/>
      <c r="L103" s="11"/>
      <c r="M103" s="11"/>
      <c r="N103" s="11"/>
      <c r="O103" s="349"/>
    </row>
    <row r="104" spans="1:15">
      <c r="A104" s="301">
        <v>61</v>
      </c>
      <c r="B104" s="1257" t="s">
        <v>2265</v>
      </c>
      <c r="C104" s="178"/>
      <c r="D104" s="178"/>
      <c r="E104" s="178"/>
      <c r="F104" s="311" t="s">
        <v>1220</v>
      </c>
      <c r="G104" s="308">
        <v>500974.12329967669</v>
      </c>
      <c r="H104" s="307">
        <v>81503</v>
      </c>
      <c r="I104" s="92"/>
      <c r="J104" s="11"/>
      <c r="K104" s="11"/>
      <c r="L104" s="11"/>
      <c r="M104" s="11"/>
      <c r="N104" s="11"/>
      <c r="O104" s="349"/>
    </row>
    <row r="105" spans="1:15">
      <c r="A105" s="301">
        <v>62</v>
      </c>
      <c r="B105" s="1257" t="s">
        <v>2266</v>
      </c>
      <c r="C105" s="178"/>
      <c r="D105" s="178"/>
      <c r="E105" s="178"/>
      <c r="F105" s="311" t="s">
        <v>2391</v>
      </c>
      <c r="G105" s="332"/>
      <c r="H105" s="333"/>
      <c r="I105" s="92"/>
      <c r="J105" s="11"/>
      <c r="K105" s="11"/>
      <c r="L105" s="11"/>
      <c r="M105" s="11"/>
      <c r="N105" s="11"/>
      <c r="O105" s="349"/>
    </row>
    <row r="106" spans="1:15">
      <c r="A106" s="301">
        <v>63</v>
      </c>
      <c r="B106" s="1257" t="s">
        <v>2267</v>
      </c>
      <c r="C106" s="178"/>
      <c r="D106" s="178"/>
      <c r="E106" s="178"/>
      <c r="F106" s="311" t="s">
        <v>2391</v>
      </c>
      <c r="G106" s="308">
        <f>SUM(G98:G100)-G101-G102+G103+G104-G105</f>
        <v>2215562.2597883763</v>
      </c>
      <c r="H106" s="307">
        <f>SUM(H98:H100)-H101-H102+H103+H104-H105</f>
        <v>1527977.1070641775</v>
      </c>
      <c r="I106" s="92"/>
      <c r="J106" s="11"/>
      <c r="K106" s="11"/>
      <c r="L106" s="11"/>
      <c r="M106" s="11"/>
      <c r="N106" s="11"/>
      <c r="O106" s="349"/>
    </row>
    <row r="107" spans="1:15">
      <c r="A107" s="301">
        <v>64</v>
      </c>
      <c r="B107" s="1257" t="s">
        <v>2268</v>
      </c>
      <c r="C107" s="178"/>
      <c r="D107" s="178"/>
      <c r="E107" s="178"/>
      <c r="F107" s="311" t="s">
        <v>2391</v>
      </c>
      <c r="G107" s="308">
        <f>G67+G96-G106</f>
        <v>-1332578.1690544093</v>
      </c>
      <c r="H107" s="307">
        <f>H67+H96-H106</f>
        <v>1785031.4459146436</v>
      </c>
      <c r="I107" s="92"/>
      <c r="J107" s="11"/>
      <c r="K107" s="11"/>
      <c r="L107" s="11"/>
      <c r="M107" s="11"/>
      <c r="N107" s="11"/>
      <c r="O107" s="349"/>
    </row>
    <row r="108" spans="1:15">
      <c r="A108" s="301">
        <v>65</v>
      </c>
      <c r="B108" s="1257" t="s">
        <v>1221</v>
      </c>
      <c r="C108" s="191"/>
      <c r="D108" s="191"/>
      <c r="E108" s="191"/>
      <c r="F108" s="311" t="s">
        <v>2391</v>
      </c>
      <c r="G108" s="335"/>
      <c r="H108" s="350"/>
      <c r="I108" s="92"/>
      <c r="J108" s="11"/>
      <c r="K108" s="11"/>
      <c r="L108" s="11"/>
      <c r="M108" s="11"/>
      <c r="N108" s="11"/>
      <c r="O108" s="349"/>
    </row>
    <row r="109" spans="1:15">
      <c r="A109" s="301">
        <v>66</v>
      </c>
      <c r="B109" s="1257" t="s">
        <v>2269</v>
      </c>
      <c r="C109" s="178"/>
      <c r="D109" s="178"/>
      <c r="E109" s="178"/>
      <c r="F109" s="311" t="s">
        <v>1222</v>
      </c>
      <c r="G109" s="308"/>
      <c r="H109" s="307"/>
      <c r="I109" s="92"/>
      <c r="J109" s="11"/>
      <c r="K109" s="11"/>
      <c r="L109" s="11"/>
      <c r="M109" s="11"/>
      <c r="N109" s="11"/>
      <c r="O109" s="349"/>
    </row>
    <row r="110" spans="1:15">
      <c r="A110" s="301">
        <v>67</v>
      </c>
      <c r="B110" s="1257" t="s">
        <v>2270</v>
      </c>
      <c r="C110" s="178"/>
      <c r="D110" s="178"/>
      <c r="E110" s="178"/>
      <c r="F110" s="311" t="s">
        <v>1222</v>
      </c>
      <c r="G110" s="308"/>
      <c r="H110" s="307"/>
      <c r="I110" s="92"/>
      <c r="J110" s="11"/>
      <c r="K110" s="11"/>
      <c r="L110" s="11"/>
      <c r="M110" s="11"/>
      <c r="N110" s="11"/>
      <c r="O110" s="349"/>
    </row>
    <row r="111" spans="1:15">
      <c r="A111" s="301">
        <v>68</v>
      </c>
      <c r="B111" s="1257" t="s">
        <v>2271</v>
      </c>
      <c r="C111" s="178"/>
      <c r="D111" s="178"/>
      <c r="E111" s="178"/>
      <c r="F111" s="311" t="s">
        <v>2391</v>
      </c>
      <c r="G111" s="308">
        <f>G109-G110</f>
        <v>0</v>
      </c>
      <c r="H111" s="307">
        <f>H109-H110</f>
        <v>0</v>
      </c>
      <c r="I111" s="92"/>
      <c r="J111" s="11"/>
      <c r="K111" s="11"/>
      <c r="L111" s="11"/>
      <c r="M111" s="11"/>
      <c r="N111" s="11"/>
      <c r="O111" s="349"/>
    </row>
    <row r="112" spans="1:15">
      <c r="A112" s="301">
        <v>69</v>
      </c>
      <c r="B112" s="1257" t="s">
        <v>2272</v>
      </c>
      <c r="C112" s="178"/>
      <c r="D112" s="178"/>
      <c r="E112" s="178"/>
      <c r="F112" s="311" t="s">
        <v>2391</v>
      </c>
      <c r="G112" s="308"/>
      <c r="H112" s="307"/>
      <c r="I112" s="92"/>
      <c r="J112" s="11"/>
      <c r="K112" s="11"/>
      <c r="L112" s="11"/>
      <c r="M112" s="11"/>
      <c r="N112" s="11"/>
      <c r="O112" s="349"/>
    </row>
    <row r="113" spans="1:16">
      <c r="A113" s="301">
        <v>70</v>
      </c>
      <c r="B113" s="1257" t="s">
        <v>2273</v>
      </c>
      <c r="C113" s="178"/>
      <c r="D113" s="178"/>
      <c r="E113" s="178"/>
      <c r="F113" s="311" t="s">
        <v>2391</v>
      </c>
      <c r="G113" s="308">
        <f>G111-G112</f>
        <v>0</v>
      </c>
      <c r="H113" s="307">
        <f>H111-H112</f>
        <v>0</v>
      </c>
      <c r="I113" s="92"/>
      <c r="J113" s="11"/>
      <c r="K113" s="11"/>
      <c r="L113" s="11"/>
      <c r="M113" s="11"/>
      <c r="N113" s="11"/>
      <c r="O113" s="349"/>
    </row>
    <row r="114" spans="1:16">
      <c r="A114" s="301">
        <v>71</v>
      </c>
      <c r="B114" s="1257" t="s">
        <v>2242</v>
      </c>
      <c r="C114" s="178"/>
      <c r="D114" s="178"/>
      <c r="E114" s="178"/>
      <c r="F114" s="311" t="s">
        <v>2391</v>
      </c>
      <c r="G114" s="1680">
        <f>G107-G113</f>
        <v>-1332578.1690544093</v>
      </c>
      <c r="H114" s="305">
        <f>H107-H113</f>
        <v>1785031.4459146436</v>
      </c>
      <c r="I114" s="239"/>
      <c r="J114" s="1858"/>
      <c r="K114" s="11"/>
      <c r="L114" s="11"/>
      <c r="M114" s="11"/>
      <c r="N114" s="11"/>
      <c r="O114" s="349"/>
    </row>
    <row r="115" spans="1:16">
      <c r="A115" s="181"/>
      <c r="B115" s="193"/>
      <c r="C115" s="175"/>
      <c r="D115" s="175"/>
      <c r="E115" s="175"/>
      <c r="F115" s="1872"/>
      <c r="G115" s="1871"/>
      <c r="H115" s="223"/>
      <c r="I115" s="92"/>
      <c r="J115" s="11"/>
      <c r="K115" s="11"/>
      <c r="L115" s="11"/>
      <c r="M115" s="11"/>
      <c r="N115" s="11"/>
      <c r="O115" s="349"/>
    </row>
    <row r="116" spans="1:16" ht="15.75">
      <c r="A116" s="181"/>
      <c r="B116" s="1839"/>
      <c r="C116" s="175"/>
      <c r="D116" s="175"/>
      <c r="E116" s="175"/>
      <c r="F116" s="1694"/>
      <c r="G116" s="1654"/>
      <c r="H116" s="223"/>
      <c r="I116" s="92"/>
      <c r="J116" s="11"/>
      <c r="K116" s="11"/>
      <c r="L116" s="11"/>
      <c r="M116" s="11"/>
      <c r="N116" s="11"/>
      <c r="O116" s="349"/>
    </row>
    <row r="117" spans="1:16" ht="15.75" thickBot="1">
      <c r="A117" s="224"/>
      <c r="B117" s="212"/>
      <c r="C117" s="225"/>
      <c r="D117" s="225"/>
      <c r="E117" s="225"/>
      <c r="F117" s="1869"/>
      <c r="G117" s="1870"/>
      <c r="H117" s="227"/>
      <c r="I117" s="132"/>
      <c r="J117" s="133"/>
      <c r="K117" s="133"/>
      <c r="L117" s="133"/>
      <c r="M117" s="133"/>
      <c r="N117" s="133"/>
      <c r="O117" s="351"/>
    </row>
    <row r="118" spans="1:16">
      <c r="A118" s="193" t="s">
        <v>1527</v>
      </c>
      <c r="B118" s="193"/>
      <c r="C118" s="175"/>
      <c r="D118" s="175"/>
      <c r="E118" s="175"/>
      <c r="F118" s="193"/>
      <c r="G118" s="222"/>
      <c r="H118" s="222"/>
      <c r="I118" s="193" t="s">
        <v>1527</v>
      </c>
      <c r="J118" s="193"/>
      <c r="K118" s="175"/>
      <c r="L118" s="175"/>
      <c r="M118" s="175"/>
      <c r="N118" s="193" t="s">
        <v>1527</v>
      </c>
      <c r="O118" s="222"/>
      <c r="P118" s="222"/>
    </row>
    <row r="119" spans="1:16">
      <c r="A119" s="175" t="s">
        <v>2243</v>
      </c>
      <c r="B119" s="175"/>
      <c r="C119" s="175"/>
      <c r="D119" s="126"/>
      <c r="E119" s="175"/>
      <c r="F119" s="175"/>
      <c r="G119" s="228"/>
      <c r="H119" s="228"/>
      <c r="I119" s="228" t="s">
        <v>2244</v>
      </c>
      <c r="J119" s="175"/>
      <c r="K119" s="175"/>
      <c r="L119" s="175"/>
      <c r="M119" s="228"/>
      <c r="N119" s="228"/>
      <c r="O119" s="175"/>
    </row>
    <row r="120" spans="1:16">
      <c r="A120" s="193"/>
      <c r="B120" s="193"/>
      <c r="C120" s="193"/>
      <c r="D120" s="193"/>
      <c r="E120" s="193"/>
      <c r="F120" s="193"/>
      <c r="G120" s="222"/>
      <c r="H120" s="222"/>
    </row>
    <row r="121" spans="1:16">
      <c r="A121" s="193"/>
      <c r="B121" s="193"/>
      <c r="C121" s="193"/>
      <c r="D121" s="193"/>
      <c r="E121" s="193"/>
      <c r="F121" s="193"/>
      <c r="G121" s="222"/>
      <c r="H121" s="222"/>
    </row>
    <row r="122" spans="1:16">
      <c r="A122" s="193"/>
      <c r="B122" s="193"/>
      <c r="C122" s="193"/>
      <c r="D122" s="193"/>
      <c r="E122" s="193"/>
      <c r="F122" s="193"/>
      <c r="G122" s="222"/>
      <c r="H122" s="222"/>
    </row>
    <row r="123" spans="1:16">
      <c r="A123" s="193"/>
      <c r="B123" s="193"/>
      <c r="C123" s="193"/>
      <c r="D123" s="193"/>
      <c r="E123" s="193"/>
      <c r="F123" s="193"/>
      <c r="G123" s="222"/>
      <c r="H123" s="222"/>
    </row>
    <row r="124" spans="1:16">
      <c r="A124" s="193"/>
      <c r="B124" s="193"/>
      <c r="C124" s="193"/>
      <c r="D124" s="193"/>
      <c r="E124" s="193"/>
      <c r="F124" s="193"/>
      <c r="G124" s="222"/>
      <c r="H124" s="222"/>
    </row>
    <row r="125" spans="1:16">
      <c r="A125" s="193"/>
      <c r="B125" s="193"/>
      <c r="C125" s="193"/>
      <c r="D125" s="193"/>
      <c r="E125" s="193"/>
      <c r="F125" s="193"/>
      <c r="G125" s="222"/>
      <c r="H125" s="222"/>
    </row>
    <row r="126" spans="1:16">
      <c r="A126" s="193"/>
      <c r="B126" s="193"/>
      <c r="C126" s="193"/>
      <c r="D126" s="193"/>
      <c r="E126" s="193"/>
      <c r="F126" s="193"/>
      <c r="G126" s="222"/>
      <c r="H126" s="222"/>
    </row>
    <row r="127" spans="1:16">
      <c r="A127" s="193"/>
      <c r="B127" s="193"/>
      <c r="C127" s="193"/>
      <c r="D127" s="193"/>
      <c r="E127" s="193"/>
      <c r="F127" s="193"/>
      <c r="G127" s="222"/>
      <c r="H127" s="222"/>
    </row>
    <row r="128" spans="1:16">
      <c r="A128" s="193"/>
      <c r="B128" s="193"/>
      <c r="C128" s="193"/>
      <c r="D128" s="193"/>
      <c r="E128" s="193"/>
      <c r="F128" s="193"/>
      <c r="G128" s="193"/>
      <c r="H128" s="193"/>
    </row>
    <row r="129" spans="1:8">
      <c r="A129" s="193"/>
      <c r="B129" s="193"/>
      <c r="C129" s="193"/>
      <c r="D129" s="193"/>
      <c r="E129" s="193"/>
      <c r="F129" s="193"/>
      <c r="G129" s="193"/>
      <c r="H129" s="193"/>
    </row>
    <row r="130" spans="1:8">
      <c r="A130" s="193"/>
      <c r="B130" s="193"/>
      <c r="C130" s="193"/>
      <c r="D130" s="193"/>
      <c r="E130" s="193"/>
      <c r="F130" s="193"/>
      <c r="G130" s="193"/>
      <c r="H130" s="193"/>
    </row>
    <row r="131" spans="1:8">
      <c r="A131" s="193"/>
      <c r="B131" s="193"/>
      <c r="C131" s="193"/>
      <c r="D131" s="193"/>
      <c r="E131" s="193"/>
      <c r="F131" s="193"/>
      <c r="G131" s="193"/>
      <c r="H131" s="193"/>
    </row>
    <row r="132" spans="1:8">
      <c r="A132" s="193"/>
      <c r="B132" s="193"/>
      <c r="C132" s="193"/>
      <c r="D132" s="193"/>
      <c r="E132" s="193"/>
      <c r="F132" s="193"/>
      <c r="G132" s="193"/>
      <c r="H132" s="193"/>
    </row>
    <row r="133" spans="1:8">
      <c r="A133" s="11"/>
      <c r="B133" s="193"/>
    </row>
    <row r="134" spans="1:8">
      <c r="A134" s="11"/>
      <c r="B134" s="193"/>
    </row>
    <row r="135" spans="1:8">
      <c r="A135" s="11"/>
      <c r="B135" s="193"/>
    </row>
    <row r="136" spans="1:8">
      <c r="A136" s="11"/>
      <c r="B136" s="193"/>
    </row>
    <row r="137" spans="1:8">
      <c r="A137" s="11"/>
      <c r="B137" s="193"/>
    </row>
  </sheetData>
  <customSheetViews>
    <customSheetView guid="{2AF3F5E9-4F61-4561-B177-4F48CBC3D886}" scale="75" colorId="22">
      <selection activeCell="G89" sqref="G89"/>
      <rowBreaks count="1" manualBreakCount="1">
        <brk id="59" max="14" man="1"/>
      </rowBreaks>
      <colBreaks count="1" manualBreakCount="1">
        <brk id="8" max="119" man="1"/>
      </colBreaks>
      <pageMargins left="0.24" right="0.23" top="0.25" bottom="0.25" header="0" footer="0"/>
      <printOptions horizontalCentered="1" verticalCentered="1"/>
      <pageSetup scale="69" pageOrder="overThenDown" orientation="portrait" r:id="rId1"/>
      <headerFooter alignWithMargins="0"/>
    </customSheetView>
    <customSheetView guid="{D7BBBF77-F838-4AB2-B5F9-DD407B90DD55}" scale="75" colorId="22">
      <selection activeCell="G89" sqref="G89"/>
      <rowBreaks count="1" manualBreakCount="1">
        <brk id="59" max="14" man="1"/>
      </rowBreaks>
      <colBreaks count="1" manualBreakCount="1">
        <brk id="8" max="119" man="1"/>
      </colBreaks>
      <pageMargins left="0.24" right="0.23" top="0.25" bottom="0.25" header="0" footer="0"/>
      <printOptions horizontalCentered="1" verticalCentered="1"/>
      <pageSetup scale="69" pageOrder="overThenDown" orientation="portrait" r:id="rId2"/>
      <headerFooter alignWithMargins="0"/>
    </customSheetView>
    <customSheetView guid="{4C413893-8AAD-4C6B-9F27-B589EDCD884E}" scale="75" colorId="22" showPageBreaks="1" printArea="1" topLeftCell="A79">
      <selection activeCell="I128" sqref="I128"/>
      <rowBreaks count="1" manualBreakCount="1">
        <brk id="59" max="14" man="1"/>
      </rowBreaks>
      <pageMargins left="0.25" right="0.25" top="0.25" bottom="0.25" header="0" footer="0"/>
      <printOptions horizontalCentered="1" verticalCentered="1"/>
      <pageSetup scale="67" fitToWidth="2" fitToHeight="2" pageOrder="overThenDown" orientation="portrait" r:id="rId3"/>
      <headerFooter alignWithMargins="0"/>
    </customSheetView>
    <customSheetView guid="{A5549170-DBF5-42F1-9039-D999624B11D4}" scale="75" colorId="22" showPageBreaks="1" printArea="1" topLeftCell="A76">
      <selection activeCell="A119" sqref="A119"/>
      <rowBreaks count="1" manualBreakCount="1">
        <brk id="59" max="14" man="1"/>
      </rowBreaks>
      <pageMargins left="0.25" right="0.25" top="0.25" bottom="0.25" header="0" footer="0"/>
      <printOptions horizontalCentered="1" verticalCentered="1"/>
      <pageSetup scale="67" fitToWidth="2" fitToHeight="2" pageOrder="overThenDown" orientation="portrait" r:id="rId4"/>
      <headerFooter alignWithMargins="0"/>
    </customSheetView>
    <customSheetView guid="{A483E518-C1FA-4CA5-BC5D-12DF2516F4BA}" scale="75" colorId="22" showPageBreaks="1" printArea="1" topLeftCell="A91">
      <selection activeCell="G99" sqref="G99"/>
      <rowBreaks count="1" manualBreakCount="1">
        <brk id="59" max="14" man="1"/>
      </rowBreaks>
      <colBreaks count="1" manualBreakCount="1">
        <brk id="8" max="119" man="1"/>
      </colBreaks>
      <pageMargins left="0.24" right="0.23" top="0.25" bottom="0.25" header="0" footer="0"/>
      <printOptions horizontalCentered="1" verticalCentered="1"/>
      <pageSetup scale="69" pageOrder="overThenDown" orientation="portrait" r:id="rId5"/>
      <headerFooter alignWithMargins="0"/>
    </customSheetView>
    <customSheetView guid="{7F4D4B31-14C7-431F-8554-797D686306A3}" scale="75" colorId="22" showPageBreaks="1" printArea="1" topLeftCell="A91">
      <selection activeCell="G99" sqref="G99"/>
      <rowBreaks count="1" manualBreakCount="1">
        <brk id="59" max="14" man="1"/>
      </rowBreaks>
      <colBreaks count="1" manualBreakCount="1">
        <brk id="8" max="119" man="1"/>
      </colBreaks>
      <pageMargins left="0.24" right="0.23" top="0.25" bottom="0.25" header="0" footer="0"/>
      <printOptions horizontalCentered="1" verticalCentered="1"/>
      <pageSetup scale="69" pageOrder="overThenDown" orientation="portrait" r:id="rId6"/>
      <headerFooter alignWithMargins="0"/>
    </customSheetView>
  </customSheetViews>
  <phoneticPr fontId="83" type="noConversion"/>
  <printOptions horizontalCentered="1" verticalCentered="1"/>
  <pageMargins left="0.24" right="0.23" top="0.25" bottom="0.25" header="0" footer="0"/>
  <pageSetup scale="69" pageOrder="overThenDown" orientation="portrait" r:id="rId7"/>
  <headerFooter alignWithMargins="0"/>
  <rowBreaks count="1" manualBreakCount="1">
    <brk id="59" max="14" man="1"/>
  </rowBreaks>
  <colBreaks count="1" manualBreakCount="1">
    <brk id="8" max="119" man="1"/>
  </colBreaks>
  <customProperties>
    <customPr name="_pios_id" r:id="rId8"/>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8"/>
  <sheetViews>
    <sheetView workbookViewId="0"/>
  </sheetViews>
  <sheetFormatPr defaultColWidth="9.77734375" defaultRowHeight="15"/>
  <cols>
    <col min="1" max="1" width="4.77734375" customWidth="1"/>
    <col min="2" max="2" width="43.77734375" customWidth="1"/>
    <col min="3" max="3" width="5.77734375" customWidth="1"/>
    <col min="4" max="4" width="4.21875" customWidth="1"/>
    <col min="5" max="5" width="29.6640625" customWidth="1"/>
    <col min="6" max="6" width="12.77734375" customWidth="1"/>
    <col min="7" max="7" width="16.77734375" customWidth="1"/>
    <col min="9" max="9" width="11.5546875" bestFit="1" customWidth="1"/>
    <col min="10" max="10" width="18.6640625" bestFit="1" customWidth="1"/>
    <col min="12" max="12" width="11.33203125" bestFit="1" customWidth="1"/>
  </cols>
  <sheetData>
    <row r="1" spans="1:7" ht="15.75" thickBot="1">
      <c r="A1" t="str">
        <f>'Data sheet'!A53</f>
        <v>Annual Report of New York American Water Company, Inc.  - Service Area 2                          Year Ended  December 31, 2018</v>
      </c>
    </row>
    <row r="2" spans="1:7">
      <c r="A2" s="171"/>
      <c r="B2" s="172"/>
      <c r="C2" s="172"/>
      <c r="D2" s="172"/>
      <c r="E2" s="172"/>
      <c r="F2" s="172"/>
      <c r="G2" s="352"/>
    </row>
    <row r="3" spans="1:7" ht="15.75">
      <c r="A3" s="174"/>
      <c r="B3" s="317" t="s">
        <v>2245</v>
      </c>
      <c r="C3" s="175"/>
      <c r="D3" s="175"/>
      <c r="E3" s="175"/>
      <c r="F3" s="175"/>
      <c r="G3" s="176"/>
    </row>
    <row r="4" spans="1:7">
      <c r="A4" s="181"/>
      <c r="B4" s="193"/>
      <c r="C4" s="193"/>
      <c r="D4" s="193"/>
      <c r="E4" s="193"/>
      <c r="F4" s="323"/>
      <c r="G4" s="349"/>
    </row>
    <row r="5" spans="1:7">
      <c r="A5" s="353"/>
      <c r="B5" s="1481" t="s">
        <v>2246</v>
      </c>
      <c r="C5" s="354"/>
      <c r="D5" s="354"/>
      <c r="E5" s="1481" t="s">
        <v>2247</v>
      </c>
      <c r="F5" s="355"/>
      <c r="G5" s="356"/>
    </row>
    <row r="6" spans="1:7">
      <c r="A6" s="181"/>
      <c r="B6" s="207" t="s">
        <v>2248</v>
      </c>
      <c r="C6" s="175"/>
      <c r="D6" s="175"/>
      <c r="E6" s="207" t="s">
        <v>2249</v>
      </c>
      <c r="F6" s="11"/>
      <c r="G6" s="176"/>
    </row>
    <row r="7" spans="1:7">
      <c r="A7" s="181"/>
      <c r="B7" s="207" t="s">
        <v>2250</v>
      </c>
      <c r="C7" s="175"/>
      <c r="D7" s="175"/>
      <c r="E7" s="207" t="s">
        <v>2251</v>
      </c>
      <c r="F7" s="11"/>
      <c r="G7" s="176"/>
    </row>
    <row r="8" spans="1:7">
      <c r="A8" s="181"/>
      <c r="B8" s="207" t="s">
        <v>2788</v>
      </c>
      <c r="C8" s="175"/>
      <c r="D8" s="175"/>
      <c r="E8" s="207" t="s">
        <v>2789</v>
      </c>
      <c r="F8" s="11"/>
      <c r="G8" s="357"/>
    </row>
    <row r="9" spans="1:7">
      <c r="A9" s="181"/>
      <c r="B9" s="207" t="s">
        <v>2790</v>
      </c>
      <c r="C9" s="175"/>
      <c r="D9" s="175"/>
      <c r="E9" s="207" t="s">
        <v>2791</v>
      </c>
      <c r="F9" s="11"/>
      <c r="G9" s="176"/>
    </row>
    <row r="10" spans="1:7">
      <c r="A10" s="181"/>
      <c r="B10" s="207" t="s">
        <v>2792</v>
      </c>
      <c r="C10" s="175"/>
      <c r="D10" s="175"/>
      <c r="E10" s="207" t="s">
        <v>2793</v>
      </c>
      <c r="F10" s="11"/>
      <c r="G10" s="176"/>
    </row>
    <row r="11" spans="1:7">
      <c r="A11" s="181"/>
      <c r="B11" s="207" t="s">
        <v>2794</v>
      </c>
      <c r="C11" s="175"/>
      <c r="D11" s="175"/>
      <c r="E11" s="207" t="s">
        <v>2795</v>
      </c>
      <c r="F11" s="11"/>
      <c r="G11" s="326"/>
    </row>
    <row r="12" spans="1:7">
      <c r="A12" s="181"/>
      <c r="B12" s="207" t="s">
        <v>2796</v>
      </c>
      <c r="C12" s="175"/>
      <c r="D12" s="175"/>
      <c r="E12" s="207" t="s">
        <v>2797</v>
      </c>
      <c r="F12" s="11"/>
      <c r="G12" s="326"/>
    </row>
    <row r="13" spans="1:7">
      <c r="A13" s="181"/>
      <c r="B13" s="207" t="s">
        <v>2798</v>
      </c>
      <c r="C13" s="175"/>
      <c r="D13" s="175"/>
      <c r="E13" s="207" t="s">
        <v>2799</v>
      </c>
      <c r="F13" s="11"/>
      <c r="G13" s="326"/>
    </row>
    <row r="14" spans="1:7">
      <c r="A14" s="181"/>
      <c r="B14" s="207" t="s">
        <v>1688</v>
      </c>
      <c r="C14" s="175"/>
      <c r="D14" s="175"/>
      <c r="E14" s="207" t="s">
        <v>1689</v>
      </c>
      <c r="F14" s="11"/>
      <c r="G14" s="326"/>
    </row>
    <row r="15" spans="1:7">
      <c r="A15" s="181"/>
      <c r="B15" s="207" t="s">
        <v>1690</v>
      </c>
      <c r="C15" s="175"/>
      <c r="D15" s="175"/>
      <c r="E15" s="207" t="s">
        <v>1691</v>
      </c>
      <c r="F15" s="11"/>
      <c r="G15" s="326"/>
    </row>
    <row r="16" spans="1:7">
      <c r="A16" s="185"/>
      <c r="B16" s="1257" t="s">
        <v>1692</v>
      </c>
      <c r="C16" s="178"/>
      <c r="D16" s="178"/>
      <c r="E16" s="1257" t="s">
        <v>1693</v>
      </c>
      <c r="F16" s="298"/>
      <c r="G16" s="179"/>
    </row>
    <row r="17" spans="1:13">
      <c r="A17" s="181"/>
      <c r="B17" s="190"/>
      <c r="C17" s="175"/>
      <c r="D17" s="175"/>
      <c r="E17" s="175"/>
      <c r="F17" s="312" t="s">
        <v>1694</v>
      </c>
      <c r="G17" s="196"/>
    </row>
    <row r="18" spans="1:13">
      <c r="A18" s="189"/>
      <c r="B18" s="190"/>
      <c r="C18" s="175"/>
      <c r="D18" s="175"/>
      <c r="E18" s="175"/>
      <c r="F18" s="1195" t="s">
        <v>1695</v>
      </c>
      <c r="G18" s="314"/>
    </row>
    <row r="19" spans="1:13">
      <c r="A19" s="300" t="s">
        <v>1122</v>
      </c>
      <c r="B19" s="190" t="s">
        <v>1696</v>
      </c>
      <c r="C19" s="175"/>
      <c r="D19" s="175"/>
      <c r="E19" s="205"/>
      <c r="F19" s="1195" t="s">
        <v>2620</v>
      </c>
      <c r="G19" s="1200" t="s">
        <v>1697</v>
      </c>
    </row>
    <row r="20" spans="1:13">
      <c r="A20" s="300" t="s">
        <v>1134</v>
      </c>
      <c r="B20" s="190"/>
      <c r="C20" s="175"/>
      <c r="D20" s="175"/>
      <c r="E20" s="205"/>
      <c r="F20" s="1195" t="s">
        <v>1698</v>
      </c>
      <c r="G20" s="314"/>
    </row>
    <row r="21" spans="1:13">
      <c r="A21" s="197"/>
      <c r="B21" s="302" t="s">
        <v>3281</v>
      </c>
      <c r="C21" s="178"/>
      <c r="D21" s="178"/>
      <c r="E21" s="198"/>
      <c r="F21" s="1196" t="s">
        <v>3282</v>
      </c>
      <c r="G21" s="1197" t="s">
        <v>3283</v>
      </c>
    </row>
    <row r="22" spans="1:13">
      <c r="A22" s="197"/>
      <c r="B22" s="1257" t="s">
        <v>1699</v>
      </c>
      <c r="C22" s="178"/>
      <c r="D22" s="178"/>
      <c r="E22" s="198"/>
      <c r="F22" s="358"/>
      <c r="G22" s="359"/>
    </row>
    <row r="23" spans="1:13">
      <c r="A23" s="197">
        <v>1</v>
      </c>
      <c r="B23" s="1257" t="s">
        <v>1700</v>
      </c>
      <c r="C23" s="178"/>
      <c r="D23" s="178"/>
      <c r="E23" s="198"/>
      <c r="F23" s="358"/>
      <c r="G23" s="360">
        <f>+'114115'!E75</f>
        <v>3095794.6</v>
      </c>
      <c r="I23" s="2204"/>
      <c r="J23" s="1812"/>
      <c r="L23" s="1812"/>
    </row>
    <row r="24" spans="1:13">
      <c r="A24" s="197">
        <v>2</v>
      </c>
      <c r="B24" s="1257" t="s">
        <v>1701</v>
      </c>
      <c r="C24" s="178"/>
      <c r="D24" s="178"/>
      <c r="E24" s="198"/>
      <c r="F24" s="358"/>
      <c r="G24" s="359"/>
    </row>
    <row r="25" spans="1:13">
      <c r="A25" s="197">
        <v>3</v>
      </c>
      <c r="B25" s="1257" t="s">
        <v>1702</v>
      </c>
      <c r="C25" s="178"/>
      <c r="D25" s="178"/>
      <c r="E25" s="178"/>
      <c r="F25" s="361"/>
      <c r="G25" s="362"/>
    </row>
    <row r="26" spans="1:13">
      <c r="A26" s="197">
        <v>4</v>
      </c>
      <c r="B26" s="1257" t="s">
        <v>1703</v>
      </c>
      <c r="C26" s="178"/>
      <c r="D26" s="178"/>
      <c r="E26" s="178"/>
      <c r="F26" s="308"/>
      <c r="G26" s="307"/>
    </row>
    <row r="27" spans="1:13">
      <c r="A27" s="197">
        <v>5</v>
      </c>
      <c r="B27" s="1257" t="s">
        <v>4105</v>
      </c>
      <c r="C27" s="178"/>
      <c r="D27" s="178"/>
      <c r="E27" s="178"/>
      <c r="F27" s="308"/>
      <c r="G27" s="307"/>
    </row>
    <row r="28" spans="1:13">
      <c r="A28" s="197">
        <v>6</v>
      </c>
      <c r="B28" s="1257" t="s">
        <v>1703</v>
      </c>
      <c r="C28" s="178"/>
      <c r="D28" s="178"/>
      <c r="E28" s="178"/>
      <c r="F28" s="308"/>
      <c r="G28" s="307"/>
    </row>
    <row r="29" spans="1:13">
      <c r="A29" s="197">
        <v>7</v>
      </c>
      <c r="B29" s="1257" t="s">
        <v>1703</v>
      </c>
      <c r="C29" s="178"/>
      <c r="D29" s="178"/>
      <c r="E29" s="178"/>
      <c r="F29" s="308"/>
      <c r="G29" s="307"/>
      <c r="H29" s="1551"/>
      <c r="I29" s="1551"/>
      <c r="J29" s="1551"/>
      <c r="K29" s="1551"/>
      <c r="L29" s="1551"/>
      <c r="M29" s="1551"/>
    </row>
    <row r="30" spans="1:13">
      <c r="A30" s="197">
        <v>8</v>
      </c>
      <c r="B30" s="1876" t="s">
        <v>4004</v>
      </c>
      <c r="C30" s="1877"/>
      <c r="D30" s="1877"/>
      <c r="E30" s="1877"/>
      <c r="F30" s="1562"/>
      <c r="G30" s="1561"/>
      <c r="H30" s="1551"/>
      <c r="I30" s="1551"/>
      <c r="J30" s="1551"/>
      <c r="K30" s="1551"/>
      <c r="L30" s="1551"/>
      <c r="M30" s="1551"/>
    </row>
    <row r="31" spans="1:13">
      <c r="A31" s="197">
        <v>9</v>
      </c>
      <c r="B31" s="1257" t="s">
        <v>1704</v>
      </c>
      <c r="C31" s="178"/>
      <c r="D31" s="178"/>
      <c r="E31" s="178"/>
      <c r="F31" s="308"/>
      <c r="G31" s="307">
        <f>SUM(G26:G30)</f>
        <v>0</v>
      </c>
      <c r="H31" s="1551"/>
      <c r="I31" s="1551"/>
      <c r="J31" s="1551"/>
      <c r="K31" s="1551"/>
      <c r="L31" s="1551"/>
      <c r="M31" s="1551"/>
    </row>
    <row r="32" spans="1:13">
      <c r="A32" s="197">
        <v>10</v>
      </c>
      <c r="B32" s="1257" t="s">
        <v>4362</v>
      </c>
      <c r="C32" s="178"/>
      <c r="D32" s="178"/>
      <c r="E32" s="178"/>
      <c r="F32" s="308"/>
      <c r="G32" s="307"/>
      <c r="H32" s="1551"/>
      <c r="I32" s="1731"/>
      <c r="J32" s="1551"/>
      <c r="K32" s="1551"/>
      <c r="L32" s="1551"/>
      <c r="M32" s="1551"/>
    </row>
    <row r="33" spans="1:13">
      <c r="A33" s="197">
        <v>11</v>
      </c>
      <c r="B33" s="1257" t="s">
        <v>1705</v>
      </c>
      <c r="C33" s="178"/>
      <c r="D33" s="178"/>
      <c r="E33" s="178"/>
      <c r="F33" s="308"/>
      <c r="G33" s="307"/>
      <c r="H33" s="1551"/>
      <c r="I33" s="1551"/>
      <c r="J33" s="1551"/>
      <c r="K33" s="1551"/>
      <c r="L33" s="1551"/>
      <c r="M33" s="1551"/>
    </row>
    <row r="34" spans="1:13">
      <c r="A34" s="197">
        <v>12</v>
      </c>
      <c r="B34" s="1257" t="s">
        <v>1705</v>
      </c>
      <c r="C34" s="178"/>
      <c r="D34" s="178"/>
      <c r="E34" s="178"/>
      <c r="F34" s="308"/>
      <c r="G34" s="307"/>
      <c r="H34" s="1551"/>
      <c r="I34" s="1551"/>
      <c r="J34" s="1860"/>
      <c r="K34" s="1551"/>
      <c r="L34" s="1551"/>
      <c r="M34" s="1551"/>
    </row>
    <row r="35" spans="1:13">
      <c r="A35" s="197">
        <v>13</v>
      </c>
      <c r="B35" s="1257" t="s">
        <v>1705</v>
      </c>
      <c r="C35" s="178"/>
      <c r="D35" s="178"/>
      <c r="E35" s="178"/>
      <c r="F35" s="308"/>
      <c r="G35" s="307"/>
    </row>
    <row r="36" spans="1:13">
      <c r="A36" s="197">
        <v>14</v>
      </c>
      <c r="B36" s="1257" t="s">
        <v>1705</v>
      </c>
      <c r="C36" s="178"/>
      <c r="D36" s="178"/>
      <c r="E36" s="178"/>
      <c r="F36" s="308"/>
      <c r="G36" s="307"/>
    </row>
    <row r="37" spans="1:13">
      <c r="A37" s="197">
        <v>15</v>
      </c>
      <c r="B37" s="1257" t="s">
        <v>1706</v>
      </c>
      <c r="C37" s="178"/>
      <c r="D37" s="178"/>
      <c r="E37" s="178"/>
      <c r="F37" s="308"/>
      <c r="G37" s="307">
        <f>SUM(G32:G36)</f>
        <v>0</v>
      </c>
    </row>
    <row r="38" spans="1:13">
      <c r="A38" s="197">
        <v>16</v>
      </c>
      <c r="B38" s="1257" t="s">
        <v>1707</v>
      </c>
      <c r="C38" s="178"/>
      <c r="D38" s="178"/>
      <c r="E38" s="178"/>
      <c r="F38" s="308"/>
      <c r="G38" s="1561">
        <f>+'116119'!G114</f>
        <v>-1332578.1690544093</v>
      </c>
    </row>
    <row r="39" spans="1:13">
      <c r="A39" s="197">
        <v>17</v>
      </c>
      <c r="B39" s="1257" t="s">
        <v>1708</v>
      </c>
      <c r="C39" s="178"/>
      <c r="D39" s="178"/>
      <c r="E39" s="178"/>
      <c r="F39" s="363"/>
      <c r="G39" s="359"/>
    </row>
    <row r="40" spans="1:13">
      <c r="A40" s="197">
        <v>18</v>
      </c>
      <c r="B40" s="1257"/>
      <c r="C40" s="178"/>
      <c r="D40" s="178"/>
      <c r="E40" s="178"/>
      <c r="F40" s="308"/>
      <c r="G40" s="307" t="s">
        <v>3904</v>
      </c>
    </row>
    <row r="41" spans="1:13">
      <c r="A41" s="197">
        <v>19</v>
      </c>
      <c r="B41" s="1257"/>
      <c r="C41" s="178"/>
      <c r="D41" s="178"/>
      <c r="E41" s="178"/>
      <c r="F41" s="308"/>
      <c r="G41" s="307"/>
    </row>
    <row r="42" spans="1:13">
      <c r="A42" s="197">
        <v>20</v>
      </c>
      <c r="B42" s="1257"/>
      <c r="C42" s="178"/>
      <c r="D42" s="178"/>
      <c r="E42" s="178"/>
      <c r="F42" s="308"/>
      <c r="G42" s="307"/>
    </row>
    <row r="43" spans="1:13">
      <c r="A43" s="197">
        <v>21</v>
      </c>
      <c r="B43" s="1257"/>
      <c r="C43" s="178"/>
      <c r="D43" s="178"/>
      <c r="E43" s="178"/>
      <c r="F43" s="308"/>
      <c r="G43" s="307"/>
    </row>
    <row r="44" spans="1:13">
      <c r="A44" s="197">
        <v>22</v>
      </c>
      <c r="B44" s="1257" t="s">
        <v>1709</v>
      </c>
      <c r="C44" s="178"/>
      <c r="D44" s="178"/>
      <c r="E44" s="178"/>
      <c r="F44" s="308"/>
      <c r="G44" s="307">
        <f>SUM(G40:G43)</f>
        <v>0</v>
      </c>
    </row>
    <row r="45" spans="1:13">
      <c r="A45" s="197">
        <v>23</v>
      </c>
      <c r="B45" s="1257" t="s">
        <v>1710</v>
      </c>
      <c r="C45" s="178"/>
      <c r="D45" s="178"/>
      <c r="E45" s="178"/>
      <c r="F45" s="364"/>
      <c r="G45" s="365"/>
    </row>
    <row r="46" spans="1:13">
      <c r="A46" s="197">
        <v>24</v>
      </c>
      <c r="B46" s="1257"/>
      <c r="C46" s="178"/>
      <c r="D46" s="178"/>
      <c r="E46" s="178"/>
      <c r="F46" s="308"/>
      <c r="G46" s="307" t="s">
        <v>3904</v>
      </c>
    </row>
    <row r="47" spans="1:13">
      <c r="A47" s="197">
        <v>25</v>
      </c>
      <c r="B47" s="1257"/>
      <c r="C47" s="178"/>
      <c r="D47" s="178"/>
      <c r="E47" s="178"/>
      <c r="F47" s="308"/>
      <c r="G47" s="307"/>
    </row>
    <row r="48" spans="1:13">
      <c r="A48" s="197">
        <v>26</v>
      </c>
      <c r="B48" s="1257"/>
      <c r="C48" s="178"/>
      <c r="D48" s="178"/>
      <c r="E48" s="178"/>
      <c r="F48" s="308"/>
      <c r="G48" s="307"/>
      <c r="J48" s="229"/>
      <c r="K48" s="229"/>
    </row>
    <row r="49" spans="1:12">
      <c r="A49" s="197">
        <v>27</v>
      </c>
      <c r="B49" s="1257"/>
      <c r="C49" s="178"/>
      <c r="D49" s="178"/>
      <c r="E49" s="178"/>
      <c r="F49" s="308"/>
      <c r="G49" s="307"/>
      <c r="J49" s="229"/>
      <c r="K49" s="1564"/>
    </row>
    <row r="50" spans="1:12" ht="15.75">
      <c r="A50" s="197">
        <v>28</v>
      </c>
      <c r="B50" s="1257"/>
      <c r="C50" s="178"/>
      <c r="D50" s="178"/>
      <c r="E50" s="178"/>
      <c r="F50" s="308"/>
      <c r="G50" s="307"/>
      <c r="I50" s="266"/>
      <c r="J50" s="229"/>
      <c r="K50" s="1564"/>
      <c r="L50" s="1564"/>
    </row>
    <row r="51" spans="1:12">
      <c r="A51" s="197">
        <v>29</v>
      </c>
      <c r="B51" s="1257" t="s">
        <v>1711</v>
      </c>
      <c r="C51" s="178"/>
      <c r="D51" s="178"/>
      <c r="E51" s="178"/>
      <c r="F51" s="308"/>
      <c r="G51" s="307">
        <f>SUM(G46:G50)</f>
        <v>0</v>
      </c>
      <c r="I51" s="229"/>
      <c r="J51" s="229"/>
      <c r="K51" s="1564"/>
      <c r="L51" s="1564"/>
    </row>
    <row r="52" spans="1:12">
      <c r="A52" s="197">
        <v>30</v>
      </c>
      <c r="B52" s="1257" t="s">
        <v>1712</v>
      </c>
      <c r="C52" s="178"/>
      <c r="D52" s="178"/>
      <c r="E52" s="178"/>
      <c r="F52" s="363"/>
      <c r="G52" s="359"/>
      <c r="I52" s="229"/>
      <c r="L52" s="1564"/>
    </row>
    <row r="53" spans="1:12">
      <c r="A53" s="197">
        <v>31</v>
      </c>
      <c r="B53" s="1257" t="s">
        <v>4111</v>
      </c>
      <c r="C53" s="178"/>
      <c r="D53" s="178"/>
      <c r="E53" s="178"/>
      <c r="F53" s="308"/>
      <c r="G53" s="1561">
        <v>173480.5833705698</v>
      </c>
      <c r="I53" s="229"/>
      <c r="L53" s="1564"/>
    </row>
    <row r="54" spans="1:12">
      <c r="A54" s="197">
        <v>32</v>
      </c>
      <c r="B54" s="1257"/>
      <c r="C54" s="178"/>
      <c r="D54" s="178"/>
      <c r="E54" s="178"/>
      <c r="F54" s="308"/>
      <c r="G54" s="307"/>
      <c r="I54" s="229"/>
      <c r="L54" s="1564"/>
    </row>
    <row r="55" spans="1:12">
      <c r="A55" s="197">
        <v>33</v>
      </c>
      <c r="B55" s="1257"/>
      <c r="C55" s="178"/>
      <c r="D55" s="178"/>
      <c r="E55" s="178"/>
      <c r="F55" s="308"/>
      <c r="G55" s="307"/>
      <c r="I55" s="229"/>
      <c r="L55" s="1564"/>
    </row>
    <row r="56" spans="1:12">
      <c r="A56" s="197">
        <v>34</v>
      </c>
      <c r="B56" s="1257"/>
      <c r="C56" s="178"/>
      <c r="D56" s="178"/>
      <c r="E56" s="178"/>
      <c r="F56" s="308"/>
      <c r="G56" s="307"/>
      <c r="I56" s="229"/>
      <c r="L56" s="1564"/>
    </row>
    <row r="57" spans="1:12">
      <c r="A57" s="197">
        <v>35</v>
      </c>
      <c r="B57" s="1257"/>
      <c r="C57" s="178"/>
      <c r="D57" s="178"/>
      <c r="E57" s="178"/>
      <c r="F57" s="308"/>
      <c r="G57" s="307"/>
    </row>
    <row r="58" spans="1:12">
      <c r="A58" s="197">
        <v>36</v>
      </c>
      <c r="B58" s="1257" t="s">
        <v>1713</v>
      </c>
      <c r="C58" s="178"/>
      <c r="D58" s="178"/>
      <c r="E58" s="178"/>
      <c r="F58" s="308"/>
      <c r="G58" s="307">
        <f>SUM(G53:G57)</f>
        <v>173480.5833705698</v>
      </c>
      <c r="K58" s="1564"/>
      <c r="L58" s="1564"/>
    </row>
    <row r="59" spans="1:12">
      <c r="A59" s="197">
        <v>37</v>
      </c>
      <c r="B59" s="1257" t="s">
        <v>1714</v>
      </c>
      <c r="C59" s="178"/>
      <c r="D59" s="178"/>
      <c r="E59" s="178"/>
      <c r="F59" s="363"/>
      <c r="G59" s="359"/>
    </row>
    <row r="60" spans="1:12" ht="15.75" thickBot="1">
      <c r="A60" s="208">
        <v>38</v>
      </c>
      <c r="B60" s="209" t="s">
        <v>1715</v>
      </c>
      <c r="C60" s="225"/>
      <c r="D60" s="225"/>
      <c r="E60" s="225"/>
      <c r="F60" s="319"/>
      <c r="G60" s="366">
        <f>G23+G31+G37+G38+G44+G51+G58</f>
        <v>1936697.0143161607</v>
      </c>
      <c r="I60" s="1564"/>
      <c r="J60" s="1564"/>
    </row>
    <row r="61" spans="1:12">
      <c r="A61" s="193" t="s">
        <v>1716</v>
      </c>
      <c r="B61" s="193"/>
      <c r="C61" s="175"/>
      <c r="D61" s="175"/>
      <c r="E61" s="175"/>
      <c r="F61" s="193"/>
      <c r="G61" s="222"/>
      <c r="I61" s="229"/>
    </row>
    <row r="62" spans="1:12">
      <c r="A62" s="175" t="s">
        <v>1717</v>
      </c>
      <c r="B62" s="126"/>
      <c r="C62" s="126"/>
      <c r="D62" s="126"/>
      <c r="E62" s="175"/>
      <c r="F62" s="175"/>
      <c r="G62" s="228"/>
    </row>
    <row r="63" spans="1:12" ht="15.75" thickBot="1">
      <c r="A63" s="193" t="str">
        <f>'Data sheet'!A53</f>
        <v>Annual Report of New York American Water Company, Inc.  - Service Area 2                          Year Ended  December 31, 2018</v>
      </c>
      <c r="B63" s="193"/>
      <c r="C63" s="193"/>
      <c r="D63" s="193"/>
      <c r="E63" s="193"/>
      <c r="F63" s="193"/>
      <c r="G63" s="222"/>
    </row>
    <row r="64" spans="1:12">
      <c r="A64" s="171"/>
      <c r="B64" s="172"/>
      <c r="C64" s="172"/>
      <c r="D64" s="172"/>
      <c r="E64" s="172"/>
      <c r="F64" s="172"/>
      <c r="G64" s="352"/>
    </row>
    <row r="65" spans="1:7" ht="15.75">
      <c r="A65" s="174"/>
      <c r="B65" s="317" t="s">
        <v>1718</v>
      </c>
      <c r="C65" s="175"/>
      <c r="D65" s="175"/>
      <c r="E65" s="175"/>
      <c r="F65" s="175"/>
      <c r="G65" s="176"/>
    </row>
    <row r="66" spans="1:7">
      <c r="A66" s="181"/>
      <c r="B66" s="193"/>
      <c r="C66" s="193"/>
      <c r="D66" s="193"/>
      <c r="E66" s="193"/>
      <c r="F66" s="323"/>
      <c r="G66" s="349"/>
    </row>
    <row r="67" spans="1:7">
      <c r="A67" s="367" t="s">
        <v>1122</v>
      </c>
      <c r="B67" s="354" t="s">
        <v>1696</v>
      </c>
      <c r="C67" s="354"/>
      <c r="D67" s="354"/>
      <c r="E67" s="354"/>
      <c r="F67" s="354"/>
      <c r="G67" s="368" t="s">
        <v>1697</v>
      </c>
    </row>
    <row r="68" spans="1:7">
      <c r="A68" s="197" t="s">
        <v>1134</v>
      </c>
      <c r="B68" s="178" t="s">
        <v>1719</v>
      </c>
      <c r="C68" s="178"/>
      <c r="D68" s="178"/>
      <c r="E68" s="178"/>
      <c r="F68" s="178"/>
      <c r="G68" s="199" t="s">
        <v>3282</v>
      </c>
    </row>
    <row r="69" spans="1:7">
      <c r="A69" s="189"/>
      <c r="B69" s="193"/>
      <c r="C69" s="193"/>
      <c r="D69" s="175"/>
      <c r="E69" s="175"/>
      <c r="F69" s="175"/>
      <c r="G69" s="369"/>
    </row>
    <row r="70" spans="1:7" ht="15.75">
      <c r="A70" s="189"/>
      <c r="B70" s="11"/>
      <c r="C70" s="370" t="s">
        <v>1720</v>
      </c>
      <c r="D70" s="11"/>
      <c r="E70" s="175"/>
      <c r="F70" s="175"/>
      <c r="G70" s="369"/>
    </row>
    <row r="71" spans="1:7">
      <c r="A71" s="189"/>
      <c r="B71" s="207" t="s">
        <v>1721</v>
      </c>
      <c r="C71" s="175"/>
      <c r="D71" s="175"/>
      <c r="E71" s="175"/>
      <c r="F71" s="175"/>
      <c r="G71" s="369"/>
    </row>
    <row r="72" spans="1:7">
      <c r="A72" s="189"/>
      <c r="B72" s="207" t="s">
        <v>1722</v>
      </c>
      <c r="C72" s="175"/>
      <c r="D72" s="175"/>
      <c r="E72" s="175"/>
      <c r="F72" s="193"/>
      <c r="G72" s="369"/>
    </row>
    <row r="73" spans="1:7">
      <c r="A73" s="197"/>
      <c r="B73" s="178"/>
      <c r="C73" s="178"/>
      <c r="D73" s="178"/>
      <c r="E73" s="178"/>
      <c r="F73" s="191"/>
      <c r="G73" s="369"/>
    </row>
    <row r="74" spans="1:7">
      <c r="A74" s="189" t="s">
        <v>1723</v>
      </c>
      <c r="B74" s="175" t="s">
        <v>962</v>
      </c>
      <c r="C74" s="175"/>
      <c r="D74" s="175"/>
      <c r="E74" s="175"/>
      <c r="F74" s="193"/>
      <c r="G74" s="314"/>
    </row>
    <row r="75" spans="1:7">
      <c r="A75" s="189" t="s">
        <v>1724</v>
      </c>
      <c r="B75" s="175"/>
      <c r="C75" s="175"/>
      <c r="D75" s="175"/>
      <c r="E75" s="175"/>
      <c r="F75" s="193"/>
      <c r="G75" s="314"/>
    </row>
    <row r="76" spans="1:7">
      <c r="A76" s="189" t="s">
        <v>1725</v>
      </c>
      <c r="B76" s="175"/>
      <c r="C76" s="175"/>
      <c r="D76" s="175"/>
      <c r="E76" s="175"/>
      <c r="F76" s="193"/>
      <c r="G76" s="314"/>
    </row>
    <row r="77" spans="1:7">
      <c r="A77" s="189" t="s">
        <v>1726</v>
      </c>
      <c r="B77" s="175"/>
      <c r="C77" s="175"/>
      <c r="D77" s="175"/>
      <c r="E77" s="175"/>
      <c r="F77" s="193"/>
      <c r="G77" s="314"/>
    </row>
    <row r="78" spans="1:7">
      <c r="A78" s="189" t="s">
        <v>1727</v>
      </c>
      <c r="B78" s="175"/>
      <c r="C78" s="175"/>
      <c r="D78" s="175"/>
      <c r="E78" s="175"/>
      <c r="F78" s="193"/>
      <c r="G78" s="314"/>
    </row>
    <row r="79" spans="1:7">
      <c r="A79" s="197" t="s">
        <v>1728</v>
      </c>
      <c r="B79" s="178"/>
      <c r="C79" s="178"/>
      <c r="D79" s="178"/>
      <c r="E79" s="178"/>
      <c r="F79" s="191"/>
      <c r="G79" s="307"/>
    </row>
    <row r="80" spans="1:7">
      <c r="A80" s="197" t="s">
        <v>1729</v>
      </c>
      <c r="B80" s="1257" t="s">
        <v>1730</v>
      </c>
      <c r="C80" s="178"/>
      <c r="D80" s="178"/>
      <c r="E80" s="178"/>
      <c r="F80" s="191"/>
      <c r="G80" s="307">
        <f>SUM(G74:G79)</f>
        <v>0</v>
      </c>
    </row>
    <row r="81" spans="1:7">
      <c r="A81" s="181"/>
      <c r="B81" s="175"/>
      <c r="C81" s="175"/>
      <c r="D81" s="175"/>
      <c r="E81" s="175"/>
      <c r="F81" s="193"/>
      <c r="G81" s="223"/>
    </row>
    <row r="82" spans="1:7" ht="15.75">
      <c r="A82" s="174" t="s">
        <v>1731</v>
      </c>
      <c r="B82" s="317"/>
      <c r="C82" s="317"/>
      <c r="D82" s="317"/>
      <c r="E82" s="317"/>
      <c r="F82" s="317"/>
      <c r="G82" s="371"/>
    </row>
    <row r="83" spans="1:7" ht="15.75">
      <c r="A83" s="372"/>
      <c r="B83" s="373"/>
      <c r="C83" s="373"/>
      <c r="D83" s="373"/>
      <c r="E83" s="373"/>
      <c r="F83" s="373"/>
      <c r="G83" s="374"/>
    </row>
    <row r="84" spans="1:7">
      <c r="A84" s="181"/>
      <c r="B84" s="175"/>
      <c r="C84" s="175"/>
      <c r="D84" s="175"/>
      <c r="E84" s="175"/>
      <c r="F84" s="193"/>
      <c r="G84" s="223"/>
    </row>
    <row r="85" spans="1:7">
      <c r="A85" s="181"/>
      <c r="B85" s="207" t="s">
        <v>1732</v>
      </c>
      <c r="C85" s="175"/>
      <c r="D85" s="175"/>
      <c r="E85" s="175"/>
      <c r="F85" s="193"/>
      <c r="G85" s="223"/>
    </row>
    <row r="86" spans="1:7">
      <c r="A86" s="181"/>
      <c r="B86" s="207" t="s">
        <v>2274</v>
      </c>
      <c r="C86" s="175"/>
      <c r="D86" s="175"/>
      <c r="E86" s="175"/>
      <c r="F86" s="193"/>
      <c r="G86" s="223"/>
    </row>
    <row r="87" spans="1:7">
      <c r="A87" s="181"/>
      <c r="B87" s="207" t="s">
        <v>2275</v>
      </c>
      <c r="C87" s="175"/>
      <c r="D87" s="175"/>
      <c r="E87" s="175"/>
      <c r="F87" s="193"/>
      <c r="G87" s="223"/>
    </row>
    <row r="88" spans="1:7">
      <c r="A88" s="181"/>
      <c r="B88" s="207" t="s">
        <v>2276</v>
      </c>
      <c r="C88" s="175"/>
      <c r="D88" s="175"/>
      <c r="E88" s="175"/>
      <c r="F88" s="193"/>
      <c r="G88" s="223"/>
    </row>
    <row r="89" spans="1:7">
      <c r="A89" s="185"/>
      <c r="B89" s="1257"/>
      <c r="C89" s="178"/>
      <c r="D89" s="178"/>
      <c r="E89" s="178"/>
      <c r="F89" s="191"/>
      <c r="G89" s="375"/>
    </row>
    <row r="90" spans="1:7">
      <c r="A90" s="189"/>
      <c r="B90" s="175"/>
      <c r="C90" s="175"/>
      <c r="D90" s="175"/>
      <c r="E90" s="175"/>
      <c r="F90" s="376" t="s">
        <v>2277</v>
      </c>
      <c r="G90" s="377"/>
    </row>
    <row r="91" spans="1:7">
      <c r="A91" s="300" t="s">
        <v>1122</v>
      </c>
      <c r="B91" s="175" t="s">
        <v>2278</v>
      </c>
      <c r="C91" s="175"/>
      <c r="D91" s="175"/>
      <c r="E91" s="175"/>
      <c r="F91" s="376" t="s">
        <v>2279</v>
      </c>
      <c r="G91" s="377" t="s">
        <v>2280</v>
      </c>
    </row>
    <row r="92" spans="1:7">
      <c r="A92" s="301" t="s">
        <v>1134</v>
      </c>
      <c r="B92" s="178" t="s">
        <v>3281</v>
      </c>
      <c r="C92" s="178"/>
      <c r="D92" s="178"/>
      <c r="E92" s="178"/>
      <c r="F92" s="378" t="s">
        <v>3282</v>
      </c>
      <c r="G92" s="379" t="s">
        <v>3283</v>
      </c>
    </row>
    <row r="93" spans="1:7">
      <c r="A93" s="300">
        <v>1</v>
      </c>
      <c r="B93" s="1859" t="s">
        <v>3992</v>
      </c>
      <c r="C93" s="175"/>
      <c r="D93" s="175"/>
      <c r="E93" s="175"/>
      <c r="F93" s="380">
        <f>+'116119'!G23</f>
        <v>34642091.246229753</v>
      </c>
      <c r="G93" s="381"/>
    </row>
    <row r="94" spans="1:7">
      <c r="A94" s="300">
        <v>2</v>
      </c>
      <c r="B94" s="207"/>
      <c r="C94" s="175"/>
      <c r="D94" s="175"/>
      <c r="E94" s="175"/>
      <c r="F94" s="331"/>
      <c r="G94" s="223"/>
    </row>
    <row r="95" spans="1:7">
      <c r="A95" s="300">
        <v>3</v>
      </c>
      <c r="B95" s="207"/>
      <c r="C95" s="175"/>
      <c r="D95" s="175"/>
      <c r="E95" s="175"/>
      <c r="F95" s="331"/>
      <c r="G95" s="223"/>
    </row>
    <row r="96" spans="1:7">
      <c r="A96" s="300">
        <v>4</v>
      </c>
      <c r="B96" s="207"/>
      <c r="C96" s="175"/>
      <c r="D96" s="175"/>
      <c r="E96" s="175"/>
      <c r="F96" s="331"/>
      <c r="G96" s="223"/>
    </row>
    <row r="97" spans="1:7">
      <c r="A97" s="300">
        <v>5</v>
      </c>
      <c r="B97" s="207"/>
      <c r="C97" s="175"/>
      <c r="D97" s="175"/>
      <c r="E97" s="175"/>
      <c r="F97" s="331"/>
      <c r="G97" s="223"/>
    </row>
    <row r="98" spans="1:7">
      <c r="A98" s="300">
        <v>6</v>
      </c>
      <c r="B98" s="175"/>
      <c r="C98" s="175"/>
      <c r="D98" s="175"/>
      <c r="E98" s="175"/>
      <c r="F98" s="331"/>
      <c r="G98" s="223"/>
    </row>
    <row r="99" spans="1:7">
      <c r="A99" s="300">
        <v>7</v>
      </c>
      <c r="B99" s="175"/>
      <c r="C99" s="175"/>
      <c r="D99" s="175"/>
      <c r="E99" s="175"/>
      <c r="F99" s="331"/>
      <c r="G99" s="223"/>
    </row>
    <row r="100" spans="1:7">
      <c r="A100" s="300">
        <v>8</v>
      </c>
      <c r="B100" s="175"/>
      <c r="C100" s="175"/>
      <c r="D100" s="175"/>
      <c r="E100" s="175"/>
      <c r="F100" s="331"/>
      <c r="G100" s="223"/>
    </row>
    <row r="101" spans="1:7">
      <c r="A101" s="300">
        <v>9</v>
      </c>
      <c r="B101" s="175"/>
      <c r="C101" s="175"/>
      <c r="D101" s="175"/>
      <c r="E101" s="175"/>
      <c r="F101" s="331"/>
      <c r="G101" s="223"/>
    </row>
    <row r="102" spans="1:7">
      <c r="A102" s="300">
        <v>10</v>
      </c>
      <c r="B102" s="175"/>
      <c r="C102" s="175"/>
      <c r="D102" s="175"/>
      <c r="E102" s="175"/>
      <c r="F102" s="331"/>
      <c r="G102" s="223"/>
    </row>
    <row r="103" spans="1:7">
      <c r="A103" s="300">
        <v>11</v>
      </c>
      <c r="B103" s="175"/>
      <c r="C103" s="175"/>
      <c r="D103" s="175"/>
      <c r="E103" s="175"/>
      <c r="F103" s="331"/>
      <c r="G103" s="223"/>
    </row>
    <row r="104" spans="1:7">
      <c r="A104" s="300">
        <v>12</v>
      </c>
      <c r="B104" s="175"/>
      <c r="C104" s="175"/>
      <c r="D104" s="175"/>
      <c r="E104" s="175"/>
      <c r="F104" s="331"/>
      <c r="G104" s="223"/>
    </row>
    <row r="105" spans="1:7">
      <c r="A105" s="300">
        <v>13</v>
      </c>
      <c r="B105" s="175"/>
      <c r="C105" s="175"/>
      <c r="D105" s="175"/>
      <c r="E105" s="175"/>
      <c r="F105" s="331"/>
      <c r="G105" s="223"/>
    </row>
    <row r="106" spans="1:7">
      <c r="A106" s="300">
        <v>14</v>
      </c>
      <c r="B106" s="175"/>
      <c r="C106" s="175"/>
      <c r="D106" s="175"/>
      <c r="E106" s="175"/>
      <c r="F106" s="331"/>
      <c r="G106" s="223"/>
    </row>
    <row r="107" spans="1:7">
      <c r="A107" s="300">
        <v>15</v>
      </c>
      <c r="B107" s="175"/>
      <c r="C107" s="175"/>
      <c r="D107" s="175"/>
      <c r="E107" s="175"/>
      <c r="F107" s="331"/>
      <c r="G107" s="223"/>
    </row>
    <row r="108" spans="1:7">
      <c r="A108" s="300">
        <v>16</v>
      </c>
      <c r="B108" s="175"/>
      <c r="C108" s="175"/>
      <c r="D108" s="175"/>
      <c r="E108" s="175"/>
      <c r="F108" s="331"/>
      <c r="G108" s="223"/>
    </row>
    <row r="109" spans="1:7">
      <c r="A109" s="301">
        <v>17</v>
      </c>
      <c r="B109" s="1257" t="s">
        <v>2616</v>
      </c>
      <c r="C109" s="178"/>
      <c r="D109" s="178"/>
      <c r="E109" s="178"/>
      <c r="F109" s="382">
        <f>SUM(F93:F108)</f>
        <v>34642091.246229753</v>
      </c>
      <c r="G109" s="383">
        <f>SUM(G93:G108)</f>
        <v>0</v>
      </c>
    </row>
    <row r="110" spans="1:7">
      <c r="A110" s="181"/>
      <c r="B110" s="175"/>
      <c r="C110" s="175"/>
      <c r="D110" s="175"/>
      <c r="E110" s="175"/>
      <c r="F110" s="193"/>
      <c r="G110" s="223"/>
    </row>
    <row r="111" spans="1:7">
      <c r="A111" s="181"/>
      <c r="B111" s="175"/>
      <c r="C111" s="175"/>
      <c r="D111" s="175"/>
      <c r="E111" s="175"/>
      <c r="F111" s="193"/>
      <c r="G111" s="223"/>
    </row>
    <row r="112" spans="1:7">
      <c r="A112" s="181"/>
      <c r="B112" s="175"/>
      <c r="C112" s="175"/>
      <c r="D112" s="175"/>
      <c r="E112" s="175"/>
      <c r="F112" s="193"/>
      <c r="G112" s="223"/>
    </row>
    <row r="113" spans="1:7">
      <c r="A113" s="181"/>
      <c r="B113" s="175"/>
      <c r="C113" s="175"/>
      <c r="D113" s="175"/>
      <c r="E113" s="175"/>
      <c r="F113" s="193"/>
      <c r="G113" s="223"/>
    </row>
    <row r="114" spans="1:7">
      <c r="A114" s="181"/>
      <c r="B114" s="193"/>
      <c r="C114" s="175"/>
      <c r="D114" s="175"/>
      <c r="E114" s="175"/>
      <c r="F114" s="193"/>
      <c r="G114" s="223"/>
    </row>
    <row r="115" spans="1:7">
      <c r="A115" s="181"/>
      <c r="B115" s="193"/>
      <c r="C115" s="193"/>
      <c r="D115" s="193"/>
      <c r="E115" s="193"/>
      <c r="F115" s="193"/>
      <c r="G115" s="223"/>
    </row>
    <row r="116" spans="1:7">
      <c r="A116" s="181"/>
      <c r="B116" s="193"/>
      <c r="C116" s="175"/>
      <c r="D116" s="175"/>
      <c r="E116" s="175"/>
      <c r="F116" s="193"/>
      <c r="G116" s="223"/>
    </row>
    <row r="117" spans="1:7">
      <c r="A117" s="181"/>
      <c r="B117" s="193"/>
      <c r="C117" s="175"/>
      <c r="D117" s="175"/>
      <c r="E117" s="175"/>
      <c r="F117" s="193"/>
      <c r="G117" s="223"/>
    </row>
    <row r="118" spans="1:7">
      <c r="A118" s="181"/>
      <c r="B118" s="193"/>
      <c r="C118" s="175"/>
      <c r="D118" s="175"/>
      <c r="E118" s="175"/>
      <c r="F118" s="193"/>
      <c r="G118" s="223"/>
    </row>
    <row r="119" spans="1:7">
      <c r="A119" s="181"/>
      <c r="B119" s="175"/>
      <c r="C119" s="175"/>
      <c r="D119" s="175"/>
      <c r="E119" s="175"/>
      <c r="F119" s="193"/>
      <c r="G119" s="223"/>
    </row>
    <row r="120" spans="1:7">
      <c r="A120" s="181"/>
      <c r="B120" s="193"/>
      <c r="C120" s="175"/>
      <c r="D120" s="175"/>
      <c r="E120" s="175"/>
      <c r="F120" s="193"/>
      <c r="G120" s="223"/>
    </row>
    <row r="121" spans="1:7">
      <c r="A121" s="181"/>
      <c r="B121" s="193"/>
      <c r="C121" s="175"/>
      <c r="D121" s="175"/>
      <c r="E121" s="175"/>
      <c r="F121" s="193"/>
      <c r="G121" s="223"/>
    </row>
    <row r="122" spans="1:7" ht="15.75" thickBot="1">
      <c r="A122" s="224"/>
      <c r="B122" s="212"/>
      <c r="C122" s="225"/>
      <c r="D122" s="225"/>
      <c r="E122" s="225"/>
      <c r="F122" s="212"/>
      <c r="G122" s="227"/>
    </row>
    <row r="123" spans="1:7">
      <c r="A123" s="193"/>
      <c r="B123" s="193"/>
      <c r="C123" s="175"/>
      <c r="D123" s="175"/>
      <c r="E123" s="175"/>
      <c r="F123" s="193"/>
      <c r="G123" s="193" t="s">
        <v>1716</v>
      </c>
    </row>
    <row r="124" spans="1:7">
      <c r="A124" s="175" t="s">
        <v>2281</v>
      </c>
      <c r="B124" s="175"/>
      <c r="C124" s="175"/>
      <c r="D124" s="175"/>
      <c r="E124" s="175"/>
      <c r="F124" s="175"/>
      <c r="G124" s="228"/>
    </row>
    <row r="125" spans="1:7">
      <c r="A125" s="193"/>
      <c r="B125" s="193"/>
      <c r="C125" s="193"/>
      <c r="D125" s="193"/>
      <c r="E125" s="193"/>
      <c r="F125" s="193"/>
      <c r="G125" s="222"/>
    </row>
    <row r="126" spans="1:7">
      <c r="A126" s="193"/>
      <c r="B126" s="193"/>
      <c r="C126" s="193"/>
      <c r="D126" s="193"/>
      <c r="E126" s="193"/>
      <c r="F126" s="193"/>
      <c r="G126" s="222"/>
    </row>
    <row r="127" spans="1:7">
      <c r="A127" s="193"/>
      <c r="B127" s="193"/>
      <c r="C127" s="193"/>
      <c r="D127" s="193"/>
      <c r="E127" s="193"/>
      <c r="F127" s="193"/>
      <c r="G127" s="222"/>
    </row>
    <row r="128" spans="1:7">
      <c r="A128" s="193"/>
      <c r="B128" s="193"/>
      <c r="C128" s="193"/>
      <c r="D128" s="193"/>
      <c r="E128" s="193"/>
      <c r="F128" s="193"/>
      <c r="G128" s="222"/>
    </row>
    <row r="129" spans="1:7">
      <c r="A129" s="193"/>
      <c r="B129" s="193"/>
      <c r="C129" s="193"/>
      <c r="D129" s="193"/>
      <c r="E129" s="193"/>
      <c r="F129" s="193"/>
      <c r="G129" s="222"/>
    </row>
    <row r="130" spans="1:7">
      <c r="A130" s="193"/>
      <c r="B130" s="193"/>
      <c r="C130" s="193"/>
      <c r="D130" s="193"/>
      <c r="E130" s="193"/>
      <c r="F130" s="193"/>
      <c r="G130" s="222"/>
    </row>
    <row r="131" spans="1:7">
      <c r="A131" s="193"/>
      <c r="B131" s="193"/>
      <c r="C131" s="193"/>
      <c r="D131" s="193"/>
      <c r="E131" s="193"/>
      <c r="F131" s="193"/>
      <c r="G131" s="222"/>
    </row>
    <row r="132" spans="1:7">
      <c r="A132" s="193"/>
      <c r="B132" s="193"/>
      <c r="C132" s="193"/>
      <c r="D132" s="193"/>
      <c r="E132" s="193"/>
      <c r="F132" s="193"/>
      <c r="G132" s="222"/>
    </row>
    <row r="133" spans="1:7">
      <c r="A133" s="193"/>
      <c r="B133" s="193"/>
      <c r="C133" s="193"/>
      <c r="D133" s="193"/>
      <c r="E133" s="193"/>
      <c r="F133" s="193"/>
      <c r="G133" s="222"/>
    </row>
    <row r="134" spans="1:7">
      <c r="A134" s="193"/>
      <c r="B134" s="193"/>
      <c r="C134" s="193"/>
      <c r="D134" s="193"/>
      <c r="E134" s="193"/>
      <c r="F134" s="193"/>
      <c r="G134" s="222"/>
    </row>
    <row r="135" spans="1:7">
      <c r="A135" s="193"/>
      <c r="B135" s="193"/>
      <c r="C135" s="193"/>
      <c r="D135" s="193"/>
      <c r="E135" s="193"/>
      <c r="F135" s="193"/>
      <c r="G135" s="222"/>
    </row>
    <row r="136" spans="1:7">
      <c r="A136" s="193"/>
      <c r="B136" s="193"/>
      <c r="C136" s="193"/>
      <c r="D136" s="193"/>
      <c r="E136" s="193"/>
      <c r="F136" s="193"/>
      <c r="G136" s="222"/>
    </row>
    <row r="137" spans="1:7">
      <c r="A137" s="193"/>
      <c r="B137" s="193"/>
      <c r="C137" s="193"/>
      <c r="D137" s="193"/>
      <c r="E137" s="193"/>
      <c r="F137" s="193"/>
      <c r="G137" s="193"/>
    </row>
    <row r="138" spans="1:7">
      <c r="A138" s="193"/>
      <c r="B138" s="193"/>
      <c r="C138" s="193"/>
      <c r="D138" s="193"/>
      <c r="E138" s="193"/>
      <c r="F138" s="193"/>
      <c r="G138" s="193"/>
    </row>
  </sheetData>
  <customSheetViews>
    <customSheetView guid="{2AF3F5E9-4F61-4561-B177-4F48CBC3D886}" scale="87" colorId="22">
      <rowBreaks count="1" manualBreakCount="1">
        <brk id="62" max="16383" man="1"/>
      </rowBreaks>
      <pageMargins left="0.25" right="0.25" top="0.25" bottom="0.25" header="0" footer="0"/>
      <printOptions horizontalCentered="1" verticalCentered="1"/>
      <pageSetup scale="72" orientation="portrait" r:id="rId1"/>
      <headerFooter alignWithMargins="0"/>
    </customSheetView>
    <customSheetView guid="{D7BBBF77-F838-4AB2-B5F9-DD407B90DD55}" scale="87" colorId="22">
      <rowBreaks count="1" manualBreakCount="1">
        <brk id="62" max="16383" man="1"/>
      </rowBreaks>
      <pageMargins left="0.25" right="0.25" top="0.25" bottom="0.25" header="0" footer="0"/>
      <printOptions horizontalCentered="1" verticalCentered="1"/>
      <pageSetup scale="72" orientation="portrait" r:id="rId2"/>
      <headerFooter alignWithMargins="0"/>
    </customSheetView>
    <customSheetView guid="{4C413893-8AAD-4C6B-9F27-B589EDCD884E}" scale="87" colorId="22" showPageBreaks="1" printArea="1" topLeftCell="A27">
      <selection activeCell="I79" sqref="I79"/>
      <rowBreaks count="1" manualBreakCount="1">
        <brk id="62" max="16383" man="1"/>
      </rowBreaks>
      <pageMargins left="0.25" right="0.25" top="0.25" bottom="0.25" header="0" footer="0"/>
      <printOptions horizontalCentered="1" verticalCentered="1"/>
      <pageSetup scale="70" fitToHeight="2" orientation="portrait" r:id="rId3"/>
      <headerFooter alignWithMargins="0"/>
    </customSheetView>
    <customSheetView guid="{A5549170-DBF5-42F1-9039-D999624B11D4}" scale="87" colorId="22" showPageBreaks="1" printArea="1" topLeftCell="A85">
      <selection activeCell="G24" sqref="G24"/>
      <rowBreaks count="1" manualBreakCount="1">
        <brk id="62" max="16383" man="1"/>
      </rowBreaks>
      <pageMargins left="0.25" right="0.25" top="0.25" bottom="0.25" header="0" footer="0"/>
      <printOptions horizontalCentered="1" verticalCentered="1"/>
      <pageSetup scale="70" fitToHeight="2" orientation="portrait" r:id="rId4"/>
      <headerFooter alignWithMargins="0"/>
    </customSheetView>
    <customSheetView guid="{A483E518-C1FA-4CA5-BC5D-12DF2516F4BA}" scale="87" colorId="22" showPageBreaks="1" printArea="1" topLeftCell="A70">
      <selection activeCell="I52" sqref="I52"/>
      <rowBreaks count="1" manualBreakCount="1">
        <brk id="62" max="16383" man="1"/>
      </rowBreaks>
      <pageMargins left="0.25" right="0.25" top="0.25" bottom="0.25" header="0" footer="0"/>
      <printOptions horizontalCentered="1" verticalCentered="1"/>
      <pageSetup scale="72" orientation="portrait" r:id="rId5"/>
      <headerFooter alignWithMargins="0"/>
    </customSheetView>
    <customSheetView guid="{7F4D4B31-14C7-431F-8554-797D686306A3}" scale="87" colorId="22" showPageBreaks="1" printArea="1" topLeftCell="A70">
      <selection activeCell="I52" sqref="I52"/>
      <rowBreaks count="1" manualBreakCount="1">
        <brk id="62" max="16383" man="1"/>
      </rowBreaks>
      <pageMargins left="0.25" right="0.25" top="0.25" bottom="0.25" header="0" footer="0"/>
      <printOptions horizontalCentered="1" verticalCentered="1"/>
      <pageSetup scale="72" orientation="portrait" r:id="rId6"/>
      <headerFooter alignWithMargins="0"/>
    </customSheetView>
  </customSheetViews>
  <phoneticPr fontId="83" type="noConversion"/>
  <printOptions horizontalCentered="1" verticalCentered="1"/>
  <pageMargins left="0.25" right="0.25" top="0.25" bottom="0.25" header="0" footer="0"/>
  <pageSetup scale="72" orientation="portrait" r:id="rId7"/>
  <headerFooter alignWithMargins="0"/>
  <rowBreaks count="1" manualBreakCount="1">
    <brk id="62" max="16383" man="1"/>
  </rowBreaks>
  <customProperties>
    <customPr name="_pios_id" r:id="rId8"/>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39"/>
  <sheetViews>
    <sheetView workbookViewId="0"/>
  </sheetViews>
  <sheetFormatPr defaultColWidth="9.77734375" defaultRowHeight="15"/>
  <cols>
    <col min="1" max="1" width="4.77734375" customWidth="1"/>
    <col min="2" max="2" width="54.21875" customWidth="1"/>
    <col min="3" max="3" width="15.88671875" customWidth="1"/>
    <col min="4" max="4" width="12.109375" customWidth="1"/>
    <col min="5" max="5" width="30.88671875" customWidth="1"/>
    <col min="6" max="6" width="13.109375" style="1969" customWidth="1"/>
    <col min="7" max="7" width="19.109375" customWidth="1"/>
    <col min="8" max="8" width="11.6640625" style="1972" customWidth="1"/>
    <col min="9" max="9" width="11.77734375" style="1972" customWidth="1"/>
    <col min="10" max="10" width="11" style="1972" customWidth="1"/>
    <col min="11" max="11" width="13.5546875" style="1972" bestFit="1" customWidth="1"/>
    <col min="12" max="12" width="9.77734375" style="1972"/>
    <col min="15" max="15" width="10.33203125" bestFit="1" customWidth="1"/>
  </cols>
  <sheetData>
    <row r="1" spans="1:11" ht="18.75" thickBot="1">
      <c r="A1" t="str">
        <f>'Data sheet'!A53</f>
        <v>Annual Report of New York American Water Company, Inc.  - Service Area 2                          Year Ended  December 31, 2018</v>
      </c>
      <c r="B1" s="1970"/>
      <c r="C1" s="1970"/>
      <c r="D1" s="1970"/>
      <c r="E1" s="1970"/>
      <c r="F1" s="1971" t="s">
        <v>3904</v>
      </c>
      <c r="G1" s="1551"/>
    </row>
    <row r="2" spans="1:11" ht="18">
      <c r="A2" s="1973"/>
      <c r="B2" s="1974" t="s">
        <v>2282</v>
      </c>
      <c r="C2" s="1975"/>
      <c r="D2" s="1975"/>
      <c r="E2" s="1976"/>
      <c r="F2"/>
      <c r="H2"/>
      <c r="I2"/>
      <c r="J2"/>
      <c r="K2"/>
    </row>
    <row r="3" spans="1:11" ht="18">
      <c r="A3" s="1977"/>
      <c r="B3" s="1970"/>
      <c r="C3" s="1970"/>
      <c r="D3" s="1978"/>
      <c r="E3" s="1979"/>
      <c r="F3"/>
      <c r="H3"/>
      <c r="I3"/>
      <c r="J3"/>
      <c r="K3"/>
    </row>
    <row r="4" spans="1:11" ht="18">
      <c r="A4" s="1980"/>
      <c r="B4" s="1981" t="s">
        <v>2283</v>
      </c>
      <c r="C4" s="1981" t="s">
        <v>2284</v>
      </c>
      <c r="D4" s="1982"/>
      <c r="E4" s="1983"/>
      <c r="F4"/>
      <c r="H4"/>
      <c r="I4"/>
      <c r="J4"/>
      <c r="K4"/>
    </row>
    <row r="5" spans="1:11" ht="18">
      <c r="A5" s="1977"/>
      <c r="B5" s="1984" t="s">
        <v>2285</v>
      </c>
      <c r="C5" s="1984" t="s">
        <v>2286</v>
      </c>
      <c r="D5" s="1985"/>
      <c r="E5" s="1986"/>
      <c r="F5"/>
      <c r="H5"/>
      <c r="I5"/>
      <c r="J5"/>
      <c r="K5"/>
    </row>
    <row r="6" spans="1:11" ht="18">
      <c r="A6" s="1977"/>
      <c r="B6" s="1984" t="s">
        <v>2287</v>
      </c>
      <c r="C6" s="1984" t="s">
        <v>2288</v>
      </c>
      <c r="D6" s="1985"/>
      <c r="E6" s="1986"/>
      <c r="F6"/>
      <c r="H6"/>
      <c r="I6"/>
      <c r="J6"/>
      <c r="K6"/>
    </row>
    <row r="7" spans="1:11" ht="18">
      <c r="A7" s="1977"/>
      <c r="B7" s="1984" t="s">
        <v>2289</v>
      </c>
      <c r="C7" s="1984" t="s">
        <v>2290</v>
      </c>
      <c r="D7" s="1985"/>
      <c r="E7" s="1987"/>
      <c r="F7"/>
      <c r="H7"/>
      <c r="I7"/>
      <c r="J7"/>
      <c r="K7"/>
    </row>
    <row r="8" spans="1:11" ht="18">
      <c r="A8" s="1977"/>
      <c r="B8" s="1984" t="s">
        <v>2291</v>
      </c>
      <c r="C8" s="1984" t="s">
        <v>2292</v>
      </c>
      <c r="D8" s="1985"/>
      <c r="E8" s="1986"/>
      <c r="F8"/>
      <c r="H8"/>
      <c r="I8"/>
      <c r="J8"/>
      <c r="K8"/>
    </row>
    <row r="9" spans="1:11" ht="18">
      <c r="A9" s="1977"/>
      <c r="B9" s="1984" t="s">
        <v>2293</v>
      </c>
      <c r="C9" s="1984" t="s">
        <v>2294</v>
      </c>
      <c r="D9" s="1985"/>
      <c r="E9" s="1986"/>
      <c r="F9"/>
      <c r="H9"/>
      <c r="I9"/>
      <c r="J9"/>
      <c r="K9"/>
    </row>
    <row r="10" spans="1:11" ht="18">
      <c r="A10" s="1977"/>
      <c r="B10" s="1984" t="s">
        <v>2295</v>
      </c>
      <c r="C10" s="1984"/>
      <c r="D10" s="1985"/>
      <c r="E10" s="1988"/>
      <c r="F10"/>
      <c r="H10"/>
      <c r="I10"/>
      <c r="J10"/>
      <c r="K10"/>
    </row>
    <row r="11" spans="1:11" ht="18">
      <c r="A11" s="1977"/>
      <c r="B11" s="1984"/>
      <c r="C11" s="1984"/>
      <c r="D11" s="1985"/>
      <c r="E11" s="1988"/>
      <c r="F11"/>
      <c r="H11"/>
      <c r="I11"/>
      <c r="J11"/>
      <c r="K11"/>
    </row>
    <row r="12" spans="1:11" ht="18">
      <c r="A12" s="1977"/>
      <c r="B12" s="1984" t="s">
        <v>2296</v>
      </c>
      <c r="C12" s="1984"/>
      <c r="D12" s="1985"/>
      <c r="E12" s="1988"/>
      <c r="F12"/>
      <c r="H12"/>
      <c r="I12"/>
      <c r="J12"/>
      <c r="K12"/>
    </row>
    <row r="13" spans="1:11" ht="18">
      <c r="A13" s="1977"/>
      <c r="B13" s="1984" t="s">
        <v>2297</v>
      </c>
      <c r="C13" s="1984"/>
      <c r="D13" s="1985"/>
      <c r="E13" s="1988"/>
      <c r="F13"/>
      <c r="H13"/>
      <c r="I13"/>
      <c r="J13"/>
      <c r="K13"/>
    </row>
    <row r="14" spans="1:11" ht="18">
      <c r="A14" s="1977"/>
      <c r="B14" s="1984"/>
      <c r="C14" s="1984"/>
      <c r="D14" s="1985"/>
      <c r="E14" s="1988"/>
      <c r="F14"/>
      <c r="H14"/>
      <c r="I14"/>
      <c r="J14"/>
      <c r="K14"/>
    </row>
    <row r="15" spans="1:11" ht="18">
      <c r="A15" s="1989" t="s">
        <v>1122</v>
      </c>
      <c r="B15" s="1990" t="s">
        <v>2298</v>
      </c>
      <c r="C15" s="1990"/>
      <c r="D15" s="1991"/>
      <c r="E15" s="1992" t="s">
        <v>2299</v>
      </c>
      <c r="F15"/>
      <c r="H15"/>
      <c r="I15"/>
      <c r="J15"/>
      <c r="K15"/>
    </row>
    <row r="16" spans="1:11" ht="18">
      <c r="A16" s="1993" t="s">
        <v>1134</v>
      </c>
      <c r="B16" s="1994" t="s">
        <v>3281</v>
      </c>
      <c r="C16" s="1994"/>
      <c r="D16" s="1994"/>
      <c r="E16" s="1995" t="s">
        <v>3282</v>
      </c>
      <c r="F16"/>
      <c r="H16"/>
      <c r="I16"/>
      <c r="J16"/>
      <c r="K16"/>
    </row>
    <row r="17" spans="1:14" ht="18">
      <c r="A17" s="1996">
        <v>1</v>
      </c>
      <c r="B17" s="1997" t="s">
        <v>2300</v>
      </c>
      <c r="C17" s="1994"/>
      <c r="D17" s="1998"/>
      <c r="E17" s="1999"/>
      <c r="F17"/>
      <c r="H17"/>
      <c r="I17"/>
      <c r="J17"/>
      <c r="K17"/>
    </row>
    <row r="18" spans="1:14" ht="18">
      <c r="A18" s="1996">
        <v>2</v>
      </c>
      <c r="B18" s="1997" t="s">
        <v>2301</v>
      </c>
      <c r="C18" s="1994"/>
      <c r="D18" s="1998"/>
      <c r="E18" s="2000">
        <f>+'116119'!G114</f>
        <v>-1332578.1690544093</v>
      </c>
      <c r="F18"/>
      <c r="H18"/>
      <c r="I18"/>
      <c r="J18"/>
      <c r="K18"/>
    </row>
    <row r="19" spans="1:14" ht="18">
      <c r="A19" s="1996">
        <v>3</v>
      </c>
      <c r="B19" s="1997" t="s">
        <v>2302</v>
      </c>
      <c r="C19" s="1994"/>
      <c r="D19" s="1998"/>
      <c r="E19" s="1999"/>
      <c r="F19"/>
      <c r="H19"/>
      <c r="I19"/>
      <c r="J19"/>
      <c r="K19"/>
    </row>
    <row r="20" spans="1:14" ht="18">
      <c r="A20" s="1996">
        <v>4</v>
      </c>
      <c r="B20" s="1997" t="s">
        <v>2303</v>
      </c>
      <c r="C20" s="1994"/>
      <c r="D20" s="1998"/>
      <c r="E20" s="1999">
        <v>4077041</v>
      </c>
      <c r="F20"/>
      <c r="H20"/>
      <c r="I20"/>
      <c r="J20"/>
      <c r="K20"/>
    </row>
    <row r="21" spans="1:14" ht="18">
      <c r="A21" s="1996">
        <v>5</v>
      </c>
      <c r="B21" s="1997" t="s">
        <v>4308</v>
      </c>
      <c r="C21" s="1994"/>
      <c r="D21" s="2001"/>
      <c r="E21" s="1999">
        <v>231551</v>
      </c>
      <c r="F21"/>
      <c r="H21"/>
      <c r="I21"/>
      <c r="J21"/>
      <c r="K21"/>
    </row>
    <row r="22" spans="1:14" ht="18">
      <c r="A22" s="1996">
        <v>6</v>
      </c>
      <c r="B22" s="1997" t="s">
        <v>4078</v>
      </c>
      <c r="C22" s="1994"/>
      <c r="D22" s="2001"/>
      <c r="E22" s="1999">
        <v>67169</v>
      </c>
      <c r="F22"/>
      <c r="H22"/>
      <c r="I22"/>
      <c r="J22"/>
      <c r="K22"/>
    </row>
    <row r="23" spans="1:14" ht="18">
      <c r="A23" s="1996">
        <v>7</v>
      </c>
      <c r="B23" s="1997" t="s">
        <v>4307</v>
      </c>
      <c r="C23" s="1994"/>
      <c r="D23" s="2001"/>
      <c r="E23" s="1999">
        <v>117511</v>
      </c>
      <c r="F23"/>
      <c r="H23"/>
      <c r="I23"/>
      <c r="J23"/>
      <c r="K23"/>
    </row>
    <row r="24" spans="1:14" ht="18">
      <c r="A24" s="1996">
        <v>8</v>
      </c>
      <c r="B24" s="1997" t="s">
        <v>2304</v>
      </c>
      <c r="C24" s="1994"/>
      <c r="D24" s="2002"/>
      <c r="E24" s="2003">
        <v>-634072</v>
      </c>
      <c r="F24"/>
      <c r="H24"/>
      <c r="I24"/>
      <c r="J24"/>
      <c r="K24"/>
      <c r="M24" s="1972"/>
      <c r="N24" s="1972"/>
    </row>
    <row r="25" spans="1:14" ht="18">
      <c r="A25" s="1996">
        <v>10</v>
      </c>
      <c r="B25" s="1997" t="s">
        <v>2305</v>
      </c>
      <c r="C25" s="1994"/>
      <c r="D25" s="2001"/>
      <c r="E25" s="1999"/>
      <c r="F25"/>
      <c r="H25"/>
      <c r="I25"/>
      <c r="J25"/>
      <c r="K25"/>
    </row>
    <row r="26" spans="1:14" ht="18">
      <c r="A26" s="1996">
        <v>11</v>
      </c>
      <c r="B26" s="1997" t="s">
        <v>2306</v>
      </c>
      <c r="C26" s="1994"/>
      <c r="D26" s="2001"/>
      <c r="E26" s="2004">
        <v>764186</v>
      </c>
      <c r="F26"/>
      <c r="H26"/>
      <c r="I26"/>
      <c r="J26"/>
      <c r="K26"/>
    </row>
    <row r="27" spans="1:14" ht="18">
      <c r="A27" s="1996">
        <v>12</v>
      </c>
      <c r="B27" s="1997" t="s">
        <v>4079</v>
      </c>
      <c r="C27" s="1994"/>
      <c r="D27" s="2001"/>
      <c r="E27" s="2004">
        <v>97146</v>
      </c>
      <c r="F27"/>
      <c r="H27"/>
      <c r="I27"/>
      <c r="J27"/>
      <c r="K27"/>
    </row>
    <row r="28" spans="1:14" ht="18">
      <c r="A28" s="1996">
        <v>13</v>
      </c>
      <c r="B28" s="1997" t="s">
        <v>2307</v>
      </c>
      <c r="C28" s="1994"/>
      <c r="D28" s="2001"/>
      <c r="E28" s="2003">
        <v>3469778</v>
      </c>
      <c r="F28"/>
      <c r="H28"/>
      <c r="I28"/>
      <c r="J28"/>
      <c r="K28"/>
    </row>
    <row r="29" spans="1:14" ht="18">
      <c r="A29" s="1996">
        <v>14</v>
      </c>
      <c r="B29" s="1997" t="s">
        <v>2308</v>
      </c>
      <c r="C29" s="1994"/>
      <c r="D29" s="2001"/>
      <c r="E29" s="2003">
        <v>-414654</v>
      </c>
      <c r="F29"/>
      <c r="H29"/>
      <c r="I29"/>
      <c r="J29"/>
      <c r="K29"/>
    </row>
    <row r="30" spans="1:14" ht="18">
      <c r="A30" s="1996">
        <v>15</v>
      </c>
      <c r="B30" s="1997" t="s">
        <v>4080</v>
      </c>
      <c r="C30" s="1994"/>
      <c r="D30" s="2001"/>
      <c r="E30" s="2003">
        <v>1746888</v>
      </c>
      <c r="F30"/>
      <c r="H30"/>
      <c r="I30"/>
      <c r="J30"/>
      <c r="K30"/>
    </row>
    <row r="31" spans="1:14" ht="18">
      <c r="A31" s="1996">
        <v>17</v>
      </c>
      <c r="B31" s="1997" t="s">
        <v>2309</v>
      </c>
      <c r="C31" s="1994"/>
      <c r="D31" s="2001"/>
      <c r="E31" s="2003">
        <v>-503567</v>
      </c>
      <c r="F31" s="2005"/>
      <c r="H31"/>
      <c r="I31"/>
      <c r="J31"/>
      <c r="K31"/>
    </row>
    <row r="32" spans="1:14" ht="18">
      <c r="A32" s="1996">
        <v>18</v>
      </c>
      <c r="B32" s="1997" t="s">
        <v>2310</v>
      </c>
      <c r="C32" s="1994"/>
      <c r="D32" s="2001"/>
      <c r="E32" s="2003"/>
      <c r="F32" s="1379"/>
      <c r="H32"/>
      <c r="I32"/>
      <c r="J32"/>
      <c r="K32"/>
    </row>
    <row r="33" spans="1:11" ht="18">
      <c r="A33" s="1996">
        <v>19</v>
      </c>
      <c r="B33" s="1997" t="s">
        <v>3968</v>
      </c>
      <c r="C33" s="1994"/>
      <c r="D33" s="2001"/>
      <c r="E33" s="2003"/>
      <c r="F33" s="1379"/>
      <c r="G33" s="229"/>
      <c r="H33"/>
      <c r="I33"/>
      <c r="J33"/>
      <c r="K33"/>
    </row>
    <row r="34" spans="1:11" ht="18">
      <c r="A34" s="1996">
        <v>20</v>
      </c>
      <c r="B34" s="1997"/>
      <c r="C34" s="1994"/>
      <c r="D34" s="2001"/>
      <c r="E34" s="2003"/>
      <c r="F34" s="1379"/>
      <c r="H34"/>
      <c r="I34"/>
      <c r="J34"/>
      <c r="K34"/>
    </row>
    <row r="35" spans="1:11" ht="18">
      <c r="A35" s="1996">
        <v>21</v>
      </c>
      <c r="B35" s="1997"/>
      <c r="C35" s="1994"/>
      <c r="D35" s="2001"/>
      <c r="E35" s="2003"/>
      <c r="F35" s="1379"/>
      <c r="H35"/>
      <c r="I35"/>
      <c r="J35"/>
      <c r="K35"/>
    </row>
    <row r="36" spans="1:11" ht="18">
      <c r="A36" s="1996">
        <v>22</v>
      </c>
      <c r="B36" s="1997"/>
      <c r="C36" s="1994"/>
      <c r="D36" s="2006"/>
      <c r="E36" s="2003"/>
      <c r="F36" s="1379"/>
      <c r="H36"/>
      <c r="I36"/>
      <c r="J36"/>
      <c r="K36"/>
    </row>
    <row r="37" spans="1:11" ht="18">
      <c r="A37" s="1996">
        <v>23</v>
      </c>
      <c r="B37" s="1997" t="s">
        <v>2312</v>
      </c>
      <c r="C37" s="1994"/>
      <c r="D37" s="2001"/>
      <c r="E37" s="2003">
        <f>SUM(E18:E35)</f>
        <v>7686398.8309455905</v>
      </c>
      <c r="F37" s="1379"/>
      <c r="G37" s="1564"/>
      <c r="H37"/>
      <c r="I37"/>
      <c r="J37"/>
      <c r="K37"/>
    </row>
    <row r="38" spans="1:11" ht="18">
      <c r="A38" s="1996">
        <v>24</v>
      </c>
      <c r="B38" s="1997"/>
      <c r="C38" s="1994"/>
      <c r="D38" s="2001"/>
      <c r="E38" s="1999"/>
      <c r="F38" s="1379"/>
      <c r="H38"/>
      <c r="I38"/>
      <c r="J38"/>
      <c r="K38"/>
    </row>
    <row r="39" spans="1:11" ht="18">
      <c r="A39" s="1996">
        <v>25</v>
      </c>
      <c r="B39" s="1997" t="s">
        <v>2313</v>
      </c>
      <c r="C39" s="1994"/>
      <c r="D39" s="2001"/>
      <c r="E39" s="1999"/>
      <c r="F39" s="1379"/>
      <c r="H39"/>
      <c r="I39"/>
      <c r="J39"/>
      <c r="K39"/>
    </row>
    <row r="40" spans="1:11" ht="18">
      <c r="A40" s="1996">
        <v>26</v>
      </c>
      <c r="B40" s="1997" t="s">
        <v>2314</v>
      </c>
      <c r="C40" s="1994"/>
      <c r="D40" s="2001"/>
      <c r="E40" s="2003"/>
      <c r="F40" s="1379"/>
      <c r="H40"/>
      <c r="I40"/>
      <c r="J40"/>
      <c r="K40"/>
    </row>
    <row r="41" spans="1:11" ht="18">
      <c r="A41" s="1996">
        <v>27</v>
      </c>
      <c r="B41" s="1997" t="s">
        <v>2315</v>
      </c>
      <c r="C41" s="1994"/>
      <c r="D41" s="2001"/>
      <c r="E41" s="2003">
        <f>-17711616+1</f>
        <v>-17711615</v>
      </c>
      <c r="F41" s="1379"/>
      <c r="H41"/>
      <c r="I41"/>
      <c r="J41"/>
      <c r="K41"/>
    </row>
    <row r="42" spans="1:11" ht="18">
      <c r="A42" s="1996">
        <v>28</v>
      </c>
      <c r="B42" s="1997" t="s">
        <v>2316</v>
      </c>
      <c r="C42" s="1994"/>
      <c r="D42" s="2001"/>
      <c r="E42" s="1999"/>
      <c r="F42" s="1379"/>
      <c r="H42"/>
      <c r="I42"/>
      <c r="J42"/>
      <c r="K42"/>
    </row>
    <row r="43" spans="1:11" ht="18">
      <c r="A43" s="1996">
        <v>29</v>
      </c>
      <c r="B43" s="1997" t="s">
        <v>2317</v>
      </c>
      <c r="C43" s="1994"/>
      <c r="D43" s="2001"/>
      <c r="E43" s="2007"/>
      <c r="F43" s="1379"/>
      <c r="H43"/>
      <c r="I43"/>
      <c r="J43"/>
      <c r="K43"/>
    </row>
    <row r="44" spans="1:11" ht="18">
      <c r="A44" s="1996">
        <v>30</v>
      </c>
      <c r="B44" s="1997" t="s">
        <v>4081</v>
      </c>
      <c r="C44" s="1994"/>
      <c r="D44" s="2001" t="s">
        <v>3904</v>
      </c>
      <c r="E44" s="2003">
        <f>-E31</f>
        <v>503567</v>
      </c>
      <c r="F44" s="2005"/>
      <c r="H44"/>
      <c r="I44"/>
      <c r="J44"/>
      <c r="K44"/>
    </row>
    <row r="45" spans="1:11" ht="18">
      <c r="A45" s="1996">
        <v>31</v>
      </c>
      <c r="B45" s="1997" t="s">
        <v>2311</v>
      </c>
      <c r="C45" s="2008"/>
      <c r="D45" s="2009"/>
      <c r="E45" s="2003"/>
      <c r="F45"/>
      <c r="H45"/>
      <c r="I45"/>
      <c r="J45"/>
      <c r="K45"/>
    </row>
    <row r="46" spans="1:11" ht="18">
      <c r="A46" s="1996">
        <v>32</v>
      </c>
      <c r="B46" s="2010"/>
      <c r="C46" s="1994"/>
      <c r="D46" s="2001"/>
      <c r="E46" s="1999"/>
      <c r="F46"/>
      <c r="H46"/>
      <c r="I46"/>
      <c r="J46"/>
      <c r="K46"/>
    </row>
    <row r="47" spans="1:11" ht="18">
      <c r="A47" s="1996">
        <v>33</v>
      </c>
      <c r="B47" s="1997"/>
      <c r="C47" s="1994"/>
      <c r="D47" s="2006"/>
      <c r="E47" s="1999"/>
      <c r="F47"/>
      <c r="H47"/>
      <c r="I47"/>
      <c r="J47"/>
      <c r="K47"/>
    </row>
    <row r="48" spans="1:11" ht="18">
      <c r="A48" s="1996">
        <v>34</v>
      </c>
      <c r="B48" s="1997" t="s">
        <v>2318</v>
      </c>
      <c r="C48" s="1994"/>
      <c r="D48" s="2001"/>
      <c r="E48" s="1999">
        <f>SUM(E41:E47)</f>
        <v>-17208048</v>
      </c>
      <c r="F48"/>
      <c r="H48"/>
      <c r="I48"/>
      <c r="J48"/>
      <c r="K48"/>
    </row>
    <row r="49" spans="1:11" ht="18">
      <c r="A49" s="1996">
        <v>35</v>
      </c>
      <c r="B49" s="1997"/>
      <c r="C49" s="1994"/>
      <c r="D49" s="2001"/>
      <c r="E49" s="1999"/>
      <c r="F49"/>
      <c r="H49"/>
      <c r="I49"/>
      <c r="J49"/>
      <c r="K49"/>
    </row>
    <row r="50" spans="1:11" ht="18">
      <c r="A50" s="1996">
        <v>36</v>
      </c>
      <c r="B50" s="1997" t="s">
        <v>4082</v>
      </c>
      <c r="C50" s="1994"/>
      <c r="D50" s="2001"/>
      <c r="E50" s="1999"/>
      <c r="F50"/>
      <c r="H50"/>
      <c r="I50"/>
      <c r="J50"/>
      <c r="K50"/>
    </row>
    <row r="51" spans="1:11" ht="18">
      <c r="A51" s="1996">
        <v>37</v>
      </c>
      <c r="B51" s="1997" t="s">
        <v>2319</v>
      </c>
      <c r="C51" s="1994"/>
      <c r="D51" s="2001"/>
      <c r="E51" s="1999"/>
      <c r="F51"/>
      <c r="H51"/>
      <c r="I51"/>
      <c r="J51"/>
      <c r="K51"/>
    </row>
    <row r="52" spans="1:11" ht="18">
      <c r="A52" s="1996">
        <v>38</v>
      </c>
      <c r="B52" s="1997"/>
      <c r="C52" s="1994"/>
      <c r="D52" s="2001"/>
      <c r="E52" s="1999"/>
      <c r="F52"/>
      <c r="H52"/>
      <c r="I52"/>
      <c r="J52"/>
      <c r="K52"/>
    </row>
    <row r="53" spans="1:11" ht="18">
      <c r="A53" s="1996">
        <v>39</v>
      </c>
      <c r="B53" s="1997" t="s">
        <v>2320</v>
      </c>
      <c r="C53" s="1994"/>
      <c r="D53" s="2001"/>
      <c r="E53" s="1999">
        <v>-542454</v>
      </c>
      <c r="F53"/>
      <c r="H53"/>
      <c r="I53"/>
      <c r="J53"/>
      <c r="K53"/>
    </row>
    <row r="54" spans="1:11" ht="18">
      <c r="A54" s="1996">
        <v>40</v>
      </c>
      <c r="B54" s="1997" t="s">
        <v>2321</v>
      </c>
      <c r="C54" s="1994"/>
      <c r="D54" s="2001"/>
      <c r="E54" s="1999">
        <v>6214727</v>
      </c>
      <c r="F54"/>
      <c r="H54"/>
      <c r="I54"/>
      <c r="J54"/>
      <c r="K54"/>
    </row>
    <row r="55" spans="1:11" ht="18">
      <c r="A55" s="1996">
        <v>41</v>
      </c>
      <c r="B55" s="1997" t="s">
        <v>2322</v>
      </c>
      <c r="C55" s="1994"/>
      <c r="D55" s="2001"/>
      <c r="E55" s="1999"/>
      <c r="F55"/>
      <c r="H55"/>
      <c r="I55"/>
      <c r="J55"/>
      <c r="K55"/>
    </row>
    <row r="56" spans="1:11" ht="18">
      <c r="A56" s="1996">
        <v>42</v>
      </c>
      <c r="B56" s="1997" t="s">
        <v>2323</v>
      </c>
      <c r="C56" s="1994"/>
      <c r="D56" s="2001"/>
      <c r="E56" s="1999"/>
      <c r="F56"/>
      <c r="H56"/>
      <c r="I56"/>
      <c r="J56"/>
      <c r="K56"/>
    </row>
    <row r="57" spans="1:11" ht="18">
      <c r="A57" s="1996">
        <v>43</v>
      </c>
      <c r="B57" s="1997" t="s">
        <v>2324</v>
      </c>
      <c r="C57" s="1994"/>
      <c r="D57" s="2001"/>
      <c r="E57" s="1999"/>
      <c r="F57"/>
      <c r="H57"/>
      <c r="I57"/>
      <c r="J57"/>
      <c r="K57"/>
    </row>
    <row r="58" spans="1:11" ht="18.75" thickBot="1">
      <c r="A58" s="1996">
        <v>44</v>
      </c>
      <c r="B58" s="2011" t="s">
        <v>2325</v>
      </c>
      <c r="C58" s="2012"/>
      <c r="D58" s="2013"/>
      <c r="E58" s="2014"/>
      <c r="F58"/>
      <c r="H58"/>
      <c r="I58"/>
      <c r="J58"/>
      <c r="K58"/>
    </row>
    <row r="59" spans="1:11" ht="18">
      <c r="A59" s="1970" t="s">
        <v>1527</v>
      </c>
      <c r="B59" s="845"/>
      <c r="C59" s="2015"/>
      <c r="D59" s="1970"/>
      <c r="E59" s="2016"/>
      <c r="F59"/>
      <c r="H59"/>
      <c r="I59"/>
      <c r="J59"/>
      <c r="K59"/>
    </row>
    <row r="60" spans="1:11" ht="18">
      <c r="A60" s="2015" t="s">
        <v>4083</v>
      </c>
      <c r="B60" s="1970"/>
      <c r="C60" s="2015"/>
      <c r="D60" s="2015"/>
      <c r="E60" s="2017"/>
      <c r="F60"/>
      <c r="H60"/>
      <c r="I60"/>
      <c r="J60"/>
      <c r="K60"/>
    </row>
    <row r="61" spans="1:11" ht="18.75" thickBot="1">
      <c r="A61" t="str">
        <f>'Data sheet'!A53</f>
        <v>Annual Report of New York American Water Company, Inc.  - Service Area 2                          Year Ended  December 31, 2018</v>
      </c>
      <c r="B61" s="2018"/>
      <c r="C61" s="1970"/>
      <c r="D61" s="1970"/>
      <c r="E61" s="2016"/>
      <c r="F61"/>
      <c r="H61"/>
      <c r="I61"/>
      <c r="J61"/>
      <c r="K61"/>
    </row>
    <row r="62" spans="1:11" ht="18">
      <c r="A62" s="2019"/>
      <c r="B62" s="2020"/>
      <c r="C62" s="2020"/>
      <c r="D62" s="2020"/>
      <c r="E62" s="2021"/>
    </row>
    <row r="63" spans="1:11" ht="18">
      <c r="A63" s="2022"/>
      <c r="B63" s="2023" t="s">
        <v>2326</v>
      </c>
      <c r="C63" s="2015"/>
      <c r="D63" s="2015"/>
      <c r="E63" s="1986"/>
    </row>
    <row r="64" spans="1:11" ht="18">
      <c r="A64" s="1977"/>
      <c r="B64" s="1970"/>
      <c r="C64" s="1970"/>
      <c r="D64" s="1978"/>
      <c r="E64" s="1979"/>
    </row>
    <row r="65" spans="1:5" ht="18">
      <c r="A65" s="1980"/>
      <c r="B65" s="1981" t="s">
        <v>2327</v>
      </c>
      <c r="C65" s="1981" t="s">
        <v>2328</v>
      </c>
      <c r="D65" s="1982"/>
      <c r="E65" s="1983"/>
    </row>
    <row r="66" spans="1:5" ht="18">
      <c r="A66" s="1977"/>
      <c r="B66" s="1984" t="s">
        <v>1316</v>
      </c>
      <c r="C66" s="1984" t="s">
        <v>1317</v>
      </c>
      <c r="D66" s="1985"/>
      <c r="E66" s="1986"/>
    </row>
    <row r="67" spans="1:5" ht="18">
      <c r="A67" s="1977"/>
      <c r="B67" s="1984" t="s">
        <v>1318</v>
      </c>
      <c r="C67" s="1984" t="s">
        <v>186</v>
      </c>
      <c r="D67" s="1985"/>
      <c r="E67" s="1986"/>
    </row>
    <row r="68" spans="1:5" ht="18">
      <c r="A68" s="1977"/>
      <c r="B68" s="1984" t="s">
        <v>187</v>
      </c>
      <c r="C68" s="1984" t="s">
        <v>188</v>
      </c>
      <c r="D68" s="1985"/>
      <c r="E68" s="1987"/>
    </row>
    <row r="69" spans="1:5" ht="18">
      <c r="A69" s="1977"/>
      <c r="B69" s="845"/>
      <c r="C69" s="1984" t="s">
        <v>189</v>
      </c>
      <c r="D69" s="1985"/>
      <c r="E69" s="1986"/>
    </row>
    <row r="70" spans="1:5" ht="18">
      <c r="A70" s="1977"/>
      <c r="B70" s="1984"/>
      <c r="C70" s="1984" t="s">
        <v>190</v>
      </c>
      <c r="D70" s="1985"/>
      <c r="E70" s="1986"/>
    </row>
    <row r="71" spans="1:5" ht="18">
      <c r="A71" s="1977"/>
      <c r="B71" s="1984"/>
      <c r="C71" s="1984" t="s">
        <v>191</v>
      </c>
      <c r="D71" s="1985"/>
      <c r="E71" s="1988"/>
    </row>
    <row r="72" spans="1:5" ht="18">
      <c r="A72" s="1977"/>
      <c r="B72" s="1984"/>
      <c r="C72" s="1984"/>
      <c r="D72" s="1985"/>
      <c r="E72" s="1988"/>
    </row>
    <row r="73" spans="1:5" ht="18">
      <c r="A73" s="1977"/>
      <c r="B73" s="1984"/>
      <c r="C73" s="1984"/>
      <c r="D73" s="1985"/>
      <c r="E73" s="1988"/>
    </row>
    <row r="74" spans="1:5" ht="18">
      <c r="A74" s="1977"/>
      <c r="B74" s="1984"/>
      <c r="C74" s="1984"/>
      <c r="D74" s="1985"/>
      <c r="E74" s="1988"/>
    </row>
    <row r="75" spans="1:5" ht="18">
      <c r="A75" s="2024"/>
      <c r="B75" s="2025"/>
      <c r="C75" s="1997"/>
      <c r="D75" s="2026"/>
      <c r="E75" s="2027"/>
    </row>
    <row r="76" spans="1:5" ht="18">
      <c r="A76" s="2028" t="s">
        <v>1122</v>
      </c>
      <c r="B76" s="2029" t="s">
        <v>192</v>
      </c>
      <c r="C76" s="2030"/>
      <c r="D76" s="2031"/>
      <c r="E76" s="2032" t="s">
        <v>2299</v>
      </c>
    </row>
    <row r="77" spans="1:5" ht="18">
      <c r="A77" s="1993" t="s">
        <v>1134</v>
      </c>
      <c r="B77" s="1994" t="s">
        <v>3281</v>
      </c>
      <c r="C77" s="1994"/>
      <c r="D77" s="1994"/>
      <c r="E77" s="1995" t="s">
        <v>3282</v>
      </c>
    </row>
    <row r="78" spans="1:5" ht="18">
      <c r="A78" s="1996">
        <v>45</v>
      </c>
      <c r="B78" s="1994" t="s">
        <v>3281</v>
      </c>
      <c r="C78" s="1994"/>
      <c r="D78" s="1998"/>
      <c r="E78" s="2000"/>
    </row>
    <row r="79" spans="1:5" ht="18">
      <c r="A79" s="1996">
        <v>46</v>
      </c>
      <c r="B79" s="1997" t="s">
        <v>193</v>
      </c>
      <c r="C79" s="1994"/>
      <c r="D79" s="1998"/>
      <c r="E79" s="1999"/>
    </row>
    <row r="80" spans="1:5" ht="18">
      <c r="A80" s="1996">
        <v>47</v>
      </c>
      <c r="B80" s="1997" t="s">
        <v>457</v>
      </c>
      <c r="C80" s="1994"/>
      <c r="D80" s="1998"/>
      <c r="E80" s="1999"/>
    </row>
    <row r="81" spans="1:5" ht="18">
      <c r="A81" s="1996">
        <v>48</v>
      </c>
      <c r="B81" s="1997"/>
      <c r="C81" s="1994"/>
      <c r="D81" s="1998"/>
      <c r="E81" s="1999"/>
    </row>
    <row r="82" spans="1:5" ht="18">
      <c r="A82" s="1996">
        <v>49</v>
      </c>
      <c r="B82" s="1997" t="s">
        <v>458</v>
      </c>
      <c r="C82" s="1994"/>
      <c r="D82" s="2001"/>
      <c r="E82" s="1999"/>
    </row>
    <row r="83" spans="1:5" ht="18">
      <c r="A83" s="1996">
        <v>50</v>
      </c>
      <c r="B83" s="1997" t="s">
        <v>459</v>
      </c>
      <c r="C83" s="1994"/>
      <c r="D83" s="2001"/>
      <c r="E83" s="1999"/>
    </row>
    <row r="84" spans="1:5" ht="18">
      <c r="A84" s="1996">
        <v>51</v>
      </c>
      <c r="B84" s="1997" t="s">
        <v>460</v>
      </c>
      <c r="C84" s="1994"/>
      <c r="D84" s="2001"/>
      <c r="E84" s="1999"/>
    </row>
    <row r="85" spans="1:5" ht="18">
      <c r="A85" s="1996">
        <v>52</v>
      </c>
      <c r="B85" s="1997" t="s">
        <v>461</v>
      </c>
      <c r="C85" s="1994"/>
      <c r="D85" s="2001"/>
      <c r="E85" s="1999"/>
    </row>
    <row r="86" spans="1:5" ht="18">
      <c r="A86" s="1996">
        <v>53</v>
      </c>
      <c r="B86" s="1997"/>
      <c r="C86" s="1994"/>
      <c r="D86" s="2001"/>
      <c r="E86" s="1999"/>
    </row>
    <row r="87" spans="1:5" ht="18">
      <c r="A87" s="1996">
        <v>54</v>
      </c>
      <c r="B87" s="1997"/>
      <c r="C87" s="1994"/>
      <c r="D87" s="2001"/>
      <c r="E87" s="1999"/>
    </row>
    <row r="88" spans="1:5" ht="18">
      <c r="A88" s="1996">
        <v>55</v>
      </c>
      <c r="B88" s="1997" t="s">
        <v>462</v>
      </c>
      <c r="C88" s="1994"/>
      <c r="D88" s="2001"/>
      <c r="E88" s="1999">
        <f>E48+SUM(E49:E58)+SUM(E78:E86)</f>
        <v>-11535775</v>
      </c>
    </row>
    <row r="89" spans="1:5" ht="18">
      <c r="A89" s="1996">
        <v>56</v>
      </c>
      <c r="B89" s="1997" t="s">
        <v>463</v>
      </c>
      <c r="C89" s="1994"/>
      <c r="D89" s="2001"/>
      <c r="E89" s="1999"/>
    </row>
    <row r="90" spans="1:5" ht="18">
      <c r="A90" s="1996">
        <v>57</v>
      </c>
      <c r="B90" s="1997"/>
      <c r="C90" s="1994"/>
      <c r="D90" s="2001"/>
      <c r="E90" s="1999"/>
    </row>
    <row r="91" spans="1:5" ht="18">
      <c r="A91" s="1996">
        <v>58</v>
      </c>
      <c r="B91" s="1997" t="s">
        <v>464</v>
      </c>
      <c r="C91" s="1994"/>
      <c r="D91" s="2001"/>
      <c r="E91" s="1999"/>
    </row>
    <row r="92" spans="1:5" ht="18">
      <c r="A92" s="1996">
        <v>59</v>
      </c>
      <c r="B92" s="1997" t="s">
        <v>465</v>
      </c>
      <c r="C92" s="1994"/>
      <c r="D92" s="2001"/>
      <c r="E92" s="1999"/>
    </row>
    <row r="93" spans="1:5" ht="18">
      <c r="A93" s="1996">
        <v>60</v>
      </c>
      <c r="B93" s="1997" t="s">
        <v>466</v>
      </c>
      <c r="C93" s="1994"/>
      <c r="D93" s="2001"/>
      <c r="E93" s="1999">
        <v>6227623</v>
      </c>
    </row>
    <row r="94" spans="1:5" ht="18">
      <c r="A94" s="1996">
        <v>61</v>
      </c>
      <c r="B94" s="1997" t="s">
        <v>467</v>
      </c>
      <c r="C94" s="1994"/>
      <c r="D94" s="2001"/>
      <c r="E94" s="1999"/>
    </row>
    <row r="95" spans="1:5" ht="18">
      <c r="A95" s="1996">
        <v>62</v>
      </c>
      <c r="B95" s="1997" t="s">
        <v>468</v>
      </c>
      <c r="C95" s="1994"/>
      <c r="D95" s="2001"/>
      <c r="E95" s="1999"/>
    </row>
    <row r="96" spans="1:5" ht="18">
      <c r="A96" s="1996">
        <v>63</v>
      </c>
      <c r="B96" s="1997" t="s">
        <v>4305</v>
      </c>
      <c r="C96" s="1994"/>
      <c r="D96" s="2001"/>
      <c r="E96" s="1999">
        <v>0</v>
      </c>
    </row>
    <row r="97" spans="1:10" ht="18">
      <c r="A97" s="1996">
        <v>64</v>
      </c>
      <c r="B97" s="1997" t="s">
        <v>4089</v>
      </c>
      <c r="C97" s="1994"/>
      <c r="D97" s="2001"/>
      <c r="E97" s="1999"/>
      <c r="G97" s="1564"/>
    </row>
    <row r="98" spans="1:10" ht="18">
      <c r="A98" s="1996">
        <v>65</v>
      </c>
      <c r="B98" s="1997" t="s">
        <v>469</v>
      </c>
      <c r="C98" s="1994"/>
      <c r="D98" s="2001"/>
      <c r="E98" s="1999"/>
    </row>
    <row r="99" spans="1:10" ht="18">
      <c r="A99" s="1996">
        <v>66</v>
      </c>
      <c r="B99" s="1997" t="s">
        <v>4084</v>
      </c>
      <c r="C99" s="1994"/>
      <c r="D99" s="2001"/>
      <c r="E99" s="1999"/>
    </row>
    <row r="100" spans="1:10" ht="18">
      <c r="A100" s="1996">
        <v>67</v>
      </c>
      <c r="B100" s="1997" t="s">
        <v>4085</v>
      </c>
      <c r="C100" s="1994"/>
      <c r="D100" s="2001"/>
      <c r="E100" s="1999"/>
      <c r="F100" s="1969" t="s">
        <v>3904</v>
      </c>
    </row>
    <row r="101" spans="1:10" ht="18">
      <c r="A101" s="1996">
        <v>68</v>
      </c>
      <c r="B101" s="1997"/>
      <c r="C101" s="1994"/>
      <c r="D101" s="2001"/>
      <c r="E101" s="1999" t="s">
        <v>3904</v>
      </c>
    </row>
    <row r="102" spans="1:10" ht="18">
      <c r="A102" s="1996">
        <v>69</v>
      </c>
      <c r="B102" s="1997" t="s">
        <v>470</v>
      </c>
      <c r="C102" s="1994"/>
      <c r="D102" s="2001"/>
      <c r="E102" s="1999">
        <f>SUM(E93:E101)</f>
        <v>6227623</v>
      </c>
    </row>
    <row r="103" spans="1:10" ht="18">
      <c r="A103" s="1996">
        <v>70</v>
      </c>
      <c r="B103" s="1997"/>
      <c r="C103" s="1994"/>
      <c r="D103" s="2001"/>
      <c r="E103" s="1999"/>
    </row>
    <row r="104" spans="1:10" ht="18">
      <c r="A104" s="1996">
        <v>71</v>
      </c>
      <c r="B104" s="1997" t="s">
        <v>471</v>
      </c>
      <c r="C104" s="1994"/>
      <c r="D104" s="2001"/>
      <c r="E104" s="1999"/>
    </row>
    <row r="105" spans="1:10" ht="18">
      <c r="A105" s="1996">
        <v>72</v>
      </c>
      <c r="B105" s="1997" t="s">
        <v>472</v>
      </c>
      <c r="C105" s="1994"/>
      <c r="D105" s="2001"/>
      <c r="E105" s="1999"/>
    </row>
    <row r="106" spans="1:10" ht="18">
      <c r="A106" s="1996">
        <v>73</v>
      </c>
      <c r="B106" s="1997" t="s">
        <v>467</v>
      </c>
      <c r="C106" s="1994"/>
      <c r="D106" s="2001"/>
      <c r="E106" s="1999"/>
    </row>
    <row r="107" spans="1:10" ht="18">
      <c r="A107" s="1996">
        <v>74</v>
      </c>
      <c r="B107" s="1997" t="s">
        <v>468</v>
      </c>
      <c r="C107" s="1994"/>
      <c r="D107" s="2001"/>
      <c r="E107" s="1999"/>
    </row>
    <row r="108" spans="1:10" ht="18">
      <c r="A108" s="1996">
        <v>75</v>
      </c>
      <c r="B108" s="1997" t="s">
        <v>4306</v>
      </c>
      <c r="C108" s="1994"/>
      <c r="D108" s="2001"/>
      <c r="E108" s="1999">
        <v>-2932</v>
      </c>
    </row>
    <row r="109" spans="1:10" ht="18">
      <c r="A109" s="1996">
        <v>76</v>
      </c>
      <c r="B109" s="1997"/>
      <c r="C109" s="1994"/>
      <c r="D109" s="2001"/>
      <c r="E109" s="1999"/>
      <c r="J109" s="2033"/>
    </row>
    <row r="110" spans="1:10" ht="18">
      <c r="A110" s="1996">
        <v>77</v>
      </c>
      <c r="B110" s="1997" t="s">
        <v>473</v>
      </c>
      <c r="C110" s="1994"/>
      <c r="D110" s="2001"/>
      <c r="E110" s="1999">
        <v>-2374056</v>
      </c>
    </row>
    <row r="111" spans="1:10" ht="18">
      <c r="A111" s="1996">
        <v>78</v>
      </c>
      <c r="B111" s="1997"/>
      <c r="C111" s="1994"/>
      <c r="D111" s="2001"/>
      <c r="E111" s="1999"/>
    </row>
    <row r="112" spans="1:10" ht="18">
      <c r="A112" s="1996">
        <v>79</v>
      </c>
      <c r="B112" s="1997" t="s">
        <v>474</v>
      </c>
      <c r="C112" s="1994"/>
      <c r="D112" s="2001"/>
      <c r="E112" s="1999"/>
    </row>
    <row r="113" spans="1:7" ht="18">
      <c r="A113" s="1996">
        <v>80</v>
      </c>
      <c r="B113" s="1997" t="s">
        <v>475</v>
      </c>
      <c r="C113" s="1994"/>
      <c r="D113" s="2001"/>
      <c r="E113" s="1999">
        <v>173481</v>
      </c>
    </row>
    <row r="114" spans="1:7" ht="18">
      <c r="A114" s="1996"/>
      <c r="B114" s="1997"/>
      <c r="C114" s="1994"/>
      <c r="D114" s="2001"/>
      <c r="E114" s="1999"/>
    </row>
    <row r="115" spans="1:7" ht="18">
      <c r="A115" s="1996">
        <v>81</v>
      </c>
      <c r="B115" s="1997" t="s">
        <v>476</v>
      </c>
      <c r="C115" s="1994"/>
      <c r="D115" s="2001"/>
      <c r="E115" s="1999">
        <f>SUM(E101:E113)</f>
        <v>4024116</v>
      </c>
    </row>
    <row r="116" spans="1:7" ht="18">
      <c r="A116" s="1996">
        <v>82</v>
      </c>
      <c r="B116" s="1997" t="s">
        <v>477</v>
      </c>
      <c r="C116" s="1994"/>
      <c r="D116" s="2001"/>
      <c r="E116" s="1999"/>
    </row>
    <row r="117" spans="1:7" ht="18">
      <c r="A117" s="1996">
        <v>83</v>
      </c>
      <c r="B117" s="1997"/>
      <c r="C117" s="1994"/>
      <c r="D117" s="2001"/>
      <c r="E117" s="1999"/>
    </row>
    <row r="118" spans="1:7" ht="18">
      <c r="A118" s="1996">
        <v>84</v>
      </c>
      <c r="B118" s="1997" t="s">
        <v>478</v>
      </c>
      <c r="C118" s="1994"/>
      <c r="D118" s="2001"/>
      <c r="E118" s="2003">
        <f>E37+E88+E115</f>
        <v>174739.83094559051</v>
      </c>
    </row>
    <row r="119" spans="1:7" ht="18">
      <c r="A119" s="1996">
        <v>85</v>
      </c>
      <c r="B119" s="1997" t="s">
        <v>479</v>
      </c>
      <c r="C119" s="1994"/>
      <c r="D119" s="2001"/>
      <c r="E119" s="1999"/>
    </row>
    <row r="120" spans="1:7" ht="18">
      <c r="A120" s="1996">
        <v>86</v>
      </c>
      <c r="B120" s="1997" t="s">
        <v>480</v>
      </c>
      <c r="C120" s="1994"/>
      <c r="D120" s="2001"/>
      <c r="E120" s="1999">
        <f>+'114115'!E23+'114115'!E27</f>
        <v>162974</v>
      </c>
    </row>
    <row r="121" spans="1:7" ht="18">
      <c r="A121" s="1996">
        <v>87</v>
      </c>
      <c r="B121" s="1997" t="s">
        <v>3904</v>
      </c>
      <c r="C121" s="1994"/>
      <c r="D121" s="2001"/>
      <c r="E121" s="1999"/>
    </row>
    <row r="122" spans="1:7" ht="18.75" thickBot="1">
      <c r="A122" s="2299">
        <v>88</v>
      </c>
      <c r="B122" s="2011" t="s">
        <v>481</v>
      </c>
      <c r="C122" s="2012"/>
      <c r="D122" s="2013"/>
      <c r="E122" s="2034">
        <f>E118+E120</f>
        <v>337713.83094559051</v>
      </c>
      <c r="F122" s="2035">
        <f>+'114115'!F23+'114115'!F27</f>
        <v>337714.482083629</v>
      </c>
      <c r="G122" s="1564">
        <f>+E122-F122</f>
        <v>-0.65113803849089891</v>
      </c>
    </row>
    <row r="123" spans="1:7" ht="18">
      <c r="A123" s="1970"/>
      <c r="B123" s="845"/>
      <c r="C123" s="2015"/>
      <c r="D123" s="1970"/>
      <c r="E123" s="1970" t="s">
        <v>1527</v>
      </c>
      <c r="F123" s="768" t="s">
        <v>4086</v>
      </c>
      <c r="G123" s="2036" t="s">
        <v>4087</v>
      </c>
    </row>
    <row r="124" spans="1:7" ht="18">
      <c r="A124" s="2015" t="s">
        <v>4088</v>
      </c>
      <c r="B124" s="1970"/>
      <c r="C124" s="2015"/>
      <c r="D124" s="2015"/>
      <c r="E124" s="2017"/>
    </row>
    <row r="125" spans="1:7" ht="18">
      <c r="A125" s="1985"/>
      <c r="B125" s="2015"/>
      <c r="C125" s="1970"/>
      <c r="D125" s="1970"/>
      <c r="E125" s="2016"/>
    </row>
    <row r="126" spans="1:7">
      <c r="A126" s="11"/>
      <c r="B126" s="175"/>
      <c r="C126" s="193"/>
      <c r="D126" s="193"/>
      <c r="E126" s="222"/>
    </row>
    <row r="127" spans="1:7">
      <c r="A127" s="11"/>
      <c r="B127" s="175"/>
      <c r="C127" s="193"/>
      <c r="D127" s="193"/>
      <c r="E127" s="222"/>
    </row>
    <row r="128" spans="1:7">
      <c r="A128" s="11"/>
      <c r="B128" s="175"/>
      <c r="C128" s="193"/>
      <c r="D128" s="193"/>
      <c r="E128" s="222"/>
    </row>
    <row r="129" spans="1:5">
      <c r="A129" s="11"/>
      <c r="B129" s="175"/>
      <c r="C129" s="193"/>
      <c r="D129" s="193"/>
      <c r="E129" s="222"/>
    </row>
    <row r="130" spans="1:5">
      <c r="A130" s="11"/>
      <c r="B130" s="175"/>
      <c r="C130" s="193"/>
      <c r="D130" s="193"/>
      <c r="E130" s="222"/>
    </row>
    <row r="131" spans="1:5">
      <c r="A131" s="193"/>
      <c r="B131" s="175"/>
      <c r="C131" s="193"/>
      <c r="D131" s="193"/>
      <c r="E131" s="222"/>
    </row>
    <row r="132" spans="1:5">
      <c r="A132" s="193"/>
      <c r="B132" s="193"/>
      <c r="C132" s="193"/>
      <c r="D132" s="193"/>
      <c r="E132" s="222"/>
    </row>
    <row r="133" spans="1:5">
      <c r="A133" s="193"/>
      <c r="B133" s="193"/>
      <c r="C133" s="193"/>
      <c r="D133" s="193"/>
      <c r="E133" s="222"/>
    </row>
    <row r="134" spans="1:5">
      <c r="A134" s="193"/>
      <c r="B134" s="193"/>
      <c r="C134" s="193"/>
      <c r="D134" s="193"/>
      <c r="E134" s="222"/>
    </row>
    <row r="135" spans="1:5">
      <c r="A135" s="193"/>
      <c r="B135" s="193"/>
      <c r="C135" s="193"/>
      <c r="D135" s="193"/>
      <c r="E135" s="222"/>
    </row>
    <row r="136" spans="1:5">
      <c r="A136" s="193"/>
      <c r="B136" s="193"/>
      <c r="C136" s="193"/>
      <c r="D136" s="193"/>
      <c r="E136" s="222"/>
    </row>
    <row r="137" spans="1:5">
      <c r="A137" s="193"/>
      <c r="B137" s="193"/>
      <c r="C137" s="193"/>
      <c r="D137" s="193"/>
      <c r="E137" s="222"/>
    </row>
    <row r="138" spans="1:5">
      <c r="A138" s="193"/>
      <c r="B138" s="193"/>
      <c r="C138" s="193"/>
      <c r="D138" s="193"/>
      <c r="E138" s="222"/>
    </row>
    <row r="139" spans="1:5">
      <c r="B139" s="193"/>
    </row>
  </sheetData>
  <customSheetViews>
    <customSheetView guid="{2AF3F5E9-4F61-4561-B177-4F48CBC3D886}" scale="75" colorId="22" topLeftCell="A108">
      <selection activeCell="E132" sqref="E132"/>
      <rowBreaks count="1" manualBreakCount="1">
        <brk id="60" max="4" man="1"/>
      </rowBreaks>
      <pageMargins left="0.4" right="0.4" top="0.3" bottom="0.3" header="0" footer="0"/>
      <printOptions horizontalCentered="1" verticalCentered="1"/>
      <pageSetup scale="66" fitToHeight="2" orientation="portrait" r:id="rId1"/>
      <headerFooter alignWithMargins="0"/>
    </customSheetView>
    <customSheetView guid="{D7BBBF77-F838-4AB2-B5F9-DD407B90DD55}" scale="75" colorId="22" topLeftCell="A108">
      <selection activeCell="E132" sqref="E132"/>
      <rowBreaks count="1" manualBreakCount="1">
        <brk id="60" max="4" man="1"/>
      </rowBreaks>
      <pageMargins left="0.4" right="0.4" top="0.3" bottom="0.3" header="0" footer="0"/>
      <printOptions horizontalCentered="1" verticalCentered="1"/>
      <pageSetup scale="66" fitToHeight="2" orientation="portrait" r:id="rId2"/>
      <headerFooter alignWithMargins="0"/>
    </customSheetView>
    <customSheetView guid="{4C413893-8AAD-4C6B-9F27-B589EDCD884E}" scale="87" colorId="22" showPageBreaks="1" printArea="1" topLeftCell="A10">
      <selection activeCell="G32" sqref="G32"/>
      <rowBreaks count="1" manualBreakCount="1">
        <brk id="61" max="4" man="1"/>
      </rowBreaks>
      <pageMargins left="0.4" right="0.4" top="0.3" bottom="0.3" header="0" footer="0"/>
      <printOptions horizontalCentered="1" verticalCentered="1"/>
      <pageSetup scale="75" fitToHeight="2" orientation="portrait" r:id="rId3"/>
      <headerFooter alignWithMargins="0"/>
    </customSheetView>
    <customSheetView guid="{A5549170-DBF5-42F1-9039-D999624B11D4}" scale="87" colorId="22" showPageBreaks="1" printArea="1" topLeftCell="A89">
      <selection activeCell="E121" sqref="E121"/>
      <rowBreaks count="1" manualBreakCount="1">
        <brk id="61" max="4" man="1"/>
      </rowBreaks>
      <pageMargins left="0.4" right="0.4" top="0.3" bottom="0.3" header="0" footer="0"/>
      <printOptions horizontalCentered="1" verticalCentered="1"/>
      <pageSetup scale="75" fitToHeight="2" orientation="portrait" r:id="rId4"/>
      <headerFooter alignWithMargins="0"/>
    </customSheetView>
    <customSheetView guid="{A483E518-C1FA-4CA5-BC5D-12DF2516F4BA}" scale="75" colorId="22" showPageBreaks="1" printArea="1">
      <selection activeCell="E34" sqref="E34"/>
      <rowBreaks count="1" manualBreakCount="1">
        <brk id="60" max="4" man="1"/>
      </rowBreaks>
      <pageMargins left="0.4" right="0.4" top="0.3" bottom="0.3" header="0" footer="0"/>
      <printOptions horizontalCentered="1" verticalCentered="1"/>
      <pageSetup scale="66" fitToHeight="2" orientation="portrait" r:id="rId5"/>
      <headerFooter alignWithMargins="0"/>
    </customSheetView>
    <customSheetView guid="{7F4D4B31-14C7-431F-8554-797D686306A3}" scale="75" colorId="22" showPageBreaks="1" printArea="1">
      <selection activeCell="E34" sqref="E34"/>
      <rowBreaks count="1" manualBreakCount="1">
        <brk id="60" max="4" man="1"/>
      </rowBreaks>
      <pageMargins left="0.4" right="0.4" top="0.3" bottom="0.3" header="0" footer="0"/>
      <printOptions horizontalCentered="1" verticalCentered="1"/>
      <pageSetup scale="66" fitToHeight="2" orientation="portrait" r:id="rId6"/>
      <headerFooter alignWithMargins="0"/>
    </customSheetView>
  </customSheetViews>
  <phoneticPr fontId="83" type="noConversion"/>
  <printOptions horizontalCentered="1" verticalCentered="1"/>
  <pageMargins left="0.4" right="0.4" top="0.3" bottom="0.3" header="0" footer="0"/>
  <pageSetup scale="66" fitToHeight="2" orientation="portrait" r:id="rId7"/>
  <headerFooter alignWithMargins="0"/>
  <rowBreaks count="1" manualBreakCount="1">
    <brk id="60" max="4" man="1"/>
  </rowBreaks>
  <customProperties>
    <customPr name="_pios_id" r:id="rId8"/>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50"/>
  <sheetViews>
    <sheetView workbookViewId="0"/>
  </sheetViews>
  <sheetFormatPr defaultColWidth="9.77734375" defaultRowHeight="15"/>
  <cols>
    <col min="1" max="1" width="4.77734375" customWidth="1"/>
    <col min="2" max="2" width="43.77734375" customWidth="1"/>
    <col min="3" max="3" width="9.33203125" customWidth="1"/>
    <col min="4" max="4" width="3.77734375" customWidth="1"/>
    <col min="5" max="5" width="13.77734375" customWidth="1"/>
    <col min="6" max="6" width="15.77734375" customWidth="1"/>
    <col min="7" max="7" width="26.77734375" customWidth="1"/>
  </cols>
  <sheetData>
    <row r="1" spans="1:7" ht="15.75" thickBot="1">
      <c r="A1" t="str">
        <f>'Data sheet'!A53</f>
        <v>Annual Report of New York American Water Company, Inc.  - Service Area 2                          Year Ended  December 31, 2018</v>
      </c>
    </row>
    <row r="2" spans="1:7">
      <c r="A2" s="171"/>
      <c r="B2" s="172"/>
      <c r="C2" s="172"/>
      <c r="D2" s="172"/>
      <c r="E2" s="172"/>
      <c r="F2" s="172"/>
      <c r="G2" s="173"/>
    </row>
    <row r="3" spans="1:7" ht="15.75">
      <c r="A3" s="174" t="s">
        <v>482</v>
      </c>
      <c r="B3" s="175"/>
      <c r="C3" s="175"/>
      <c r="D3" s="175"/>
      <c r="E3" s="175"/>
      <c r="F3" s="175"/>
      <c r="G3" s="176"/>
    </row>
    <row r="4" spans="1:7">
      <c r="A4" s="185"/>
      <c r="B4" s="191"/>
      <c r="C4" s="386"/>
      <c r="D4" s="191"/>
      <c r="E4" s="191"/>
      <c r="F4" s="136"/>
      <c r="G4" s="299"/>
    </row>
    <row r="5" spans="1:7">
      <c r="A5" s="181"/>
      <c r="B5" s="207" t="s">
        <v>483</v>
      </c>
      <c r="C5" s="175"/>
      <c r="D5" s="207" t="s">
        <v>484</v>
      </c>
      <c r="E5" s="11"/>
      <c r="F5" s="175"/>
      <c r="G5" s="176"/>
    </row>
    <row r="6" spans="1:7">
      <c r="A6" s="181"/>
      <c r="B6" s="207" t="s">
        <v>485</v>
      </c>
      <c r="C6" s="175"/>
      <c r="D6" s="207" t="s">
        <v>486</v>
      </c>
      <c r="E6" s="11"/>
      <c r="F6" s="175"/>
      <c r="G6" s="176"/>
    </row>
    <row r="7" spans="1:7">
      <c r="A7" s="181"/>
      <c r="B7" s="207" t="s">
        <v>487</v>
      </c>
      <c r="C7" s="175"/>
      <c r="D7" s="207" t="s">
        <v>488</v>
      </c>
      <c r="E7" s="11"/>
      <c r="F7" s="175"/>
      <c r="G7" s="176"/>
    </row>
    <row r="8" spans="1:7">
      <c r="A8" s="181"/>
      <c r="B8" s="207" t="s">
        <v>489</v>
      </c>
      <c r="C8" s="175"/>
      <c r="D8" s="207" t="s">
        <v>490</v>
      </c>
      <c r="E8" s="11"/>
      <c r="F8" s="175"/>
      <c r="G8" s="357"/>
    </row>
    <row r="9" spans="1:7">
      <c r="A9" s="181"/>
      <c r="B9" s="207" t="s">
        <v>491</v>
      </c>
      <c r="C9" s="175"/>
      <c r="D9" s="207" t="s">
        <v>1588</v>
      </c>
      <c r="E9" s="11"/>
      <c r="F9" s="228"/>
      <c r="G9" s="176"/>
    </row>
    <row r="10" spans="1:7">
      <c r="A10" s="181"/>
      <c r="B10" s="207" t="s">
        <v>1589</v>
      </c>
      <c r="C10" s="175"/>
      <c r="D10" s="207" t="s">
        <v>1590</v>
      </c>
      <c r="E10" s="11"/>
      <c r="F10" s="228"/>
      <c r="G10" s="176"/>
    </row>
    <row r="11" spans="1:7">
      <c r="A11" s="181"/>
      <c r="B11" s="207" t="s">
        <v>1591</v>
      </c>
      <c r="C11" s="175"/>
      <c r="D11" s="207" t="s">
        <v>1592</v>
      </c>
      <c r="E11" s="11"/>
      <c r="F11" s="175"/>
      <c r="G11" s="326"/>
    </row>
    <row r="12" spans="1:7">
      <c r="A12" s="181"/>
      <c r="B12" s="207" t="s">
        <v>1593</v>
      </c>
      <c r="C12" s="175"/>
      <c r="D12" s="207" t="s">
        <v>1594</v>
      </c>
      <c r="E12" s="11"/>
      <c r="F12" s="228"/>
      <c r="G12" s="326"/>
    </row>
    <row r="13" spans="1:7">
      <c r="A13" s="181"/>
      <c r="B13" s="207" t="s">
        <v>1595</v>
      </c>
      <c r="C13" s="175"/>
      <c r="D13" s="207" t="s">
        <v>1596</v>
      </c>
      <c r="E13" s="11"/>
      <c r="F13" s="228"/>
      <c r="G13" s="326"/>
    </row>
    <row r="14" spans="1:7">
      <c r="A14" s="181"/>
      <c r="B14" s="207" t="s">
        <v>418</v>
      </c>
      <c r="C14" s="175"/>
      <c r="D14" s="207" t="s">
        <v>419</v>
      </c>
      <c r="E14" s="11"/>
      <c r="F14" s="11"/>
      <c r="G14" s="326"/>
    </row>
    <row r="15" spans="1:7">
      <c r="A15" s="181"/>
      <c r="B15" s="207" t="s">
        <v>420</v>
      </c>
      <c r="C15" s="175"/>
      <c r="D15" s="207" t="s">
        <v>421</v>
      </c>
      <c r="E15" s="11"/>
      <c r="F15" s="11"/>
      <c r="G15" s="326"/>
    </row>
    <row r="16" spans="1:7">
      <c r="A16" s="181"/>
      <c r="B16" s="207" t="s">
        <v>422</v>
      </c>
      <c r="C16" s="175"/>
      <c r="D16" s="207" t="s">
        <v>423</v>
      </c>
      <c r="E16" s="175"/>
      <c r="F16" s="11"/>
      <c r="G16" s="176"/>
    </row>
    <row r="17" spans="1:7">
      <c r="A17" s="181"/>
      <c r="B17" s="207" t="s">
        <v>1832</v>
      </c>
      <c r="C17" s="175"/>
      <c r="D17" s="207"/>
      <c r="E17" s="11"/>
      <c r="F17" s="175"/>
      <c r="G17" s="176"/>
    </row>
    <row r="18" spans="1:7">
      <c r="A18" s="181"/>
      <c r="B18" s="207" t="s">
        <v>1833</v>
      </c>
      <c r="C18" s="175"/>
      <c r="D18" s="207"/>
      <c r="E18" s="11"/>
      <c r="F18" s="175"/>
      <c r="G18" s="176"/>
    </row>
    <row r="19" spans="1:7">
      <c r="A19" s="181"/>
      <c r="B19" s="207" t="s">
        <v>1834</v>
      </c>
      <c r="C19" s="175"/>
      <c r="D19" s="207"/>
      <c r="E19" s="11"/>
      <c r="F19" s="175"/>
      <c r="G19" s="176"/>
    </row>
    <row r="20" spans="1:7">
      <c r="A20" s="181"/>
      <c r="B20" s="207" t="s">
        <v>1835</v>
      </c>
      <c r="C20" s="175"/>
      <c r="D20" s="207"/>
      <c r="E20" s="11"/>
      <c r="F20" s="175"/>
      <c r="G20" s="176"/>
    </row>
    <row r="21" spans="1:7">
      <c r="A21" s="185"/>
      <c r="B21" s="1257" t="s">
        <v>1836</v>
      </c>
      <c r="C21" s="178"/>
      <c r="D21" s="1257"/>
      <c r="E21" s="178"/>
      <c r="F21" s="178"/>
      <c r="G21" s="179"/>
    </row>
    <row r="22" spans="1:7">
      <c r="A22" s="181"/>
      <c r="F22" s="222"/>
      <c r="G22" s="223"/>
    </row>
    <row r="23" spans="1:7" ht="45" customHeight="1">
      <c r="A23" s="181"/>
      <c r="B23" s="2566"/>
      <c r="C23" s="2566"/>
      <c r="D23" s="2566"/>
      <c r="E23" s="2566"/>
      <c r="F23" s="2566"/>
      <c r="G23" s="2553"/>
    </row>
    <row r="24" spans="1:7">
      <c r="A24" s="181"/>
      <c r="B24" s="1837"/>
      <c r="F24" s="222"/>
      <c r="G24" s="223"/>
    </row>
    <row r="25" spans="1:7">
      <c r="A25" s="181"/>
      <c r="B25" s="1837"/>
      <c r="F25" s="222"/>
      <c r="G25" s="223"/>
    </row>
    <row r="26" spans="1:7">
      <c r="A26" s="181"/>
      <c r="F26" s="222"/>
      <c r="G26" s="223"/>
    </row>
    <row r="27" spans="1:7">
      <c r="A27" s="181"/>
      <c r="F27" s="222"/>
      <c r="G27" s="223"/>
    </row>
    <row r="28" spans="1:7">
      <c r="A28" s="181"/>
      <c r="F28" s="222"/>
      <c r="G28" s="223"/>
    </row>
    <row r="29" spans="1:7">
      <c r="A29" s="181"/>
      <c r="F29" s="222"/>
      <c r="G29" s="223"/>
    </row>
    <row r="30" spans="1:7">
      <c r="A30" s="181"/>
      <c r="F30" s="222"/>
      <c r="G30" s="223"/>
    </row>
    <row r="31" spans="1:7">
      <c r="A31" s="181"/>
      <c r="F31" s="222"/>
      <c r="G31" s="223"/>
    </row>
    <row r="32" spans="1:7">
      <c r="A32" s="181"/>
      <c r="F32" s="222"/>
      <c r="G32" s="223"/>
    </row>
    <row r="33" spans="1:7">
      <c r="A33" s="181"/>
      <c r="F33" s="222"/>
      <c r="G33" s="223"/>
    </row>
    <row r="34" spans="1:7">
      <c r="A34" s="181"/>
      <c r="F34" s="222"/>
      <c r="G34" s="223"/>
    </row>
    <row r="35" spans="1:7">
      <c r="A35" s="181"/>
      <c r="F35" s="222"/>
      <c r="G35" s="223"/>
    </row>
    <row r="36" spans="1:7">
      <c r="A36" s="181"/>
      <c r="F36" s="222"/>
      <c r="G36" s="223"/>
    </row>
    <row r="37" spans="1:7">
      <c r="A37" s="181"/>
      <c r="F37" s="222"/>
      <c r="G37" s="223"/>
    </row>
    <row r="38" spans="1:7">
      <c r="A38" s="181"/>
      <c r="F38" s="222"/>
      <c r="G38" s="223"/>
    </row>
    <row r="39" spans="1:7">
      <c r="A39" s="181"/>
      <c r="F39" s="222"/>
      <c r="G39" s="223"/>
    </row>
    <row r="40" spans="1:7">
      <c r="A40" s="181"/>
      <c r="F40" s="222"/>
      <c r="G40" s="223"/>
    </row>
    <row r="41" spans="1:7">
      <c r="A41" s="181"/>
      <c r="F41" s="222"/>
      <c r="G41" s="223"/>
    </row>
    <row r="42" spans="1:7">
      <c r="A42" s="181"/>
      <c r="B42" s="1692"/>
      <c r="C42" s="1693"/>
      <c r="D42" s="1693"/>
      <c r="E42" s="1654"/>
      <c r="F42" s="1654"/>
      <c r="G42" s="223"/>
    </row>
    <row r="43" spans="1:7">
      <c r="A43" s="181"/>
      <c r="B43" s="1692"/>
      <c r="C43" s="1693"/>
      <c r="D43" s="1693"/>
      <c r="E43" s="1654"/>
      <c r="F43" s="1654"/>
      <c r="G43" s="223"/>
    </row>
    <row r="44" spans="1:7">
      <c r="A44" s="181"/>
      <c r="B44" s="1692"/>
      <c r="C44" s="1693"/>
      <c r="D44" s="1693"/>
      <c r="E44" s="1601"/>
      <c r="F44" s="1654"/>
      <c r="G44" s="223"/>
    </row>
    <row r="45" spans="1:7">
      <c r="A45" s="181"/>
      <c r="B45" s="1694"/>
      <c r="C45" s="1693"/>
      <c r="D45" s="1693"/>
      <c r="E45" s="1601"/>
      <c r="F45" s="1654"/>
      <c r="G45" s="223"/>
    </row>
    <row r="46" spans="1:7">
      <c r="A46" s="181"/>
      <c r="B46" s="1694"/>
      <c r="C46" s="1693"/>
      <c r="D46" s="1693"/>
      <c r="E46" s="1601"/>
      <c r="F46" s="1654"/>
      <c r="G46" s="223"/>
    </row>
    <row r="47" spans="1:7">
      <c r="A47" s="181"/>
      <c r="B47" s="1694"/>
      <c r="C47" s="1693"/>
      <c r="D47" s="1693"/>
      <c r="E47" s="1601"/>
      <c r="F47" s="1654"/>
      <c r="G47" s="223"/>
    </row>
    <row r="48" spans="1:7">
      <c r="A48" s="181"/>
      <c r="B48" s="1694"/>
      <c r="C48" s="1693"/>
      <c r="D48" s="1693"/>
      <c r="E48" s="1601"/>
      <c r="F48" s="1654"/>
      <c r="G48" s="223"/>
    </row>
    <row r="49" spans="1:7">
      <c r="A49" s="181"/>
      <c r="B49" s="1694"/>
      <c r="C49" s="1693"/>
      <c r="D49" s="1693"/>
      <c r="E49" s="1601"/>
      <c r="F49" s="1654"/>
      <c r="G49" s="223"/>
    </row>
    <row r="50" spans="1:7">
      <c r="A50" s="181"/>
      <c r="B50" s="1694"/>
      <c r="C50" s="1551"/>
      <c r="D50" s="1693"/>
      <c r="E50" s="1654"/>
      <c r="F50" s="1654"/>
      <c r="G50" s="223"/>
    </row>
    <row r="51" spans="1:7">
      <c r="A51" s="181"/>
      <c r="B51" s="1694"/>
      <c r="C51" s="1693"/>
      <c r="D51" s="1693"/>
      <c r="F51" s="1654"/>
      <c r="G51" s="223"/>
    </row>
    <row r="52" spans="1:7">
      <c r="A52" s="181"/>
      <c r="B52" s="1692"/>
      <c r="C52" s="1693"/>
      <c r="D52" s="1693"/>
      <c r="F52" s="1654"/>
      <c r="G52" s="223"/>
    </row>
    <row r="53" spans="1:7">
      <c r="A53" s="181"/>
      <c r="B53" s="193"/>
      <c r="C53" s="175"/>
      <c r="D53" s="175"/>
      <c r="E53" s="1599"/>
      <c r="F53" s="222"/>
      <c r="G53" s="223"/>
    </row>
    <row r="54" spans="1:7">
      <c r="A54" s="181"/>
      <c r="B54" s="193"/>
      <c r="C54" s="175"/>
      <c r="D54" s="175"/>
      <c r="E54" s="1599"/>
      <c r="F54" s="222"/>
      <c r="G54" s="223"/>
    </row>
    <row r="55" spans="1:7">
      <c r="A55" s="181"/>
      <c r="B55" s="193"/>
      <c r="C55" s="175"/>
      <c r="D55" s="175"/>
      <c r="E55" s="1601"/>
      <c r="F55" s="222"/>
      <c r="G55" s="223"/>
    </row>
    <row r="56" spans="1:7">
      <c r="A56" s="181"/>
      <c r="B56" s="193"/>
      <c r="C56" s="175"/>
      <c r="D56" s="175"/>
      <c r="E56" s="1599"/>
      <c r="F56" s="222"/>
      <c r="G56" s="223"/>
    </row>
    <row r="57" spans="1:7">
      <c r="A57" s="181"/>
      <c r="B57" s="193"/>
      <c r="C57" s="175"/>
      <c r="D57" s="175"/>
      <c r="E57" s="1599"/>
      <c r="F57" s="222"/>
      <c r="G57" s="223"/>
    </row>
    <row r="58" spans="1:7">
      <c r="A58" s="181"/>
      <c r="B58" s="193"/>
      <c r="D58" s="175"/>
      <c r="E58" s="222"/>
      <c r="F58" s="222"/>
      <c r="G58" s="223"/>
    </row>
    <row r="59" spans="1:7">
      <c r="A59" s="181"/>
      <c r="B59" s="193"/>
      <c r="C59" s="175"/>
      <c r="D59" s="175"/>
      <c r="E59" s="1604"/>
      <c r="F59" s="222"/>
      <c r="G59" s="223"/>
    </row>
    <row r="60" spans="1:7">
      <c r="A60" s="181"/>
      <c r="F60" s="222"/>
      <c r="G60" s="223"/>
    </row>
    <row r="61" spans="1:7" ht="15.75" thickBot="1">
      <c r="A61" s="224"/>
      <c r="B61" s="212"/>
      <c r="C61" s="225"/>
      <c r="D61" s="225"/>
      <c r="E61" s="212"/>
      <c r="F61" s="226"/>
      <c r="G61" s="227"/>
    </row>
    <row r="62" spans="1:7">
      <c r="A62" s="193" t="s">
        <v>1527</v>
      </c>
      <c r="B62" s="193"/>
      <c r="C62" s="175"/>
      <c r="D62" s="175"/>
      <c r="E62" s="193"/>
      <c r="F62" s="222"/>
      <c r="G62" s="222"/>
    </row>
    <row r="63" spans="1:7">
      <c r="A63" s="175" t="s">
        <v>1837</v>
      </c>
      <c r="B63" s="175"/>
      <c r="C63" s="126"/>
      <c r="D63" s="126"/>
      <c r="E63" s="175"/>
      <c r="F63" s="228"/>
      <c r="G63" s="228"/>
    </row>
    <row r="64" spans="1:7" ht="15.75" thickBot="1">
      <c r="A64" s="193" t="str">
        <f>'Data sheet'!A53</f>
        <v>Annual Report of New York American Water Company, Inc.  - Service Area 2                          Year Ended  December 31, 2018</v>
      </c>
      <c r="B64" s="175"/>
      <c r="C64" s="175"/>
      <c r="D64" s="175"/>
      <c r="E64" s="175"/>
      <c r="F64" s="228"/>
      <c r="G64" s="228"/>
    </row>
    <row r="65" spans="1:7">
      <c r="A65" s="171"/>
      <c r="B65" s="172"/>
      <c r="C65" s="172"/>
      <c r="D65" s="172"/>
      <c r="E65" s="172"/>
      <c r="F65" s="172"/>
      <c r="G65" s="173"/>
    </row>
    <row r="66" spans="1:7" ht="15.75">
      <c r="A66" s="174" t="s">
        <v>1838</v>
      </c>
      <c r="B66" s="1814"/>
      <c r="C66" s="1814"/>
      <c r="D66" s="1814"/>
      <c r="E66" s="1814"/>
      <c r="F66" s="1814"/>
      <c r="G66" s="176"/>
    </row>
    <row r="67" spans="1:7">
      <c r="A67" s="185"/>
      <c r="B67" s="191"/>
      <c r="C67" s="386"/>
      <c r="D67" s="191"/>
      <c r="E67" s="191"/>
      <c r="F67" s="136"/>
      <c r="G67" s="299"/>
    </row>
    <row r="68" spans="1:7">
      <c r="A68" s="181"/>
      <c r="B68" s="1814"/>
      <c r="C68" s="1814"/>
      <c r="D68" s="1814"/>
      <c r="E68" s="1559"/>
      <c r="F68" s="1814"/>
      <c r="G68" s="176"/>
    </row>
    <row r="69" spans="1:7">
      <c r="A69" s="239"/>
      <c r="B69" s="1379" t="s">
        <v>3970</v>
      </c>
      <c r="C69" s="1379"/>
      <c r="D69" s="1379"/>
      <c r="E69" s="1379"/>
      <c r="F69" s="1379"/>
      <c r="G69" s="236"/>
    </row>
    <row r="70" spans="1:7">
      <c r="A70" s="239"/>
      <c r="B70" s="1379"/>
      <c r="C70" s="1379"/>
      <c r="D70" s="1379"/>
      <c r="E70" s="1379"/>
      <c r="F70" s="1379"/>
      <c r="G70" s="236"/>
    </row>
    <row r="71" spans="1:7">
      <c r="A71" s="239"/>
      <c r="B71" s="1379"/>
      <c r="C71" s="1379"/>
      <c r="D71" s="1379"/>
      <c r="E71" s="1379"/>
      <c r="F71" s="1379"/>
      <c r="G71" s="236"/>
    </row>
    <row r="72" spans="1:7">
      <c r="A72" s="239"/>
      <c r="B72" s="1379"/>
      <c r="C72" s="1379"/>
      <c r="D72" s="1379"/>
      <c r="E72" s="1379"/>
      <c r="F72" s="1379"/>
      <c r="G72" s="236"/>
    </row>
    <row r="73" spans="1:7">
      <c r="A73" s="239"/>
      <c r="B73" s="1379"/>
      <c r="C73" s="1379"/>
      <c r="D73" s="1379"/>
      <c r="E73" s="1379"/>
      <c r="F73" s="1379"/>
      <c r="G73" s="236"/>
    </row>
    <row r="74" spans="1:7">
      <c r="A74" s="239"/>
      <c r="B74" s="1379"/>
      <c r="C74" s="1379"/>
      <c r="D74" s="1379"/>
      <c r="E74" s="1379"/>
      <c r="F74" s="1379"/>
      <c r="G74" s="236"/>
    </row>
    <row r="75" spans="1:7">
      <c r="A75" s="239"/>
      <c r="B75" s="1379"/>
      <c r="C75" s="1379"/>
      <c r="D75" s="1379"/>
      <c r="E75" s="1379"/>
      <c r="F75" s="1379"/>
      <c r="G75" s="236"/>
    </row>
    <row r="76" spans="1:7">
      <c r="A76" s="239"/>
      <c r="B76" s="1379"/>
      <c r="C76" s="1379"/>
      <c r="D76" s="1379"/>
      <c r="E76" s="1379"/>
      <c r="F76" s="1379"/>
      <c r="G76" s="236"/>
    </row>
    <row r="77" spans="1:7">
      <c r="A77" s="239"/>
      <c r="B77" s="1379"/>
      <c r="C77" s="1379"/>
      <c r="D77" s="1379"/>
      <c r="E77" s="1379"/>
      <c r="F77" s="1379"/>
      <c r="G77" s="236"/>
    </row>
    <row r="78" spans="1:7">
      <c r="A78" s="239"/>
      <c r="B78" s="1379"/>
      <c r="C78" s="1379"/>
      <c r="D78" s="1379"/>
      <c r="E78" s="1379"/>
      <c r="F78" s="1379"/>
      <c r="G78" s="236"/>
    </row>
    <row r="79" spans="1:7">
      <c r="A79" s="239"/>
      <c r="B79" s="1379"/>
      <c r="C79" s="1379"/>
      <c r="D79" s="1379"/>
      <c r="E79" s="1379"/>
      <c r="F79" s="1379"/>
      <c r="G79" s="236"/>
    </row>
    <row r="80" spans="1:7">
      <c r="A80" s="239"/>
      <c r="B80" s="1379"/>
      <c r="C80" s="1379"/>
      <c r="D80" s="1379"/>
      <c r="E80" s="1379"/>
      <c r="F80" s="1379"/>
      <c r="G80" s="236"/>
    </row>
    <row r="81" spans="1:7">
      <c r="A81" s="239"/>
      <c r="B81" s="1379"/>
      <c r="C81" s="1379"/>
      <c r="D81" s="1379"/>
      <c r="E81" s="1379"/>
      <c r="F81" s="1379"/>
      <c r="G81" s="236"/>
    </row>
    <row r="82" spans="1:7">
      <c r="A82" s="181"/>
      <c r="B82" s="1814"/>
      <c r="C82" s="1814"/>
      <c r="D82" s="1814"/>
      <c r="E82" s="1559"/>
      <c r="F82" s="1814"/>
      <c r="G82" s="176"/>
    </row>
    <row r="83" spans="1:7">
      <c r="A83" s="181"/>
      <c r="B83" s="1814"/>
      <c r="C83" s="1814"/>
      <c r="D83" s="1814"/>
      <c r="E83" s="1559"/>
      <c r="F83" s="1814"/>
      <c r="G83" s="176"/>
    </row>
    <row r="84" spans="1:7">
      <c r="A84" s="181"/>
      <c r="B84" s="1814"/>
      <c r="C84" s="1814"/>
      <c r="D84" s="1814"/>
      <c r="E84" s="1814"/>
      <c r="F84" s="1814"/>
      <c r="G84" s="176"/>
    </row>
    <row r="85" spans="1:7">
      <c r="A85" s="181"/>
      <c r="B85" s="1814"/>
      <c r="C85" s="1814"/>
      <c r="D85" s="1814"/>
      <c r="E85" s="1815"/>
      <c r="F85" s="1600"/>
      <c r="G85" s="223"/>
    </row>
    <row r="86" spans="1:7">
      <c r="A86" s="181"/>
      <c r="B86" s="1815"/>
      <c r="C86" s="1814"/>
      <c r="D86" s="1814"/>
      <c r="E86" s="1815"/>
      <c r="F86" s="1600"/>
      <c r="G86" s="223"/>
    </row>
    <row r="87" spans="1:7">
      <c r="A87" s="181"/>
      <c r="B87" s="1814"/>
      <c r="C87" s="1814"/>
      <c r="D87" s="1814"/>
      <c r="E87" s="1815"/>
      <c r="F87" s="1600"/>
      <c r="G87" s="223"/>
    </row>
    <row r="88" spans="1:7">
      <c r="A88" s="181"/>
      <c r="B88" s="1815"/>
      <c r="C88" s="1814"/>
      <c r="D88" s="1814"/>
      <c r="E88" s="1815"/>
      <c r="F88" s="1600"/>
      <c r="G88" s="223"/>
    </row>
    <row r="89" spans="1:7">
      <c r="A89" s="181"/>
      <c r="B89" s="1814"/>
      <c r="C89" s="1814"/>
      <c r="D89" s="1814"/>
      <c r="E89" s="1815"/>
      <c r="F89" s="1600"/>
      <c r="G89" s="223"/>
    </row>
    <row r="90" spans="1:7">
      <c r="A90" s="181"/>
      <c r="B90" s="1814"/>
      <c r="C90" s="1814"/>
      <c r="D90" s="1814"/>
      <c r="E90" s="1815"/>
      <c r="F90" s="1600"/>
      <c r="G90" s="223"/>
    </row>
    <row r="91" spans="1:7">
      <c r="A91" s="181"/>
      <c r="B91" s="1814"/>
      <c r="C91" s="1814"/>
      <c r="D91" s="1814"/>
      <c r="E91" s="1815"/>
      <c r="F91" s="1600"/>
      <c r="G91" s="223"/>
    </row>
    <row r="92" spans="1:7">
      <c r="A92" s="181"/>
      <c r="B92" s="1814"/>
      <c r="C92" s="1814"/>
      <c r="D92" s="1814"/>
      <c r="E92" s="1815"/>
      <c r="F92" s="1600"/>
      <c r="G92" s="223"/>
    </row>
    <row r="93" spans="1:7">
      <c r="A93" s="181"/>
      <c r="B93" s="1814"/>
      <c r="C93" s="1814"/>
      <c r="D93" s="1814"/>
      <c r="E93" s="1815"/>
      <c r="F93" s="1600"/>
      <c r="G93" s="223"/>
    </row>
    <row r="94" spans="1:7">
      <c r="A94" s="181"/>
      <c r="B94" s="1814"/>
      <c r="C94" s="1814"/>
      <c r="D94" s="1814"/>
      <c r="E94" s="1815"/>
      <c r="F94" s="1600"/>
      <c r="G94" s="223"/>
    </row>
    <row r="95" spans="1:7">
      <c r="A95" s="181"/>
      <c r="B95" s="1814"/>
      <c r="C95" s="1814"/>
      <c r="D95" s="1814"/>
      <c r="E95" s="1815"/>
      <c r="F95" s="1600"/>
      <c r="G95" s="223"/>
    </row>
    <row r="96" spans="1:7">
      <c r="A96" s="181"/>
      <c r="B96" s="1814"/>
      <c r="C96" s="1814"/>
      <c r="D96" s="1814"/>
      <c r="E96" s="1815"/>
      <c r="F96" s="1600"/>
      <c r="G96" s="223"/>
    </row>
    <row r="97" spans="1:7">
      <c r="A97" s="181"/>
      <c r="B97" s="1814"/>
      <c r="C97" s="1814"/>
      <c r="D97" s="1814"/>
      <c r="E97" s="1815"/>
      <c r="F97" s="1600"/>
      <c r="G97" s="223"/>
    </row>
    <row r="98" spans="1:7">
      <c r="A98" s="181"/>
      <c r="B98" s="1814"/>
      <c r="C98" s="1814"/>
      <c r="D98" s="1814"/>
      <c r="E98" s="1815"/>
      <c r="F98" s="1600"/>
      <c r="G98" s="223"/>
    </row>
    <row r="99" spans="1:7">
      <c r="A99" s="181"/>
      <c r="B99" s="1814"/>
      <c r="C99" s="1814"/>
      <c r="D99" s="1814"/>
      <c r="E99" s="1815"/>
      <c r="F99" s="1600"/>
      <c r="G99" s="223"/>
    </row>
    <row r="100" spans="1:7">
      <c r="A100" s="181"/>
      <c r="B100" s="1814"/>
      <c r="C100" s="1814"/>
      <c r="D100" s="1814"/>
      <c r="E100" s="1815"/>
      <c r="F100" s="1600"/>
      <c r="G100" s="223"/>
    </row>
    <row r="101" spans="1:7">
      <c r="A101" s="181"/>
      <c r="B101" s="1814"/>
      <c r="C101" s="1814"/>
      <c r="D101" s="1814"/>
      <c r="E101" s="1815"/>
      <c r="F101" s="1600"/>
      <c r="G101" s="223"/>
    </row>
    <row r="102" spans="1:7">
      <c r="A102" s="181"/>
      <c r="B102" s="1814"/>
      <c r="C102" s="1814"/>
      <c r="D102" s="1814"/>
      <c r="E102" s="1815"/>
      <c r="F102" s="1600"/>
      <c r="G102" s="223"/>
    </row>
    <row r="103" spans="1:7">
      <c r="A103" s="181"/>
      <c r="B103" s="1814"/>
      <c r="C103" s="1814"/>
      <c r="D103" s="1814"/>
      <c r="E103" s="1815"/>
      <c r="F103" s="1600"/>
      <c r="G103" s="223"/>
    </row>
    <row r="104" spans="1:7">
      <c r="A104" s="181"/>
      <c r="B104" s="1814"/>
      <c r="C104" s="1814"/>
      <c r="D104" s="1814"/>
      <c r="E104" s="1815"/>
      <c r="F104" s="1600"/>
      <c r="G104" s="223"/>
    </row>
    <row r="105" spans="1:7">
      <c r="A105" s="181"/>
      <c r="B105" s="1814"/>
      <c r="C105" s="1814"/>
      <c r="D105" s="1814"/>
      <c r="E105" s="1815"/>
      <c r="F105" s="1600"/>
      <c r="G105" s="223"/>
    </row>
    <row r="106" spans="1:7">
      <c r="A106" s="181"/>
      <c r="B106" s="1814"/>
      <c r="C106" s="1814"/>
      <c r="D106" s="1814"/>
      <c r="E106" s="1815"/>
      <c r="F106" s="1600"/>
      <c r="G106" s="223"/>
    </row>
    <row r="107" spans="1:7">
      <c r="A107" s="181"/>
      <c r="B107" s="1814"/>
      <c r="C107" s="1814"/>
      <c r="D107" s="1814"/>
      <c r="E107" s="1815"/>
      <c r="F107" s="1600"/>
      <c r="G107" s="223"/>
    </row>
    <row r="108" spans="1:7">
      <c r="A108" s="181"/>
      <c r="B108" s="1814"/>
      <c r="C108" s="1814"/>
      <c r="D108" s="1814"/>
      <c r="E108" s="1815"/>
      <c r="F108" s="1600"/>
      <c r="G108" s="223"/>
    </row>
    <row r="109" spans="1:7">
      <c r="A109" s="181"/>
      <c r="B109" s="1814"/>
      <c r="C109" s="1814"/>
      <c r="D109" s="1814"/>
      <c r="E109" s="1815"/>
      <c r="F109" s="1600"/>
      <c r="G109" s="223"/>
    </row>
    <row r="110" spans="1:7">
      <c r="A110" s="181"/>
      <c r="B110" s="1814"/>
      <c r="C110" s="1814"/>
      <c r="D110" s="1814"/>
      <c r="E110" s="1815"/>
      <c r="F110" s="1600"/>
      <c r="G110" s="223"/>
    </row>
    <row r="111" spans="1:7">
      <c r="A111" s="181"/>
      <c r="B111" s="1814"/>
      <c r="C111" s="1814"/>
      <c r="D111" s="1814"/>
      <c r="E111" s="1815"/>
      <c r="F111" s="1600"/>
      <c r="G111" s="223"/>
    </row>
    <row r="112" spans="1:7">
      <c r="A112" s="181"/>
      <c r="B112" s="1814"/>
      <c r="C112" s="1814"/>
      <c r="D112" s="1814"/>
      <c r="E112" s="1815"/>
      <c r="F112" s="1600"/>
      <c r="G112" s="223"/>
    </row>
    <row r="113" spans="1:7">
      <c r="A113" s="181"/>
      <c r="B113" s="1814"/>
      <c r="C113" s="1814"/>
      <c r="D113" s="1814"/>
      <c r="E113" s="1815"/>
      <c r="F113" s="1600"/>
      <c r="G113" s="223"/>
    </row>
    <row r="114" spans="1:7">
      <c r="A114" s="181"/>
      <c r="B114" s="1815"/>
      <c r="C114" s="1814"/>
      <c r="D114" s="1814"/>
      <c r="E114" s="1815"/>
      <c r="F114" s="1600"/>
      <c r="G114" s="223"/>
    </row>
    <row r="115" spans="1:7">
      <c r="A115" s="181"/>
      <c r="B115" s="1814"/>
      <c r="C115" s="1814"/>
      <c r="D115" s="1814"/>
      <c r="E115" s="1815"/>
      <c r="F115" s="1600"/>
      <c r="G115" s="223"/>
    </row>
    <row r="116" spans="1:7">
      <c r="A116" s="181"/>
      <c r="B116" s="1815"/>
      <c r="C116" s="1814"/>
      <c r="D116" s="1814"/>
      <c r="E116" s="1815"/>
      <c r="F116" s="1600"/>
      <c r="G116" s="223"/>
    </row>
    <row r="117" spans="1:7">
      <c r="A117" s="181"/>
      <c r="B117" s="1815"/>
      <c r="C117" s="1814"/>
      <c r="D117" s="1814"/>
      <c r="E117" s="1815"/>
      <c r="F117" s="1600"/>
      <c r="G117" s="223"/>
    </row>
    <row r="118" spans="1:7">
      <c r="A118" s="181"/>
      <c r="B118" s="1815"/>
      <c r="C118" s="1814"/>
      <c r="D118" s="1814"/>
      <c r="E118" s="1815"/>
      <c r="F118" s="1600"/>
      <c r="G118" s="223"/>
    </row>
    <row r="119" spans="1:7">
      <c r="A119" s="181"/>
      <c r="B119" s="1815"/>
      <c r="C119" s="1814"/>
      <c r="D119" s="1814"/>
      <c r="E119" s="1815"/>
      <c r="F119" s="1600"/>
      <c r="G119" s="223"/>
    </row>
    <row r="120" spans="1:7">
      <c r="A120" s="181"/>
      <c r="B120" s="1815"/>
      <c r="C120" s="1814"/>
      <c r="D120" s="1814"/>
      <c r="E120" s="1815"/>
      <c r="F120" s="1600"/>
      <c r="G120" s="223"/>
    </row>
    <row r="121" spans="1:7">
      <c r="A121" s="181"/>
      <c r="B121" s="1815"/>
      <c r="C121" s="1814"/>
      <c r="D121" s="1814"/>
      <c r="E121" s="1815"/>
      <c r="F121" s="1600"/>
      <c r="G121" s="223"/>
    </row>
    <row r="122" spans="1:7">
      <c r="A122" s="181"/>
      <c r="B122" s="1815"/>
      <c r="C122" s="1814"/>
      <c r="D122" s="1814"/>
      <c r="E122" s="1815"/>
      <c r="F122" s="1600"/>
      <c r="G122" s="223"/>
    </row>
    <row r="123" spans="1:7">
      <c r="A123" s="181"/>
      <c r="B123" s="1815"/>
      <c r="C123" s="1814"/>
      <c r="D123" s="1814"/>
      <c r="E123" s="1815"/>
      <c r="F123" s="1600"/>
      <c r="G123" s="223"/>
    </row>
    <row r="124" spans="1:7">
      <c r="A124" s="181"/>
      <c r="B124" s="1815"/>
      <c r="C124" s="1814"/>
      <c r="D124" s="1814"/>
      <c r="E124" s="1815"/>
      <c r="F124" s="1600"/>
      <c r="G124" s="223"/>
    </row>
    <row r="125" spans="1:7">
      <c r="A125" s="181"/>
      <c r="B125" s="1815"/>
      <c r="C125" s="1814"/>
      <c r="D125" s="1814"/>
      <c r="E125" s="1815"/>
      <c r="F125" s="1600"/>
      <c r="G125" s="223"/>
    </row>
    <row r="126" spans="1:7" ht="15.75" thickBot="1">
      <c r="A126" s="224"/>
      <c r="B126" s="212"/>
      <c r="C126" s="225"/>
      <c r="D126" s="225"/>
      <c r="E126" s="212"/>
      <c r="F126" s="226"/>
      <c r="G126" s="227"/>
    </row>
    <row r="127" spans="1:7">
      <c r="A127" s="193"/>
      <c r="B127" s="193"/>
      <c r="C127" s="175"/>
      <c r="D127" s="175"/>
      <c r="E127" s="193"/>
      <c r="F127" s="222"/>
      <c r="G127" s="222" t="s">
        <v>1527</v>
      </c>
    </row>
    <row r="128" spans="1:7">
      <c r="A128" s="193"/>
      <c r="B128" s="193"/>
      <c r="C128" s="175"/>
      <c r="D128" s="175"/>
      <c r="E128" s="193"/>
      <c r="F128" s="222"/>
      <c r="G128" s="222"/>
    </row>
    <row r="129" spans="1:7">
      <c r="A129" s="193"/>
      <c r="B129" s="193"/>
      <c r="C129" s="175"/>
      <c r="D129" s="175"/>
      <c r="E129" s="193"/>
      <c r="F129" s="222"/>
      <c r="G129" s="387" t="s">
        <v>1839</v>
      </c>
    </row>
    <row r="130" spans="1:7">
      <c r="A130" s="175" t="s">
        <v>1840</v>
      </c>
      <c r="B130" s="175"/>
      <c r="C130" s="175"/>
      <c r="D130" s="175"/>
      <c r="E130" s="175"/>
      <c r="F130" s="228"/>
      <c r="G130" s="126"/>
    </row>
    <row r="131" spans="1:7">
      <c r="A131" s="193"/>
      <c r="B131" s="193"/>
      <c r="C131" s="193"/>
      <c r="D131" s="193"/>
      <c r="E131" s="193"/>
      <c r="F131" s="222"/>
      <c r="G131" s="222"/>
    </row>
    <row r="132" spans="1:7">
      <c r="A132" s="193"/>
      <c r="B132" s="193"/>
      <c r="C132" s="193"/>
      <c r="D132" s="193"/>
      <c r="E132" s="193"/>
      <c r="F132" s="222"/>
      <c r="G132" s="222"/>
    </row>
    <row r="133" spans="1:7">
      <c r="A133" s="193"/>
      <c r="B133" s="193"/>
      <c r="C133" s="193"/>
      <c r="D133" s="193"/>
      <c r="E133" s="193"/>
      <c r="F133" s="222"/>
      <c r="G133" s="222"/>
    </row>
    <row r="134" spans="1:7">
      <c r="A134" s="193"/>
      <c r="B134" s="193"/>
      <c r="C134" s="193"/>
      <c r="D134" s="193"/>
      <c r="E134" s="193"/>
      <c r="F134" s="222"/>
      <c r="G134" s="222"/>
    </row>
    <row r="135" spans="1:7">
      <c r="A135" s="193"/>
      <c r="B135" s="193"/>
      <c r="C135" s="193"/>
      <c r="D135" s="193"/>
      <c r="E135" s="193"/>
      <c r="F135" s="222"/>
      <c r="G135" s="222"/>
    </row>
    <row r="136" spans="1:7">
      <c r="A136" s="193"/>
      <c r="B136" s="193"/>
      <c r="C136" s="193"/>
      <c r="D136" s="193"/>
      <c r="E136" s="193"/>
      <c r="F136" s="222"/>
      <c r="G136" s="222"/>
    </row>
    <row r="137" spans="1:7">
      <c r="A137" s="193"/>
      <c r="B137" s="193"/>
      <c r="C137" s="193"/>
      <c r="D137" s="193"/>
      <c r="E137" s="193"/>
      <c r="F137" s="222"/>
      <c r="G137" s="222"/>
    </row>
    <row r="138" spans="1:7">
      <c r="A138" s="193"/>
      <c r="B138" s="193"/>
      <c r="C138" s="193"/>
      <c r="D138" s="193"/>
      <c r="E138" s="193"/>
      <c r="F138" s="222"/>
      <c r="G138" s="222"/>
    </row>
    <row r="139" spans="1:7">
      <c r="A139" s="193"/>
      <c r="B139" s="193"/>
      <c r="C139" s="193"/>
      <c r="D139" s="193"/>
      <c r="E139" s="193"/>
      <c r="F139" s="222"/>
      <c r="G139" s="222"/>
    </row>
    <row r="140" spans="1:7">
      <c r="A140" s="193"/>
      <c r="B140" s="193"/>
      <c r="C140" s="193"/>
      <c r="D140" s="193"/>
      <c r="E140" s="193"/>
      <c r="F140" s="222"/>
      <c r="G140" s="222"/>
    </row>
    <row r="141" spans="1:7">
      <c r="A141" s="193"/>
      <c r="B141" s="193"/>
      <c r="C141" s="193"/>
      <c r="D141" s="193"/>
      <c r="E141" s="193"/>
      <c r="F141" s="222"/>
      <c r="G141" s="222"/>
    </row>
    <row r="142" spans="1:7">
      <c r="A142" s="193"/>
      <c r="B142" s="193"/>
      <c r="C142" s="193"/>
      <c r="D142" s="193"/>
      <c r="E142" s="193"/>
      <c r="F142" s="222"/>
      <c r="G142" s="222"/>
    </row>
    <row r="143" spans="1:7">
      <c r="A143" s="193"/>
      <c r="B143" s="193"/>
      <c r="C143" s="193"/>
      <c r="D143" s="193"/>
      <c r="E143" s="193"/>
      <c r="F143" s="222"/>
      <c r="G143" s="222"/>
    </row>
    <row r="144" spans="1:7">
      <c r="A144" s="193"/>
      <c r="B144" s="193"/>
      <c r="C144" s="193"/>
      <c r="D144" s="193"/>
      <c r="E144" s="193"/>
      <c r="F144" s="222"/>
      <c r="G144" s="222"/>
    </row>
    <row r="145" spans="1:7">
      <c r="A145" s="193"/>
      <c r="B145" s="193"/>
      <c r="C145" s="193"/>
      <c r="D145" s="193"/>
      <c r="E145" s="193"/>
      <c r="F145" s="222"/>
      <c r="G145" s="222"/>
    </row>
    <row r="146" spans="1:7">
      <c r="A146" s="193"/>
      <c r="B146" s="193"/>
      <c r="C146" s="193"/>
      <c r="D146" s="193"/>
      <c r="E146" s="193"/>
      <c r="F146" s="193"/>
      <c r="G146" s="193"/>
    </row>
    <row r="147" spans="1:7">
      <c r="A147" s="193"/>
      <c r="B147" s="193"/>
      <c r="C147" s="193"/>
      <c r="D147" s="193"/>
      <c r="E147" s="193"/>
      <c r="F147" s="193"/>
      <c r="G147" s="193"/>
    </row>
    <row r="148" spans="1:7">
      <c r="A148" s="193"/>
      <c r="B148" s="193"/>
      <c r="C148" s="193"/>
      <c r="D148" s="193"/>
      <c r="E148" s="193"/>
      <c r="F148" s="193"/>
      <c r="G148" s="193"/>
    </row>
    <row r="149" spans="1:7">
      <c r="A149" s="193"/>
      <c r="B149" s="193"/>
      <c r="C149" s="193"/>
      <c r="D149" s="193"/>
      <c r="E149" s="193"/>
      <c r="F149" s="193"/>
      <c r="G149" s="193"/>
    </row>
    <row r="150" spans="1:7">
      <c r="A150" s="193"/>
      <c r="B150" s="193"/>
      <c r="C150" s="193"/>
      <c r="D150" s="193"/>
      <c r="E150" s="193"/>
      <c r="F150" s="193"/>
      <c r="G150" s="193"/>
    </row>
  </sheetData>
  <customSheetViews>
    <customSheetView guid="{2AF3F5E9-4F61-4561-B177-4F48CBC3D886}" scale="60" colorId="22" showPageBreaks="1" printArea="1" view="pageBreakPreview">
      <selection activeCell="M53" sqref="M53"/>
      <rowBreaks count="1" manualBreakCount="1">
        <brk id="63" max="16383" man="1"/>
      </rowBreaks>
      <pageMargins left="0.4" right="0.4" top="0.3" bottom="0.3" header="0" footer="0"/>
      <printOptions horizontalCentered="1" verticalCentered="1"/>
      <pageSetup scale="69" fitToHeight="2" orientation="portrait" r:id="rId1"/>
      <headerFooter alignWithMargins="0"/>
    </customSheetView>
    <customSheetView guid="{D7BBBF77-F838-4AB2-B5F9-DD407B90DD55}" scale="60" colorId="22" showPageBreaks="1" printArea="1" view="pageBreakPreview">
      <selection activeCell="M53" sqref="M53"/>
      <rowBreaks count="1" manualBreakCount="1">
        <brk id="63" max="16383" man="1"/>
      </rowBreaks>
      <pageMargins left="0.4" right="0.4" top="0.3" bottom="0.3" header="0" footer="0"/>
      <printOptions horizontalCentered="1" verticalCentered="1"/>
      <pageSetup scale="69" fitToHeight="2" orientation="portrait" r:id="rId2"/>
      <headerFooter alignWithMargins="0"/>
    </customSheetView>
    <customSheetView guid="{4C413893-8AAD-4C6B-9F27-B589EDCD884E}" scale="87" colorId="22" showPageBreaks="1" fitToPage="1" printArea="1">
      <selection activeCell="B24" sqref="B24"/>
      <rowBreaks count="1" manualBreakCount="1">
        <brk id="63" max="16383" man="1"/>
      </rowBreaks>
      <pageMargins left="0.4" right="0.4" top="0.3" bottom="0.3" header="0" footer="0"/>
      <printOptions horizontalCentered="1" verticalCentered="1"/>
      <pageSetup scale="69" orientation="portrait" r:id="rId3"/>
      <headerFooter alignWithMargins="0"/>
    </customSheetView>
    <customSheetView guid="{A5549170-DBF5-42F1-9039-D999624B11D4}" scale="87" colorId="22" showPageBreaks="1">
      <selection activeCell="F78" sqref="F78"/>
      <rowBreaks count="1" manualBreakCount="1">
        <brk id="63" max="16383" man="1"/>
      </rowBreaks>
      <pageMargins left="0.4" right="0.4" top="0.3" bottom="0.3" header="0" footer="0"/>
      <printOptions horizontalCentered="1" verticalCentered="1"/>
      <pageSetup scale="73" fitToHeight="2" orientation="portrait" r:id="rId4"/>
      <headerFooter alignWithMargins="0"/>
    </customSheetView>
    <customSheetView guid="{A483E518-C1FA-4CA5-BC5D-12DF2516F4BA}" scale="60" colorId="22" showPageBreaks="1" printArea="1" view="pageBreakPreview">
      <selection activeCell="M53" sqref="M53"/>
      <rowBreaks count="1" manualBreakCount="1">
        <brk id="63" max="16383" man="1"/>
      </rowBreaks>
      <pageMargins left="0.4" right="0.4" top="0.3" bottom="0.3" header="0" footer="0"/>
      <printOptions horizontalCentered="1" verticalCentered="1"/>
      <pageSetup scale="69" fitToHeight="2" orientation="portrait" r:id="rId5"/>
      <headerFooter alignWithMargins="0"/>
    </customSheetView>
    <customSheetView guid="{7F4D4B31-14C7-431F-8554-797D686306A3}" scale="60" colorId="22" showPageBreaks="1" printArea="1" view="pageBreakPreview">
      <selection activeCell="M53" sqref="M53"/>
      <rowBreaks count="1" manualBreakCount="1">
        <brk id="63" max="16383" man="1"/>
      </rowBreaks>
      <pageMargins left="0.4" right="0.4" top="0.3" bottom="0.3" header="0" footer="0"/>
      <printOptions horizontalCentered="1" verticalCentered="1"/>
      <pageSetup scale="69" fitToHeight="2" orientation="portrait" r:id="rId6"/>
      <headerFooter alignWithMargins="0"/>
    </customSheetView>
  </customSheetViews>
  <mergeCells count="1">
    <mergeCell ref="B23:G23"/>
  </mergeCells>
  <phoneticPr fontId="83" type="noConversion"/>
  <printOptions horizontalCentered="1" verticalCentered="1"/>
  <pageMargins left="0.4" right="0.4" top="0.3" bottom="0.3" header="0" footer="0"/>
  <pageSetup scale="69" fitToHeight="2" orientation="portrait" r:id="rId7"/>
  <headerFooter alignWithMargins="0"/>
  <rowBreaks count="1" manualBreakCount="1">
    <brk id="63" max="16383" man="1"/>
  </rowBreaks>
  <customProperties>
    <customPr name="_pios_id" r:id="rId8"/>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76"/>
  <sheetViews>
    <sheetView workbookViewId="0"/>
  </sheetViews>
  <sheetFormatPr defaultColWidth="9.77734375" defaultRowHeight="15"/>
  <cols>
    <col min="1" max="1" width="4.77734375" customWidth="1"/>
    <col min="2" max="2" width="45.6640625" customWidth="1"/>
    <col min="3" max="3" width="25.44140625" customWidth="1"/>
    <col min="4" max="5" width="18.77734375" customWidth="1"/>
    <col min="6" max="10" width="19.77734375" customWidth="1"/>
    <col min="11" max="11" width="4.77734375" customWidth="1"/>
  </cols>
  <sheetData>
    <row r="1" spans="1:11" ht="15.75" thickBot="1">
      <c r="A1" s="587" t="str">
        <f>+'Data sheet'!A53</f>
        <v>Annual Report of New York American Water Company, Inc.  - Service Area 2                          Year Ended  December 31, 2018</v>
      </c>
      <c r="F1" s="587" t="str">
        <f>+_200201</f>
        <v>Annual Report of New York American Water Company, Inc.  - Service Area 2                          Year Ended  December 31, 2018</v>
      </c>
    </row>
    <row r="2" spans="1:11">
      <c r="A2" s="171"/>
      <c r="B2" s="172"/>
      <c r="C2" s="172"/>
      <c r="D2" s="172"/>
      <c r="E2" s="173"/>
      <c r="F2" s="171"/>
      <c r="G2" s="172"/>
      <c r="H2" s="172"/>
      <c r="I2" s="172"/>
      <c r="J2" s="172"/>
      <c r="K2" s="173"/>
    </row>
    <row r="3" spans="1:11" ht="15.75">
      <c r="A3" s="180"/>
      <c r="B3" s="317" t="s">
        <v>1841</v>
      </c>
      <c r="C3" s="175"/>
      <c r="D3" s="175"/>
      <c r="E3" s="176"/>
      <c r="F3" s="388" t="s">
        <v>1842</v>
      </c>
      <c r="G3" s="175"/>
      <c r="H3" s="175"/>
      <c r="I3" s="175"/>
      <c r="J3" s="175"/>
      <c r="K3" s="176"/>
    </row>
    <row r="4" spans="1:11" ht="15.75">
      <c r="A4" s="180"/>
      <c r="B4" s="317" t="s">
        <v>1843</v>
      </c>
      <c r="C4" s="175"/>
      <c r="D4" s="175"/>
      <c r="E4" s="176"/>
      <c r="F4" s="388" t="s">
        <v>1843</v>
      </c>
      <c r="G4" s="175"/>
      <c r="H4" s="175"/>
      <c r="I4" s="175"/>
      <c r="J4" s="175"/>
      <c r="K4" s="176"/>
    </row>
    <row r="5" spans="1:11" ht="15.75">
      <c r="A5" s="177"/>
      <c r="B5" s="373"/>
      <c r="C5" s="178"/>
      <c r="D5" s="178"/>
      <c r="E5" s="179"/>
      <c r="F5" s="389"/>
      <c r="G5" s="178"/>
      <c r="H5" s="178"/>
      <c r="I5" s="178"/>
      <c r="J5" s="178"/>
      <c r="K5" s="179"/>
    </row>
    <row r="6" spans="1:11">
      <c r="A6" s="300"/>
      <c r="B6" s="193"/>
      <c r="C6" s="193"/>
      <c r="D6" s="327"/>
      <c r="E6" s="196"/>
      <c r="F6" s="1017" t="s">
        <v>1844</v>
      </c>
      <c r="G6" s="1189" t="s">
        <v>1844</v>
      </c>
      <c r="H6" s="1189" t="s">
        <v>1844</v>
      </c>
      <c r="I6" s="1189" t="s">
        <v>1844</v>
      </c>
      <c r="J6" s="195"/>
      <c r="K6" s="340"/>
    </row>
    <row r="7" spans="1:11">
      <c r="A7" s="300" t="s">
        <v>1122</v>
      </c>
      <c r="B7" s="175" t="s">
        <v>1696</v>
      </c>
      <c r="C7" s="175"/>
      <c r="D7" s="312" t="s">
        <v>1133</v>
      </c>
      <c r="E7" s="340" t="s">
        <v>1845</v>
      </c>
      <c r="F7" s="1017" t="s">
        <v>1846</v>
      </c>
      <c r="G7" s="1189" t="s">
        <v>1846</v>
      </c>
      <c r="H7" s="1189" t="s">
        <v>1846</v>
      </c>
      <c r="I7" s="1189" t="s">
        <v>1846</v>
      </c>
      <c r="J7" s="1189" t="s">
        <v>2814</v>
      </c>
      <c r="K7" s="340" t="s">
        <v>1122</v>
      </c>
    </row>
    <row r="8" spans="1:11">
      <c r="A8" s="301" t="s">
        <v>1134</v>
      </c>
      <c r="B8" s="178" t="s">
        <v>3281</v>
      </c>
      <c r="C8" s="178"/>
      <c r="D8" s="311" t="s">
        <v>3282</v>
      </c>
      <c r="E8" s="337" t="s">
        <v>3283</v>
      </c>
      <c r="F8" s="1017" t="s">
        <v>3284</v>
      </c>
      <c r="G8" s="1198" t="s">
        <v>3429</v>
      </c>
      <c r="H8" s="1198" t="s">
        <v>3430</v>
      </c>
      <c r="I8" s="1198" t="s">
        <v>3431</v>
      </c>
      <c r="J8" s="1198" t="s">
        <v>3432</v>
      </c>
      <c r="K8" s="337" t="s">
        <v>1134</v>
      </c>
    </row>
    <row r="9" spans="1:11">
      <c r="A9" s="301" t="s">
        <v>3437</v>
      </c>
      <c r="B9" s="178" t="s">
        <v>2387</v>
      </c>
      <c r="C9" s="178"/>
      <c r="D9" s="391"/>
      <c r="E9" s="2300"/>
      <c r="F9" s="392"/>
      <c r="G9" s="393"/>
      <c r="H9" s="393"/>
      <c r="I9" s="393"/>
      <c r="J9" s="394"/>
      <c r="K9" s="337" t="s">
        <v>3437</v>
      </c>
    </row>
    <row r="10" spans="1:11">
      <c r="A10" s="301" t="s">
        <v>3438</v>
      </c>
      <c r="B10" s="1257" t="s">
        <v>1847</v>
      </c>
      <c r="C10" s="178"/>
      <c r="D10" s="395"/>
      <c r="E10" s="396"/>
      <c r="F10" s="397"/>
      <c r="G10" s="398"/>
      <c r="H10" s="398"/>
      <c r="I10" s="398"/>
      <c r="J10" s="399"/>
      <c r="K10" s="337" t="s">
        <v>3438</v>
      </c>
    </row>
    <row r="11" spans="1:11">
      <c r="A11" s="301" t="s">
        <v>3439</v>
      </c>
      <c r="B11" s="1257" t="s">
        <v>1848</v>
      </c>
      <c r="C11" s="178"/>
      <c r="D11" s="1486">
        <f>SUM(E11:J11)</f>
        <v>156246757</v>
      </c>
      <c r="E11" s="1487">
        <v>156246757</v>
      </c>
      <c r="F11" s="1488"/>
      <c r="G11" s="1489"/>
      <c r="H11" s="1489"/>
      <c r="I11" s="1489"/>
      <c r="J11" s="1489"/>
      <c r="K11" s="337" t="s">
        <v>3439</v>
      </c>
    </row>
    <row r="12" spans="1:11">
      <c r="A12" s="301" t="s">
        <v>3440</v>
      </c>
      <c r="B12" s="1257" t="s">
        <v>1849</v>
      </c>
      <c r="C12" s="178"/>
      <c r="D12" s="395"/>
      <c r="E12" s="396"/>
      <c r="F12" s="397"/>
      <c r="G12" s="398"/>
      <c r="H12" s="398"/>
      <c r="I12" s="398"/>
      <c r="J12" s="399"/>
      <c r="K12" s="337" t="s">
        <v>3440</v>
      </c>
    </row>
    <row r="13" spans="1:11">
      <c r="A13" s="301" t="s">
        <v>3441</v>
      </c>
      <c r="B13" s="1257" t="s">
        <v>1850</v>
      </c>
      <c r="C13" s="178"/>
      <c r="D13" s="1482">
        <f>SUM(E13:J13)</f>
        <v>0</v>
      </c>
      <c r="E13" s="1483"/>
      <c r="F13" s="1484"/>
      <c r="G13" s="1485"/>
      <c r="H13" s="1485"/>
      <c r="I13" s="1485"/>
      <c r="J13" s="1485"/>
      <c r="K13" s="337" t="s">
        <v>3441</v>
      </c>
    </row>
    <row r="14" spans="1:11">
      <c r="A14" s="301" t="s">
        <v>3442</v>
      </c>
      <c r="B14" s="1257" t="s">
        <v>1851</v>
      </c>
      <c r="C14" s="178"/>
      <c r="D14" s="1482">
        <f>SUM(E14:J14)</f>
        <v>0</v>
      </c>
      <c r="E14" s="1483"/>
      <c r="F14" s="1490"/>
      <c r="G14" s="1485"/>
      <c r="H14" s="1485"/>
      <c r="I14" s="1485"/>
      <c r="J14" s="1485"/>
      <c r="K14" s="337" t="s">
        <v>3442</v>
      </c>
    </row>
    <row r="15" spans="1:11">
      <c r="A15" s="301" t="s">
        <v>3443</v>
      </c>
      <c r="B15" s="1257" t="s">
        <v>1852</v>
      </c>
      <c r="C15" s="178"/>
      <c r="D15" s="1491">
        <f>SUM(E15:J15)</f>
        <v>0</v>
      </c>
      <c r="E15" s="1483"/>
      <c r="F15" s="1490"/>
      <c r="G15" s="1485"/>
      <c r="H15" s="1485"/>
      <c r="I15" s="1485"/>
      <c r="J15" s="1485"/>
      <c r="K15" s="337" t="s">
        <v>3443</v>
      </c>
    </row>
    <row r="16" spans="1:11">
      <c r="A16" s="301" t="s">
        <v>3444</v>
      </c>
      <c r="B16" s="1257" t="s">
        <v>3588</v>
      </c>
      <c r="C16" s="178"/>
      <c r="D16" s="1491">
        <f t="shared" ref="D16:J16" si="0">SUM(D11:D15)</f>
        <v>156246757</v>
      </c>
      <c r="E16" s="1494">
        <f t="shared" si="0"/>
        <v>156246757</v>
      </c>
      <c r="F16" s="1516">
        <f t="shared" si="0"/>
        <v>0</v>
      </c>
      <c r="G16" s="1496">
        <f t="shared" si="0"/>
        <v>0</v>
      </c>
      <c r="H16" s="1496">
        <f t="shared" si="0"/>
        <v>0</v>
      </c>
      <c r="I16" s="1496">
        <f t="shared" si="0"/>
        <v>0</v>
      </c>
      <c r="J16" s="1496">
        <f t="shared" si="0"/>
        <v>0</v>
      </c>
      <c r="K16" s="337" t="s">
        <v>3444</v>
      </c>
    </row>
    <row r="17" spans="1:11">
      <c r="A17" s="301" t="s">
        <v>3445</v>
      </c>
      <c r="B17" s="1257" t="s">
        <v>3589</v>
      </c>
      <c r="C17" s="178"/>
      <c r="D17" s="1491">
        <f t="shared" ref="D17:D22" si="1">SUM(E17:J17)</f>
        <v>0</v>
      </c>
      <c r="E17" s="1483"/>
      <c r="F17" s="1490"/>
      <c r="G17" s="1485"/>
      <c r="H17" s="1485"/>
      <c r="I17" s="1485"/>
      <c r="J17" s="1485"/>
      <c r="K17" s="337" t="s">
        <v>3445</v>
      </c>
    </row>
    <row r="18" spans="1:11">
      <c r="A18" s="301" t="s">
        <v>3446</v>
      </c>
      <c r="B18" s="1257" t="s">
        <v>3590</v>
      </c>
      <c r="C18" s="178"/>
      <c r="D18" s="1491">
        <f t="shared" si="1"/>
        <v>0</v>
      </c>
      <c r="E18" s="1483"/>
      <c r="F18" s="1490"/>
      <c r="G18" s="1485"/>
      <c r="H18" s="1485"/>
      <c r="I18" s="1485"/>
      <c r="J18" s="1485"/>
      <c r="K18" s="337" t="s">
        <v>3446</v>
      </c>
    </row>
    <row r="19" spans="1:11">
      <c r="A19" s="301" t="s">
        <v>3447</v>
      </c>
      <c r="B19" s="1257" t="s">
        <v>243</v>
      </c>
      <c r="C19" s="178"/>
      <c r="D19" s="1491">
        <f t="shared" si="1"/>
        <v>8020405</v>
      </c>
      <c r="E19" s="1483">
        <v>8020405</v>
      </c>
      <c r="F19" s="1490"/>
      <c r="G19" s="1485"/>
      <c r="H19" s="1485"/>
      <c r="I19" s="1485"/>
      <c r="J19" s="1485"/>
      <c r="K19" s="337" t="s">
        <v>3447</v>
      </c>
    </row>
    <row r="20" spans="1:11">
      <c r="A20" s="301" t="s">
        <v>3448</v>
      </c>
      <c r="B20" s="1257" t="s">
        <v>244</v>
      </c>
      <c r="C20" s="178"/>
      <c r="D20" s="1491">
        <f t="shared" si="1"/>
        <v>0</v>
      </c>
      <c r="E20" s="1483"/>
      <c r="F20" s="1490"/>
      <c r="G20" s="1485"/>
      <c r="H20" s="1485"/>
      <c r="I20" s="1485"/>
      <c r="J20" s="1485"/>
      <c r="K20" s="337" t="s">
        <v>3448</v>
      </c>
    </row>
    <row r="21" spans="1:11">
      <c r="A21" s="301" t="s">
        <v>3449</v>
      </c>
      <c r="B21" s="1257" t="s">
        <v>245</v>
      </c>
      <c r="C21" s="178"/>
      <c r="D21" s="1491">
        <f t="shared" si="1"/>
        <v>0</v>
      </c>
      <c r="E21" s="1483"/>
      <c r="F21" s="1490"/>
      <c r="G21" s="1485"/>
      <c r="H21" s="1485"/>
      <c r="I21" s="1485"/>
      <c r="J21" s="1485"/>
      <c r="K21" s="337" t="s">
        <v>3449</v>
      </c>
    </row>
    <row r="22" spans="1:11">
      <c r="A22" s="301" t="s">
        <v>3450</v>
      </c>
      <c r="B22" s="1257" t="s">
        <v>246</v>
      </c>
      <c r="C22" s="178"/>
      <c r="D22" s="1491">
        <f t="shared" si="1"/>
        <v>0</v>
      </c>
      <c r="E22" s="1483"/>
      <c r="F22" s="1490"/>
      <c r="G22" s="1485"/>
      <c r="H22" s="1485"/>
      <c r="I22" s="1485"/>
      <c r="J22" s="1485"/>
      <c r="K22" s="337" t="s">
        <v>3450</v>
      </c>
    </row>
    <row r="23" spans="1:11">
      <c r="A23" s="301" t="s">
        <v>3451</v>
      </c>
      <c r="B23" s="1257" t="s">
        <v>247</v>
      </c>
      <c r="C23" s="178"/>
      <c r="D23" s="1491">
        <f t="shared" ref="D23:J23" si="2">SUM(D16:D22)</f>
        <v>164267162</v>
      </c>
      <c r="E23" s="1494">
        <f t="shared" si="2"/>
        <v>164267162</v>
      </c>
      <c r="F23" s="1516">
        <f t="shared" si="2"/>
        <v>0</v>
      </c>
      <c r="G23" s="1491">
        <f t="shared" si="2"/>
        <v>0</v>
      </c>
      <c r="H23" s="1491">
        <f t="shared" si="2"/>
        <v>0</v>
      </c>
      <c r="I23" s="1491">
        <f t="shared" si="2"/>
        <v>0</v>
      </c>
      <c r="J23" s="1491">
        <f t="shared" si="2"/>
        <v>0</v>
      </c>
      <c r="K23" s="337" t="s">
        <v>3451</v>
      </c>
    </row>
    <row r="24" spans="1:11">
      <c r="A24" s="301" t="s">
        <v>3452</v>
      </c>
      <c r="B24" s="1257" t="s">
        <v>248</v>
      </c>
      <c r="C24" s="178"/>
      <c r="D24" s="1491">
        <f t="shared" ref="D24:J24" si="3">D41</f>
        <v>47270628</v>
      </c>
      <c r="E24" s="1494">
        <f>56460086+22462-6702259-856217-1653445+1</f>
        <v>47270628</v>
      </c>
      <c r="F24" s="1516">
        <f t="shared" si="3"/>
        <v>0</v>
      </c>
      <c r="G24" s="1496">
        <f t="shared" si="3"/>
        <v>0</v>
      </c>
      <c r="H24" s="1496">
        <f t="shared" si="3"/>
        <v>0</v>
      </c>
      <c r="I24" s="1496">
        <f t="shared" si="3"/>
        <v>0</v>
      </c>
      <c r="J24" s="1496">
        <f t="shared" si="3"/>
        <v>0</v>
      </c>
      <c r="K24" s="337" t="s">
        <v>3452</v>
      </c>
    </row>
    <row r="25" spans="1:11">
      <c r="A25" s="301" t="s">
        <v>3453</v>
      </c>
      <c r="B25" s="1257" t="s">
        <v>560</v>
      </c>
      <c r="C25" s="178"/>
      <c r="D25" s="1517">
        <f t="shared" ref="D25:J25" si="4">D23-D24</f>
        <v>116996534</v>
      </c>
      <c r="E25" s="1505">
        <f t="shared" si="4"/>
        <v>116996534</v>
      </c>
      <c r="F25" s="1518">
        <f t="shared" si="4"/>
        <v>0</v>
      </c>
      <c r="G25" s="1513">
        <f t="shared" si="4"/>
        <v>0</v>
      </c>
      <c r="H25" s="1513">
        <f t="shared" si="4"/>
        <v>0</v>
      </c>
      <c r="I25" s="1513">
        <f t="shared" si="4"/>
        <v>0</v>
      </c>
      <c r="J25" s="1513">
        <f t="shared" si="4"/>
        <v>0</v>
      </c>
      <c r="K25" s="337" t="s">
        <v>3453</v>
      </c>
    </row>
    <row r="26" spans="1:11">
      <c r="A26" s="301" t="s">
        <v>3454</v>
      </c>
      <c r="B26" s="2057" t="s">
        <v>561</v>
      </c>
      <c r="C26" s="193"/>
      <c r="D26" s="400"/>
      <c r="E26" s="401"/>
      <c r="F26" s="402"/>
      <c r="G26" s="403"/>
      <c r="H26" s="403"/>
      <c r="I26" s="403"/>
      <c r="J26" s="404"/>
      <c r="K26" s="337" t="s">
        <v>3454</v>
      </c>
    </row>
    <row r="27" spans="1:11">
      <c r="A27" s="301" t="s">
        <v>3455</v>
      </c>
      <c r="B27" s="1260" t="s">
        <v>562</v>
      </c>
      <c r="C27" s="191"/>
      <c r="D27" s="400"/>
      <c r="E27" s="401"/>
      <c r="F27" s="402"/>
      <c r="G27" s="403"/>
      <c r="H27" s="403"/>
      <c r="I27" s="403"/>
      <c r="J27" s="404"/>
      <c r="K27" s="337" t="s">
        <v>3455</v>
      </c>
    </row>
    <row r="28" spans="1:11">
      <c r="A28" s="301" t="s">
        <v>3456</v>
      </c>
      <c r="B28" s="1257" t="s">
        <v>563</v>
      </c>
      <c r="C28" s="178"/>
      <c r="D28" s="405"/>
      <c r="E28" s="406"/>
      <c r="F28" s="407"/>
      <c r="G28" s="408"/>
      <c r="H28" s="408"/>
      <c r="I28" s="408"/>
      <c r="J28" s="409"/>
      <c r="K28" s="337" t="s">
        <v>3456</v>
      </c>
    </row>
    <row r="29" spans="1:11">
      <c r="A29" s="301" t="s">
        <v>3457</v>
      </c>
      <c r="B29" s="1257" t="s">
        <v>564</v>
      </c>
      <c r="C29" s="178"/>
      <c r="D29" s="1486">
        <f>SUM(E29:J29)</f>
        <v>47270628</v>
      </c>
      <c r="E29" s="1487">
        <f>+E24</f>
        <v>47270628</v>
      </c>
      <c r="F29" s="1488"/>
      <c r="G29" s="1489"/>
      <c r="H29" s="1489"/>
      <c r="I29" s="1489"/>
      <c r="J29" s="1489"/>
      <c r="K29" s="337" t="s">
        <v>3457</v>
      </c>
    </row>
    <row r="30" spans="1:11">
      <c r="A30" s="301" t="s">
        <v>3458</v>
      </c>
      <c r="B30" s="1257" t="s">
        <v>565</v>
      </c>
      <c r="C30" s="178"/>
      <c r="D30" s="1492">
        <f>SUM(E30:J30)</f>
        <v>0</v>
      </c>
      <c r="E30" s="1483"/>
      <c r="F30" s="1493"/>
      <c r="G30" s="1485"/>
      <c r="H30" s="1485"/>
      <c r="I30" s="1485"/>
      <c r="J30" s="1485"/>
      <c r="K30" s="337" t="s">
        <v>3458</v>
      </c>
    </row>
    <row r="31" spans="1:11">
      <c r="A31" s="301" t="s">
        <v>3459</v>
      </c>
      <c r="B31" s="1257" t="s">
        <v>2984</v>
      </c>
      <c r="C31" s="178"/>
      <c r="D31" s="1491">
        <f t="shared" ref="D31:J31" si="5">SUM(D29:D30)</f>
        <v>47270628</v>
      </c>
      <c r="E31" s="1494">
        <f t="shared" si="5"/>
        <v>47270628</v>
      </c>
      <c r="F31" s="1495">
        <f t="shared" si="5"/>
        <v>0</v>
      </c>
      <c r="G31" s="1496">
        <f t="shared" si="5"/>
        <v>0</v>
      </c>
      <c r="H31" s="1496">
        <f t="shared" si="5"/>
        <v>0</v>
      </c>
      <c r="I31" s="1496">
        <f t="shared" si="5"/>
        <v>0</v>
      </c>
      <c r="J31" s="1496">
        <f t="shared" si="5"/>
        <v>0</v>
      </c>
      <c r="K31" s="337" t="s">
        <v>3459</v>
      </c>
    </row>
    <row r="32" spans="1:11">
      <c r="A32" s="301" t="s">
        <v>3460</v>
      </c>
      <c r="B32" s="1257" t="s">
        <v>2985</v>
      </c>
      <c r="C32" s="178"/>
      <c r="D32" s="405"/>
      <c r="E32" s="406"/>
      <c r="F32" s="410"/>
      <c r="G32" s="408"/>
      <c r="H32" s="408"/>
      <c r="I32" s="408"/>
      <c r="J32" s="409"/>
      <c r="K32" s="337" t="s">
        <v>3460</v>
      </c>
    </row>
    <row r="33" spans="1:11">
      <c r="A33" s="301" t="s">
        <v>3461</v>
      </c>
      <c r="B33" s="1257" t="s">
        <v>2986</v>
      </c>
      <c r="C33" s="178"/>
      <c r="D33" s="1492">
        <f>SUM(E33:J33)</f>
        <v>0</v>
      </c>
      <c r="E33" s="1483"/>
      <c r="F33" s="1493"/>
      <c r="G33" s="1485"/>
      <c r="H33" s="1485"/>
      <c r="I33" s="1485"/>
      <c r="J33" s="1485"/>
      <c r="K33" s="337" t="s">
        <v>3461</v>
      </c>
    </row>
    <row r="34" spans="1:11">
      <c r="A34" s="301" t="s">
        <v>2825</v>
      </c>
      <c r="B34" s="1257" t="s">
        <v>2987</v>
      </c>
      <c r="C34" s="178"/>
      <c r="D34" s="1492">
        <f>SUM(E34:J34)</f>
        <v>0</v>
      </c>
      <c r="E34" s="1483"/>
      <c r="F34" s="1493"/>
      <c r="G34" s="1485"/>
      <c r="H34" s="1485"/>
      <c r="I34" s="1485"/>
      <c r="J34" s="1485"/>
      <c r="K34" s="337" t="s">
        <v>2825</v>
      </c>
    </row>
    <row r="35" spans="1:11">
      <c r="A35" s="301" t="s">
        <v>2826</v>
      </c>
      <c r="B35" s="1257" t="s">
        <v>2988</v>
      </c>
      <c r="C35" s="178"/>
      <c r="D35" s="1491">
        <f t="shared" ref="D35:J35" si="6">SUM(D33:D34)</f>
        <v>0</v>
      </c>
      <c r="E35" s="1494">
        <f t="shared" si="6"/>
        <v>0</v>
      </c>
      <c r="F35" s="1495">
        <f t="shared" si="6"/>
        <v>0</v>
      </c>
      <c r="G35" s="1496">
        <f t="shared" si="6"/>
        <v>0</v>
      </c>
      <c r="H35" s="1496">
        <f t="shared" si="6"/>
        <v>0</v>
      </c>
      <c r="I35" s="1496">
        <f t="shared" si="6"/>
        <v>0</v>
      </c>
      <c r="J35" s="1496">
        <f t="shared" si="6"/>
        <v>0</v>
      </c>
      <c r="K35" s="337" t="s">
        <v>2826</v>
      </c>
    </row>
    <row r="36" spans="1:11">
      <c r="A36" s="301" t="s">
        <v>2827</v>
      </c>
      <c r="B36" s="1257" t="s">
        <v>2989</v>
      </c>
      <c r="C36" s="178"/>
      <c r="D36" s="1497"/>
      <c r="E36" s="1498"/>
      <c r="F36" s="1499"/>
      <c r="G36" s="1500"/>
      <c r="H36" s="1500"/>
      <c r="I36" s="1500"/>
      <c r="J36" s="1501"/>
      <c r="K36" s="337" t="s">
        <v>2827</v>
      </c>
    </row>
    <row r="37" spans="1:11">
      <c r="A37" s="301" t="s">
        <v>2828</v>
      </c>
      <c r="B37" s="1257" t="s">
        <v>2990</v>
      </c>
      <c r="C37" s="178"/>
      <c r="D37" s="1492">
        <f>SUM(E37:J37)</f>
        <v>0</v>
      </c>
      <c r="E37" s="1483"/>
      <c r="F37" s="1502"/>
      <c r="G37" s="1503"/>
      <c r="H37" s="1485"/>
      <c r="I37" s="1485"/>
      <c r="J37" s="1485"/>
      <c r="K37" s="337" t="s">
        <v>2828</v>
      </c>
    </row>
    <row r="38" spans="1:11">
      <c r="A38" s="301" t="s">
        <v>2829</v>
      </c>
      <c r="B38" s="1257" t="s">
        <v>2991</v>
      </c>
      <c r="C38" s="178"/>
      <c r="D38" s="1492">
        <f>SUM(E38:J38)</f>
        <v>0</v>
      </c>
      <c r="E38" s="1483"/>
      <c r="F38" s="1502"/>
      <c r="G38" s="1503"/>
      <c r="H38" s="1485"/>
      <c r="I38" s="1485"/>
      <c r="J38" s="1485"/>
      <c r="K38" s="337" t="s">
        <v>2829</v>
      </c>
    </row>
    <row r="39" spans="1:11">
      <c r="A39" s="301" t="s">
        <v>2830</v>
      </c>
      <c r="B39" s="1257" t="s">
        <v>2992</v>
      </c>
      <c r="C39" s="178"/>
      <c r="D39" s="1491">
        <f t="shared" ref="D39:J39" si="7">SUM(D37:D38)</f>
        <v>0</v>
      </c>
      <c r="E39" s="1494">
        <f t="shared" si="7"/>
        <v>0</v>
      </c>
      <c r="F39" s="1504">
        <f t="shared" si="7"/>
        <v>0</v>
      </c>
      <c r="G39" s="1491">
        <f t="shared" si="7"/>
        <v>0</v>
      </c>
      <c r="H39" s="1496">
        <f t="shared" si="7"/>
        <v>0</v>
      </c>
      <c r="I39" s="1496">
        <f t="shared" si="7"/>
        <v>0</v>
      </c>
      <c r="J39" s="1496">
        <f t="shared" si="7"/>
        <v>0</v>
      </c>
      <c r="K39" s="337" t="s">
        <v>2830</v>
      </c>
    </row>
    <row r="40" spans="1:11">
      <c r="A40" s="301" t="s">
        <v>2831</v>
      </c>
      <c r="B40" s="1257" t="s">
        <v>2993</v>
      </c>
      <c r="C40" s="178"/>
      <c r="D40" s="1492">
        <f>SUM(E40:J40)</f>
        <v>0</v>
      </c>
      <c r="E40" s="1483"/>
      <c r="F40" s="1502"/>
      <c r="G40" s="1503"/>
      <c r="H40" s="1485"/>
      <c r="I40" s="1485"/>
      <c r="J40" s="1485"/>
      <c r="K40" s="337" t="s">
        <v>2831</v>
      </c>
    </row>
    <row r="41" spans="1:11">
      <c r="A41" s="301" t="s">
        <v>2832</v>
      </c>
      <c r="B41" s="2057" t="s">
        <v>2994</v>
      </c>
      <c r="C41" s="175"/>
      <c r="D41" s="1486">
        <f t="shared" ref="D41:J41" si="8">D31+D35+D39+D40</f>
        <v>47270628</v>
      </c>
      <c r="E41" s="1505">
        <f t="shared" si="8"/>
        <v>47270628</v>
      </c>
      <c r="F41" s="1506">
        <f t="shared" si="8"/>
        <v>0</v>
      </c>
      <c r="G41" s="1486">
        <f t="shared" si="8"/>
        <v>0</v>
      </c>
      <c r="H41" s="1486">
        <f t="shared" si="8"/>
        <v>0</v>
      </c>
      <c r="I41" s="1486">
        <f t="shared" si="8"/>
        <v>0</v>
      </c>
      <c r="J41" s="1486">
        <f t="shared" si="8"/>
        <v>0</v>
      </c>
      <c r="K41" s="337" t="s">
        <v>2832</v>
      </c>
    </row>
    <row r="42" spans="1:11">
      <c r="A42" s="301" t="s">
        <v>2833</v>
      </c>
      <c r="B42" s="1257" t="s">
        <v>2995</v>
      </c>
      <c r="C42" s="386"/>
      <c r="D42" s="405"/>
      <c r="E42" s="406"/>
      <c r="F42" s="411"/>
      <c r="G42" s="408"/>
      <c r="H42" s="408"/>
      <c r="I42" s="408"/>
      <c r="J42" s="409"/>
      <c r="K42" s="337" t="s">
        <v>2833</v>
      </c>
    </row>
    <row r="43" spans="1:11">
      <c r="A43" s="412"/>
      <c r="B43" s="175"/>
      <c r="C43" s="175"/>
      <c r="D43" s="228"/>
      <c r="E43" s="326"/>
      <c r="F43" s="413"/>
      <c r="G43" s="175"/>
      <c r="H43" s="175"/>
      <c r="I43" s="175"/>
      <c r="J43" s="228"/>
      <c r="K43" s="414"/>
    </row>
    <row r="44" spans="1:11">
      <c r="A44" s="412"/>
      <c r="B44" s="175"/>
      <c r="C44" s="175"/>
      <c r="D44" s="228"/>
      <c r="E44" s="326"/>
      <c r="F44" s="413"/>
      <c r="G44" s="175"/>
      <c r="H44" s="175"/>
      <c r="I44" s="175"/>
      <c r="J44" s="228"/>
      <c r="K44" s="414"/>
    </row>
    <row r="45" spans="1:11">
      <c r="A45" s="412"/>
      <c r="B45" s="175"/>
      <c r="C45" s="175"/>
      <c r="D45" s="228"/>
      <c r="E45" s="326"/>
      <c r="F45" s="413"/>
      <c r="G45" s="193"/>
      <c r="H45" s="175"/>
      <c r="I45" s="175"/>
      <c r="J45" s="228"/>
      <c r="K45" s="414"/>
    </row>
    <row r="46" spans="1:11">
      <c r="A46" s="412"/>
      <c r="B46" s="193"/>
      <c r="C46" s="175"/>
      <c r="D46" s="228"/>
      <c r="E46" s="326"/>
      <c r="F46" s="413"/>
      <c r="G46" s="193"/>
      <c r="H46" s="175"/>
      <c r="I46" s="175"/>
      <c r="J46" s="228"/>
      <c r="K46" s="414"/>
    </row>
    <row r="47" spans="1:11">
      <c r="A47" s="412"/>
      <c r="B47" s="193"/>
      <c r="C47" s="175"/>
      <c r="D47" s="228"/>
      <c r="E47" s="326"/>
      <c r="F47" s="413"/>
      <c r="G47" s="193"/>
      <c r="H47" s="175"/>
      <c r="I47" s="175"/>
      <c r="J47" s="228"/>
      <c r="K47" s="414"/>
    </row>
    <row r="48" spans="1:11">
      <c r="A48" s="412"/>
      <c r="B48" s="193"/>
      <c r="C48" s="175"/>
      <c r="D48" s="228"/>
      <c r="E48" s="326"/>
      <c r="F48" s="413"/>
      <c r="G48" s="193"/>
      <c r="H48" s="175"/>
      <c r="I48" s="175"/>
      <c r="J48" s="228"/>
      <c r="K48" s="414"/>
    </row>
    <row r="49" spans="1:11">
      <c r="A49" s="412"/>
      <c r="B49" s="193"/>
      <c r="C49" s="175"/>
      <c r="D49" s="228"/>
      <c r="E49" s="326"/>
      <c r="F49" s="413"/>
      <c r="G49" s="193"/>
      <c r="H49" s="175"/>
      <c r="I49" s="175"/>
      <c r="J49" s="228"/>
      <c r="K49" s="414"/>
    </row>
    <row r="50" spans="1:11">
      <c r="A50" s="412"/>
      <c r="B50" s="193"/>
      <c r="C50" s="175"/>
      <c r="D50" s="228"/>
      <c r="E50" s="326"/>
      <c r="F50" s="413"/>
      <c r="G50" s="193"/>
      <c r="H50" s="175"/>
      <c r="I50" s="175"/>
      <c r="J50" s="228"/>
      <c r="K50" s="414"/>
    </row>
    <row r="51" spans="1:11">
      <c r="A51" s="412"/>
      <c r="B51" s="193"/>
      <c r="C51" s="175"/>
      <c r="D51" s="228"/>
      <c r="E51" s="326"/>
      <c r="F51" s="413"/>
      <c r="G51" s="193"/>
      <c r="H51" s="175"/>
      <c r="I51" s="175"/>
      <c r="J51" s="228"/>
      <c r="K51" s="414"/>
    </row>
    <row r="52" spans="1:11">
      <c r="A52" s="412"/>
      <c r="B52" s="193"/>
      <c r="C52" s="175"/>
      <c r="D52" s="228"/>
      <c r="E52" s="326"/>
      <c r="F52" s="413"/>
      <c r="G52" s="193"/>
      <c r="H52" s="175"/>
      <c r="I52" s="175"/>
      <c r="J52" s="228"/>
      <c r="K52" s="414"/>
    </row>
    <row r="53" spans="1:11">
      <c r="A53" s="412"/>
      <c r="B53" s="193"/>
      <c r="C53" s="175"/>
      <c r="D53" s="228"/>
      <c r="E53" s="326"/>
      <c r="F53" s="413"/>
      <c r="G53" s="193"/>
      <c r="H53" s="175"/>
      <c r="I53" s="175"/>
      <c r="J53" s="228"/>
      <c r="K53" s="414"/>
    </row>
    <row r="54" spans="1:11">
      <c r="A54" s="412"/>
      <c r="B54" s="193"/>
      <c r="C54" s="175"/>
      <c r="D54" s="228"/>
      <c r="E54" s="326"/>
      <c r="F54" s="413"/>
      <c r="G54" s="193"/>
      <c r="H54" s="175"/>
      <c r="I54" s="175"/>
      <c r="J54" s="228"/>
      <c r="K54" s="414"/>
    </row>
    <row r="55" spans="1:11">
      <c r="A55" s="412"/>
      <c r="B55" s="193"/>
      <c r="C55" s="175"/>
      <c r="D55" s="228"/>
      <c r="E55" s="326"/>
      <c r="F55" s="413"/>
      <c r="G55" s="193"/>
      <c r="H55" s="175"/>
      <c r="I55" s="175"/>
      <c r="J55" s="228"/>
      <c r="K55" s="414"/>
    </row>
    <row r="56" spans="1:11">
      <c r="A56" s="412"/>
      <c r="B56" s="193"/>
      <c r="C56" s="175"/>
      <c r="D56" s="228"/>
      <c r="E56" s="326"/>
      <c r="F56" s="413"/>
      <c r="G56" s="193"/>
      <c r="H56" s="175"/>
      <c r="I56" s="175"/>
      <c r="J56" s="228"/>
      <c r="K56" s="414"/>
    </row>
    <row r="57" spans="1:11">
      <c r="A57" s="412"/>
      <c r="B57" s="193"/>
      <c r="C57" s="175"/>
      <c r="D57" s="228"/>
      <c r="E57" s="326"/>
      <c r="F57" s="413"/>
      <c r="G57" s="193"/>
      <c r="H57" s="175"/>
      <c r="I57" s="175"/>
      <c r="J57" s="228"/>
      <c r="K57" s="414"/>
    </row>
    <row r="58" spans="1:11">
      <c r="A58" s="412"/>
      <c r="B58" s="193"/>
      <c r="C58" s="175"/>
      <c r="D58" s="228"/>
      <c r="E58" s="326"/>
      <c r="F58" s="413"/>
      <c r="G58" s="193"/>
      <c r="H58" s="175"/>
      <c r="I58" s="175"/>
      <c r="J58" s="228"/>
      <c r="K58" s="414"/>
    </row>
    <row r="59" spans="1:11">
      <c r="A59" s="412"/>
      <c r="B59" s="193"/>
      <c r="C59" s="175"/>
      <c r="D59" s="228"/>
      <c r="E59" s="326"/>
      <c r="F59" s="413"/>
      <c r="G59" s="193"/>
      <c r="H59" s="175"/>
      <c r="I59" s="175"/>
      <c r="J59" s="228"/>
      <c r="K59" s="414"/>
    </row>
    <row r="60" spans="1:11" ht="15.75" thickBot="1">
      <c r="A60" s="415"/>
      <c r="B60" s="212"/>
      <c r="C60" s="225"/>
      <c r="D60" s="416"/>
      <c r="E60" s="417"/>
      <c r="F60" s="224"/>
      <c r="G60" s="212"/>
      <c r="H60" s="225"/>
      <c r="I60" s="225"/>
      <c r="J60" s="416"/>
      <c r="K60" s="418"/>
    </row>
    <row r="61" spans="1:11">
      <c r="A61" s="2057" t="s">
        <v>2996</v>
      </c>
      <c r="B61" s="193"/>
      <c r="C61" s="175"/>
      <c r="D61" s="228"/>
      <c r="E61" s="228"/>
      <c r="F61" s="175"/>
      <c r="G61" s="193"/>
      <c r="H61" s="175"/>
      <c r="I61" s="175"/>
      <c r="J61" s="175" t="s">
        <v>2996</v>
      </c>
      <c r="K61" s="419"/>
    </row>
    <row r="62" spans="1:11">
      <c r="A62" s="175" t="s">
        <v>2997</v>
      </c>
      <c r="B62" s="175"/>
      <c r="C62" s="126"/>
      <c r="D62" s="228"/>
      <c r="E62" s="228"/>
      <c r="F62" s="175" t="s">
        <v>2998</v>
      </c>
      <c r="G62" s="175"/>
      <c r="H62" s="126"/>
      <c r="I62" s="175"/>
      <c r="J62" s="228"/>
      <c r="K62" s="419"/>
    </row>
    <row r="63" spans="1:11">
      <c r="A63" s="1515"/>
      <c r="B63" s="193"/>
      <c r="C63" s="193"/>
      <c r="D63" s="222"/>
      <c r="E63" s="222"/>
      <c r="F63" s="193"/>
      <c r="G63" s="193"/>
      <c r="H63" s="193"/>
      <c r="I63" s="193"/>
      <c r="J63" s="222"/>
      <c r="K63" s="193"/>
    </row>
    <row r="64" spans="1:11">
      <c r="A64" s="412"/>
      <c r="B64" s="193"/>
      <c r="C64" s="193"/>
      <c r="D64" s="222"/>
      <c r="E64" s="222"/>
      <c r="F64" s="193"/>
      <c r="G64" s="193"/>
      <c r="H64" s="193"/>
      <c r="I64" s="193"/>
      <c r="J64" s="222"/>
      <c r="K64" s="193"/>
    </row>
    <row r="65" spans="1:11">
      <c r="A65" s="412"/>
      <c r="B65" s="193"/>
      <c r="C65" s="193"/>
      <c r="D65" s="222"/>
      <c r="E65" s="222"/>
      <c r="F65" s="193"/>
      <c r="G65" s="193"/>
      <c r="H65" s="193"/>
      <c r="I65" s="193"/>
      <c r="J65" s="222"/>
      <c r="K65" s="193"/>
    </row>
    <row r="66" spans="1:11">
      <c r="A66" s="412"/>
      <c r="B66" s="193"/>
      <c r="C66" s="193"/>
      <c r="D66" s="222"/>
      <c r="E66" s="222"/>
      <c r="F66" s="193"/>
      <c r="G66" s="193"/>
      <c r="H66" s="193"/>
      <c r="I66" s="193"/>
      <c r="J66" s="222"/>
      <c r="K66" s="193"/>
    </row>
    <row r="67" spans="1:11">
      <c r="A67" s="412"/>
      <c r="B67" s="193"/>
      <c r="C67" s="193"/>
      <c r="D67" s="222"/>
      <c r="E67" s="222"/>
      <c r="F67" s="193"/>
      <c r="G67" s="193"/>
      <c r="H67" s="193"/>
      <c r="I67" s="193"/>
      <c r="J67" s="222"/>
      <c r="K67" s="193"/>
    </row>
    <row r="68" spans="1:11">
      <c r="A68" s="412"/>
      <c r="B68" s="193"/>
      <c r="C68" s="193"/>
      <c r="D68" s="222"/>
      <c r="E68" s="222"/>
      <c r="F68" s="193"/>
      <c r="G68" s="193"/>
      <c r="H68" s="193"/>
      <c r="I68" s="193"/>
      <c r="J68" s="222"/>
      <c r="K68" s="193"/>
    </row>
    <row r="69" spans="1:11">
      <c r="A69" s="412"/>
      <c r="B69" s="193"/>
      <c r="C69" s="193"/>
      <c r="D69" s="222"/>
      <c r="E69" s="222"/>
      <c r="F69" s="193"/>
      <c r="G69" s="193"/>
      <c r="H69" s="193"/>
      <c r="I69" s="193"/>
      <c r="J69" s="222"/>
      <c r="K69" s="193"/>
    </row>
    <row r="70" spans="1:11">
      <c r="A70" s="412"/>
      <c r="B70" s="193"/>
      <c r="C70" s="193"/>
      <c r="D70" s="222"/>
      <c r="E70" s="222"/>
      <c r="F70" s="193"/>
      <c r="G70" s="193"/>
      <c r="H70" s="193"/>
      <c r="I70" s="193"/>
      <c r="J70" s="222"/>
      <c r="K70" s="193"/>
    </row>
    <row r="71" spans="1:11">
      <c r="A71" s="193"/>
      <c r="B71" s="193"/>
      <c r="C71" s="193"/>
      <c r="D71" s="222"/>
      <c r="E71" s="222"/>
      <c r="F71" s="193"/>
      <c r="G71" s="193"/>
      <c r="H71" s="193"/>
      <c r="I71" s="193"/>
      <c r="J71" s="222"/>
      <c r="K71" s="222"/>
    </row>
    <row r="72" spans="1:11">
      <c r="A72" s="193"/>
      <c r="B72" s="193"/>
      <c r="C72" s="193"/>
      <c r="D72" s="222"/>
      <c r="E72" s="222"/>
      <c r="F72" s="193"/>
      <c r="G72" s="193"/>
      <c r="H72" s="193"/>
      <c r="I72" s="193"/>
      <c r="J72" s="222"/>
      <c r="K72" s="222"/>
    </row>
    <row r="73" spans="1:11">
      <c r="A73" s="193"/>
      <c r="B73" s="193"/>
      <c r="C73" s="193"/>
      <c r="D73" s="193"/>
      <c r="E73" s="193"/>
      <c r="F73" s="193"/>
      <c r="G73" s="193"/>
      <c r="H73" s="193"/>
      <c r="I73" s="193"/>
      <c r="J73" s="193"/>
      <c r="K73" s="193"/>
    </row>
    <row r="74" spans="1:11">
      <c r="A74" s="193"/>
      <c r="B74" s="193"/>
      <c r="C74" s="193"/>
      <c r="D74" s="193"/>
      <c r="E74" s="193"/>
      <c r="F74" s="193"/>
      <c r="G74" s="193"/>
      <c r="H74" s="193"/>
      <c r="I74" s="193"/>
      <c r="J74" s="193"/>
      <c r="K74" s="193"/>
    </row>
    <row r="75" spans="1:11">
      <c r="A75" s="193"/>
      <c r="B75" s="193"/>
      <c r="C75" s="193"/>
      <c r="D75" s="193"/>
      <c r="E75" s="193"/>
      <c r="F75" s="193"/>
      <c r="G75" s="193"/>
      <c r="H75" s="193"/>
      <c r="I75" s="193"/>
      <c r="J75" s="193"/>
      <c r="K75" s="193"/>
    </row>
    <row r="76" spans="1:11">
      <c r="A76" s="193"/>
      <c r="B76" s="193"/>
      <c r="C76" s="193"/>
      <c r="D76" s="193"/>
      <c r="E76" s="193"/>
      <c r="F76" s="193"/>
      <c r="G76" s="193"/>
      <c r="H76" s="193"/>
      <c r="I76" s="193"/>
      <c r="J76" s="193"/>
      <c r="K76" s="193"/>
    </row>
  </sheetData>
  <customSheetViews>
    <customSheetView guid="{2AF3F5E9-4F61-4561-B177-4F48CBC3D886}" scale="70" colorId="22" fitToPage="1">
      <selection activeCell="E30" sqref="E30"/>
      <colBreaks count="1" manualBreakCount="1">
        <brk id="5" max="1048575" man="1"/>
      </colBreaks>
      <pageMargins left="0.4" right="0.4" top="0.3" bottom="0.3" header="0" footer="0"/>
      <printOptions horizontalCentered="1" verticalCentered="1"/>
      <pageSetup scale="71" fitToWidth="2" orientation="portrait" r:id="rId1"/>
      <headerFooter alignWithMargins="0"/>
    </customSheetView>
    <customSheetView guid="{D7BBBF77-F838-4AB2-B5F9-DD407B90DD55}" scale="70" colorId="22" fitToPage="1">
      <selection activeCell="E30" sqref="E30"/>
      <colBreaks count="1" manualBreakCount="1">
        <brk id="5" max="1048575" man="1"/>
      </colBreaks>
      <pageMargins left="0.4" right="0.4" top="0.3" bottom="0.3" header="0" footer="0"/>
      <printOptions horizontalCentered="1" verticalCentered="1"/>
      <pageSetup scale="71" fitToWidth="2" orientation="portrait" r:id="rId2"/>
      <headerFooter alignWithMargins="0"/>
    </customSheetView>
    <customSheetView guid="{4C413893-8AAD-4C6B-9F27-B589EDCD884E}" scale="70" colorId="22" showPageBreaks="1" fitToPage="1" printArea="1">
      <selection activeCell="E31" sqref="E31"/>
      <colBreaks count="1" manualBreakCount="1">
        <brk id="5" max="1048575" man="1"/>
      </colBreaks>
      <pageMargins left="0.4" right="0.4" top="0.3" bottom="0.3" header="0" footer="0"/>
      <printOptions horizontalCentered="1" verticalCentered="1"/>
      <pageSetup scale="71" fitToWidth="2" orientation="portrait" r:id="rId3"/>
      <headerFooter alignWithMargins="0"/>
    </customSheetView>
    <customSheetView guid="{A5549170-DBF5-42F1-9039-D999624B11D4}" scale="70" colorId="22" showPageBreaks="1" fitToPage="1" printArea="1">
      <selection activeCell="E31" sqref="E31"/>
      <colBreaks count="1" manualBreakCount="1">
        <brk id="5" max="1048575" man="1"/>
      </colBreaks>
      <pageMargins left="0.4" right="0.4" top="0.3" bottom="0.3" header="0" footer="0"/>
      <printOptions horizontalCentered="1" verticalCentered="1"/>
      <pageSetup scale="71" fitToWidth="2" orientation="portrait" r:id="rId4"/>
      <headerFooter alignWithMargins="0"/>
    </customSheetView>
    <customSheetView guid="{A483E518-C1FA-4CA5-BC5D-12DF2516F4BA}" scale="70" colorId="22" showPageBreaks="1" fitToPage="1" printArea="1">
      <selection activeCell="L5" sqref="L5"/>
      <colBreaks count="1" manualBreakCount="1">
        <brk id="5" max="1048575" man="1"/>
      </colBreaks>
      <pageMargins left="0.4" right="0.4" top="0.3" bottom="0.3" header="0" footer="0"/>
      <printOptions horizontalCentered="1" verticalCentered="1"/>
      <pageSetup scale="10" fitToWidth="2" orientation="portrait" r:id="rId5"/>
      <headerFooter alignWithMargins="0"/>
    </customSheetView>
    <customSheetView guid="{7F4D4B31-14C7-431F-8554-797D686306A3}" scale="70" colorId="22" showPageBreaks="1" fitToPage="1" printArea="1">
      <selection activeCell="L5" sqref="L5"/>
      <colBreaks count="1" manualBreakCount="1">
        <brk id="5" max="1048575" man="1"/>
      </colBreaks>
      <pageMargins left="0.4" right="0.4" top="0.3" bottom="0.3" header="0" footer="0"/>
      <printOptions horizontalCentered="1" verticalCentered="1"/>
      <pageSetup scale="10" fitToWidth="2" orientation="portrait" r:id="rId6"/>
      <headerFooter alignWithMargins="0"/>
    </customSheetView>
  </customSheetViews>
  <phoneticPr fontId="83" type="noConversion"/>
  <printOptions horizontalCentered="1" verticalCentered="1"/>
  <pageMargins left="0.4" right="0.4" top="0.3" bottom="0.3" header="0" footer="0"/>
  <pageSetup scale="71" fitToWidth="2" orientation="portrait" r:id="rId7"/>
  <headerFooter alignWithMargins="0"/>
  <colBreaks count="1" manualBreakCount="1">
    <brk id="5" max="1048575" man="1"/>
  </colBreaks>
  <customProperties>
    <customPr name="_pios_id" r:id="rId8"/>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workbookViewId="0"/>
  </sheetViews>
  <sheetFormatPr defaultColWidth="9.77734375" defaultRowHeight="15"/>
  <sheetData>
    <row r="1" spans="1:8" ht="18">
      <c r="A1" s="1" t="s">
        <v>388</v>
      </c>
      <c r="B1" s="1"/>
      <c r="C1" s="1"/>
      <c r="D1" s="1"/>
      <c r="E1" s="1"/>
      <c r="F1" s="1"/>
      <c r="G1" s="1"/>
      <c r="H1" s="1"/>
    </row>
    <row r="2" spans="1:8">
      <c r="A2" s="2"/>
      <c r="B2" s="2"/>
      <c r="C2" s="2"/>
      <c r="D2" s="2"/>
      <c r="E2" s="2"/>
      <c r="F2" s="2"/>
      <c r="G2" s="2"/>
      <c r="H2" s="2"/>
    </row>
    <row r="3" spans="1:8" ht="15.75">
      <c r="A3" s="3" t="s">
        <v>389</v>
      </c>
      <c r="B3" s="3"/>
      <c r="C3" s="3"/>
      <c r="D3" s="3"/>
      <c r="E3" s="3"/>
      <c r="F3" s="3"/>
      <c r="G3" s="3"/>
      <c r="H3" s="3"/>
    </row>
    <row r="4" spans="1:8" ht="15.75">
      <c r="A4" s="4"/>
      <c r="B4" s="2"/>
      <c r="C4" s="2"/>
      <c r="D4" s="2"/>
      <c r="E4" s="2"/>
      <c r="F4" s="2"/>
      <c r="G4" s="2"/>
      <c r="H4" s="2"/>
    </row>
    <row r="5" spans="1:8">
      <c r="A5" s="2"/>
      <c r="B5" s="2"/>
      <c r="C5" s="2"/>
      <c r="D5" s="2"/>
      <c r="E5" s="2"/>
      <c r="F5" s="2"/>
      <c r="G5" s="2"/>
      <c r="H5" s="2"/>
    </row>
    <row r="6" spans="1:8">
      <c r="A6" s="2"/>
      <c r="B6" s="2"/>
      <c r="C6" s="2"/>
      <c r="D6" s="2"/>
      <c r="E6" s="2"/>
      <c r="F6" s="2"/>
      <c r="G6" s="2"/>
      <c r="H6" s="2"/>
    </row>
    <row r="7" spans="1:8" ht="15.75">
      <c r="A7" s="4" t="s">
        <v>390</v>
      </c>
      <c r="B7" s="2"/>
      <c r="C7" s="2"/>
      <c r="D7" s="2"/>
      <c r="E7" s="2"/>
      <c r="F7" s="2"/>
      <c r="G7" s="2"/>
      <c r="H7" s="2"/>
    </row>
    <row r="8" spans="1:8" ht="45">
      <c r="A8" s="2" t="s">
        <v>3585</v>
      </c>
      <c r="B8" s="2"/>
      <c r="C8" s="2"/>
      <c r="D8" s="2"/>
      <c r="E8" s="2"/>
      <c r="F8" s="2"/>
      <c r="G8" s="2"/>
      <c r="H8" s="2"/>
    </row>
    <row r="9" spans="1:8">
      <c r="A9" s="2"/>
      <c r="B9" s="2"/>
      <c r="C9" s="2"/>
      <c r="D9" s="2"/>
      <c r="E9" s="2"/>
      <c r="F9" s="2"/>
      <c r="G9" s="2"/>
      <c r="H9" s="2"/>
    </row>
    <row r="10" spans="1:8" ht="45">
      <c r="A10" s="2" t="s">
        <v>847</v>
      </c>
      <c r="B10" s="2"/>
      <c r="C10" s="2"/>
      <c r="D10" s="2"/>
      <c r="E10" s="2"/>
      <c r="F10" s="2"/>
      <c r="G10" s="2"/>
      <c r="H10" s="2"/>
    </row>
    <row r="11" spans="1:8">
      <c r="A11" s="2"/>
      <c r="B11" s="2"/>
      <c r="C11" s="2"/>
      <c r="D11" s="2"/>
      <c r="E11" s="2"/>
      <c r="F11" s="2"/>
      <c r="G11" s="2"/>
      <c r="H11" s="2"/>
    </row>
    <row r="12" spans="1:8" ht="45">
      <c r="A12" s="2" t="s">
        <v>848</v>
      </c>
      <c r="B12" s="2"/>
      <c r="C12" s="2"/>
      <c r="D12" s="2"/>
      <c r="E12" s="2"/>
      <c r="F12" s="2"/>
      <c r="G12" s="2"/>
      <c r="H12" s="2"/>
    </row>
    <row r="13" spans="1:8">
      <c r="A13" s="2"/>
      <c r="B13" s="2"/>
      <c r="C13" s="2"/>
      <c r="D13" s="2"/>
      <c r="E13" s="2"/>
      <c r="F13" s="2"/>
      <c r="G13" s="2"/>
      <c r="H13" s="2"/>
    </row>
    <row r="14" spans="1:8" ht="60">
      <c r="A14" s="2" t="s">
        <v>849</v>
      </c>
      <c r="B14" s="2"/>
      <c r="C14" s="2"/>
      <c r="D14" s="2"/>
      <c r="E14" s="2"/>
      <c r="F14" s="2"/>
      <c r="G14" s="2"/>
      <c r="H14" s="2"/>
    </row>
    <row r="15" spans="1:8">
      <c r="A15" s="2"/>
      <c r="B15" s="2"/>
      <c r="C15" s="2"/>
      <c r="D15" s="2"/>
      <c r="E15" s="2"/>
      <c r="F15" s="2"/>
      <c r="G15" s="2"/>
      <c r="H15" s="2"/>
    </row>
    <row r="16" spans="1:8" ht="60">
      <c r="A16" s="2" t="s">
        <v>3586</v>
      </c>
      <c r="B16" s="2"/>
      <c r="C16" s="2"/>
      <c r="D16" s="2"/>
      <c r="E16" s="2"/>
      <c r="F16" s="2"/>
      <c r="G16" s="2"/>
      <c r="H16" s="2"/>
    </row>
    <row r="17" spans="1:8">
      <c r="A17" s="2"/>
      <c r="B17" s="2"/>
      <c r="C17" s="2"/>
      <c r="D17" s="2"/>
      <c r="E17" s="2"/>
      <c r="F17" s="2"/>
      <c r="G17" s="2"/>
      <c r="H17" s="2"/>
    </row>
    <row r="18" spans="1:8">
      <c r="A18" s="2"/>
      <c r="B18" s="2"/>
      <c r="C18" s="2"/>
      <c r="D18" s="2"/>
      <c r="E18" s="2"/>
      <c r="F18" s="2"/>
      <c r="G18" s="2"/>
      <c r="H18" s="2"/>
    </row>
    <row r="19" spans="1:8" ht="15.75">
      <c r="A19" s="4" t="s">
        <v>242</v>
      </c>
      <c r="B19" s="2"/>
      <c r="C19" s="2"/>
      <c r="D19" s="2"/>
      <c r="E19" s="2"/>
      <c r="F19" s="2"/>
      <c r="G19" s="2"/>
      <c r="H19" s="2"/>
    </row>
    <row r="20" spans="1:8" ht="75">
      <c r="A20" s="2" t="s">
        <v>3587</v>
      </c>
      <c r="B20" s="2"/>
      <c r="C20" s="2"/>
      <c r="D20" s="2"/>
      <c r="E20" s="2"/>
      <c r="F20" s="2"/>
      <c r="G20" s="2"/>
      <c r="H20" s="2"/>
    </row>
    <row r="21" spans="1:8">
      <c r="A21" s="2"/>
      <c r="B21" s="2"/>
      <c r="C21" s="2"/>
      <c r="D21" s="2"/>
      <c r="E21" s="2"/>
      <c r="F21" s="2"/>
      <c r="G21" s="2"/>
      <c r="H21" s="2"/>
    </row>
    <row r="22" spans="1:8">
      <c r="A22" s="2"/>
      <c r="B22" s="2"/>
      <c r="C22" s="2"/>
      <c r="D22" s="2"/>
      <c r="E22" s="2"/>
      <c r="F22" s="2"/>
      <c r="G22" s="2"/>
      <c r="H22" s="2"/>
    </row>
    <row r="23" spans="1:8" ht="15.75">
      <c r="A23" s="4" t="s">
        <v>558</v>
      </c>
      <c r="B23" s="2"/>
      <c r="C23" s="2"/>
      <c r="D23" s="2"/>
      <c r="E23" s="2"/>
      <c r="F23" s="2"/>
      <c r="G23" s="2"/>
      <c r="H23" s="2"/>
    </row>
    <row r="24" spans="1:8" ht="30">
      <c r="A24" s="2" t="s">
        <v>850</v>
      </c>
      <c r="B24" s="2"/>
      <c r="C24" s="2"/>
      <c r="D24" s="2"/>
      <c r="E24" s="2"/>
      <c r="F24" s="2"/>
      <c r="G24" s="2"/>
      <c r="H24" s="2"/>
    </row>
    <row r="25" spans="1:8">
      <c r="A25" s="2"/>
      <c r="B25" s="2"/>
      <c r="C25" s="2"/>
      <c r="D25" s="2"/>
      <c r="E25" s="2"/>
      <c r="F25" s="2"/>
      <c r="G25" s="2"/>
      <c r="H25" s="2"/>
    </row>
    <row r="26" spans="1:8" ht="15.75">
      <c r="A26" s="4" t="s">
        <v>559</v>
      </c>
      <c r="B26" s="2"/>
      <c r="C26" s="2"/>
      <c r="D26" s="2"/>
      <c r="E26" s="2"/>
      <c r="F26" s="2"/>
      <c r="G26" s="2"/>
      <c r="H26" s="2"/>
    </row>
    <row r="27" spans="1:8" ht="45">
      <c r="A27" s="2" t="s">
        <v>851</v>
      </c>
      <c r="B27" s="2"/>
      <c r="C27" s="2"/>
      <c r="D27" s="2"/>
      <c r="E27" s="2"/>
      <c r="F27" s="2"/>
      <c r="G27" s="2"/>
      <c r="H27" s="2"/>
    </row>
    <row r="28" spans="1:8">
      <c r="A28" s="2"/>
      <c r="B28" s="2"/>
      <c r="C28" s="2"/>
      <c r="D28" s="2"/>
      <c r="E28" s="2"/>
      <c r="F28" s="2"/>
      <c r="G28" s="2"/>
      <c r="H28" s="2"/>
    </row>
    <row r="29" spans="1:8" ht="15.75">
      <c r="A29" s="4" t="s">
        <v>2350</v>
      </c>
      <c r="B29" s="2"/>
      <c r="C29" s="2"/>
      <c r="D29" s="2"/>
      <c r="E29" s="2"/>
      <c r="F29" s="2"/>
      <c r="G29" s="2"/>
      <c r="H29" s="2"/>
    </row>
    <row r="30" spans="1:8" ht="60">
      <c r="A30" s="2" t="s">
        <v>852</v>
      </c>
      <c r="B30" s="2"/>
      <c r="C30" s="2"/>
      <c r="D30" s="2"/>
      <c r="E30" s="2"/>
      <c r="F30" s="2"/>
      <c r="G30" s="2"/>
      <c r="H30" s="2"/>
    </row>
    <row r="31" spans="1:8">
      <c r="A31" s="2"/>
      <c r="B31" s="2"/>
      <c r="C31" s="2"/>
      <c r="D31" s="2"/>
      <c r="E31" s="2"/>
      <c r="F31" s="2"/>
      <c r="G31" s="2"/>
      <c r="H31" s="2"/>
    </row>
    <row r="32" spans="1:8">
      <c r="A32" s="2"/>
      <c r="B32" s="2"/>
      <c r="C32" s="2"/>
      <c r="D32" s="2"/>
      <c r="E32" s="2"/>
      <c r="F32" s="2"/>
      <c r="G32" s="2"/>
      <c r="H32" s="2"/>
    </row>
    <row r="33" spans="1:7" ht="15.75">
      <c r="B33" s="5"/>
      <c r="C33" s="6" t="s">
        <v>853</v>
      </c>
      <c r="D33" s="7"/>
      <c r="E33" s="6"/>
      <c r="F33" s="8"/>
      <c r="G33" s="5"/>
    </row>
    <row r="34" spans="1:7" ht="15.75">
      <c r="A34" s="9" t="s">
        <v>2351</v>
      </c>
      <c r="B34" s="8"/>
      <c r="C34" s="9" t="s">
        <v>2352</v>
      </c>
      <c r="D34" s="10"/>
      <c r="E34" s="9"/>
      <c r="F34" s="10"/>
    </row>
    <row r="35" spans="1:7" ht="18">
      <c r="A35" s="1531" t="s">
        <v>861</v>
      </c>
      <c r="B35" s="8"/>
      <c r="C35" s="9"/>
      <c r="D35" s="265" t="s">
        <v>862</v>
      </c>
      <c r="E35" s="9"/>
      <c r="F35" s="10"/>
    </row>
    <row r="36" spans="1:7" ht="18">
      <c r="A36" s="12" t="s">
        <v>2353</v>
      </c>
      <c r="D36" t="s">
        <v>854</v>
      </c>
    </row>
    <row r="37" spans="1:7" ht="18">
      <c r="A37" s="12" t="s">
        <v>2354</v>
      </c>
      <c r="D37" t="s">
        <v>855</v>
      </c>
    </row>
    <row r="38" spans="1:7" ht="18">
      <c r="A38" s="12" t="s">
        <v>2355</v>
      </c>
      <c r="D38" t="s">
        <v>856</v>
      </c>
    </row>
    <row r="39" spans="1:7" ht="18">
      <c r="A39" s="12" t="s">
        <v>2356</v>
      </c>
      <c r="D39" t="s">
        <v>857</v>
      </c>
    </row>
    <row r="40" spans="1:7" ht="18">
      <c r="A40" s="12" t="s">
        <v>2357</v>
      </c>
      <c r="D40" t="s">
        <v>858</v>
      </c>
    </row>
    <row r="41" spans="1:7" ht="18">
      <c r="A41" s="12" t="s">
        <v>2358</v>
      </c>
      <c r="D41" t="s">
        <v>859</v>
      </c>
    </row>
    <row r="42" spans="1:7" ht="18">
      <c r="A42" s="12" t="s">
        <v>2359</v>
      </c>
      <c r="D42" t="s">
        <v>860</v>
      </c>
    </row>
    <row r="43" spans="1:7">
      <c r="A43" s="2"/>
      <c r="B43" s="2"/>
      <c r="C43" s="2"/>
      <c r="D43" s="2"/>
      <c r="E43" s="2"/>
      <c r="F43" s="2"/>
      <c r="G43" s="2"/>
    </row>
    <row r="44" spans="1:7">
      <c r="A44" s="2"/>
      <c r="B44" s="2"/>
      <c r="C44" s="2"/>
      <c r="D44" s="2"/>
      <c r="E44" s="2"/>
      <c r="F44" s="2"/>
      <c r="G44" s="2"/>
    </row>
    <row r="45" spans="1:7">
      <c r="A45" s="2"/>
      <c r="B45" s="2"/>
      <c r="C45" s="2"/>
      <c r="D45" s="2"/>
      <c r="E45" s="2"/>
      <c r="F45" s="2"/>
      <c r="G45" s="2"/>
    </row>
    <row r="46" spans="1:7">
      <c r="A46" s="2"/>
      <c r="B46" s="2"/>
      <c r="C46" s="2"/>
      <c r="D46" s="2"/>
      <c r="E46" s="2"/>
      <c r="F46" s="2"/>
      <c r="G46" s="2"/>
    </row>
    <row r="47" spans="1:7">
      <c r="A47" s="2"/>
      <c r="B47" s="2"/>
      <c r="C47" s="2"/>
      <c r="D47" s="2"/>
      <c r="E47" s="2"/>
      <c r="F47" s="2"/>
      <c r="G47" s="2"/>
    </row>
    <row r="48" spans="1:7">
      <c r="A48" s="2"/>
      <c r="B48" s="2"/>
      <c r="C48" s="2"/>
      <c r="D48" s="2"/>
      <c r="E48" s="2"/>
      <c r="F48" s="2"/>
      <c r="G48" s="2"/>
    </row>
    <row r="49" spans="1:7">
      <c r="A49" s="13"/>
      <c r="C49" s="2"/>
      <c r="D49" s="2"/>
      <c r="E49" s="2"/>
      <c r="F49" s="2"/>
      <c r="G49" s="2"/>
    </row>
    <row r="50" spans="1:7">
      <c r="A50" s="13"/>
      <c r="C50" s="2"/>
      <c r="D50" s="2"/>
      <c r="E50" s="2"/>
      <c r="F50" s="2"/>
      <c r="G50" s="2"/>
    </row>
    <row r="51" spans="1:7">
      <c r="A51" s="13"/>
      <c r="C51" s="2"/>
      <c r="D51" s="2"/>
      <c r="E51" s="2"/>
      <c r="F51" s="2"/>
      <c r="G51" s="2"/>
    </row>
    <row r="52" spans="1:7">
      <c r="A52" s="13"/>
      <c r="C52" s="2"/>
      <c r="D52" s="2"/>
      <c r="E52" s="2"/>
      <c r="F52" s="2"/>
      <c r="G52" s="2"/>
    </row>
    <row r="53" spans="1:7">
      <c r="A53" s="13"/>
      <c r="C53" s="2"/>
      <c r="D53" s="2"/>
      <c r="E53" s="2"/>
      <c r="F53" s="2"/>
      <c r="G53" s="2"/>
    </row>
    <row r="54" spans="1:7">
      <c r="A54" s="13"/>
      <c r="C54" s="2"/>
      <c r="D54" s="2"/>
      <c r="E54" s="2"/>
      <c r="F54" s="2"/>
      <c r="G54" s="2"/>
    </row>
    <row r="55" spans="1:7">
      <c r="A55" s="13"/>
      <c r="C55" s="2"/>
      <c r="D55" s="2"/>
      <c r="E55" s="2"/>
      <c r="F55" s="2"/>
      <c r="G55" s="2"/>
    </row>
    <row r="56" spans="1:7">
      <c r="C56" s="2"/>
      <c r="D56" s="2"/>
      <c r="E56" s="2"/>
      <c r="F56" s="2"/>
      <c r="G56" s="2"/>
    </row>
    <row r="57" spans="1:7">
      <c r="A57" s="13"/>
      <c r="C57" s="2"/>
      <c r="D57" s="2"/>
      <c r="E57" s="2"/>
      <c r="F57" s="2"/>
      <c r="G57" s="2"/>
    </row>
    <row r="58" spans="1:7">
      <c r="A58" s="13"/>
      <c r="C58" s="2"/>
      <c r="D58" s="2"/>
      <c r="E58" s="2"/>
      <c r="F58" s="2"/>
      <c r="G58" s="2"/>
    </row>
  </sheetData>
  <customSheetViews>
    <customSheetView guid="{2AF3F5E9-4F61-4561-B177-4F48CBC3D886}" scale="87" colorId="22">
      <selection activeCell="B50" sqref="B50"/>
      <rowBreaks count="1" manualBreakCount="1">
        <brk id="28" max="16383" man="1"/>
      </rowBreaks>
      <pageMargins left="0.4" right="0.4" top="0.3" bottom="0.3" header="0" footer="0"/>
      <printOptions horizontalCentered="1" verticalCentered="1"/>
      <pageSetup scale="82" orientation="portrait" r:id="rId1"/>
      <headerFooter alignWithMargins="0"/>
    </customSheetView>
    <customSheetView guid="{D7BBBF77-F838-4AB2-B5F9-DD407B90DD55}" scale="87" colorId="22">
      <selection activeCell="B50" sqref="B50"/>
      <rowBreaks count="1" manualBreakCount="1">
        <brk id="28" max="16383" man="1"/>
      </rowBreaks>
      <pageMargins left="0.4" right="0.4" top="0.3" bottom="0.3" header="0" footer="0"/>
      <printOptions horizontalCentered="1" verticalCentered="1"/>
      <pageSetup scale="82" orientation="portrait" r:id="rId2"/>
      <headerFooter alignWithMargins="0"/>
    </customSheetView>
    <customSheetView guid="{4C413893-8AAD-4C6B-9F27-B589EDCD884E}" scale="87" colorId="22" topLeftCell="A16">
      <selection activeCell="B50" sqref="B50"/>
      <rowBreaks count="1" manualBreakCount="1">
        <brk id="28" max="16383" man="1"/>
      </rowBreaks>
      <pageMargins left="0.4" right="0.4" top="0.3" bottom="0.3" header="0" footer="0"/>
      <printOptions horizontalCentered="1" verticalCentered="1"/>
      <pageSetup scale="82" orientation="portrait" r:id="rId3"/>
      <headerFooter alignWithMargins="0"/>
    </customSheetView>
    <customSheetView guid="{A5549170-DBF5-42F1-9039-D999624B11D4}" scale="87" colorId="22" topLeftCell="A16">
      <selection activeCell="B50" sqref="B50"/>
      <rowBreaks count="1" manualBreakCount="1">
        <brk id="28" max="16383" man="1"/>
      </rowBreaks>
      <pageMargins left="0.4" right="0.4" top="0.3" bottom="0.3" header="0" footer="0"/>
      <printOptions horizontalCentered="1" verticalCentered="1"/>
      <pageSetup scale="82" orientation="portrait" r:id="rId4"/>
      <headerFooter alignWithMargins="0"/>
    </customSheetView>
    <customSheetView guid="{A483E518-C1FA-4CA5-BC5D-12DF2516F4BA}" scale="87" colorId="22">
      <selection activeCell="B50" sqref="B50"/>
      <rowBreaks count="1" manualBreakCount="1">
        <brk id="28" max="16383" man="1"/>
      </rowBreaks>
      <pageMargins left="0.4" right="0.4" top="0.3" bottom="0.3" header="0" footer="0"/>
      <printOptions horizontalCentered="1" verticalCentered="1"/>
      <pageSetup scale="82" orientation="portrait" r:id="rId5"/>
      <headerFooter alignWithMargins="0"/>
    </customSheetView>
    <customSheetView guid="{7F4D4B31-14C7-431F-8554-797D686306A3}" scale="87" colorId="22">
      <selection activeCell="B50" sqref="B50"/>
      <rowBreaks count="1" manualBreakCount="1">
        <brk id="28" max="16383" man="1"/>
      </rowBreaks>
      <pageMargins left="0.4" right="0.4" top="0.3" bottom="0.3" header="0" footer="0"/>
      <printOptions horizontalCentered="1" verticalCentered="1"/>
      <pageSetup scale="82" orientation="portrait" r:id="rId6"/>
      <headerFooter alignWithMargins="0"/>
    </customSheetView>
  </customSheetViews>
  <phoneticPr fontId="83" type="noConversion"/>
  <printOptions horizontalCentered="1" verticalCentered="1"/>
  <pageMargins left="0.4" right="0.4" top="0.3" bottom="0.3" header="0" footer="0"/>
  <pageSetup scale="82" orientation="portrait" r:id="rId7"/>
  <headerFooter alignWithMargins="0"/>
  <rowBreaks count="1" manualBreakCount="1">
    <brk id="28" max="16383" man="1"/>
  </rowBreaks>
  <customProperties>
    <customPr name="_pios_id" r:id="rId8"/>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51"/>
  <sheetViews>
    <sheetView workbookViewId="0"/>
  </sheetViews>
  <sheetFormatPr defaultColWidth="9.77734375" defaultRowHeight="15"/>
  <cols>
    <col min="1" max="1" width="4.77734375" customWidth="1"/>
    <col min="2" max="2" width="38.88671875" customWidth="1"/>
    <col min="3" max="3" width="25.77734375" customWidth="1"/>
    <col min="4" max="5" width="20.77734375" customWidth="1"/>
    <col min="6" max="6" width="26.21875" customWidth="1"/>
    <col min="7" max="7" width="23.77734375" customWidth="1"/>
    <col min="8" max="8" width="26.44140625" customWidth="1"/>
    <col min="9" max="9" width="23.77734375" customWidth="1"/>
    <col min="10" max="10" width="5.77734375" customWidth="1"/>
    <col min="11" max="11" width="4.77734375" customWidth="1"/>
    <col min="12" max="12" width="9.77734375" customWidth="1"/>
    <col min="13" max="13" width="14" customWidth="1"/>
    <col min="14" max="15" width="11.77734375" customWidth="1"/>
    <col min="17" max="17" width="10.6640625" bestFit="1" customWidth="1"/>
    <col min="18" max="18" width="11.33203125" customWidth="1"/>
    <col min="19" max="19" width="11.77734375" bestFit="1" customWidth="1"/>
  </cols>
  <sheetData>
    <row r="1" spans="1:11" ht="15.75" thickBot="1">
      <c r="A1" s="587" t="str">
        <f>+'Data sheet'!A53</f>
        <v>Annual Report of New York American Water Company, Inc.  - Service Area 2                          Year Ended  December 31, 2018</v>
      </c>
      <c r="F1" s="587" t="str">
        <f>+_202205</f>
        <v>Annual Report of New York American Water Company, Inc.  - Service Area 2                          Year Ended  December 31, 2018</v>
      </c>
    </row>
    <row r="2" spans="1:11">
      <c r="A2" s="137"/>
      <c r="B2" s="138"/>
      <c r="C2" s="138"/>
      <c r="D2" s="138"/>
      <c r="E2" s="139"/>
      <c r="F2" s="137"/>
      <c r="G2" s="138"/>
      <c r="H2" s="138"/>
      <c r="I2" s="138"/>
      <c r="J2" s="138"/>
      <c r="K2" s="139"/>
    </row>
    <row r="3" spans="1:11" ht="15.75">
      <c r="A3" s="125" t="s">
        <v>2999</v>
      </c>
      <c r="B3" s="123"/>
      <c r="C3" s="123"/>
      <c r="D3" s="123"/>
      <c r="E3" s="140"/>
      <c r="F3" s="125" t="s">
        <v>2999</v>
      </c>
      <c r="G3" s="123"/>
      <c r="H3" s="123"/>
      <c r="I3" s="123"/>
      <c r="J3" s="123"/>
      <c r="K3" s="140"/>
    </row>
    <row r="4" spans="1:11">
      <c r="A4" s="106"/>
      <c r="B4" s="107"/>
      <c r="C4" s="107"/>
      <c r="D4" s="136"/>
      <c r="E4" s="299"/>
      <c r="F4" s="106"/>
      <c r="G4" s="107"/>
      <c r="H4" s="136"/>
      <c r="I4" s="298"/>
      <c r="J4" s="107"/>
      <c r="K4" s="110"/>
    </row>
    <row r="5" spans="1:11">
      <c r="A5" s="95"/>
      <c r="B5" s="96"/>
      <c r="C5" s="96"/>
      <c r="D5" s="96"/>
      <c r="E5" s="97"/>
      <c r="F5" s="95"/>
      <c r="G5" s="96"/>
      <c r="H5" s="96"/>
      <c r="I5" s="96"/>
      <c r="J5" s="96"/>
      <c r="K5" s="97"/>
    </row>
    <row r="6" spans="1:11">
      <c r="A6" s="420" t="s">
        <v>448</v>
      </c>
      <c r="B6" s="421"/>
      <c r="C6" s="421"/>
      <c r="D6" s="421"/>
      <c r="E6" s="422"/>
      <c r="F6" s="420" t="s">
        <v>449</v>
      </c>
      <c r="G6" s="421"/>
      <c r="H6" s="421"/>
      <c r="I6" s="421"/>
      <c r="J6" s="421"/>
      <c r="K6" s="97"/>
    </row>
    <row r="7" spans="1:11">
      <c r="A7" s="420"/>
      <c r="B7" s="421"/>
      <c r="C7" s="421"/>
      <c r="D7" s="421"/>
      <c r="E7" s="422"/>
      <c r="F7" s="420" t="s">
        <v>450</v>
      </c>
      <c r="G7" s="421"/>
      <c r="H7" s="421"/>
      <c r="I7" s="421"/>
      <c r="J7" s="421"/>
      <c r="K7" s="97"/>
    </row>
    <row r="8" spans="1:11">
      <c r="A8" s="420" t="s">
        <v>451</v>
      </c>
      <c r="B8" s="421"/>
      <c r="C8" s="421"/>
      <c r="D8" s="421"/>
      <c r="E8" s="422"/>
      <c r="F8" s="420" t="s">
        <v>1853</v>
      </c>
      <c r="G8" s="421"/>
      <c r="H8" s="421"/>
      <c r="I8" s="421"/>
      <c r="J8" s="421"/>
      <c r="K8" s="97"/>
    </row>
    <row r="9" spans="1:11">
      <c r="A9" s="420" t="s">
        <v>1854</v>
      </c>
      <c r="B9" s="421"/>
      <c r="C9" s="421"/>
      <c r="D9" s="421"/>
      <c r="E9" s="422"/>
      <c r="F9" s="420" t="s">
        <v>1855</v>
      </c>
      <c r="G9" s="421"/>
      <c r="H9" s="421"/>
      <c r="I9" s="421"/>
      <c r="J9" s="421"/>
      <c r="K9" s="97"/>
    </row>
    <row r="10" spans="1:11">
      <c r="A10" s="420"/>
      <c r="B10" s="421"/>
      <c r="C10" s="421"/>
      <c r="D10" s="421"/>
      <c r="E10" s="422"/>
      <c r="F10" s="420"/>
      <c r="G10" s="421"/>
      <c r="H10" s="421"/>
      <c r="I10" s="421"/>
      <c r="J10" s="421"/>
      <c r="K10" s="97"/>
    </row>
    <row r="11" spans="1:11">
      <c r="A11" s="420" t="s">
        <v>1856</v>
      </c>
      <c r="B11" s="421"/>
      <c r="C11" s="421"/>
      <c r="D11" s="421"/>
      <c r="E11" s="422"/>
      <c r="F11" s="420" t="s">
        <v>1857</v>
      </c>
      <c r="G11" s="421"/>
      <c r="H11" s="421"/>
      <c r="I11" s="421"/>
      <c r="J11" s="421"/>
      <c r="K11" s="97"/>
    </row>
    <row r="12" spans="1:11">
      <c r="A12" s="420"/>
      <c r="B12" s="421"/>
      <c r="C12" s="421"/>
      <c r="D12" s="421"/>
      <c r="E12" s="422"/>
      <c r="F12" s="420" t="s">
        <v>1858</v>
      </c>
      <c r="G12" s="421"/>
      <c r="H12" s="421"/>
      <c r="I12" s="421"/>
      <c r="J12" s="421"/>
      <c r="K12" s="97"/>
    </row>
    <row r="13" spans="1:11">
      <c r="A13" s="420" t="s">
        <v>3923</v>
      </c>
      <c r="B13" s="421"/>
      <c r="C13" s="421"/>
      <c r="D13" s="421"/>
      <c r="E13" s="422"/>
      <c r="F13" s="420"/>
      <c r="G13" s="421"/>
      <c r="H13" s="421"/>
      <c r="I13" s="421"/>
      <c r="J13" s="421"/>
      <c r="K13" s="97"/>
    </row>
    <row r="14" spans="1:11" ht="15.75">
      <c r="A14" s="420"/>
      <c r="B14" s="423"/>
      <c r="C14" s="421"/>
      <c r="D14" s="421"/>
      <c r="E14" s="422"/>
      <c r="F14" s="420" t="s">
        <v>3924</v>
      </c>
      <c r="G14" s="421"/>
      <c r="H14" s="421"/>
      <c r="I14" s="421"/>
      <c r="J14" s="421"/>
      <c r="K14" s="97"/>
    </row>
    <row r="15" spans="1:11">
      <c r="A15" s="420" t="s">
        <v>3925</v>
      </c>
      <c r="B15" s="421"/>
      <c r="C15" s="421"/>
      <c r="D15" s="421"/>
      <c r="E15" s="422"/>
      <c r="F15" s="420" t="s">
        <v>3926</v>
      </c>
      <c r="G15" s="421"/>
      <c r="H15" s="421"/>
      <c r="I15" s="421"/>
      <c r="J15" s="421"/>
      <c r="K15" s="97"/>
    </row>
    <row r="16" spans="1:11">
      <c r="A16" s="95"/>
      <c r="B16" s="96"/>
      <c r="C16" s="96"/>
      <c r="D16" s="96"/>
      <c r="E16" s="97"/>
      <c r="F16" s="106" t="s">
        <v>3927</v>
      </c>
      <c r="G16" s="107"/>
      <c r="H16" s="107"/>
      <c r="I16" s="107"/>
      <c r="J16" s="107"/>
      <c r="K16" s="110"/>
    </row>
    <row r="17" spans="1:11">
      <c r="A17" s="2058"/>
      <c r="B17" s="146"/>
      <c r="C17" s="100"/>
      <c r="D17" s="1185" t="s">
        <v>2383</v>
      </c>
      <c r="E17" s="102"/>
      <c r="F17" s="95"/>
      <c r="G17" s="105"/>
      <c r="H17" s="96"/>
      <c r="I17" s="115" t="s">
        <v>2383</v>
      </c>
      <c r="J17" s="104"/>
      <c r="K17" s="425"/>
    </row>
    <row r="18" spans="1:11">
      <c r="A18" s="2059" t="s">
        <v>1122</v>
      </c>
      <c r="B18" s="142" t="s">
        <v>2620</v>
      </c>
      <c r="C18" s="124"/>
      <c r="D18" s="115" t="s">
        <v>3928</v>
      </c>
      <c r="E18" s="489" t="s">
        <v>3929</v>
      </c>
      <c r="F18" s="2059" t="s">
        <v>3930</v>
      </c>
      <c r="G18" s="115" t="s">
        <v>3822</v>
      </c>
      <c r="H18" s="2060" t="s">
        <v>3931</v>
      </c>
      <c r="I18" s="115" t="s">
        <v>2385</v>
      </c>
      <c r="J18" s="104"/>
      <c r="K18" s="425" t="s">
        <v>1122</v>
      </c>
    </row>
    <row r="19" spans="1:11">
      <c r="A19" s="426" t="s">
        <v>1134</v>
      </c>
      <c r="B19" s="427" t="s">
        <v>3281</v>
      </c>
      <c r="C19" s="428"/>
      <c r="D19" s="1187" t="s">
        <v>3282</v>
      </c>
      <c r="E19" s="485" t="s">
        <v>3283</v>
      </c>
      <c r="F19" s="426" t="s">
        <v>3284</v>
      </c>
      <c r="G19" s="1187" t="s">
        <v>3429</v>
      </c>
      <c r="H19" s="1186" t="s">
        <v>3430</v>
      </c>
      <c r="I19" s="1187" t="s">
        <v>3431</v>
      </c>
      <c r="J19" s="108"/>
      <c r="K19" s="429" t="s">
        <v>1134</v>
      </c>
    </row>
    <row r="20" spans="1:11" ht="15.75">
      <c r="A20" s="430" t="s">
        <v>3437</v>
      </c>
      <c r="B20" s="431" t="s">
        <v>3932</v>
      </c>
      <c r="C20" s="432"/>
      <c r="D20" s="433"/>
      <c r="E20" s="434"/>
      <c r="F20" s="435"/>
      <c r="G20" s="436"/>
      <c r="H20" s="436"/>
      <c r="I20" s="437"/>
      <c r="J20" s="108"/>
      <c r="K20" s="438" t="s">
        <v>3437</v>
      </c>
    </row>
    <row r="21" spans="1:11">
      <c r="A21" s="430">
        <v>2</v>
      </c>
      <c r="B21" s="439" t="s">
        <v>3933</v>
      </c>
      <c r="C21" s="432"/>
      <c r="D21" s="1660">
        <v>29109</v>
      </c>
      <c r="E21" s="441"/>
      <c r="F21" s="442"/>
      <c r="G21" s="443"/>
      <c r="H21" s="443"/>
      <c r="I21" s="443">
        <f>D21+E21-F21+G21+H21</f>
        <v>29109</v>
      </c>
      <c r="J21" s="1202" t="s">
        <v>3934</v>
      </c>
      <c r="K21" s="438">
        <v>2</v>
      </c>
    </row>
    <row r="22" spans="1:11">
      <c r="A22" s="430">
        <v>3</v>
      </c>
      <c r="B22" s="439" t="s">
        <v>3935</v>
      </c>
      <c r="C22" s="432"/>
      <c r="D22" s="1661">
        <v>2043.1</v>
      </c>
      <c r="E22" s="445"/>
      <c r="F22" s="446"/>
      <c r="G22" s="447"/>
      <c r="H22" s="447"/>
      <c r="I22" s="447">
        <f>D22+E22-F22+G22+H22</f>
        <v>2043.1</v>
      </c>
      <c r="J22" s="1202" t="s">
        <v>3936</v>
      </c>
      <c r="K22" s="438">
        <v>3</v>
      </c>
    </row>
    <row r="23" spans="1:11">
      <c r="A23" s="430">
        <v>4</v>
      </c>
      <c r="B23" s="439" t="s">
        <v>3937</v>
      </c>
      <c r="C23" s="432"/>
      <c r="D23" s="1661">
        <v>0</v>
      </c>
      <c r="E23" s="445">
        <v>93829</v>
      </c>
      <c r="F23" s="446"/>
      <c r="G23" s="447"/>
      <c r="H23" s="447">
        <f>35221</f>
        <v>35221</v>
      </c>
      <c r="I23" s="447">
        <f>D23+E23-F23+G23+H23</f>
        <v>129050</v>
      </c>
      <c r="J23" s="1202" t="s">
        <v>3938</v>
      </c>
      <c r="K23" s="438">
        <v>4</v>
      </c>
    </row>
    <row r="24" spans="1:11">
      <c r="A24" s="430">
        <v>5</v>
      </c>
      <c r="B24" s="439" t="s">
        <v>3939</v>
      </c>
      <c r="C24" s="432"/>
      <c r="D24" s="1661">
        <f t="shared" ref="D24:I24" si="0">SUM(D21:D23)</f>
        <v>31152.1</v>
      </c>
      <c r="E24" s="445">
        <f t="shared" si="0"/>
        <v>93829</v>
      </c>
      <c r="F24" s="446">
        <f t="shared" si="0"/>
        <v>0</v>
      </c>
      <c r="G24" s="447">
        <f t="shared" si="0"/>
        <v>0</v>
      </c>
      <c r="H24" s="447">
        <f t="shared" si="0"/>
        <v>35221</v>
      </c>
      <c r="I24" s="447">
        <f t="shared" si="0"/>
        <v>160202.1</v>
      </c>
      <c r="J24" s="108"/>
      <c r="K24" s="438">
        <v>5</v>
      </c>
    </row>
    <row r="25" spans="1:11" ht="15.75">
      <c r="A25" s="430">
        <v>6</v>
      </c>
      <c r="B25" s="431" t="s">
        <v>3940</v>
      </c>
      <c r="C25" s="432"/>
      <c r="D25" s="1662"/>
      <c r="E25" s="448"/>
      <c r="F25" s="449"/>
      <c r="G25" s="450"/>
      <c r="H25" s="450"/>
      <c r="I25" s="451" t="s">
        <v>3904</v>
      </c>
      <c r="J25" s="108"/>
      <c r="K25" s="438">
        <v>6</v>
      </c>
    </row>
    <row r="26" spans="1:11">
      <c r="A26" s="430">
        <v>7</v>
      </c>
      <c r="B26" s="439" t="s">
        <v>3941</v>
      </c>
      <c r="C26" s="432"/>
      <c r="D26" s="1661">
        <v>25522</v>
      </c>
      <c r="E26" s="441"/>
      <c r="F26" s="446"/>
      <c r="G26" s="447"/>
      <c r="H26" s="447"/>
      <c r="I26" s="447">
        <f t="shared" ref="I26:I33" si="1">D26+E26-F26+G26+H26</f>
        <v>25522</v>
      </c>
      <c r="J26" s="1202" t="s">
        <v>3942</v>
      </c>
      <c r="K26" s="438">
        <v>7</v>
      </c>
    </row>
    <row r="27" spans="1:11">
      <c r="A27" s="430">
        <v>8</v>
      </c>
      <c r="B27" s="439" t="s">
        <v>3943</v>
      </c>
      <c r="C27" s="432"/>
      <c r="D27" s="1661">
        <v>0</v>
      </c>
      <c r="E27" s="445"/>
      <c r="F27" s="442"/>
      <c r="G27" s="447"/>
      <c r="H27" s="447"/>
      <c r="I27" s="447">
        <f t="shared" si="1"/>
        <v>0</v>
      </c>
      <c r="J27" s="1202" t="s">
        <v>3944</v>
      </c>
      <c r="K27" s="438">
        <v>8</v>
      </c>
    </row>
    <row r="28" spans="1:11">
      <c r="A28" s="430">
        <v>9</v>
      </c>
      <c r="B28" s="439" t="s">
        <v>3945</v>
      </c>
      <c r="C28" s="432"/>
      <c r="D28" s="1661">
        <v>0</v>
      </c>
      <c r="E28" s="445"/>
      <c r="F28" s="446"/>
      <c r="G28" s="447"/>
      <c r="H28" s="447"/>
      <c r="I28" s="447">
        <f t="shared" si="1"/>
        <v>0</v>
      </c>
      <c r="J28" s="1202" t="s">
        <v>3946</v>
      </c>
      <c r="K28" s="438">
        <v>9</v>
      </c>
    </row>
    <row r="29" spans="1:11">
      <c r="A29" s="430">
        <v>10</v>
      </c>
      <c r="B29" s="439" t="s">
        <v>3947</v>
      </c>
      <c r="C29" s="432"/>
      <c r="D29" s="1661">
        <v>0</v>
      </c>
      <c r="E29" s="445"/>
      <c r="F29" s="446"/>
      <c r="G29" s="447"/>
      <c r="H29" s="447"/>
      <c r="I29" s="447">
        <f t="shared" si="1"/>
        <v>0</v>
      </c>
      <c r="J29" s="1202" t="s">
        <v>3948</v>
      </c>
      <c r="K29" s="438">
        <v>10</v>
      </c>
    </row>
    <row r="30" spans="1:11">
      <c r="A30" s="430">
        <v>11</v>
      </c>
      <c r="B30" s="439" t="s">
        <v>3949</v>
      </c>
      <c r="C30" s="432"/>
      <c r="D30" s="1661">
        <v>4788460</v>
      </c>
      <c r="E30" s="445">
        <v>1605787</v>
      </c>
      <c r="F30" s="446">
        <v>41827</v>
      </c>
      <c r="G30" s="447"/>
      <c r="H30" s="447">
        <v>-27134</v>
      </c>
      <c r="I30" s="447">
        <f t="shared" si="1"/>
        <v>6325286</v>
      </c>
      <c r="J30" s="1202" t="s">
        <v>3950</v>
      </c>
      <c r="K30" s="438">
        <v>11</v>
      </c>
    </row>
    <row r="31" spans="1:11">
      <c r="A31" s="430">
        <v>12</v>
      </c>
      <c r="B31" s="439" t="s">
        <v>3951</v>
      </c>
      <c r="C31" s="432"/>
      <c r="D31" s="1661">
        <v>0</v>
      </c>
      <c r="E31" s="445"/>
      <c r="F31" s="446"/>
      <c r="G31" s="447"/>
      <c r="H31" s="447"/>
      <c r="I31" s="447">
        <f t="shared" si="1"/>
        <v>0</v>
      </c>
      <c r="J31" s="1202" t="s">
        <v>3952</v>
      </c>
      <c r="K31" s="438">
        <v>12</v>
      </c>
    </row>
    <row r="32" spans="1:11">
      <c r="A32" s="430">
        <v>13</v>
      </c>
      <c r="B32" s="439" t="s">
        <v>3953</v>
      </c>
      <c r="C32" s="432"/>
      <c r="D32" s="1661">
        <v>88605</v>
      </c>
      <c r="E32" s="445"/>
      <c r="F32" s="446"/>
      <c r="G32" s="447"/>
      <c r="H32" s="447"/>
      <c r="I32" s="447">
        <f t="shared" si="1"/>
        <v>88605</v>
      </c>
      <c r="J32" s="1202" t="s">
        <v>3954</v>
      </c>
      <c r="K32" s="438">
        <v>13</v>
      </c>
    </row>
    <row r="33" spans="1:11">
      <c r="A33" s="430">
        <v>14</v>
      </c>
      <c r="B33" s="439" t="s">
        <v>2485</v>
      </c>
      <c r="C33" s="432"/>
      <c r="D33" s="1661">
        <v>82203</v>
      </c>
      <c r="E33" s="445">
        <v>1013</v>
      </c>
      <c r="F33" s="446">
        <v>15108</v>
      </c>
      <c r="G33" s="447"/>
      <c r="H33" s="447">
        <v>-15108</v>
      </c>
      <c r="I33" s="447">
        <f t="shared" si="1"/>
        <v>53000</v>
      </c>
      <c r="J33" s="1202" t="s">
        <v>2486</v>
      </c>
      <c r="K33" s="438">
        <v>14</v>
      </c>
    </row>
    <row r="34" spans="1:11">
      <c r="A34" s="430">
        <v>15</v>
      </c>
      <c r="B34" s="439" t="s">
        <v>2487</v>
      </c>
      <c r="C34" s="432"/>
      <c r="D34" s="1661">
        <f t="shared" ref="D34:I34" si="2">SUM(D26:D33)</f>
        <v>4984790</v>
      </c>
      <c r="E34" s="452">
        <f t="shared" si="2"/>
        <v>1606800</v>
      </c>
      <c r="F34" s="446">
        <f t="shared" si="2"/>
        <v>56935</v>
      </c>
      <c r="G34" s="444">
        <f t="shared" si="2"/>
        <v>0</v>
      </c>
      <c r="H34" s="444">
        <f t="shared" si="2"/>
        <v>-42242</v>
      </c>
      <c r="I34" s="444">
        <f t="shared" si="2"/>
        <v>6492413</v>
      </c>
      <c r="J34" s="108"/>
      <c r="K34" s="438">
        <v>15</v>
      </c>
    </row>
    <row r="35" spans="1:11" ht="15.75">
      <c r="A35" s="430">
        <v>16</v>
      </c>
      <c r="B35" s="431" t="s">
        <v>2488</v>
      </c>
      <c r="C35" s="432"/>
      <c r="D35" s="1663"/>
      <c r="E35" s="453"/>
      <c r="F35" s="454"/>
      <c r="G35" s="455"/>
      <c r="H35" s="455"/>
      <c r="I35" s="456" t="s">
        <v>3904</v>
      </c>
      <c r="J35" s="108"/>
      <c r="K35" s="438">
        <v>16</v>
      </c>
    </row>
    <row r="36" spans="1:11">
      <c r="A36" s="430">
        <v>17</v>
      </c>
      <c r="B36" s="439" t="s">
        <v>2489</v>
      </c>
      <c r="C36" s="432"/>
      <c r="D36" s="1661">
        <v>0</v>
      </c>
      <c r="E36" s="445"/>
      <c r="F36" s="446"/>
      <c r="G36" s="447"/>
      <c r="H36" s="447"/>
      <c r="I36" s="447">
        <f t="shared" ref="I36:I44" si="3">D36+E36-F36+G36+H36</f>
        <v>0</v>
      </c>
      <c r="J36" s="1202" t="s">
        <v>2490</v>
      </c>
      <c r="K36" s="438">
        <v>17</v>
      </c>
    </row>
    <row r="37" spans="1:11">
      <c r="A37" s="430">
        <v>18</v>
      </c>
      <c r="B37" s="439" t="s">
        <v>2491</v>
      </c>
      <c r="C37" s="432"/>
      <c r="D37" s="1661">
        <v>4874973</v>
      </c>
      <c r="E37" s="445">
        <f>142800+1</f>
        <v>142801</v>
      </c>
      <c r="F37" s="446">
        <v>2584</v>
      </c>
      <c r="G37" s="447">
        <v>1</v>
      </c>
      <c r="H37" s="447"/>
      <c r="I37" s="447">
        <f t="shared" si="3"/>
        <v>5015191</v>
      </c>
      <c r="J37" s="1202" t="s">
        <v>2492</v>
      </c>
      <c r="K37" s="438">
        <v>18</v>
      </c>
    </row>
    <row r="38" spans="1:11">
      <c r="A38" s="430">
        <v>19</v>
      </c>
      <c r="B38" s="439" t="s">
        <v>2493</v>
      </c>
      <c r="C38" s="432"/>
      <c r="D38" s="1661">
        <v>0</v>
      </c>
      <c r="E38" s="445"/>
      <c r="F38" s="446"/>
      <c r="G38" s="447"/>
      <c r="H38" s="447"/>
      <c r="I38" s="447">
        <f t="shared" si="3"/>
        <v>0</v>
      </c>
      <c r="J38" s="1202" t="s">
        <v>2494</v>
      </c>
      <c r="K38" s="438">
        <v>19</v>
      </c>
    </row>
    <row r="39" spans="1:11">
      <c r="A39" s="430">
        <v>20</v>
      </c>
      <c r="B39" s="439" t="s">
        <v>2495</v>
      </c>
      <c r="C39" s="432"/>
      <c r="D39" s="1661">
        <v>210430</v>
      </c>
      <c r="E39" s="445"/>
      <c r="F39" s="446"/>
      <c r="G39" s="447"/>
      <c r="H39" s="447"/>
      <c r="I39" s="447">
        <f t="shared" si="3"/>
        <v>210430</v>
      </c>
      <c r="J39" s="1202" t="s">
        <v>2496</v>
      </c>
      <c r="K39" s="438">
        <v>20</v>
      </c>
    </row>
    <row r="40" spans="1:11">
      <c r="A40" s="430">
        <v>21</v>
      </c>
      <c r="B40" s="439" t="s">
        <v>2497</v>
      </c>
      <c r="C40" s="432"/>
      <c r="D40" s="1661">
        <v>0</v>
      </c>
      <c r="E40" s="445"/>
      <c r="F40" s="446"/>
      <c r="G40" s="447"/>
      <c r="H40" s="447"/>
      <c r="I40" s="447">
        <f t="shared" si="3"/>
        <v>0</v>
      </c>
      <c r="J40" s="1202" t="s">
        <v>2498</v>
      </c>
      <c r="K40" s="438">
        <v>21</v>
      </c>
    </row>
    <row r="41" spans="1:11">
      <c r="A41" s="430">
        <v>22</v>
      </c>
      <c r="B41" s="439" t="s">
        <v>2499</v>
      </c>
      <c r="C41" s="432"/>
      <c r="D41" s="1661">
        <v>12804026</v>
      </c>
      <c r="E41" s="1659">
        <v>795433.32</v>
      </c>
      <c r="F41" s="446">
        <v>29388.86</v>
      </c>
      <c r="G41" s="2065"/>
      <c r="H41" s="447"/>
      <c r="I41" s="447">
        <f t="shared" si="3"/>
        <v>13570070.460000001</v>
      </c>
      <c r="J41" s="1202" t="s">
        <v>2500</v>
      </c>
      <c r="K41" s="438">
        <v>22</v>
      </c>
    </row>
    <row r="42" spans="1:11">
      <c r="A42" s="430">
        <v>23</v>
      </c>
      <c r="B42" s="439" t="s">
        <v>2501</v>
      </c>
      <c r="C42" s="432"/>
      <c r="D42" s="1661">
        <v>739743</v>
      </c>
      <c r="E42" s="445">
        <v>1301</v>
      </c>
      <c r="F42" s="446"/>
      <c r="G42" s="2065"/>
      <c r="H42" s="447"/>
      <c r="I42" s="447">
        <f t="shared" si="3"/>
        <v>741044</v>
      </c>
      <c r="J42" s="1202" t="s">
        <v>2502</v>
      </c>
      <c r="K42" s="438">
        <v>23</v>
      </c>
    </row>
    <row r="43" spans="1:11">
      <c r="A43" s="430">
        <v>24</v>
      </c>
      <c r="B43" s="439" t="s">
        <v>2503</v>
      </c>
      <c r="C43" s="432"/>
      <c r="D43" s="1661">
        <v>0</v>
      </c>
      <c r="E43" s="445"/>
      <c r="F43" s="446"/>
      <c r="G43" s="2065"/>
      <c r="H43" s="447"/>
      <c r="I43" s="447">
        <f t="shared" si="3"/>
        <v>0</v>
      </c>
      <c r="J43" s="1202" t="s">
        <v>2504</v>
      </c>
      <c r="K43" s="438">
        <v>24</v>
      </c>
    </row>
    <row r="44" spans="1:11">
      <c r="A44" s="430">
        <v>25</v>
      </c>
      <c r="B44" s="439" t="s">
        <v>2505</v>
      </c>
      <c r="C44" s="432"/>
      <c r="D44" s="1661">
        <v>580066</v>
      </c>
      <c r="E44" s="445">
        <v>17049</v>
      </c>
      <c r="F44" s="446">
        <v>32170</v>
      </c>
      <c r="G44" s="2065"/>
      <c r="H44" s="447">
        <v>-3643</v>
      </c>
      <c r="I44" s="447">
        <f t="shared" si="3"/>
        <v>561302</v>
      </c>
      <c r="J44" s="1202" t="s">
        <v>2506</v>
      </c>
      <c r="K44" s="438">
        <v>25</v>
      </c>
    </row>
    <row r="45" spans="1:11">
      <c r="A45" s="430">
        <v>26</v>
      </c>
      <c r="B45" s="439" t="s">
        <v>2507</v>
      </c>
      <c r="C45" s="432"/>
      <c r="D45" s="1661">
        <f t="shared" ref="D45:I45" si="4">SUM(D36:D44)</f>
        <v>19209238</v>
      </c>
      <c r="E45" s="452">
        <f t="shared" si="4"/>
        <v>956584.32</v>
      </c>
      <c r="F45" s="446">
        <f t="shared" si="4"/>
        <v>64142.86</v>
      </c>
      <c r="G45" s="444">
        <f t="shared" si="4"/>
        <v>1</v>
      </c>
      <c r="H45" s="444">
        <f t="shared" si="4"/>
        <v>-3643</v>
      </c>
      <c r="I45" s="444">
        <f t="shared" si="4"/>
        <v>20098037.460000001</v>
      </c>
      <c r="J45" s="108"/>
      <c r="K45" s="438">
        <v>26</v>
      </c>
    </row>
    <row r="46" spans="1:11" ht="15.75">
      <c r="A46" s="430">
        <v>27</v>
      </c>
      <c r="B46" s="431" t="s">
        <v>2508</v>
      </c>
      <c r="C46" s="432"/>
      <c r="D46" s="1663"/>
      <c r="E46" s="453"/>
      <c r="F46" s="454"/>
      <c r="G46" s="455"/>
      <c r="H46" s="455"/>
      <c r="I46" s="456" t="s">
        <v>3904</v>
      </c>
      <c r="J46" s="108"/>
      <c r="K46" s="438">
        <v>27</v>
      </c>
    </row>
    <row r="47" spans="1:11">
      <c r="A47" s="430">
        <v>28</v>
      </c>
      <c r="B47" s="439" t="s">
        <v>2112</v>
      </c>
      <c r="C47" s="432"/>
      <c r="D47" s="1661">
        <v>0</v>
      </c>
      <c r="E47" s="445"/>
      <c r="F47" s="446"/>
      <c r="G47" s="447"/>
      <c r="H47" s="447"/>
      <c r="I47" s="447">
        <f>D47+E47-F47+G47+H47</f>
        <v>0</v>
      </c>
      <c r="J47" s="1202" t="s">
        <v>2113</v>
      </c>
      <c r="K47" s="438">
        <v>28</v>
      </c>
    </row>
    <row r="48" spans="1:11">
      <c r="A48" s="430">
        <v>29</v>
      </c>
      <c r="B48" s="439" t="s">
        <v>2114</v>
      </c>
      <c r="C48" s="432"/>
      <c r="D48" s="1661">
        <v>3675434</v>
      </c>
      <c r="E48" s="1659">
        <v>22816</v>
      </c>
      <c r="F48" s="446">
        <v>4913</v>
      </c>
      <c r="G48" s="447">
        <v>-1</v>
      </c>
      <c r="H48" s="447"/>
      <c r="I48" s="447">
        <f>D48+E48-F48+G48+H48</f>
        <v>3693336</v>
      </c>
      <c r="J48" s="1202" t="s">
        <v>2115</v>
      </c>
      <c r="K48" s="438">
        <v>29</v>
      </c>
    </row>
    <row r="49" spans="1:13">
      <c r="A49" s="430">
        <v>30</v>
      </c>
      <c r="B49" s="439" t="s">
        <v>2116</v>
      </c>
      <c r="C49" s="432"/>
      <c r="D49" s="1661">
        <v>11500316</v>
      </c>
      <c r="E49" s="445">
        <v>319693</v>
      </c>
      <c r="F49" s="446">
        <v>863</v>
      </c>
      <c r="G49" s="447">
        <v>0</v>
      </c>
      <c r="H49" s="447">
        <v>27134</v>
      </c>
      <c r="I49" s="447">
        <f>D49+E49-F49+G49+H49</f>
        <v>11846280</v>
      </c>
      <c r="J49" s="1202" t="s">
        <v>2117</v>
      </c>
      <c r="K49" s="438">
        <v>30</v>
      </c>
    </row>
    <row r="50" spans="1:13">
      <c r="A50" s="430">
        <v>31</v>
      </c>
      <c r="B50" s="439" t="s">
        <v>2118</v>
      </c>
      <c r="C50" s="432"/>
      <c r="D50" s="1661">
        <f t="shared" ref="D50:I50" si="5">SUM(D47:D49)</f>
        <v>15175750</v>
      </c>
      <c r="E50" s="1661">
        <f t="shared" si="5"/>
        <v>342509</v>
      </c>
      <c r="F50" s="1661">
        <f t="shared" si="5"/>
        <v>5776</v>
      </c>
      <c r="G50" s="447"/>
      <c r="H50" s="1661">
        <f t="shared" si="5"/>
        <v>27134</v>
      </c>
      <c r="I50" s="447">
        <f t="shared" si="5"/>
        <v>15539616</v>
      </c>
      <c r="J50" s="108"/>
      <c r="K50" s="438">
        <v>31</v>
      </c>
    </row>
    <row r="51" spans="1:13" ht="15.75">
      <c r="A51" s="430">
        <v>32</v>
      </c>
      <c r="B51" s="431" t="s">
        <v>2119</v>
      </c>
      <c r="C51" s="432"/>
      <c r="D51" s="1663"/>
      <c r="E51" s="453"/>
      <c r="F51" s="454"/>
      <c r="G51" s="455"/>
      <c r="H51" s="455"/>
      <c r="I51" s="456" t="s">
        <v>3904</v>
      </c>
      <c r="J51" s="108"/>
      <c r="K51" s="438">
        <v>32</v>
      </c>
    </row>
    <row r="52" spans="1:13">
      <c r="A52" s="430">
        <v>33</v>
      </c>
      <c r="B52" s="439" t="s">
        <v>2120</v>
      </c>
      <c r="C52" s="432"/>
      <c r="D52" s="1661">
        <v>107068</v>
      </c>
      <c r="E52" s="445"/>
      <c r="F52" s="446"/>
      <c r="G52" s="447"/>
      <c r="H52" s="447"/>
      <c r="I52" s="447">
        <f t="shared" ref="I52:I60" si="6">D52+E52-F52+G52+H52</f>
        <v>107068</v>
      </c>
      <c r="J52" s="1202" t="s">
        <v>2121</v>
      </c>
      <c r="K52" s="438">
        <v>33</v>
      </c>
    </row>
    <row r="53" spans="1:13">
      <c r="A53" s="430">
        <v>34</v>
      </c>
      <c r="B53" s="439" t="s">
        <v>2122</v>
      </c>
      <c r="C53" s="432"/>
      <c r="D53" s="1661">
        <v>0</v>
      </c>
      <c r="E53" s="445"/>
      <c r="F53" s="446"/>
      <c r="G53" s="447"/>
      <c r="H53" s="447"/>
      <c r="I53" s="447">
        <f t="shared" si="6"/>
        <v>0</v>
      </c>
      <c r="J53" s="1202" t="s">
        <v>2123</v>
      </c>
      <c r="K53" s="438">
        <v>34</v>
      </c>
    </row>
    <row r="54" spans="1:13">
      <c r="A54" s="430">
        <v>35</v>
      </c>
      <c r="B54" s="439" t="s">
        <v>2124</v>
      </c>
      <c r="C54" s="432"/>
      <c r="D54" s="1661">
        <v>4506035</v>
      </c>
      <c r="E54" s="445">
        <v>841363</v>
      </c>
      <c r="F54" s="446">
        <v>2231</v>
      </c>
      <c r="G54" s="447"/>
      <c r="H54" s="447"/>
      <c r="I54" s="447">
        <f t="shared" si="6"/>
        <v>5345167</v>
      </c>
      <c r="J54" s="1202" t="s">
        <v>2125</v>
      </c>
      <c r="K54" s="438">
        <v>35</v>
      </c>
    </row>
    <row r="55" spans="1:13">
      <c r="A55" s="430">
        <v>36</v>
      </c>
      <c r="B55" s="439" t="s">
        <v>2126</v>
      </c>
      <c r="C55" s="432"/>
      <c r="D55" s="1661">
        <v>48016126</v>
      </c>
      <c r="E55" s="445">
        <v>7199057</v>
      </c>
      <c r="F55" s="446">
        <v>95051</v>
      </c>
      <c r="G55" s="447">
        <v>-3</v>
      </c>
      <c r="H55" s="447">
        <v>-250055</v>
      </c>
      <c r="I55" s="447">
        <f t="shared" si="6"/>
        <v>54870074</v>
      </c>
      <c r="J55" s="1202" t="s">
        <v>2127</v>
      </c>
      <c r="K55" s="438">
        <v>36</v>
      </c>
    </row>
    <row r="56" spans="1:13">
      <c r="A56" s="430">
        <v>37</v>
      </c>
      <c r="B56" s="439" t="s">
        <v>2128</v>
      </c>
      <c r="C56" s="432"/>
      <c r="D56" s="1661">
        <v>0</v>
      </c>
      <c r="E56" s="445"/>
      <c r="F56" s="446"/>
      <c r="G56" s="447"/>
      <c r="H56" s="447"/>
      <c r="I56" s="447">
        <f t="shared" si="6"/>
        <v>0</v>
      </c>
      <c r="J56" s="1202" t="s">
        <v>2129</v>
      </c>
      <c r="K56" s="438">
        <v>37</v>
      </c>
    </row>
    <row r="57" spans="1:13">
      <c r="A57" s="430">
        <v>39</v>
      </c>
      <c r="B57" s="439" t="s">
        <v>2130</v>
      </c>
      <c r="C57" s="432"/>
      <c r="D57" s="1661">
        <v>19730677</v>
      </c>
      <c r="E57" s="445">
        <v>1097436</v>
      </c>
      <c r="F57" s="446">
        <v>9970</v>
      </c>
      <c r="G57" s="447">
        <v>-1</v>
      </c>
      <c r="H57" s="447"/>
      <c r="I57" s="447">
        <f t="shared" si="6"/>
        <v>20818142</v>
      </c>
      <c r="J57" s="1202" t="s">
        <v>2131</v>
      </c>
      <c r="K57" s="438">
        <v>39</v>
      </c>
      <c r="M57" s="2066"/>
    </row>
    <row r="58" spans="1:13">
      <c r="A58" s="430">
        <v>40</v>
      </c>
      <c r="B58" s="439" t="s">
        <v>2132</v>
      </c>
      <c r="C58" s="432"/>
      <c r="D58" s="1661">
        <v>8543856</v>
      </c>
      <c r="E58" s="445">
        <v>476342</v>
      </c>
      <c r="F58" s="446">
        <v>3386</v>
      </c>
      <c r="G58" s="447"/>
      <c r="H58" s="447">
        <v>19055</v>
      </c>
      <c r="I58" s="447">
        <f t="shared" si="6"/>
        <v>9035867</v>
      </c>
      <c r="J58" s="1202" t="s">
        <v>2133</v>
      </c>
      <c r="K58" s="438">
        <v>40</v>
      </c>
    </row>
    <row r="59" spans="1:13">
      <c r="A59" s="430">
        <v>41</v>
      </c>
      <c r="B59" s="439" t="s">
        <v>2134</v>
      </c>
      <c r="C59" s="432"/>
      <c r="D59" s="1661">
        <v>5781002</v>
      </c>
      <c r="E59" s="445">
        <v>544152</v>
      </c>
      <c r="F59" s="446">
        <v>102971</v>
      </c>
      <c r="G59" s="447"/>
      <c r="H59" s="447">
        <v>209530</v>
      </c>
      <c r="I59" s="447">
        <f t="shared" si="6"/>
        <v>6431713</v>
      </c>
      <c r="J59" s="1202" t="s">
        <v>2135</v>
      </c>
      <c r="K59" s="438">
        <v>41</v>
      </c>
      <c r="M59" s="2066"/>
    </row>
    <row r="60" spans="1:13">
      <c r="A60" s="430">
        <v>42</v>
      </c>
      <c r="B60" s="439" t="s">
        <v>2136</v>
      </c>
      <c r="C60" s="432"/>
      <c r="D60" s="1661">
        <v>361</v>
      </c>
      <c r="E60" s="445"/>
      <c r="F60" s="446"/>
      <c r="G60" s="447"/>
      <c r="H60" s="447"/>
      <c r="I60" s="447">
        <f t="shared" si="6"/>
        <v>361</v>
      </c>
      <c r="J60" s="1202" t="s">
        <v>2137</v>
      </c>
      <c r="K60" s="438">
        <v>42</v>
      </c>
    </row>
    <row r="61" spans="1:13" ht="15.75" thickBot="1">
      <c r="A61" s="457">
        <v>43</v>
      </c>
      <c r="B61" s="458" t="s">
        <v>2138</v>
      </c>
      <c r="C61" s="459"/>
      <c r="D61" s="1664">
        <f t="shared" ref="D61:I61" si="7">SUM(D52:D60)</f>
        <v>86685125</v>
      </c>
      <c r="E61" s="461">
        <f t="shared" si="7"/>
        <v>10158350</v>
      </c>
      <c r="F61" s="462">
        <f t="shared" si="7"/>
        <v>213609</v>
      </c>
      <c r="G61" s="460">
        <f t="shared" si="7"/>
        <v>-4</v>
      </c>
      <c r="H61" s="460">
        <f t="shared" si="7"/>
        <v>-21470</v>
      </c>
      <c r="I61" s="460">
        <f t="shared" si="7"/>
        <v>96608392</v>
      </c>
      <c r="J61" s="120"/>
      <c r="K61" s="463">
        <v>43</v>
      </c>
    </row>
    <row r="62" spans="1:13">
      <c r="A62" s="114" t="s">
        <v>1527</v>
      </c>
      <c r="B62" s="96"/>
      <c r="C62" s="96"/>
      <c r="D62" s="1665"/>
      <c r="E62" s="464"/>
      <c r="F62" s="464"/>
      <c r="G62" s="464"/>
      <c r="H62" s="464"/>
      <c r="I62" s="465"/>
      <c r="J62" s="465" t="s">
        <v>1527</v>
      </c>
      <c r="K62" s="2060"/>
    </row>
    <row r="63" spans="1:13">
      <c r="A63" s="123" t="s">
        <v>2139</v>
      </c>
      <c r="B63" s="123"/>
      <c r="C63" s="123"/>
      <c r="D63" s="1666"/>
      <c r="E63" s="466"/>
      <c r="F63" s="466" t="s">
        <v>2140</v>
      </c>
      <c r="G63" s="466"/>
      <c r="H63" s="466"/>
      <c r="I63" s="466"/>
      <c r="J63" s="123"/>
      <c r="K63" s="123"/>
    </row>
    <row r="64" spans="1:13" ht="15.75" thickBot="1">
      <c r="A64" s="2073" t="str">
        <f>+_202205</f>
        <v>Annual Report of New York American Water Company, Inc.  - Service Area 2                          Year Ended  December 31, 2018</v>
      </c>
      <c r="B64" s="1258"/>
      <c r="C64" s="96"/>
      <c r="D64" s="1548"/>
      <c r="E64" s="96"/>
      <c r="F64" s="421" t="str">
        <f>+_202205</f>
        <v>Annual Report of New York American Water Company, Inc.  - Service Area 2                          Year Ended  December 31, 2018</v>
      </c>
      <c r="G64" s="96"/>
      <c r="H64" s="96"/>
      <c r="I64" s="96"/>
      <c r="J64" s="96"/>
      <c r="K64" s="96"/>
    </row>
    <row r="65" spans="1:13">
      <c r="A65" s="137"/>
      <c r="B65" s="138"/>
      <c r="C65" s="138"/>
      <c r="D65" s="1667"/>
      <c r="E65" s="139"/>
      <c r="F65" s="137"/>
      <c r="G65" s="138"/>
      <c r="H65" s="138"/>
      <c r="I65" s="138"/>
      <c r="J65" s="138"/>
      <c r="K65" s="139"/>
    </row>
    <row r="66" spans="1:13" ht="15.75">
      <c r="A66" s="125" t="s">
        <v>2141</v>
      </c>
      <c r="B66" s="123"/>
      <c r="C66" s="123"/>
      <c r="D66" s="1668"/>
      <c r="E66" s="140"/>
      <c r="F66" s="125" t="s">
        <v>2141</v>
      </c>
      <c r="G66" s="123"/>
      <c r="H66" s="123"/>
      <c r="I66" s="123"/>
      <c r="J66" s="123"/>
      <c r="K66" s="140"/>
    </row>
    <row r="67" spans="1:13">
      <c r="A67" s="106"/>
      <c r="B67" s="107"/>
      <c r="C67" s="107"/>
      <c r="D67" s="1669"/>
      <c r="E67" s="299"/>
      <c r="F67" s="106"/>
      <c r="G67" s="107"/>
      <c r="H67" s="136"/>
      <c r="I67" s="298"/>
      <c r="J67" s="107"/>
      <c r="K67" s="110"/>
    </row>
    <row r="68" spans="1:13">
      <c r="A68" s="467"/>
      <c r="B68" s="468"/>
      <c r="C68" s="100"/>
      <c r="D68" s="1670" t="s">
        <v>2383</v>
      </c>
      <c r="E68" s="152"/>
      <c r="F68" s="95"/>
      <c r="G68" s="156"/>
      <c r="H68" s="156"/>
      <c r="I68" s="115" t="s">
        <v>2383</v>
      </c>
      <c r="J68" s="96"/>
      <c r="K68" s="425"/>
    </row>
    <row r="69" spans="1:13">
      <c r="A69" s="467"/>
      <c r="B69" s="190" t="s">
        <v>2620</v>
      </c>
      <c r="C69" s="124"/>
      <c r="D69" s="1671" t="s">
        <v>3928</v>
      </c>
      <c r="E69" s="425" t="s">
        <v>2142</v>
      </c>
      <c r="F69" s="2059" t="s">
        <v>3930</v>
      </c>
      <c r="G69" s="742" t="s">
        <v>3822</v>
      </c>
      <c r="H69" s="742" t="s">
        <v>3931</v>
      </c>
      <c r="I69" s="115" t="s">
        <v>2385</v>
      </c>
      <c r="J69" s="96"/>
      <c r="K69" s="425" t="s">
        <v>1122</v>
      </c>
    </row>
    <row r="70" spans="1:13">
      <c r="A70" s="467"/>
      <c r="B70" s="302" t="s">
        <v>3281</v>
      </c>
      <c r="C70" s="428"/>
      <c r="D70" s="1672" t="s">
        <v>3282</v>
      </c>
      <c r="E70" s="429" t="s">
        <v>3283</v>
      </c>
      <c r="F70" s="426" t="s">
        <v>3284</v>
      </c>
      <c r="G70" s="743" t="s">
        <v>3429</v>
      </c>
      <c r="H70" s="743" t="s">
        <v>3430</v>
      </c>
      <c r="I70" s="1187" t="s">
        <v>3431</v>
      </c>
      <c r="J70" s="107"/>
      <c r="K70" s="429" t="s">
        <v>1134</v>
      </c>
    </row>
    <row r="71" spans="1:13" ht="15.75">
      <c r="A71" s="430">
        <v>44</v>
      </c>
      <c r="B71" s="431" t="s">
        <v>2143</v>
      </c>
      <c r="C71" s="108"/>
      <c r="D71" s="1663"/>
      <c r="E71" s="453"/>
      <c r="F71" s="454"/>
      <c r="G71" s="455"/>
      <c r="H71" s="455"/>
      <c r="I71" s="456"/>
      <c r="J71" s="469"/>
      <c r="K71" s="438">
        <v>44</v>
      </c>
    </row>
    <row r="72" spans="1:13">
      <c r="A72" s="430">
        <v>45</v>
      </c>
      <c r="B72" s="439" t="s">
        <v>2144</v>
      </c>
      <c r="C72" s="108"/>
      <c r="D72" s="1661">
        <v>163152</v>
      </c>
      <c r="E72" s="452"/>
      <c r="F72" s="446"/>
      <c r="G72" s="470"/>
      <c r="H72" s="471"/>
      <c r="I72" s="444">
        <f t="shared" ref="I72:I82" si="8">D72+E72-F72+G72+H72</f>
        <v>163152</v>
      </c>
      <c r="J72" s="1203" t="s">
        <v>2145</v>
      </c>
      <c r="K72" s="438">
        <v>45</v>
      </c>
    </row>
    <row r="73" spans="1:13">
      <c r="A73" s="430">
        <v>46</v>
      </c>
      <c r="B73" s="439" t="s">
        <v>2146</v>
      </c>
      <c r="C73" s="108"/>
      <c r="D73" s="1661">
        <v>3136517</v>
      </c>
      <c r="E73" s="452">
        <v>515889</v>
      </c>
      <c r="F73" s="446">
        <v>21238</v>
      </c>
      <c r="G73" s="470">
        <v>-1</v>
      </c>
      <c r="H73" s="471">
        <v>-10107</v>
      </c>
      <c r="I73" s="444">
        <f t="shared" si="8"/>
        <v>3621060</v>
      </c>
      <c r="J73" s="1203" t="s">
        <v>2147</v>
      </c>
      <c r="K73" s="438">
        <v>46</v>
      </c>
      <c r="M73" s="2066"/>
    </row>
    <row r="74" spans="1:13">
      <c r="A74" s="430">
        <v>47</v>
      </c>
      <c r="B74" s="472" t="s">
        <v>2148</v>
      </c>
      <c r="C74" s="108"/>
      <c r="D74" s="1661">
        <v>7319017</v>
      </c>
      <c r="E74" s="452">
        <v>2885732</v>
      </c>
      <c r="F74" s="446">
        <v>22359</v>
      </c>
      <c r="G74" s="470"/>
      <c r="H74" s="473"/>
      <c r="I74" s="444">
        <f t="shared" si="8"/>
        <v>10182390</v>
      </c>
      <c r="J74" s="1203" t="s">
        <v>2149</v>
      </c>
      <c r="K74" s="438">
        <v>47</v>
      </c>
      <c r="M74" s="2066"/>
    </row>
    <row r="75" spans="1:13">
      <c r="A75" s="430">
        <v>48</v>
      </c>
      <c r="B75" s="472" t="s">
        <v>2150</v>
      </c>
      <c r="C75" s="108"/>
      <c r="D75" s="1661">
        <v>1435827</v>
      </c>
      <c r="E75" s="452">
        <v>329108</v>
      </c>
      <c r="F75" s="446">
        <v>48571</v>
      </c>
      <c r="G75" s="470">
        <v>-2</v>
      </c>
      <c r="H75" s="471"/>
      <c r="I75" s="444">
        <f t="shared" si="8"/>
        <v>1716362</v>
      </c>
      <c r="J75" s="1203" t="s">
        <v>2151</v>
      </c>
      <c r="K75" s="438">
        <v>48</v>
      </c>
    </row>
    <row r="76" spans="1:13">
      <c r="A76" s="430">
        <v>49</v>
      </c>
      <c r="B76" s="472" t="s">
        <v>2152</v>
      </c>
      <c r="C76" s="108"/>
      <c r="D76" s="1661">
        <v>0</v>
      </c>
      <c r="E76" s="452"/>
      <c r="F76" s="446"/>
      <c r="G76" s="470"/>
      <c r="H76" s="471"/>
      <c r="I76" s="444">
        <f t="shared" si="8"/>
        <v>0</v>
      </c>
      <c r="J76" s="1203" t="s">
        <v>2153</v>
      </c>
      <c r="K76" s="438">
        <v>49</v>
      </c>
    </row>
    <row r="77" spans="1:13">
      <c r="A77" s="430">
        <v>50</v>
      </c>
      <c r="B77" s="472" t="s">
        <v>2154</v>
      </c>
      <c r="C77" s="108"/>
      <c r="D77" s="1661">
        <v>361230</v>
      </c>
      <c r="E77" s="452">
        <v>22929</v>
      </c>
      <c r="F77" s="446">
        <v>5786</v>
      </c>
      <c r="G77" s="470">
        <v>0</v>
      </c>
      <c r="H77" s="471"/>
      <c r="I77" s="444">
        <f t="shared" si="8"/>
        <v>378373</v>
      </c>
      <c r="J77" s="1203" t="s">
        <v>2155</v>
      </c>
      <c r="K77" s="438">
        <v>50</v>
      </c>
    </row>
    <row r="78" spans="1:13">
      <c r="A78" s="430">
        <v>51</v>
      </c>
      <c r="B78" s="472" t="s">
        <v>2156</v>
      </c>
      <c r="C78" s="108"/>
      <c r="D78" s="1661">
        <v>22742.000000000007</v>
      </c>
      <c r="E78" s="452"/>
      <c r="F78" s="446">
        <v>887</v>
      </c>
      <c r="G78" s="470"/>
      <c r="H78" s="471"/>
      <c r="I78" s="444">
        <f t="shared" si="8"/>
        <v>21855.000000000007</v>
      </c>
      <c r="J78" s="1203" t="s">
        <v>2157</v>
      </c>
      <c r="K78" s="438">
        <v>51</v>
      </c>
    </row>
    <row r="79" spans="1:13">
      <c r="A79" s="430">
        <v>52</v>
      </c>
      <c r="B79" s="472" t="s">
        <v>2158</v>
      </c>
      <c r="C79" s="108"/>
      <c r="D79" s="1661">
        <v>456771</v>
      </c>
      <c r="E79" s="452">
        <v>11114</v>
      </c>
      <c r="F79" s="446">
        <v>4846</v>
      </c>
      <c r="G79" s="470"/>
      <c r="H79" s="471"/>
      <c r="I79" s="444">
        <f t="shared" si="8"/>
        <v>463039</v>
      </c>
      <c r="J79" s="1203" t="s">
        <v>2159</v>
      </c>
      <c r="K79" s="438">
        <v>52</v>
      </c>
    </row>
    <row r="80" spans="1:13">
      <c r="A80" s="430">
        <v>53</v>
      </c>
      <c r="B80" s="472" t="s">
        <v>2160</v>
      </c>
      <c r="C80" s="108"/>
      <c r="D80" s="1661">
        <v>26056</v>
      </c>
      <c r="E80" s="452">
        <v>220993</v>
      </c>
      <c r="F80" s="446">
        <v>10091</v>
      </c>
      <c r="G80" s="470"/>
      <c r="H80" s="471"/>
      <c r="I80" s="444">
        <f t="shared" si="8"/>
        <v>236958</v>
      </c>
      <c r="J80" s="1203" t="s">
        <v>2161</v>
      </c>
      <c r="K80" s="438">
        <v>53</v>
      </c>
    </row>
    <row r="81" spans="1:11">
      <c r="A81" s="430">
        <v>54</v>
      </c>
      <c r="B81" s="472" t="s">
        <v>2162</v>
      </c>
      <c r="C81" s="108"/>
      <c r="D81" s="1661">
        <v>545119</v>
      </c>
      <c r="E81" s="452">
        <v>19101</v>
      </c>
      <c r="F81" s="446"/>
      <c r="G81" s="470"/>
      <c r="H81" s="471"/>
      <c r="I81" s="444">
        <f t="shared" si="8"/>
        <v>564220</v>
      </c>
      <c r="J81" s="1203" t="s">
        <v>2163</v>
      </c>
      <c r="K81" s="438">
        <v>54</v>
      </c>
    </row>
    <row r="82" spans="1:11">
      <c r="A82" s="430">
        <v>55</v>
      </c>
      <c r="B82" s="193" t="s">
        <v>2164</v>
      </c>
      <c r="C82" s="108"/>
      <c r="D82" s="1661">
        <v>687</v>
      </c>
      <c r="E82" s="452"/>
      <c r="F82" s="446"/>
      <c r="G82" s="470"/>
      <c r="H82" s="471"/>
      <c r="I82" s="444">
        <f t="shared" si="8"/>
        <v>687</v>
      </c>
      <c r="J82" s="1203" t="s">
        <v>2165</v>
      </c>
      <c r="K82" s="438">
        <v>55</v>
      </c>
    </row>
    <row r="83" spans="1:11">
      <c r="A83" s="430">
        <v>56</v>
      </c>
      <c r="B83" s="439" t="s">
        <v>2166</v>
      </c>
      <c r="C83" s="108"/>
      <c r="D83" s="1661">
        <f>SUM(D72:D82)</f>
        <v>13467118</v>
      </c>
      <c r="E83" s="1661">
        <f>SUM(E72:E82)</f>
        <v>4004866</v>
      </c>
      <c r="F83" s="1661">
        <f>SUM(F72:F82)</f>
        <v>113778</v>
      </c>
      <c r="G83" s="1661">
        <f>SUM(G72:G82)</f>
        <v>-3</v>
      </c>
      <c r="H83" s="1661">
        <f>SUM(H72:H82)</f>
        <v>-10107</v>
      </c>
      <c r="I83" s="444">
        <f t="shared" ref="I83" si="9">SUM(I72:I82)</f>
        <v>17348096</v>
      </c>
      <c r="J83" s="469"/>
      <c r="K83" s="438">
        <v>56</v>
      </c>
    </row>
    <row r="84" spans="1:11">
      <c r="A84" s="430">
        <v>57</v>
      </c>
      <c r="B84" s="439" t="s">
        <v>2167</v>
      </c>
      <c r="C84" s="108"/>
      <c r="D84" s="1661">
        <f t="shared" ref="D84:I84" si="10">D24+D34+D45+D50+D61+D83</f>
        <v>139553173.09999999</v>
      </c>
      <c r="E84" s="452">
        <f t="shared" si="10"/>
        <v>17162938.32</v>
      </c>
      <c r="F84" s="446">
        <f t="shared" si="10"/>
        <v>454240.86</v>
      </c>
      <c r="G84" s="444">
        <f t="shared" si="10"/>
        <v>-6</v>
      </c>
      <c r="H84" s="444">
        <f t="shared" si="10"/>
        <v>-15107</v>
      </c>
      <c r="I84" s="444">
        <f t="shared" si="10"/>
        <v>156246756.56</v>
      </c>
      <c r="J84" s="1203" t="s">
        <v>2168</v>
      </c>
      <c r="K84" s="438">
        <v>57</v>
      </c>
    </row>
    <row r="85" spans="1:11">
      <c r="A85" s="430">
        <v>58</v>
      </c>
      <c r="B85" s="439" t="s">
        <v>2169</v>
      </c>
      <c r="C85" s="108"/>
      <c r="D85" s="1661"/>
      <c r="E85" s="452"/>
      <c r="F85" s="446"/>
      <c r="G85" s="444"/>
      <c r="H85" s="444"/>
      <c r="I85" s="444"/>
      <c r="J85" s="1203" t="s">
        <v>2170</v>
      </c>
      <c r="K85" s="438">
        <v>58</v>
      </c>
    </row>
    <row r="86" spans="1:11" ht="15.75" thickBot="1">
      <c r="A86" s="430">
        <v>59</v>
      </c>
      <c r="B86" s="439" t="s">
        <v>2171</v>
      </c>
      <c r="C86" s="108"/>
      <c r="D86" s="1661">
        <f t="shared" ref="D86:I86" si="11">D84+D85</f>
        <v>139553173.09999999</v>
      </c>
      <c r="E86" s="452">
        <f t="shared" si="11"/>
        <v>17162938.32</v>
      </c>
      <c r="F86" s="446">
        <f t="shared" si="11"/>
        <v>454240.86</v>
      </c>
      <c r="G86" s="444">
        <f t="shared" si="11"/>
        <v>-6</v>
      </c>
      <c r="H86" s="444">
        <f t="shared" si="11"/>
        <v>-15107</v>
      </c>
      <c r="I86" s="444">
        <f t="shared" si="11"/>
        <v>156246756.56</v>
      </c>
      <c r="J86" s="469"/>
      <c r="K86" s="438">
        <v>59</v>
      </c>
    </row>
    <row r="87" spans="1:11">
      <c r="A87" s="474"/>
      <c r="B87" s="172"/>
      <c r="C87" s="138"/>
      <c r="D87" s="475"/>
      <c r="E87" s="476"/>
      <c r="F87" s="477"/>
      <c r="G87" s="475"/>
      <c r="H87" s="475"/>
      <c r="I87" s="475"/>
      <c r="J87" s="138"/>
      <c r="K87" s="478"/>
    </row>
    <row r="88" spans="1:11" ht="15.75">
      <c r="A88" s="479" t="s">
        <v>2172</v>
      </c>
      <c r="B88" s="123"/>
      <c r="C88" s="123"/>
      <c r="D88" s="480"/>
      <c r="E88" s="481"/>
      <c r="F88" s="479" t="s">
        <v>2173</v>
      </c>
      <c r="G88" s="480"/>
      <c r="H88" s="480"/>
      <c r="I88" s="480"/>
      <c r="J88" s="123"/>
      <c r="K88" s="140"/>
    </row>
    <row r="89" spans="1:11">
      <c r="A89" s="482"/>
      <c r="B89" s="107"/>
      <c r="C89" s="107"/>
      <c r="D89" s="483"/>
      <c r="E89" s="484"/>
      <c r="F89" s="166"/>
      <c r="G89" s="483"/>
      <c r="H89" s="483"/>
      <c r="I89" s="483"/>
      <c r="J89" s="107"/>
      <c r="K89" s="485"/>
    </row>
    <row r="90" spans="1:11">
      <c r="A90" s="486"/>
      <c r="B90" s="96"/>
      <c r="C90" s="96"/>
      <c r="D90" s="487"/>
      <c r="E90" s="488"/>
      <c r="F90" s="159"/>
      <c r="G90" s="487"/>
      <c r="H90" s="487"/>
      <c r="I90" s="487"/>
      <c r="J90" s="96"/>
      <c r="K90" s="489"/>
    </row>
    <row r="91" spans="1:11">
      <c r="A91" s="490"/>
      <c r="B91" s="2057" t="s">
        <v>2174</v>
      </c>
      <c r="C91" s="96"/>
      <c r="D91" s="487"/>
      <c r="E91" s="488"/>
      <c r="F91" s="159"/>
      <c r="G91" s="487"/>
      <c r="H91" s="487"/>
      <c r="I91" s="487"/>
      <c r="J91" s="96"/>
      <c r="K91" s="489"/>
    </row>
    <row r="92" spans="1:11">
      <c r="A92" s="490"/>
      <c r="B92" s="2057" t="s">
        <v>2175</v>
      </c>
      <c r="C92" s="96"/>
      <c r="D92" s="487"/>
      <c r="E92" s="488"/>
      <c r="F92" s="159"/>
      <c r="G92" s="487"/>
      <c r="H92" s="487"/>
      <c r="I92" s="487"/>
      <c r="J92" s="96"/>
      <c r="K92" s="489"/>
    </row>
    <row r="93" spans="1:11">
      <c r="A93" s="490"/>
      <c r="B93" s="2057" t="s">
        <v>2176</v>
      </c>
      <c r="C93" s="96"/>
      <c r="D93" s="487"/>
      <c r="E93" s="488"/>
      <c r="F93" s="159"/>
      <c r="G93" s="487"/>
      <c r="H93" s="487"/>
      <c r="I93" s="487"/>
      <c r="J93" s="96"/>
      <c r="K93" s="489"/>
    </row>
    <row r="94" spans="1:11">
      <c r="A94" s="490"/>
      <c r="B94" s="2057" t="s">
        <v>2177</v>
      </c>
      <c r="C94" s="96"/>
      <c r="D94" s="487"/>
      <c r="E94" s="488"/>
      <c r="F94" s="159"/>
      <c r="G94" s="487"/>
      <c r="H94" s="487"/>
      <c r="I94" s="487"/>
      <c r="J94" s="96"/>
      <c r="K94" s="489"/>
    </row>
    <row r="95" spans="1:11">
      <c r="A95" s="490"/>
      <c r="B95" s="2057" t="s">
        <v>2178</v>
      </c>
      <c r="C95" s="96"/>
      <c r="D95" s="487"/>
      <c r="E95" s="488"/>
      <c r="F95" s="159"/>
      <c r="G95" s="487"/>
      <c r="H95" s="487"/>
      <c r="I95" s="487"/>
      <c r="J95" s="96"/>
      <c r="K95" s="489"/>
    </row>
    <row r="96" spans="1:11">
      <c r="A96" s="491"/>
      <c r="B96" s="2057"/>
      <c r="C96" s="96"/>
      <c r="D96" s="487"/>
      <c r="E96" s="488"/>
      <c r="F96" s="159"/>
      <c r="G96" s="487"/>
      <c r="H96" s="487"/>
      <c r="I96" s="487"/>
      <c r="J96" s="96"/>
      <c r="K96" s="489"/>
    </row>
    <row r="97" spans="1:11">
      <c r="A97" s="492"/>
      <c r="B97" s="11" t="s">
        <v>2179</v>
      </c>
      <c r="C97" s="493" t="s">
        <v>2180</v>
      </c>
      <c r="D97" s="487"/>
      <c r="E97" s="488"/>
      <c r="F97" s="159"/>
      <c r="G97" s="487"/>
      <c r="H97" s="487"/>
      <c r="I97" s="487"/>
      <c r="J97" s="96"/>
      <c r="K97" s="489"/>
    </row>
    <row r="98" spans="1:11">
      <c r="A98" s="492"/>
      <c r="B98" s="193"/>
      <c r="C98" s="493" t="s">
        <v>2181</v>
      </c>
      <c r="D98" s="487"/>
      <c r="E98" s="488"/>
      <c r="F98" s="159"/>
      <c r="G98" s="487"/>
      <c r="H98" s="487"/>
      <c r="I98" s="487"/>
      <c r="J98" s="96"/>
      <c r="K98" s="489"/>
    </row>
    <row r="99" spans="1:11">
      <c r="A99" s="492"/>
      <c r="B99" s="193" t="s">
        <v>2182</v>
      </c>
      <c r="C99" s="493"/>
      <c r="D99" s="487"/>
      <c r="E99" s="488"/>
      <c r="F99" s="159"/>
      <c r="G99" s="487"/>
      <c r="H99" s="487"/>
      <c r="I99" s="487"/>
      <c r="J99" s="96"/>
      <c r="K99" s="489"/>
    </row>
    <row r="100" spans="1:11">
      <c r="A100" s="492"/>
      <c r="B100" s="193"/>
      <c r="C100" s="493" t="s">
        <v>2183</v>
      </c>
      <c r="D100" s="487"/>
      <c r="E100" s="488"/>
      <c r="F100" s="159"/>
      <c r="G100" s="487"/>
      <c r="H100" s="487"/>
      <c r="I100" s="487"/>
      <c r="J100" s="96"/>
      <c r="K100" s="489"/>
    </row>
    <row r="101" spans="1:11">
      <c r="A101" s="492"/>
      <c r="B101" s="193" t="s">
        <v>2184</v>
      </c>
      <c r="C101" s="493" t="s">
        <v>2185</v>
      </c>
      <c r="D101" s="487"/>
      <c r="E101" s="488"/>
      <c r="F101" s="159"/>
      <c r="G101" s="487"/>
      <c r="H101" s="487"/>
      <c r="I101" s="487"/>
      <c r="J101" s="96"/>
      <c r="K101" s="489"/>
    </row>
    <row r="102" spans="1:11">
      <c r="A102" s="492"/>
      <c r="B102" s="193"/>
      <c r="C102" s="493"/>
      <c r="D102" s="487"/>
      <c r="E102" s="488"/>
      <c r="F102" s="159"/>
      <c r="G102" s="487"/>
      <c r="H102" s="487"/>
      <c r="I102" s="487"/>
      <c r="J102" s="96"/>
      <c r="K102" s="489"/>
    </row>
    <row r="103" spans="1:11">
      <c r="A103" s="492"/>
      <c r="B103" s="193" t="s">
        <v>2186</v>
      </c>
      <c r="C103" s="493" t="s">
        <v>2187</v>
      </c>
      <c r="D103" s="487"/>
      <c r="E103" s="488"/>
      <c r="F103" s="159"/>
      <c r="G103" s="487"/>
      <c r="H103" s="487"/>
      <c r="I103" s="487"/>
      <c r="J103" s="96"/>
      <c r="K103" s="489"/>
    </row>
    <row r="104" spans="1:11">
      <c r="A104" s="492"/>
      <c r="B104" s="193"/>
      <c r="C104" s="493" t="s">
        <v>2181</v>
      </c>
      <c r="D104" s="487"/>
      <c r="E104" s="488"/>
      <c r="F104" s="159"/>
      <c r="G104" s="487"/>
      <c r="H104" s="487"/>
      <c r="I104" s="487"/>
      <c r="J104" s="96"/>
      <c r="K104" s="489"/>
    </row>
    <row r="105" spans="1:11">
      <c r="A105" s="492"/>
      <c r="B105" s="193" t="s">
        <v>2188</v>
      </c>
      <c r="C105" s="493"/>
      <c r="D105" s="487"/>
      <c r="E105" s="488"/>
      <c r="F105" s="159"/>
      <c r="G105" s="487"/>
      <c r="H105" s="487"/>
      <c r="I105" s="487"/>
      <c r="J105" s="96"/>
      <c r="K105" s="489"/>
    </row>
    <row r="106" spans="1:11">
      <c r="A106" s="492"/>
      <c r="B106" s="193"/>
      <c r="C106" s="493" t="s">
        <v>2189</v>
      </c>
      <c r="D106" s="487"/>
      <c r="E106" s="488"/>
      <c r="F106" s="159"/>
      <c r="G106" s="487"/>
      <c r="H106" s="487"/>
      <c r="I106" s="487"/>
      <c r="J106" s="96"/>
      <c r="K106" s="489"/>
    </row>
    <row r="107" spans="1:11">
      <c r="A107" s="492"/>
      <c r="B107" s="193" t="s">
        <v>2190</v>
      </c>
      <c r="C107" s="493" t="s">
        <v>2185</v>
      </c>
      <c r="D107" s="487"/>
      <c r="E107" s="488"/>
      <c r="F107" s="159"/>
      <c r="G107" s="487"/>
      <c r="H107" s="487"/>
      <c r="I107" s="487"/>
      <c r="J107" s="96"/>
      <c r="K107" s="489"/>
    </row>
    <row r="108" spans="1:11">
      <c r="A108" s="492"/>
      <c r="B108" s="193" t="s">
        <v>2191</v>
      </c>
      <c r="C108" s="493"/>
      <c r="D108" s="487"/>
      <c r="E108" s="488"/>
      <c r="F108" s="159"/>
      <c r="G108" s="487"/>
      <c r="H108" s="487"/>
      <c r="I108" s="487"/>
      <c r="J108" s="96"/>
      <c r="K108" s="489"/>
    </row>
    <row r="109" spans="1:11">
      <c r="A109" s="492"/>
      <c r="B109" s="193" t="s">
        <v>2192</v>
      </c>
      <c r="C109" s="493" t="s">
        <v>2193</v>
      </c>
      <c r="D109" s="487"/>
      <c r="E109" s="488"/>
      <c r="F109" s="159"/>
      <c r="G109" s="487"/>
      <c r="H109" s="487"/>
      <c r="I109" s="487"/>
      <c r="J109" s="96"/>
      <c r="K109" s="489"/>
    </row>
    <row r="110" spans="1:11">
      <c r="A110" s="492"/>
      <c r="B110" s="193"/>
      <c r="C110" s="493" t="s">
        <v>2194</v>
      </c>
      <c r="D110" s="487"/>
      <c r="E110" s="488"/>
      <c r="F110" s="159"/>
      <c r="G110" s="487"/>
      <c r="H110" s="487"/>
      <c r="I110" s="487"/>
      <c r="J110" s="96"/>
      <c r="K110" s="489"/>
    </row>
    <row r="111" spans="1:11">
      <c r="A111" s="492"/>
      <c r="B111" s="193"/>
      <c r="C111" s="493"/>
      <c r="D111" s="487"/>
      <c r="E111" s="488"/>
      <c r="F111" s="159"/>
      <c r="G111" s="487"/>
      <c r="H111" s="487"/>
      <c r="I111" s="487"/>
      <c r="J111" s="96"/>
      <c r="K111" s="489"/>
    </row>
    <row r="112" spans="1:11">
      <c r="A112" s="492"/>
      <c r="B112" s="193" t="s">
        <v>2195</v>
      </c>
      <c r="C112" s="493" t="s">
        <v>2196</v>
      </c>
      <c r="D112" s="487"/>
      <c r="E112" s="488"/>
      <c r="F112" s="159"/>
      <c r="G112" s="487"/>
      <c r="H112" s="487"/>
      <c r="I112" s="487"/>
      <c r="J112" s="96"/>
      <c r="K112" s="489"/>
    </row>
    <row r="113" spans="1:11">
      <c r="A113" s="494"/>
      <c r="B113" s="191"/>
      <c r="C113" s="495" t="s">
        <v>2197</v>
      </c>
      <c r="D113" s="483"/>
      <c r="E113" s="484"/>
      <c r="F113" s="159"/>
      <c r="G113" s="487"/>
      <c r="H113" s="487"/>
      <c r="I113" s="487"/>
      <c r="J113" s="96"/>
      <c r="K113" s="489"/>
    </row>
    <row r="114" spans="1:11">
      <c r="A114" s="492"/>
      <c r="B114" s="193"/>
      <c r="C114" s="493"/>
      <c r="D114" s="487"/>
      <c r="E114" s="488"/>
      <c r="F114" s="159"/>
      <c r="G114" s="487"/>
      <c r="H114" s="487"/>
      <c r="I114" s="487"/>
      <c r="J114" s="96"/>
      <c r="K114" s="489"/>
    </row>
    <row r="115" spans="1:11">
      <c r="A115" s="492"/>
      <c r="B115" s="193"/>
      <c r="C115" s="493"/>
      <c r="D115" s="487"/>
      <c r="E115" s="488"/>
      <c r="F115" s="159"/>
      <c r="G115" s="487"/>
      <c r="H115" s="487"/>
      <c r="I115" s="487"/>
      <c r="J115" s="96"/>
      <c r="K115" s="489"/>
    </row>
    <row r="116" spans="1:11">
      <c r="A116" s="492"/>
      <c r="B116" s="193"/>
      <c r="C116" s="493"/>
      <c r="D116" s="487"/>
      <c r="E116" s="488"/>
      <c r="F116" s="159"/>
      <c r="G116" s="487"/>
      <c r="H116" s="487"/>
      <c r="I116" s="487"/>
      <c r="J116" s="96"/>
      <c r="K116" s="489"/>
    </row>
    <row r="117" spans="1:11">
      <c r="A117" s="492"/>
      <c r="B117" s="193"/>
      <c r="C117" s="493"/>
      <c r="D117" s="487"/>
      <c r="E117" s="488"/>
      <c r="F117" s="159"/>
      <c r="G117" s="487"/>
      <c r="H117" s="487"/>
      <c r="I117" s="487"/>
      <c r="J117" s="96"/>
      <c r="K117" s="489"/>
    </row>
    <row r="118" spans="1:11">
      <c r="A118" s="492"/>
      <c r="B118" s="193"/>
      <c r="C118" s="493"/>
      <c r="D118" s="487"/>
      <c r="E118" s="488"/>
      <c r="F118" s="159"/>
      <c r="G118" s="487"/>
      <c r="H118" s="487"/>
      <c r="I118" s="487"/>
      <c r="J118" s="96"/>
      <c r="K118" s="489"/>
    </row>
    <row r="119" spans="1:11">
      <c r="A119" s="492"/>
      <c r="B119" s="193"/>
      <c r="C119" s="493"/>
      <c r="D119" s="487"/>
      <c r="E119" s="496"/>
      <c r="F119" s="497"/>
      <c r="G119" s="464"/>
      <c r="H119" s="464"/>
      <c r="I119" s="464"/>
      <c r="J119" s="96"/>
      <c r="K119" s="489"/>
    </row>
    <row r="120" spans="1:11">
      <c r="A120" s="492"/>
      <c r="B120" s="193"/>
      <c r="C120" s="493"/>
      <c r="D120" s="487"/>
      <c r="E120" s="488"/>
      <c r="F120" s="159"/>
      <c r="G120" s="487"/>
      <c r="H120" s="487"/>
      <c r="I120" s="487"/>
      <c r="J120" s="96"/>
      <c r="K120" s="489"/>
    </row>
    <row r="121" spans="1:11">
      <c r="A121" s="492"/>
      <c r="B121" s="193"/>
      <c r="C121" s="493"/>
      <c r="D121" s="487"/>
      <c r="E121" s="488"/>
      <c r="F121" s="159"/>
      <c r="G121" s="487"/>
      <c r="H121" s="487"/>
      <c r="I121" s="487"/>
      <c r="J121" s="96"/>
      <c r="K121" s="489"/>
    </row>
    <row r="122" spans="1:11">
      <c r="A122" s="492"/>
      <c r="B122" s="193"/>
      <c r="C122" s="493"/>
      <c r="D122" s="487"/>
      <c r="E122" s="488"/>
      <c r="F122" s="159"/>
      <c r="G122" s="487"/>
      <c r="H122" s="487"/>
      <c r="I122" s="487"/>
      <c r="J122" s="96"/>
      <c r="K122" s="489"/>
    </row>
    <row r="123" spans="1:11">
      <c r="A123" s="2059"/>
      <c r="B123" s="96"/>
      <c r="C123" s="96"/>
      <c r="D123" s="487"/>
      <c r="E123" s="488"/>
      <c r="F123" s="159"/>
      <c r="G123" s="487"/>
      <c r="H123" s="487"/>
      <c r="I123" s="487"/>
      <c r="J123" s="96"/>
      <c r="K123" s="489"/>
    </row>
    <row r="124" spans="1:11">
      <c r="A124" s="2059"/>
      <c r="B124" s="96"/>
      <c r="C124" s="96"/>
      <c r="D124" s="487"/>
      <c r="E124" s="488"/>
      <c r="F124" s="159"/>
      <c r="G124" s="487"/>
      <c r="H124" s="487"/>
      <c r="I124" s="487"/>
      <c r="J124" s="96"/>
      <c r="K124" s="489"/>
    </row>
    <row r="125" spans="1:11" ht="15.75" thickBot="1">
      <c r="A125" s="498"/>
      <c r="B125" s="119"/>
      <c r="C125" s="119"/>
      <c r="D125" s="499"/>
      <c r="E125" s="500"/>
      <c r="F125" s="501"/>
      <c r="G125" s="499"/>
      <c r="H125" s="499"/>
      <c r="I125" s="499"/>
      <c r="J125" s="119"/>
      <c r="K125" s="502"/>
    </row>
    <row r="126" spans="1:11">
      <c r="A126" s="114" t="s">
        <v>1527</v>
      </c>
      <c r="B126" s="96"/>
      <c r="C126" s="96"/>
      <c r="D126" s="464"/>
      <c r="E126" s="464"/>
      <c r="F126" s="464"/>
      <c r="G126" s="464"/>
      <c r="H126" s="464"/>
      <c r="I126" s="465"/>
      <c r="J126" s="465" t="s">
        <v>1527</v>
      </c>
      <c r="K126" s="2060"/>
    </row>
    <row r="127" spans="1:11">
      <c r="A127" s="123" t="s">
        <v>2198</v>
      </c>
      <c r="B127" s="123"/>
      <c r="C127" s="123"/>
      <c r="D127" s="466"/>
      <c r="E127" s="466"/>
      <c r="F127" s="466" t="s">
        <v>2199</v>
      </c>
      <c r="G127" s="466"/>
      <c r="H127" s="466"/>
      <c r="I127" s="466"/>
      <c r="J127" s="123"/>
      <c r="K127" s="123"/>
    </row>
    <row r="128" spans="1:11">
      <c r="A128" s="123"/>
      <c r="B128" s="123"/>
      <c r="C128" s="123"/>
      <c r="D128" s="123"/>
      <c r="E128" s="123"/>
      <c r="F128" s="123"/>
      <c r="G128" s="123"/>
      <c r="H128" s="123"/>
      <c r="I128" s="123"/>
      <c r="J128" s="123"/>
      <c r="K128" s="123"/>
    </row>
    <row r="129" spans="1:11">
      <c r="A129" s="96"/>
      <c r="B129" s="11"/>
      <c r="C129" s="11"/>
      <c r="D129" s="11"/>
      <c r="E129" s="96"/>
      <c r="F129" s="96"/>
      <c r="G129" s="96"/>
      <c r="H129" s="96"/>
      <c r="I129" s="96"/>
      <c r="J129" s="96"/>
      <c r="K129" s="96"/>
    </row>
    <row r="130" spans="1:11">
      <c r="A130" s="96"/>
      <c r="B130" s="11"/>
      <c r="C130" s="11"/>
      <c r="D130" s="11"/>
      <c r="E130" s="96"/>
      <c r="F130" s="96"/>
      <c r="G130" s="96"/>
      <c r="H130" s="11"/>
      <c r="I130" s="96"/>
      <c r="J130" s="96"/>
      <c r="K130" s="96"/>
    </row>
    <row r="131" spans="1:11">
      <c r="A131" s="96"/>
      <c r="B131" s="11"/>
      <c r="C131" s="11"/>
      <c r="D131" s="11"/>
      <c r="E131" s="96"/>
      <c r="F131" s="96"/>
      <c r="G131" s="96"/>
      <c r="H131" s="96"/>
      <c r="I131" s="96"/>
      <c r="J131" s="96"/>
      <c r="K131" s="96"/>
    </row>
    <row r="132" spans="1:11">
      <c r="A132" s="96"/>
      <c r="B132" s="11"/>
      <c r="C132" s="11"/>
      <c r="D132" s="11"/>
      <c r="E132" s="96"/>
      <c r="F132" s="96"/>
      <c r="G132" s="96"/>
      <c r="H132" s="96"/>
      <c r="I132" s="96"/>
      <c r="J132" s="96"/>
      <c r="K132" s="96"/>
    </row>
    <row r="133" spans="1:11">
      <c r="A133" s="96"/>
      <c r="B133" s="11"/>
      <c r="C133" s="11"/>
      <c r="D133" s="11"/>
      <c r="E133" s="96"/>
      <c r="F133" s="96"/>
      <c r="G133" s="96"/>
      <c r="H133" s="96"/>
      <c r="I133" s="96"/>
      <c r="J133" s="96"/>
      <c r="K133" s="96"/>
    </row>
    <row r="134" spans="1:11">
      <c r="A134" s="96"/>
      <c r="B134" s="11"/>
      <c r="C134" s="11"/>
      <c r="D134" s="11"/>
      <c r="E134" s="96"/>
      <c r="F134" s="96"/>
      <c r="G134" s="96"/>
      <c r="H134" s="96"/>
      <c r="I134" s="96"/>
      <c r="J134" s="96"/>
      <c r="K134" s="96"/>
    </row>
    <row r="135" spans="1:11">
      <c r="A135" s="96"/>
      <c r="B135" s="96"/>
      <c r="C135" s="11"/>
      <c r="D135" s="11"/>
      <c r="E135" s="96"/>
      <c r="F135" s="96"/>
      <c r="G135" s="96"/>
      <c r="H135" s="96"/>
      <c r="I135" s="96"/>
      <c r="J135" s="96"/>
      <c r="K135" s="96"/>
    </row>
    <row r="136" spans="1:11">
      <c r="A136" s="96"/>
      <c r="B136" s="96"/>
      <c r="C136" s="11"/>
      <c r="D136" s="11"/>
      <c r="E136" s="96"/>
      <c r="F136" s="96"/>
      <c r="G136" s="96"/>
      <c r="H136" s="96"/>
      <c r="I136" s="96"/>
      <c r="J136" s="96"/>
      <c r="K136" s="96"/>
    </row>
    <row r="137" spans="1:11">
      <c r="A137" s="96"/>
      <c r="B137" s="96"/>
      <c r="C137" s="11"/>
      <c r="D137" s="11"/>
      <c r="E137" s="96"/>
      <c r="F137" s="96"/>
      <c r="G137" s="96"/>
      <c r="H137" s="96"/>
      <c r="I137" s="96"/>
      <c r="J137" s="96"/>
      <c r="K137" s="96"/>
    </row>
    <row r="138" spans="1:11">
      <c r="A138" s="96"/>
      <c r="B138" s="96"/>
      <c r="C138" s="11"/>
      <c r="D138" s="11"/>
      <c r="E138" s="96"/>
      <c r="F138" s="96"/>
      <c r="G138" s="96"/>
      <c r="H138" s="96"/>
      <c r="I138" s="96"/>
      <c r="J138" s="96"/>
      <c r="K138" s="96"/>
    </row>
    <row r="139" spans="1:11">
      <c r="A139" s="96"/>
      <c r="B139" s="96"/>
      <c r="C139" s="11"/>
      <c r="D139" s="11"/>
      <c r="E139" s="96"/>
      <c r="F139" s="96"/>
      <c r="G139" s="96"/>
      <c r="H139" s="96"/>
      <c r="I139" s="96"/>
      <c r="J139" s="96"/>
      <c r="K139" s="96"/>
    </row>
    <row r="140" spans="1:11">
      <c r="A140" s="96"/>
      <c r="B140" s="96"/>
      <c r="C140" s="11"/>
      <c r="D140" s="11"/>
      <c r="E140" s="96"/>
      <c r="F140" s="96"/>
      <c r="G140" s="96"/>
      <c r="H140" s="96"/>
      <c r="I140" s="96"/>
      <c r="J140" s="96"/>
      <c r="K140" s="96"/>
    </row>
    <row r="141" spans="1:11">
      <c r="A141" s="96"/>
      <c r="B141" s="96"/>
      <c r="C141" s="11"/>
      <c r="D141" s="11"/>
      <c r="E141" s="96"/>
      <c r="F141" s="96"/>
      <c r="G141" s="96"/>
      <c r="H141" s="96"/>
      <c r="I141" s="96"/>
      <c r="J141" s="96"/>
      <c r="K141" s="96"/>
    </row>
    <row r="142" spans="1:11">
      <c r="A142" s="96"/>
      <c r="B142" s="96"/>
      <c r="C142" s="11"/>
      <c r="D142" s="11"/>
      <c r="E142" s="96"/>
      <c r="F142" s="96"/>
      <c r="G142" s="96"/>
      <c r="H142" s="96"/>
      <c r="I142" s="96"/>
      <c r="J142" s="96"/>
      <c r="K142" s="96"/>
    </row>
    <row r="143" spans="1:11">
      <c r="A143" s="11"/>
      <c r="B143" s="96"/>
    </row>
    <row r="144" spans="1:11">
      <c r="A144" s="11"/>
      <c r="B144" s="96"/>
    </row>
    <row r="145" spans="1:2">
      <c r="A145" s="11"/>
      <c r="B145" s="96"/>
    </row>
    <row r="146" spans="1:2">
      <c r="A146" s="11"/>
      <c r="B146" s="96"/>
    </row>
    <row r="147" spans="1:2">
      <c r="A147" s="11"/>
      <c r="B147" s="96"/>
    </row>
    <row r="148" spans="1:2">
      <c r="A148" s="11"/>
      <c r="B148" s="96"/>
    </row>
    <row r="149" spans="1:2">
      <c r="A149" s="11"/>
      <c r="B149" s="96"/>
    </row>
    <row r="150" spans="1:2">
      <c r="A150" s="11"/>
      <c r="B150" s="96"/>
    </row>
    <row r="151" spans="1:2">
      <c r="A151" s="11"/>
      <c r="B151" s="96"/>
    </row>
  </sheetData>
  <customSheetViews>
    <customSheetView guid="{2AF3F5E9-4F61-4561-B177-4F48CBC3D886}" scale="87" colorId="22" topLeftCell="A55">
      <selection activeCell="G87" sqref="G87"/>
      <rowBreaks count="1" manualBreakCount="1">
        <brk id="63" max="16383" man="1"/>
      </rowBreaks>
      <pageMargins left="0.4" right="0.4" top="0.3" bottom="0.3" header="0" footer="0"/>
      <printOptions horizontalCentered="1" verticalCentered="1"/>
      <pageSetup scale="70" fitToWidth="2" fitToHeight="2" pageOrder="overThenDown" orientation="portrait" r:id="rId1"/>
      <headerFooter alignWithMargins="0"/>
    </customSheetView>
    <customSheetView guid="{D7BBBF77-F838-4AB2-B5F9-DD407B90DD55}" scale="87" colorId="22" topLeftCell="A55">
      <selection activeCell="G87" sqref="G87"/>
      <rowBreaks count="1" manualBreakCount="1">
        <brk id="63" max="16383" man="1"/>
      </rowBreaks>
      <pageMargins left="0.4" right="0.4" top="0.3" bottom="0.3" header="0" footer="0"/>
      <printOptions horizontalCentered="1" verticalCentered="1"/>
      <pageSetup scale="70" fitToWidth="2" fitToHeight="2" pageOrder="overThenDown" orientation="portrait" r:id="rId2"/>
      <headerFooter alignWithMargins="0"/>
    </customSheetView>
    <customSheetView guid="{4C413893-8AAD-4C6B-9F27-B589EDCD884E}" scale="87" colorId="22" showPageBreaks="1" printArea="1">
      <selection activeCell="M86" sqref="M86"/>
      <rowBreaks count="1" manualBreakCount="1">
        <brk id="63" max="16383" man="1"/>
      </rowBreaks>
      <pageMargins left="0.4" right="0.4" top="0.3" bottom="0.3" header="0" footer="0"/>
      <printOptions horizontalCentered="1" verticalCentered="1"/>
      <pageSetup scale="70" fitToWidth="2" fitToHeight="2" pageOrder="overThenDown" orientation="portrait" r:id="rId3"/>
      <headerFooter alignWithMargins="0"/>
    </customSheetView>
    <customSheetView guid="{A5549170-DBF5-42F1-9039-D999624B11D4}" scale="87" colorId="22" showPageBreaks="1" printArea="1">
      <selection activeCell="M86" sqref="M86"/>
      <rowBreaks count="1" manualBreakCount="1">
        <brk id="63" max="16383" man="1"/>
      </rowBreaks>
      <pageMargins left="0.4" right="0.4" top="0.3" bottom="0.3" header="0" footer="0"/>
      <printOptions horizontalCentered="1" verticalCentered="1"/>
      <pageSetup scale="70" fitToWidth="2" fitToHeight="2" pageOrder="overThenDown" orientation="portrait" r:id="rId4"/>
      <headerFooter alignWithMargins="0"/>
    </customSheetView>
    <customSheetView guid="{A483E518-C1FA-4CA5-BC5D-12DF2516F4BA}" scale="87" colorId="22" showPageBreaks="1" printArea="1" topLeftCell="A22">
      <selection activeCell="L5" sqref="L5"/>
      <rowBreaks count="1" manualBreakCount="1">
        <brk id="63" max="16383" man="1"/>
      </rowBreaks>
      <pageMargins left="0.4" right="0.4" top="0.3" bottom="0.3" header="0" footer="0"/>
      <printOptions horizontalCentered="1" verticalCentered="1"/>
      <pageSetup scale="70" fitToWidth="2" fitToHeight="2" pageOrder="overThenDown" orientation="portrait" r:id="rId5"/>
      <headerFooter alignWithMargins="0"/>
    </customSheetView>
    <customSheetView guid="{7F4D4B31-14C7-431F-8554-797D686306A3}" scale="87" colorId="22" showPageBreaks="1" printArea="1" topLeftCell="A22">
      <selection activeCell="L5" sqref="L5"/>
      <rowBreaks count="1" manualBreakCount="1">
        <brk id="63" max="16383" man="1"/>
      </rowBreaks>
      <pageMargins left="0.4" right="0.4" top="0.3" bottom="0.3" header="0" footer="0"/>
      <printOptions horizontalCentered="1" verticalCentered="1"/>
      <pageSetup scale="70" fitToWidth="2" fitToHeight="2" pageOrder="overThenDown" orientation="portrait" r:id="rId6"/>
      <headerFooter alignWithMargins="0"/>
    </customSheetView>
  </customSheetViews>
  <phoneticPr fontId="83" type="noConversion"/>
  <printOptions horizontalCentered="1" verticalCentered="1"/>
  <pageMargins left="0.4" right="0.4" top="0.3" bottom="0.3" header="0" footer="0"/>
  <pageSetup scale="70" fitToWidth="2" fitToHeight="2" pageOrder="overThenDown" orientation="portrait" r:id="rId7"/>
  <headerFooter alignWithMargins="0"/>
  <rowBreaks count="1" manualBreakCount="1">
    <brk id="63" max="16383" man="1"/>
  </rowBreaks>
  <customProperties>
    <customPr name="_pios_id" r:id="rId8"/>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51"/>
  <sheetViews>
    <sheetView workbookViewId="0"/>
  </sheetViews>
  <sheetFormatPr defaultColWidth="9.77734375" defaultRowHeight="15"/>
  <cols>
    <col min="1" max="1" width="4.77734375" customWidth="1"/>
    <col min="2" max="2" width="21.77734375" customWidth="1"/>
    <col min="3" max="3" width="33.44140625" bestFit="1" customWidth="1"/>
    <col min="4" max="5" width="20.77734375" customWidth="1"/>
    <col min="6" max="6" width="14.109375" bestFit="1" customWidth="1"/>
    <col min="7" max="7" width="13.21875" bestFit="1" customWidth="1"/>
    <col min="8" max="8" width="16.33203125" bestFit="1" customWidth="1"/>
  </cols>
  <sheetData>
    <row r="1" spans="1:8" ht="15.75" thickBot="1">
      <c r="A1" s="2072" t="str">
        <f>+'Data sheet'!A53</f>
        <v>Annual Report of New York American Water Company, Inc.  - Service Area 2                          Year Ended  December 31, 2018</v>
      </c>
    </row>
    <row r="2" spans="1:8">
      <c r="A2" s="137"/>
      <c r="B2" s="138"/>
      <c r="C2" s="138"/>
      <c r="D2" s="138"/>
      <c r="E2" s="139"/>
    </row>
    <row r="3" spans="1:8" ht="15.75">
      <c r="A3" s="125" t="s">
        <v>2200</v>
      </c>
      <c r="B3" s="123"/>
      <c r="C3" s="123"/>
      <c r="D3" s="123"/>
      <c r="E3" s="140"/>
    </row>
    <row r="4" spans="1:8">
      <c r="A4" s="106"/>
      <c r="B4" s="107"/>
      <c r="C4" s="107"/>
      <c r="D4" s="136"/>
      <c r="E4" s="299"/>
    </row>
    <row r="5" spans="1:8">
      <c r="A5" s="95"/>
      <c r="B5" s="96"/>
      <c r="C5" s="96"/>
      <c r="D5" s="96"/>
      <c r="E5" s="97"/>
    </row>
    <row r="6" spans="1:8">
      <c r="A6" s="95" t="s">
        <v>2201</v>
      </c>
      <c r="B6" s="96"/>
      <c r="C6" s="96"/>
      <c r="D6" s="96"/>
      <c r="E6" s="97"/>
    </row>
    <row r="7" spans="1:8">
      <c r="A7" s="95" t="s">
        <v>2202</v>
      </c>
      <c r="B7" s="96"/>
      <c r="C7" s="96"/>
      <c r="D7" s="96"/>
      <c r="E7" s="97"/>
    </row>
    <row r="8" spans="1:8">
      <c r="A8" s="95" t="s">
        <v>2203</v>
      </c>
      <c r="B8" s="96"/>
      <c r="C8" s="96"/>
      <c r="D8" s="96"/>
      <c r="E8" s="97"/>
    </row>
    <row r="9" spans="1:8">
      <c r="A9" s="106"/>
      <c r="B9" s="107"/>
      <c r="C9" s="107"/>
      <c r="D9" s="107"/>
      <c r="E9" s="110"/>
    </row>
    <row r="10" spans="1:8">
      <c r="A10" s="503"/>
      <c r="B10" s="99"/>
      <c r="C10" s="99"/>
      <c r="D10" s="100"/>
      <c r="E10" s="489" t="s">
        <v>2204</v>
      </c>
    </row>
    <row r="11" spans="1:8">
      <c r="A11" s="467" t="s">
        <v>1122</v>
      </c>
      <c r="B11" s="11"/>
      <c r="C11" s="2060" t="s">
        <v>2205</v>
      </c>
      <c r="D11" s="2061"/>
      <c r="E11" s="489" t="s">
        <v>2206</v>
      </c>
    </row>
    <row r="12" spans="1:8">
      <c r="A12" s="549" t="s">
        <v>1134</v>
      </c>
      <c r="B12" s="141" t="s">
        <v>3281</v>
      </c>
      <c r="C12" s="129"/>
      <c r="D12" s="428"/>
      <c r="E12" s="485" t="s">
        <v>3282</v>
      </c>
      <c r="F12" s="2067"/>
      <c r="G12" s="2067"/>
      <c r="H12" s="2067"/>
    </row>
    <row r="13" spans="1:8">
      <c r="A13" s="548">
        <v>1</v>
      </c>
      <c r="B13" s="2424" t="s">
        <v>4244</v>
      </c>
      <c r="C13" s="2425"/>
      <c r="D13" s="2106"/>
      <c r="E13" s="2135"/>
      <c r="F13" s="1657"/>
      <c r="G13" s="2066"/>
      <c r="H13" s="2069"/>
    </row>
    <row r="14" spans="1:8">
      <c r="A14" s="467">
        <f>+A13+1</f>
        <v>2</v>
      </c>
      <c r="B14" s="2426" t="s">
        <v>4236</v>
      </c>
      <c r="C14" s="2427" t="s">
        <v>4241</v>
      </c>
      <c r="D14" s="2107"/>
      <c r="E14" s="2136">
        <v>47484.1</v>
      </c>
      <c r="F14" s="1657"/>
      <c r="G14" s="2066"/>
      <c r="H14" s="2069"/>
    </row>
    <row r="15" spans="1:8">
      <c r="A15" s="467">
        <f t="shared" ref="A15:A75" si="0">+A14+1</f>
        <v>3</v>
      </c>
      <c r="B15" s="2426" t="s">
        <v>4237</v>
      </c>
      <c r="C15" s="2427" t="s">
        <v>4242</v>
      </c>
      <c r="D15" s="2107"/>
      <c r="E15" s="2136">
        <v>538022.15</v>
      </c>
      <c r="F15" s="1657"/>
      <c r="G15" s="2066"/>
      <c r="H15" s="2069"/>
    </row>
    <row r="16" spans="1:8">
      <c r="A16" s="467">
        <f t="shared" si="0"/>
        <v>4</v>
      </c>
      <c r="B16" s="2426" t="s">
        <v>4232</v>
      </c>
      <c r="C16" s="2427" t="s">
        <v>4205</v>
      </c>
      <c r="D16" s="2107"/>
      <c r="E16" s="2136">
        <v>1560142.4</v>
      </c>
      <c r="F16" s="1657"/>
      <c r="G16" s="2066"/>
      <c r="H16" s="2069"/>
    </row>
    <row r="17" spans="1:8">
      <c r="A17" s="467">
        <f t="shared" si="0"/>
        <v>5</v>
      </c>
      <c r="B17" s="2426" t="s">
        <v>4233</v>
      </c>
      <c r="C17" s="2427" t="s">
        <v>4206</v>
      </c>
      <c r="D17" s="2107"/>
      <c r="E17" s="2136">
        <v>55970.080000000002</v>
      </c>
      <c r="F17" s="1657"/>
      <c r="G17" s="2066"/>
      <c r="H17" s="2069"/>
    </row>
    <row r="18" spans="1:8">
      <c r="A18" s="467">
        <f t="shared" si="0"/>
        <v>6</v>
      </c>
      <c r="B18" t="s">
        <v>4471</v>
      </c>
      <c r="C18" s="2072" t="s">
        <v>4472</v>
      </c>
      <c r="D18" s="2107"/>
      <c r="E18" s="2136">
        <v>646.24</v>
      </c>
      <c r="F18" s="1657"/>
      <c r="G18" s="2066"/>
      <c r="H18" s="2069"/>
    </row>
    <row r="19" spans="1:8">
      <c r="A19" s="467">
        <f t="shared" si="0"/>
        <v>7</v>
      </c>
      <c r="B19" s="2426" t="s">
        <v>4238</v>
      </c>
      <c r="C19" s="2427" t="s">
        <v>4243</v>
      </c>
      <c r="D19" s="2107"/>
      <c r="E19" s="2136">
        <v>837763.85</v>
      </c>
      <c r="F19" s="1657"/>
      <c r="G19" s="2066"/>
      <c r="H19" s="2069"/>
    </row>
    <row r="20" spans="1:8">
      <c r="A20" s="467">
        <f t="shared" si="0"/>
        <v>8</v>
      </c>
      <c r="B20" s="2426" t="s">
        <v>4234</v>
      </c>
      <c r="C20" s="2427" t="s">
        <v>4239</v>
      </c>
      <c r="D20" s="2107"/>
      <c r="E20" s="2136">
        <v>1405474.47</v>
      </c>
      <c r="F20" s="1657"/>
      <c r="G20" s="2066"/>
      <c r="H20" s="2069"/>
    </row>
    <row r="21" spans="1:8">
      <c r="A21" s="467">
        <f t="shared" si="0"/>
        <v>9</v>
      </c>
      <c r="B21" s="2426" t="s">
        <v>4235</v>
      </c>
      <c r="C21" s="2427" t="s">
        <v>4240</v>
      </c>
      <c r="D21" s="2107"/>
      <c r="E21" s="2136">
        <v>75455.39</v>
      </c>
      <c r="F21" s="1657"/>
      <c r="G21" s="2066"/>
      <c r="H21" s="2069"/>
    </row>
    <row r="22" spans="1:8">
      <c r="A22" s="467">
        <f t="shared" si="0"/>
        <v>10</v>
      </c>
      <c r="B22" s="2426"/>
      <c r="C22" s="2427"/>
      <c r="D22" s="2107"/>
      <c r="E22" s="2136"/>
      <c r="F22" s="1657"/>
      <c r="G22" s="2066"/>
      <c r="H22" s="2069"/>
    </row>
    <row r="23" spans="1:8">
      <c r="A23" s="467">
        <f t="shared" si="0"/>
        <v>11</v>
      </c>
      <c r="B23" s="2426"/>
      <c r="C23" s="2427"/>
      <c r="D23" s="2107"/>
      <c r="E23" s="2136"/>
      <c r="F23" s="1657"/>
      <c r="G23" s="2066"/>
      <c r="H23" s="2069"/>
    </row>
    <row r="24" spans="1:8">
      <c r="A24" s="467">
        <f t="shared" si="0"/>
        <v>12</v>
      </c>
      <c r="B24" s="2426" t="s">
        <v>4245</v>
      </c>
      <c r="C24" s="2427"/>
      <c r="D24" s="2107"/>
      <c r="E24" s="2136"/>
      <c r="F24" s="1657"/>
      <c r="G24" s="2066"/>
      <c r="H24" s="2069"/>
    </row>
    <row r="25" spans="1:8">
      <c r="A25" s="467">
        <f t="shared" si="0"/>
        <v>13</v>
      </c>
      <c r="B25" s="2426" t="s">
        <v>4245</v>
      </c>
      <c r="C25" s="2427"/>
      <c r="D25" s="2107"/>
      <c r="E25" s="2136"/>
      <c r="F25" s="1657"/>
      <c r="G25" s="2066"/>
      <c r="H25" s="2069"/>
    </row>
    <row r="26" spans="1:8">
      <c r="A26" s="467">
        <f t="shared" si="0"/>
        <v>14</v>
      </c>
      <c r="B26" s="2426" t="s">
        <v>4207</v>
      </c>
      <c r="C26" s="2427" t="s">
        <v>4209</v>
      </c>
      <c r="D26" s="2107"/>
      <c r="E26" s="2136">
        <v>18612.060000000001</v>
      </c>
      <c r="F26" s="1657"/>
      <c r="G26" s="2066"/>
      <c r="H26" s="2069"/>
    </row>
    <row r="27" spans="1:8">
      <c r="A27" s="467">
        <f t="shared" si="0"/>
        <v>15</v>
      </c>
      <c r="B27" s="2426" t="s">
        <v>4246</v>
      </c>
      <c r="C27" s="2427" t="s">
        <v>4251</v>
      </c>
      <c r="D27" s="2107"/>
      <c r="E27" s="2136">
        <v>18885.21</v>
      </c>
      <c r="F27" s="1657"/>
      <c r="G27" s="2066"/>
      <c r="H27" s="2069"/>
    </row>
    <row r="28" spans="1:8">
      <c r="A28" s="467">
        <f t="shared" si="0"/>
        <v>16</v>
      </c>
      <c r="B28" s="2426" t="s">
        <v>4247</v>
      </c>
      <c r="C28" s="2427" t="s">
        <v>4252</v>
      </c>
      <c r="D28" s="2107"/>
      <c r="E28" s="2136">
        <v>34493.1</v>
      </c>
      <c r="F28" s="1657"/>
      <c r="G28" s="2066"/>
      <c r="H28" s="2069"/>
    </row>
    <row r="29" spans="1:8">
      <c r="A29" s="467">
        <f t="shared" si="0"/>
        <v>17</v>
      </c>
      <c r="B29" s="2426" t="s">
        <v>4248</v>
      </c>
      <c r="C29" s="2427" t="s">
        <v>4253</v>
      </c>
      <c r="D29" s="2107"/>
      <c r="E29" s="2136">
        <v>110227.94</v>
      </c>
      <c r="F29" s="1657"/>
      <c r="G29" s="2066"/>
      <c r="H29" s="2069"/>
    </row>
    <row r="30" spans="1:8">
      <c r="A30" s="467">
        <f t="shared" si="0"/>
        <v>18</v>
      </c>
      <c r="B30" t="s">
        <v>4473</v>
      </c>
      <c r="C30" t="s">
        <v>4474</v>
      </c>
      <c r="D30" s="2107"/>
      <c r="E30" s="2136">
        <v>105180.19</v>
      </c>
      <c r="F30" s="1657"/>
      <c r="G30" s="2066"/>
      <c r="H30" s="2069"/>
    </row>
    <row r="31" spans="1:8">
      <c r="A31" s="467">
        <f t="shared" si="0"/>
        <v>19</v>
      </c>
      <c r="B31" t="s">
        <v>4475</v>
      </c>
      <c r="C31" t="s">
        <v>4476</v>
      </c>
      <c r="D31" s="2107"/>
      <c r="E31" s="2136">
        <v>5000</v>
      </c>
      <c r="F31" s="1657"/>
      <c r="G31" s="2066"/>
      <c r="H31" s="2069"/>
    </row>
    <row r="32" spans="1:8">
      <c r="A32" s="467">
        <f t="shared" si="0"/>
        <v>20</v>
      </c>
      <c r="B32" t="s">
        <v>4477</v>
      </c>
      <c r="C32" t="s">
        <v>4478</v>
      </c>
      <c r="D32" s="2107"/>
      <c r="E32" s="2136">
        <v>4071.42</v>
      </c>
      <c r="F32" s="1657"/>
      <c r="G32" s="2066"/>
      <c r="H32" s="2069"/>
    </row>
    <row r="33" spans="1:8">
      <c r="A33" s="467">
        <f t="shared" si="0"/>
        <v>21</v>
      </c>
      <c r="B33" s="2426" t="s">
        <v>4249</v>
      </c>
      <c r="C33" s="2427" t="s">
        <v>4208</v>
      </c>
      <c r="D33" s="2107"/>
      <c r="E33" s="2136">
        <v>-654.13</v>
      </c>
      <c r="F33" s="1657"/>
      <c r="G33" s="2066"/>
      <c r="H33" s="2069"/>
    </row>
    <row r="34" spans="1:8">
      <c r="A34" s="467">
        <f t="shared" si="0"/>
        <v>22</v>
      </c>
      <c r="B34" s="2426" t="s">
        <v>4250</v>
      </c>
      <c r="C34" s="2427" t="s">
        <v>4253</v>
      </c>
      <c r="D34" s="2107"/>
      <c r="E34" s="2136">
        <v>19737.13</v>
      </c>
      <c r="F34" s="1657"/>
      <c r="G34" s="2066"/>
      <c r="H34" s="2069"/>
    </row>
    <row r="35" spans="1:8">
      <c r="A35" s="467">
        <f t="shared" si="0"/>
        <v>23</v>
      </c>
      <c r="B35" t="s">
        <v>4479</v>
      </c>
      <c r="C35" t="s">
        <v>4480</v>
      </c>
      <c r="D35" s="2107"/>
      <c r="E35" s="2136">
        <v>12462.66</v>
      </c>
      <c r="F35" s="1657"/>
      <c r="G35" s="2066"/>
      <c r="H35" s="2069"/>
    </row>
    <row r="36" spans="1:8">
      <c r="A36" s="467">
        <f t="shared" si="0"/>
        <v>24</v>
      </c>
      <c r="B36" s="2426" t="s">
        <v>4481</v>
      </c>
      <c r="C36" s="2427" t="s">
        <v>4482</v>
      </c>
      <c r="D36" s="2107"/>
      <c r="E36" s="2136">
        <v>1377111.24</v>
      </c>
      <c r="F36" s="1657"/>
      <c r="G36" s="2066"/>
      <c r="H36" s="2069"/>
    </row>
    <row r="37" spans="1:8">
      <c r="A37" s="467">
        <f t="shared" si="0"/>
        <v>25</v>
      </c>
      <c r="B37" s="2442" t="s">
        <v>4483</v>
      </c>
      <c r="C37" s="2427" t="s">
        <v>4484</v>
      </c>
      <c r="D37" s="2107"/>
      <c r="E37" s="2136">
        <v>140176.53</v>
      </c>
      <c r="F37" s="1657"/>
      <c r="G37" s="2066"/>
      <c r="H37" s="2069"/>
    </row>
    <row r="38" spans="1:8">
      <c r="A38" s="467">
        <f t="shared" si="0"/>
        <v>26</v>
      </c>
      <c r="B38" s="2442" t="s">
        <v>4485</v>
      </c>
      <c r="C38" s="2427" t="s">
        <v>4486</v>
      </c>
      <c r="D38" s="2107"/>
      <c r="E38" s="2136">
        <v>76825.77</v>
      </c>
      <c r="F38" s="1657"/>
      <c r="G38" s="2066"/>
      <c r="H38" s="2069"/>
    </row>
    <row r="39" spans="1:8">
      <c r="A39" s="467">
        <f t="shared" si="0"/>
        <v>27</v>
      </c>
      <c r="B39" s="2072" t="s">
        <v>4254</v>
      </c>
      <c r="C39" s="2427" t="s">
        <v>4255</v>
      </c>
      <c r="D39" s="2107"/>
      <c r="E39" s="2136">
        <v>34408.239999999998</v>
      </c>
      <c r="F39" s="1657"/>
      <c r="G39" s="2066"/>
      <c r="H39" s="2069"/>
    </row>
    <row r="40" spans="1:8">
      <c r="A40" s="467">
        <f t="shared" si="0"/>
        <v>28</v>
      </c>
      <c r="B40" s="2072" t="s">
        <v>4256</v>
      </c>
      <c r="C40" s="2427" t="s">
        <v>4257</v>
      </c>
      <c r="D40" s="2107"/>
      <c r="E40" s="2136">
        <v>37831.1</v>
      </c>
      <c r="F40" s="1657"/>
      <c r="G40" s="2066"/>
      <c r="H40" s="2069"/>
    </row>
    <row r="41" spans="1:8">
      <c r="A41" s="467">
        <f t="shared" si="0"/>
        <v>29</v>
      </c>
      <c r="B41" s="2072" t="s">
        <v>4258</v>
      </c>
      <c r="C41" s="2427" t="s">
        <v>4259</v>
      </c>
      <c r="D41" s="2107"/>
      <c r="E41" s="2136">
        <v>82974.36</v>
      </c>
      <c r="F41" s="1657"/>
      <c r="G41" s="2066"/>
      <c r="H41" s="2069"/>
    </row>
    <row r="42" spans="1:8">
      <c r="A42" s="467">
        <f t="shared" si="0"/>
        <v>30</v>
      </c>
      <c r="B42" s="2072" t="s">
        <v>4261</v>
      </c>
      <c r="C42" s="2427" t="s">
        <v>4260</v>
      </c>
      <c r="D42" s="2107"/>
      <c r="E42" s="2136">
        <v>152345.36000000002</v>
      </c>
      <c r="F42" s="1657"/>
      <c r="G42" s="2066"/>
      <c r="H42" s="2069"/>
    </row>
    <row r="43" spans="1:8">
      <c r="A43" s="467">
        <f t="shared" si="0"/>
        <v>31</v>
      </c>
      <c r="B43" s="2426" t="s">
        <v>4262</v>
      </c>
      <c r="C43" s="2427"/>
      <c r="D43" s="2107"/>
      <c r="E43" s="2136"/>
      <c r="F43" s="1657"/>
      <c r="G43" s="2066"/>
      <c r="H43" s="2069"/>
    </row>
    <row r="44" spans="1:8">
      <c r="A44" s="467">
        <f t="shared" si="0"/>
        <v>32</v>
      </c>
      <c r="B44" s="2426" t="s">
        <v>4487</v>
      </c>
      <c r="C44" s="2427" t="s">
        <v>4488</v>
      </c>
      <c r="D44" s="2107"/>
      <c r="E44" s="2136">
        <v>77264.022206186957</v>
      </c>
      <c r="F44" s="1657"/>
      <c r="G44" s="2066"/>
      <c r="H44" s="2069"/>
    </row>
    <row r="45" spans="1:8">
      <c r="A45" s="467">
        <f t="shared" si="0"/>
        <v>33</v>
      </c>
      <c r="B45" s="2426" t="s">
        <v>4487</v>
      </c>
      <c r="C45" s="2427" t="s">
        <v>4489</v>
      </c>
      <c r="D45" s="2107"/>
      <c r="E45" s="2136">
        <v>42507.43627309327</v>
      </c>
      <c r="F45" s="1657"/>
      <c r="G45" s="2066"/>
      <c r="H45" s="2069"/>
    </row>
    <row r="46" spans="1:8">
      <c r="A46" s="467">
        <f t="shared" si="0"/>
        <v>34</v>
      </c>
      <c r="B46" s="2426" t="s">
        <v>4487</v>
      </c>
      <c r="C46" s="2427" t="s">
        <v>4210</v>
      </c>
      <c r="D46" s="2107"/>
      <c r="E46" s="2136">
        <v>284970.51649554819</v>
      </c>
      <c r="F46" s="1657"/>
      <c r="G46" s="2066"/>
      <c r="H46" s="2069"/>
    </row>
    <row r="47" spans="1:8">
      <c r="A47" s="467">
        <f t="shared" si="0"/>
        <v>35</v>
      </c>
      <c r="B47" s="2426" t="s">
        <v>4487</v>
      </c>
      <c r="C47" s="2427" t="s">
        <v>4263</v>
      </c>
      <c r="D47" s="2107"/>
      <c r="E47" s="2136">
        <v>32360.026758953187</v>
      </c>
      <c r="F47" s="1657"/>
      <c r="G47" s="2066"/>
      <c r="H47" s="2069"/>
    </row>
    <row r="48" spans="1:8">
      <c r="A48" s="467">
        <f t="shared" si="0"/>
        <v>36</v>
      </c>
      <c r="B48" s="2110" t="s">
        <v>4487</v>
      </c>
      <c r="C48" s="2114" t="s">
        <v>4490</v>
      </c>
      <c r="D48" s="2107"/>
      <c r="E48" s="2136">
        <v>26279.021031847726</v>
      </c>
      <c r="F48" s="1657"/>
      <c r="G48" s="2066"/>
      <c r="H48" s="2069"/>
    </row>
    <row r="49" spans="1:8">
      <c r="A49" s="467">
        <f t="shared" si="0"/>
        <v>37</v>
      </c>
      <c r="B49" s="2110" t="s">
        <v>4487</v>
      </c>
      <c r="C49" s="2114" t="s">
        <v>4264</v>
      </c>
      <c r="D49" s="2107"/>
      <c r="E49" s="2136">
        <v>716384.16946692346</v>
      </c>
      <c r="F49" s="1657"/>
      <c r="G49" s="2066"/>
      <c r="H49" s="2069"/>
    </row>
    <row r="50" spans="1:8">
      <c r="A50" s="467">
        <f t="shared" si="0"/>
        <v>38</v>
      </c>
      <c r="B50" s="2110"/>
      <c r="C50" s="2114"/>
      <c r="D50" s="2107"/>
      <c r="E50" s="2136"/>
      <c r="F50" s="1657"/>
      <c r="G50" s="2066"/>
      <c r="H50" s="2069"/>
    </row>
    <row r="51" spans="1:8">
      <c r="A51" s="467">
        <f t="shared" si="0"/>
        <v>39</v>
      </c>
      <c r="B51" s="2110"/>
      <c r="C51" s="2114"/>
      <c r="D51" s="2107"/>
      <c r="E51" s="2136"/>
      <c r="F51" s="1657"/>
      <c r="G51" s="2066"/>
      <c r="H51" s="2069"/>
    </row>
    <row r="52" spans="1:8">
      <c r="A52" s="467">
        <f t="shared" si="0"/>
        <v>40</v>
      </c>
      <c r="B52" s="2110" t="s">
        <v>4211</v>
      </c>
      <c r="C52" s="2114" t="s">
        <v>4212</v>
      </c>
      <c r="D52" s="2107"/>
      <c r="E52" s="2136">
        <v>89992.901240352672</v>
      </c>
      <c r="F52" s="1657"/>
      <c r="G52" s="2066"/>
      <c r="H52" s="2069"/>
    </row>
    <row r="53" spans="1:8">
      <c r="A53" s="467">
        <f t="shared" si="0"/>
        <v>41</v>
      </c>
      <c r="B53" s="2110"/>
      <c r="C53" s="2114"/>
      <c r="D53" s="2107"/>
      <c r="E53" s="2136"/>
      <c r="F53" s="1657"/>
      <c r="G53" s="2066"/>
      <c r="H53" s="2069"/>
    </row>
    <row r="54" spans="1:8">
      <c r="A54" s="467">
        <f t="shared" si="0"/>
        <v>42</v>
      </c>
      <c r="B54" s="2110"/>
      <c r="C54" s="2114"/>
      <c r="D54" s="2107"/>
      <c r="E54" s="2136"/>
      <c r="F54" s="1657"/>
      <c r="G54" s="2066"/>
      <c r="H54" s="2069"/>
    </row>
    <row r="55" spans="1:8">
      <c r="A55" s="467">
        <f t="shared" si="0"/>
        <v>43</v>
      </c>
      <c r="B55" s="2110"/>
      <c r="C55" s="2114"/>
      <c r="D55" s="2107"/>
      <c r="E55" s="2136"/>
      <c r="F55" s="1657"/>
      <c r="G55" s="2066"/>
      <c r="H55" s="2069"/>
    </row>
    <row r="56" spans="1:8">
      <c r="A56" s="467">
        <f t="shared" si="0"/>
        <v>44</v>
      </c>
      <c r="B56" s="2110"/>
      <c r="C56" s="2114"/>
      <c r="D56" s="2107"/>
      <c r="E56" s="2136"/>
      <c r="F56" s="1657"/>
      <c r="G56" s="2066"/>
      <c r="H56" s="2069"/>
    </row>
    <row r="57" spans="1:8">
      <c r="A57" s="467">
        <f t="shared" si="0"/>
        <v>45</v>
      </c>
      <c r="B57" s="2110"/>
      <c r="C57" s="2114"/>
      <c r="D57" s="2107"/>
      <c r="E57" s="2136"/>
      <c r="F57" s="1657"/>
      <c r="G57" s="2066"/>
      <c r="H57" s="2069"/>
    </row>
    <row r="58" spans="1:8">
      <c r="A58" s="467">
        <f t="shared" si="0"/>
        <v>46</v>
      </c>
      <c r="B58" s="2110"/>
      <c r="C58" s="2114"/>
      <c r="D58" s="2107"/>
      <c r="E58" s="2136"/>
      <c r="F58" s="1657"/>
      <c r="G58" s="2066"/>
      <c r="H58" s="2069"/>
    </row>
    <row r="59" spans="1:8">
      <c r="A59" s="467">
        <f t="shared" si="0"/>
        <v>47</v>
      </c>
      <c r="B59" s="2110"/>
      <c r="C59" s="2114"/>
      <c r="D59" s="2107"/>
      <c r="E59" s="2136"/>
      <c r="F59" s="1657"/>
      <c r="G59" s="2066"/>
      <c r="H59" s="2069"/>
    </row>
    <row r="60" spans="1:8">
      <c r="A60" s="467">
        <f t="shared" si="0"/>
        <v>48</v>
      </c>
      <c r="B60" s="2110"/>
      <c r="C60" s="2114"/>
      <c r="D60" s="2107"/>
      <c r="E60" s="2136"/>
      <c r="F60" s="1657"/>
      <c r="G60" s="2066"/>
      <c r="H60" s="2069"/>
    </row>
    <row r="61" spans="1:8">
      <c r="A61" s="467">
        <f t="shared" si="0"/>
        <v>49</v>
      </c>
      <c r="B61" s="2110"/>
      <c r="C61" s="2114"/>
      <c r="D61" s="2107"/>
      <c r="E61" s="2136"/>
      <c r="F61" s="1657"/>
      <c r="G61" s="2066"/>
      <c r="H61" s="2069"/>
    </row>
    <row r="62" spans="1:8">
      <c r="A62" s="467">
        <f t="shared" si="0"/>
        <v>50</v>
      </c>
      <c r="B62" s="2110"/>
      <c r="C62" s="2114"/>
      <c r="D62" s="2107"/>
      <c r="E62" s="2136"/>
      <c r="F62" s="1657"/>
      <c r="G62" s="2066"/>
      <c r="H62" s="2069"/>
    </row>
    <row r="63" spans="1:8">
      <c r="A63" s="467">
        <f t="shared" si="0"/>
        <v>51</v>
      </c>
      <c r="B63" s="2110"/>
      <c r="C63" s="2114"/>
      <c r="D63" s="2107"/>
      <c r="E63" s="2136"/>
      <c r="F63" s="1657"/>
      <c r="G63" s="2066"/>
      <c r="H63" s="2069"/>
    </row>
    <row r="64" spans="1:8">
      <c r="A64" s="467">
        <f t="shared" si="0"/>
        <v>52</v>
      </c>
      <c r="B64" s="2110"/>
      <c r="C64" s="2114"/>
      <c r="D64" s="2107"/>
      <c r="E64" s="2136"/>
      <c r="F64" s="1657"/>
      <c r="G64" s="2066"/>
      <c r="H64" s="2069"/>
    </row>
    <row r="65" spans="1:8">
      <c r="A65" s="467">
        <f t="shared" si="0"/>
        <v>53</v>
      </c>
      <c r="B65" s="2110"/>
      <c r="C65" s="2114"/>
      <c r="D65" s="2107"/>
      <c r="E65" s="2136"/>
      <c r="F65" s="1657"/>
      <c r="G65" s="2066"/>
      <c r="H65" s="2069"/>
    </row>
    <row r="66" spans="1:8">
      <c r="A66" s="467">
        <f t="shared" si="0"/>
        <v>54</v>
      </c>
      <c r="B66" s="2110"/>
      <c r="C66" s="2114"/>
      <c r="D66" s="2107"/>
      <c r="E66" s="2136"/>
      <c r="F66" s="1657"/>
      <c r="G66" s="2066"/>
      <c r="H66" s="2069"/>
    </row>
    <row r="67" spans="1:8">
      <c r="A67" s="467">
        <f t="shared" si="0"/>
        <v>55</v>
      </c>
      <c r="B67" s="2110"/>
      <c r="C67" s="2114"/>
      <c r="D67" s="2107"/>
      <c r="E67" s="2136"/>
      <c r="F67" s="1657"/>
      <c r="G67" s="2066"/>
      <c r="H67" s="2069"/>
    </row>
    <row r="68" spans="1:8">
      <c r="A68" s="467">
        <f t="shared" si="0"/>
        <v>56</v>
      </c>
      <c r="B68" s="2110"/>
      <c r="C68" s="2114"/>
      <c r="D68" s="2107"/>
      <c r="E68" s="2136"/>
      <c r="F68" s="1657"/>
      <c r="G68" s="2066"/>
      <c r="H68" s="2069"/>
    </row>
    <row r="69" spans="1:8">
      <c r="A69" s="467">
        <f t="shared" si="0"/>
        <v>57</v>
      </c>
      <c r="B69" s="2110"/>
      <c r="C69" s="2114"/>
      <c r="D69" s="2107"/>
      <c r="E69" s="2136"/>
      <c r="F69" s="1657"/>
      <c r="G69" s="2066"/>
      <c r="H69" s="2069"/>
    </row>
    <row r="70" spans="1:8">
      <c r="A70" s="467">
        <f t="shared" si="0"/>
        <v>58</v>
      </c>
      <c r="B70" s="2110"/>
      <c r="C70" s="2114"/>
      <c r="D70" s="2107"/>
      <c r="E70" s="2136"/>
      <c r="F70" s="1657"/>
      <c r="G70" s="2066"/>
      <c r="H70" s="2069"/>
    </row>
    <row r="71" spans="1:8">
      <c r="A71" s="467">
        <f t="shared" si="0"/>
        <v>59</v>
      </c>
      <c r="B71" s="2110"/>
      <c r="C71" s="2114"/>
      <c r="D71" s="2107"/>
      <c r="E71" s="2136"/>
      <c r="F71" s="1657"/>
      <c r="G71" s="2066"/>
      <c r="H71" s="2069"/>
    </row>
    <row r="72" spans="1:8">
      <c r="A72" s="467">
        <f t="shared" si="0"/>
        <v>60</v>
      </c>
      <c r="B72" s="2110"/>
      <c r="C72" s="2114"/>
      <c r="D72" s="2107"/>
      <c r="E72" s="2136"/>
      <c r="F72" s="1657"/>
      <c r="G72" s="2066"/>
      <c r="H72" s="2069"/>
    </row>
    <row r="73" spans="1:8">
      <c r="A73" s="467">
        <f t="shared" si="0"/>
        <v>61</v>
      </c>
      <c r="B73" s="2110"/>
      <c r="C73" s="2114"/>
      <c r="D73" s="2107"/>
      <c r="E73" s="2136"/>
      <c r="F73" s="1657"/>
      <c r="G73" s="2066"/>
      <c r="H73" s="2069"/>
    </row>
    <row r="74" spans="1:8">
      <c r="A74" s="467">
        <f t="shared" si="0"/>
        <v>62</v>
      </c>
      <c r="B74" s="2110"/>
      <c r="C74" s="2114"/>
      <c r="D74" s="2107"/>
      <c r="E74" s="2136"/>
      <c r="F74" s="1657"/>
      <c r="G74" s="2066"/>
      <c r="H74" s="2069"/>
    </row>
    <row r="75" spans="1:8">
      <c r="A75" s="467">
        <f t="shared" si="0"/>
        <v>63</v>
      </c>
      <c r="B75" s="2110"/>
      <c r="C75" s="2113"/>
      <c r="D75" s="2107"/>
      <c r="E75" s="2136"/>
      <c r="F75" s="1657"/>
      <c r="G75" s="2066"/>
      <c r="H75" s="2069"/>
    </row>
    <row r="76" spans="1:8">
      <c r="A76" s="467"/>
      <c r="B76" s="2110"/>
      <c r="C76" s="2114"/>
      <c r="D76" s="2107"/>
      <c r="E76" s="2111"/>
      <c r="F76" s="1657"/>
      <c r="G76" s="2066"/>
      <c r="H76" s="2069"/>
    </row>
    <row r="77" spans="1:8">
      <c r="A77" s="467"/>
      <c r="B77" s="2109"/>
      <c r="C77" s="2112"/>
      <c r="D77" s="2107"/>
      <c r="E77" s="2105"/>
      <c r="F77" s="1657"/>
      <c r="G77" s="2066"/>
      <c r="H77" s="2069"/>
    </row>
    <row r="78" spans="1:8">
      <c r="A78" s="467"/>
      <c r="B78" s="96"/>
      <c r="C78" s="96"/>
      <c r="D78" s="96"/>
      <c r="E78" s="507"/>
      <c r="F78" s="1657"/>
      <c r="G78" s="2066"/>
      <c r="H78" s="2069"/>
    </row>
    <row r="79" spans="1:8">
      <c r="A79" s="467"/>
      <c r="B79" s="96"/>
      <c r="C79" s="96"/>
      <c r="D79" s="96"/>
      <c r="E79" s="507"/>
      <c r="F79" s="1657"/>
      <c r="G79" s="2066"/>
      <c r="H79" s="2069"/>
    </row>
    <row r="80" spans="1:8">
      <c r="A80" s="467"/>
      <c r="B80" s="2108" t="s">
        <v>2616</v>
      </c>
      <c r="C80" s="96"/>
      <c r="D80" s="96"/>
      <c r="E80" s="1880">
        <f>SUM(E13:E79)</f>
        <v>8020404.9534729067</v>
      </c>
      <c r="F80" s="1657">
        <f>SUM(F9:F79)</f>
        <v>0</v>
      </c>
      <c r="G80" s="2066"/>
      <c r="H80" s="2069"/>
    </row>
    <row r="81" spans="1:8">
      <c r="A81" s="467"/>
      <c r="B81" s="11"/>
      <c r="C81" s="96"/>
      <c r="D81" s="96"/>
      <c r="E81" s="507"/>
      <c r="F81" s="2068"/>
      <c r="G81" s="2066"/>
      <c r="H81" s="2069"/>
    </row>
    <row r="82" spans="1:8" ht="15.75" thickBot="1">
      <c r="A82" s="508"/>
      <c r="B82" s="509"/>
      <c r="C82" s="509"/>
      <c r="D82" s="119"/>
      <c r="E82" s="461"/>
      <c r="F82" s="2068"/>
      <c r="G82" s="2066"/>
      <c r="H82" s="2069"/>
    </row>
    <row r="83" spans="1:8">
      <c r="A83" t="s">
        <v>1527</v>
      </c>
    </row>
    <row r="84" spans="1:8">
      <c r="A84" s="126" t="s">
        <v>2207</v>
      </c>
      <c r="B84" s="123"/>
      <c r="C84" s="123"/>
      <c r="D84" s="123"/>
      <c r="E84" s="123"/>
    </row>
    <row r="85" spans="1:8">
      <c r="A85" s="96"/>
      <c r="B85" s="123"/>
      <c r="C85" s="123"/>
      <c r="D85" s="123"/>
      <c r="E85" s="123"/>
    </row>
    <row r="86" spans="1:8">
      <c r="A86" s="96"/>
      <c r="B86" s="96"/>
      <c r="C86" s="96"/>
      <c r="D86" s="96"/>
      <c r="E86" s="96"/>
    </row>
    <row r="87" spans="1:8">
      <c r="A87" s="96"/>
      <c r="B87" s="96"/>
      <c r="C87" s="96"/>
      <c r="D87" s="96"/>
      <c r="E87" s="96"/>
    </row>
    <row r="88" spans="1:8">
      <c r="A88" s="96"/>
      <c r="B88" s="96"/>
      <c r="C88" s="96"/>
      <c r="D88" s="96"/>
      <c r="E88" s="96"/>
    </row>
    <row r="89" spans="1:8">
      <c r="A89" s="96"/>
      <c r="B89" s="96"/>
      <c r="C89" s="96"/>
      <c r="D89" s="96"/>
      <c r="E89" s="96"/>
    </row>
    <row r="90" spans="1:8">
      <c r="A90" s="96"/>
      <c r="B90" s="96"/>
      <c r="C90" s="96"/>
      <c r="D90" s="96"/>
      <c r="E90" s="96"/>
    </row>
    <row r="91" spans="1:8">
      <c r="A91" s="96"/>
      <c r="B91" s="96"/>
      <c r="C91" s="96"/>
      <c r="D91" s="96"/>
      <c r="E91" s="96"/>
    </row>
    <row r="92" spans="1:8">
      <c r="A92" s="96"/>
      <c r="B92" s="96"/>
      <c r="C92" s="96"/>
      <c r="D92" s="96"/>
      <c r="E92" s="96"/>
    </row>
    <row r="93" spans="1:8">
      <c r="A93" s="96"/>
      <c r="B93" s="96"/>
      <c r="C93" s="96"/>
      <c r="D93" s="96"/>
      <c r="E93" s="96"/>
    </row>
    <row r="94" spans="1:8">
      <c r="A94" s="96"/>
      <c r="B94" s="96"/>
      <c r="C94" s="96"/>
      <c r="D94" s="96"/>
      <c r="E94" s="96"/>
    </row>
    <row r="95" spans="1:8">
      <c r="A95" s="96"/>
      <c r="B95" s="96"/>
      <c r="C95" s="96"/>
      <c r="D95" s="96"/>
      <c r="E95" s="96"/>
    </row>
    <row r="96" spans="1:8">
      <c r="A96" s="96"/>
      <c r="B96" s="96"/>
      <c r="C96" s="96"/>
      <c r="D96" s="96"/>
      <c r="E96" s="96"/>
    </row>
    <row r="97" spans="1:5">
      <c r="A97" s="96"/>
      <c r="B97" s="96"/>
      <c r="C97" s="96"/>
      <c r="D97" s="96"/>
      <c r="E97" s="96"/>
    </row>
    <row r="98" spans="1:5">
      <c r="A98" s="96"/>
      <c r="B98" s="96"/>
      <c r="C98" s="96"/>
      <c r="D98" s="96"/>
      <c r="E98" s="96"/>
    </row>
    <row r="99" spans="1:5">
      <c r="A99" s="96"/>
      <c r="B99" s="96"/>
      <c r="C99" s="96"/>
      <c r="D99" s="96"/>
      <c r="E99" s="96"/>
    </row>
    <row r="100" spans="1:5">
      <c r="A100" s="96"/>
      <c r="B100" s="96"/>
      <c r="C100" s="96"/>
      <c r="D100" s="96"/>
      <c r="E100" s="96"/>
    </row>
    <row r="101" spans="1:5">
      <c r="A101" s="96"/>
      <c r="B101" s="96"/>
      <c r="C101" s="96"/>
      <c r="D101" s="96"/>
      <c r="E101" s="96"/>
    </row>
    <row r="102" spans="1:5">
      <c r="A102" s="96"/>
      <c r="B102" s="96"/>
      <c r="C102" s="96"/>
      <c r="D102" s="96"/>
      <c r="E102" s="96"/>
    </row>
    <row r="103" spans="1:5">
      <c r="A103" s="96"/>
      <c r="B103" s="96"/>
      <c r="C103" s="96"/>
      <c r="D103" s="96"/>
      <c r="E103" s="96"/>
    </row>
    <row r="104" spans="1:5">
      <c r="A104" s="96"/>
      <c r="B104" s="96"/>
      <c r="C104" s="96"/>
      <c r="D104" s="96"/>
      <c r="E104" s="96"/>
    </row>
    <row r="105" spans="1:5">
      <c r="A105" s="96"/>
      <c r="B105" s="96"/>
      <c r="C105" s="96"/>
      <c r="D105" s="96"/>
      <c r="E105" s="96"/>
    </row>
    <row r="106" spans="1:5">
      <c r="A106" s="96"/>
      <c r="B106" s="96"/>
      <c r="C106" s="96"/>
      <c r="D106" s="96"/>
      <c r="E106" s="96"/>
    </row>
    <row r="107" spans="1:5">
      <c r="A107" s="96"/>
      <c r="B107" s="96"/>
      <c r="C107" s="96"/>
      <c r="D107" s="96"/>
      <c r="E107" s="96"/>
    </row>
    <row r="108" spans="1:5">
      <c r="A108" s="96"/>
      <c r="B108" s="96"/>
      <c r="C108" s="96"/>
      <c r="D108" s="96"/>
      <c r="E108" s="96"/>
    </row>
    <row r="109" spans="1:5">
      <c r="A109" s="96"/>
      <c r="B109" s="96"/>
      <c r="C109" s="96"/>
      <c r="D109" s="96"/>
      <c r="E109" s="96"/>
    </row>
    <row r="110" spans="1:5">
      <c r="A110" s="96"/>
      <c r="B110" s="96"/>
      <c r="C110" s="96"/>
      <c r="D110" s="96"/>
      <c r="E110" s="464"/>
    </row>
    <row r="111" spans="1:5">
      <c r="A111" s="96"/>
      <c r="B111" s="96"/>
      <c r="C111" s="96"/>
      <c r="D111" s="96"/>
      <c r="E111" s="487"/>
    </row>
    <row r="112" spans="1:5">
      <c r="A112" s="96"/>
      <c r="B112" s="96"/>
      <c r="C112" s="96"/>
      <c r="D112" s="96"/>
      <c r="E112" s="487"/>
    </row>
    <row r="113" spans="1:5">
      <c r="A113" s="96"/>
      <c r="B113" s="96"/>
      <c r="C113" s="96"/>
      <c r="D113" s="96"/>
      <c r="E113" s="487"/>
    </row>
    <row r="114" spans="1:5">
      <c r="A114" s="96"/>
      <c r="B114" s="96"/>
      <c r="C114" s="96"/>
      <c r="D114" s="96"/>
      <c r="E114" s="487"/>
    </row>
    <row r="115" spans="1:5">
      <c r="A115" s="96"/>
      <c r="B115" s="96"/>
      <c r="C115" s="96"/>
      <c r="D115" s="96"/>
      <c r="E115" s="487"/>
    </row>
    <row r="116" spans="1:5">
      <c r="A116" s="96"/>
      <c r="B116" s="96"/>
      <c r="C116" s="96"/>
      <c r="D116" s="96"/>
      <c r="E116" s="487"/>
    </row>
    <row r="117" spans="1:5">
      <c r="A117" s="96"/>
      <c r="B117" s="96"/>
      <c r="C117" s="96"/>
      <c r="D117" s="96"/>
      <c r="E117" s="487"/>
    </row>
    <row r="118" spans="1:5">
      <c r="A118" s="96"/>
      <c r="B118" s="96"/>
      <c r="C118" s="96"/>
      <c r="D118" s="96"/>
      <c r="E118" s="487"/>
    </row>
    <row r="119" spans="1:5">
      <c r="A119" s="96"/>
      <c r="B119" s="96"/>
      <c r="C119" s="96"/>
      <c r="D119" s="96"/>
      <c r="E119" s="487"/>
    </row>
    <row r="120" spans="1:5">
      <c r="A120" s="96"/>
      <c r="B120" s="96"/>
      <c r="C120" s="96"/>
      <c r="D120" s="96"/>
      <c r="E120" s="487"/>
    </row>
    <row r="121" spans="1:5">
      <c r="A121" s="96"/>
      <c r="B121" s="96"/>
      <c r="C121" s="96"/>
      <c r="D121" s="96"/>
      <c r="E121" s="487"/>
    </row>
    <row r="122" spans="1:5">
      <c r="A122" s="96"/>
      <c r="B122" s="96"/>
      <c r="C122" s="96"/>
      <c r="D122" s="96"/>
      <c r="E122" s="487"/>
    </row>
    <row r="123" spans="1:5">
      <c r="A123" s="96"/>
      <c r="B123" s="96"/>
      <c r="C123" s="96"/>
      <c r="D123" s="96"/>
      <c r="E123" s="487"/>
    </row>
    <row r="124" spans="1:5">
      <c r="A124" s="96"/>
      <c r="B124" s="96"/>
      <c r="C124" s="96"/>
      <c r="D124" s="96"/>
      <c r="E124" s="487"/>
    </row>
    <row r="125" spans="1:5">
      <c r="A125" s="96"/>
      <c r="B125" s="96"/>
      <c r="C125" s="96"/>
      <c r="D125" s="96"/>
      <c r="E125" s="487"/>
    </row>
    <row r="126" spans="1:5">
      <c r="A126" s="96"/>
      <c r="B126" s="96"/>
      <c r="C126" s="96"/>
      <c r="D126" s="96"/>
      <c r="E126" s="487"/>
    </row>
    <row r="127" spans="1:5">
      <c r="A127" s="96"/>
      <c r="B127" s="96"/>
      <c r="C127" s="96"/>
      <c r="D127" s="96"/>
      <c r="E127" s="487"/>
    </row>
    <row r="128" spans="1:5">
      <c r="A128" s="96"/>
      <c r="B128" s="96"/>
      <c r="C128" s="96"/>
      <c r="D128" s="96"/>
      <c r="E128" s="487"/>
    </row>
    <row r="129" spans="1:5">
      <c r="A129" s="96"/>
      <c r="B129" s="96"/>
      <c r="C129" s="96"/>
      <c r="D129" s="96"/>
      <c r="E129" s="487"/>
    </row>
    <row r="130" spans="1:5">
      <c r="A130" s="96"/>
      <c r="B130" s="96"/>
      <c r="C130" s="96"/>
      <c r="D130" s="96"/>
      <c r="E130" s="487"/>
    </row>
    <row r="131" spans="1:5">
      <c r="A131" s="96"/>
      <c r="B131" s="96"/>
      <c r="C131" s="96"/>
      <c r="D131" s="96"/>
      <c r="E131" s="487"/>
    </row>
    <row r="132" spans="1:5">
      <c r="A132" s="96"/>
      <c r="B132" s="96"/>
      <c r="C132" s="96"/>
      <c r="D132" s="96"/>
      <c r="E132" s="487"/>
    </row>
    <row r="133" spans="1:5">
      <c r="A133" s="96"/>
      <c r="B133" s="96"/>
      <c r="C133" s="96"/>
      <c r="D133" s="96"/>
      <c r="E133" s="487"/>
    </row>
    <row r="134" spans="1:5">
      <c r="A134" s="96"/>
      <c r="B134" s="96"/>
      <c r="C134" s="96"/>
      <c r="D134" s="96"/>
      <c r="E134" s="487"/>
    </row>
    <row r="135" spans="1:5">
      <c r="A135" s="96"/>
      <c r="B135" s="96"/>
      <c r="C135" s="96"/>
      <c r="D135" s="96"/>
      <c r="E135" s="487"/>
    </row>
    <row r="136" spans="1:5">
      <c r="A136" s="96"/>
      <c r="B136" s="96"/>
      <c r="C136" s="96"/>
      <c r="D136" s="96"/>
      <c r="E136" s="487"/>
    </row>
    <row r="137" spans="1:5">
      <c r="A137" s="96"/>
      <c r="B137" s="96"/>
      <c r="C137" s="96"/>
      <c r="D137" s="96"/>
      <c r="E137" s="487"/>
    </row>
    <row r="138" spans="1:5">
      <c r="A138" s="96"/>
      <c r="B138" s="96"/>
      <c r="C138" s="96"/>
      <c r="D138" s="96"/>
      <c r="E138" s="487"/>
    </row>
    <row r="139" spans="1:5">
      <c r="A139" s="96"/>
      <c r="B139" s="96"/>
      <c r="C139" s="96"/>
      <c r="D139" s="96"/>
      <c r="E139" s="487"/>
    </row>
    <row r="140" spans="1:5">
      <c r="A140" s="96"/>
      <c r="B140" s="96"/>
      <c r="C140" s="505"/>
      <c r="D140" s="96"/>
      <c r="E140" s="487"/>
    </row>
    <row r="141" spans="1:5">
      <c r="A141" s="96"/>
      <c r="B141" s="96"/>
      <c r="C141" s="96"/>
      <c r="D141" s="96"/>
      <c r="E141" s="487"/>
    </row>
    <row r="142" spans="1:5">
      <c r="A142" s="96"/>
      <c r="B142" s="96"/>
      <c r="C142" s="96"/>
      <c r="D142" s="96"/>
      <c r="E142" s="487"/>
    </row>
    <row r="143" spans="1:5">
      <c r="A143" s="96"/>
      <c r="B143" s="96"/>
      <c r="C143" s="96"/>
      <c r="D143" s="96"/>
      <c r="E143" s="487"/>
    </row>
    <row r="144" spans="1:5">
      <c r="A144" s="96"/>
      <c r="B144" s="96"/>
      <c r="C144" s="96"/>
      <c r="D144" s="96"/>
      <c r="E144" s="487"/>
    </row>
    <row r="145" spans="2:5">
      <c r="B145" s="96"/>
      <c r="C145" s="96"/>
      <c r="D145" s="96"/>
      <c r="E145" s="487"/>
    </row>
    <row r="146" spans="2:5">
      <c r="B146" s="96"/>
      <c r="C146" s="96"/>
      <c r="D146" s="96"/>
      <c r="E146" s="487"/>
    </row>
    <row r="147" spans="2:5">
      <c r="B147" s="96"/>
      <c r="C147" s="96"/>
      <c r="D147" s="96"/>
      <c r="E147" s="487"/>
    </row>
    <row r="148" spans="2:5">
      <c r="B148" s="96"/>
      <c r="C148" s="96"/>
      <c r="D148" s="96"/>
      <c r="E148" s="487"/>
    </row>
    <row r="149" spans="2:5">
      <c r="B149" s="96"/>
      <c r="C149" s="96"/>
      <c r="D149" s="96"/>
      <c r="E149" s="487"/>
    </row>
    <row r="150" spans="2:5">
      <c r="B150" s="96"/>
      <c r="C150" s="96"/>
      <c r="D150" s="96"/>
      <c r="E150" s="487"/>
    </row>
    <row r="151" spans="2:5">
      <c r="B151" s="96"/>
      <c r="C151" s="96"/>
      <c r="D151" s="96"/>
      <c r="E151" s="487"/>
    </row>
  </sheetData>
  <customSheetViews>
    <customSheetView guid="{2AF3F5E9-4F61-4561-B177-4F48CBC3D886}" scale="87" colorId="22" fitToPage="1">
      <selection activeCell="H16" sqref="H16"/>
      <pageMargins left="0.4" right="0.4" top="0.3" bottom="0.3" header="0.5" footer="0.5"/>
      <pageSetup scale="55" orientation="portrait" r:id="rId1"/>
      <headerFooter alignWithMargins="0"/>
    </customSheetView>
    <customSheetView guid="{D7BBBF77-F838-4AB2-B5F9-DD407B90DD55}" scale="87" colorId="22" fitToPage="1">
      <selection activeCell="H16" sqref="H16"/>
      <pageMargins left="0.4" right="0.4" top="0.3" bottom="0.3" header="0.5" footer="0.5"/>
      <pageSetup scale="55" orientation="portrait" r:id="rId2"/>
      <headerFooter alignWithMargins="0"/>
    </customSheetView>
    <customSheetView guid="{4C413893-8AAD-4C6B-9F27-B589EDCD884E}" scale="87" colorId="22" showPageBreaks="1" printArea="1">
      <selection activeCell="E21" sqref="E21"/>
      <pageMargins left="0.4" right="0.4" top="0.3" bottom="0.3" header="0.5" footer="0.5"/>
      <pageSetup scale="82" orientation="portrait" r:id="rId3"/>
      <headerFooter alignWithMargins="0"/>
    </customSheetView>
    <customSheetView guid="{A5549170-DBF5-42F1-9039-D999624B11D4}" scale="87" colorId="22" showPageBreaks="1" printArea="1">
      <selection activeCell="E21" sqref="E21"/>
      <pageMargins left="0.4" right="0.4" top="0.3" bottom="0.3" header="0.5" footer="0.5"/>
      <pageSetup scale="82" orientation="portrait" r:id="rId4"/>
      <headerFooter alignWithMargins="0"/>
    </customSheetView>
    <customSheetView guid="{A483E518-C1FA-4CA5-BC5D-12DF2516F4BA}" scale="87" colorId="22" showPageBreaks="1" fitToPage="1" printArea="1" topLeftCell="A52">
      <selection activeCell="L5" sqref="L5"/>
      <pageMargins left="0.4" right="0.4" top="0.3" bottom="0.3" header="0.5" footer="0.5"/>
      <pageSetup scale="10" orientation="portrait" r:id="rId5"/>
      <headerFooter alignWithMargins="0"/>
    </customSheetView>
    <customSheetView guid="{7F4D4B31-14C7-431F-8554-797D686306A3}" scale="87" colorId="22" showPageBreaks="1" fitToPage="1" printArea="1" topLeftCell="A52">
      <selection activeCell="L5" sqref="L5"/>
      <pageMargins left="0.4" right="0.4" top="0.3" bottom="0.3" header="0.5" footer="0.5"/>
      <pageSetup scale="10" orientation="portrait" r:id="rId6"/>
      <headerFooter alignWithMargins="0"/>
    </customSheetView>
  </customSheetViews>
  <phoneticPr fontId="83" type="noConversion"/>
  <pageMargins left="0.4" right="0.4" top="0.3" bottom="0.3" header="0.5" footer="0.5"/>
  <pageSetup scale="60" orientation="portrait" r:id="rId7"/>
  <headerFooter alignWithMargins="0"/>
  <customProperties>
    <customPr name="_pios_id" r:id="rId8"/>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1"/>
  <sheetViews>
    <sheetView workbookViewId="0"/>
  </sheetViews>
  <sheetFormatPr defaultColWidth="9.77734375" defaultRowHeight="15"/>
  <cols>
    <col min="1" max="1" width="4.77734375" customWidth="1"/>
    <col min="2" max="2" width="30.77734375" customWidth="1"/>
    <col min="3" max="3" width="33.5546875" customWidth="1"/>
    <col min="4" max="4" width="20.5546875" customWidth="1"/>
    <col min="5" max="5" width="22.33203125" customWidth="1"/>
  </cols>
  <sheetData>
    <row r="1" spans="1:5" ht="15.75" thickBot="1">
      <c r="A1" s="587" t="str">
        <f>+'Data sheet'!A53</f>
        <v>Annual Report of New York American Water Company, Inc.  - Service Area 2                          Year Ended  December 31, 2018</v>
      </c>
    </row>
    <row r="2" spans="1:5">
      <c r="A2" s="137"/>
      <c r="B2" s="138"/>
      <c r="C2" s="138"/>
      <c r="D2" s="138"/>
      <c r="E2" s="139"/>
    </row>
    <row r="3" spans="1:5" ht="15.75">
      <c r="A3" s="125" t="s">
        <v>2208</v>
      </c>
      <c r="B3" s="123"/>
      <c r="C3" s="123"/>
      <c r="D3" s="123"/>
      <c r="E3" s="140"/>
    </row>
    <row r="4" spans="1:5">
      <c r="A4" s="106"/>
      <c r="B4" s="107"/>
      <c r="C4" s="107"/>
      <c r="D4" s="136"/>
      <c r="E4" s="299"/>
    </row>
    <row r="5" spans="1:5">
      <c r="A5" s="95"/>
      <c r="B5" s="96"/>
      <c r="C5" s="96"/>
      <c r="D5" s="96"/>
      <c r="E5" s="97"/>
    </row>
    <row r="6" spans="1:5">
      <c r="A6" s="420" t="s">
        <v>2209</v>
      </c>
      <c r="B6" s="421"/>
      <c r="C6" s="421"/>
      <c r="D6" s="421"/>
      <c r="E6" s="422"/>
    </row>
    <row r="7" spans="1:5">
      <c r="A7" s="420" t="s">
        <v>2210</v>
      </c>
      <c r="B7" s="421"/>
      <c r="C7" s="421"/>
      <c r="D7" s="421"/>
      <c r="E7" s="422"/>
    </row>
    <row r="8" spans="1:5">
      <c r="A8" s="420"/>
      <c r="B8" s="421"/>
      <c r="C8" s="421"/>
      <c r="D8" s="421"/>
      <c r="E8" s="422"/>
    </row>
    <row r="9" spans="1:5">
      <c r="A9" s="420" t="s">
        <v>2750</v>
      </c>
      <c r="B9" s="421"/>
      <c r="C9" s="421"/>
      <c r="D9" s="421"/>
      <c r="E9" s="422"/>
    </row>
    <row r="10" spans="1:5">
      <c r="A10" s="420"/>
      <c r="B10" s="421"/>
      <c r="C10" s="421"/>
      <c r="D10" s="421"/>
      <c r="E10" s="422"/>
    </row>
    <row r="11" spans="1:5">
      <c r="A11" s="420" t="s">
        <v>2751</v>
      </c>
      <c r="B11" s="421"/>
      <c r="C11" s="421"/>
      <c r="D11" s="421"/>
      <c r="E11" s="422"/>
    </row>
    <row r="12" spans="1:5">
      <c r="A12" s="420" t="s">
        <v>2752</v>
      </c>
      <c r="B12" s="421"/>
      <c r="C12" s="421"/>
      <c r="D12" s="421"/>
      <c r="E12" s="422"/>
    </row>
    <row r="13" spans="1:5">
      <c r="A13" s="420" t="s">
        <v>2753</v>
      </c>
      <c r="B13" s="421"/>
      <c r="C13" s="421"/>
      <c r="D13" s="421"/>
      <c r="E13" s="422"/>
    </row>
    <row r="14" spans="1:5">
      <c r="A14" s="420"/>
      <c r="B14" s="421"/>
      <c r="C14" s="421"/>
      <c r="D14" s="421"/>
      <c r="E14" s="422"/>
    </row>
    <row r="15" spans="1:5">
      <c r="A15" s="420" t="s">
        <v>2754</v>
      </c>
      <c r="B15" s="421"/>
      <c r="C15" s="421"/>
      <c r="D15" s="421"/>
      <c r="E15" s="422"/>
    </row>
    <row r="16" spans="1:5">
      <c r="A16" s="420" t="s">
        <v>2755</v>
      </c>
      <c r="B16" s="421"/>
      <c r="C16" s="421"/>
      <c r="D16" s="421"/>
      <c r="E16" s="422"/>
    </row>
    <row r="17" spans="1:5">
      <c r="A17" s="106"/>
      <c r="B17" s="107"/>
      <c r="C17" s="107"/>
      <c r="D17" s="107"/>
      <c r="E17" s="110"/>
    </row>
    <row r="18" spans="1:5">
      <c r="A18" s="503"/>
      <c r="B18" s="96"/>
      <c r="C18" s="11"/>
      <c r="D18" s="96"/>
      <c r="E18" s="425" t="s">
        <v>2756</v>
      </c>
    </row>
    <row r="19" spans="1:5">
      <c r="A19" s="467" t="s">
        <v>1122</v>
      </c>
      <c r="B19" s="96" t="s">
        <v>3387</v>
      </c>
      <c r="C19" s="11"/>
      <c r="D19" s="96"/>
      <c r="E19" s="1006" t="s">
        <v>3388</v>
      </c>
    </row>
    <row r="20" spans="1:5">
      <c r="A20" s="549" t="s">
        <v>1134</v>
      </c>
      <c r="B20" s="107" t="s">
        <v>3389</v>
      </c>
      <c r="C20" s="298"/>
      <c r="D20" s="107"/>
      <c r="E20" s="1204" t="s">
        <v>3282</v>
      </c>
    </row>
    <row r="21" spans="1:5">
      <c r="A21" s="467">
        <v>1</v>
      </c>
      <c r="B21" s="11" t="s">
        <v>2477</v>
      </c>
      <c r="C21" s="96"/>
      <c r="D21" s="11"/>
      <c r="E21" s="506">
        <v>503567</v>
      </c>
    </row>
    <row r="22" spans="1:5">
      <c r="A22" s="467">
        <v>2</v>
      </c>
      <c r="B22" s="1563" t="s">
        <v>4103</v>
      </c>
      <c r="C22" s="96"/>
      <c r="D22" s="11"/>
      <c r="E22" s="507">
        <v>964409</v>
      </c>
    </row>
    <row r="23" spans="1:5">
      <c r="A23" s="467">
        <v>3</v>
      </c>
      <c r="B23" s="96" t="s">
        <v>4115</v>
      </c>
      <c r="C23" s="96"/>
      <c r="D23" s="96"/>
      <c r="E23" s="507">
        <v>127154</v>
      </c>
    </row>
    <row r="24" spans="1:5">
      <c r="A24" s="467">
        <v>4</v>
      </c>
      <c r="B24" s="96" t="s">
        <v>4101</v>
      </c>
      <c r="C24" s="96"/>
      <c r="D24" s="96"/>
      <c r="E24" s="507">
        <v>144248</v>
      </c>
    </row>
    <row r="25" spans="1:5">
      <c r="A25" s="467">
        <v>5</v>
      </c>
      <c r="B25" s="96" t="s">
        <v>4116</v>
      </c>
      <c r="C25" s="96"/>
      <c r="D25" s="96"/>
      <c r="E25" s="507">
        <v>10738</v>
      </c>
    </row>
    <row r="26" spans="1:5">
      <c r="A26" s="467">
        <v>6</v>
      </c>
      <c r="B26" s="96" t="s">
        <v>1132</v>
      </c>
      <c r="C26" s="96"/>
      <c r="D26" s="96"/>
      <c r="E26" s="507">
        <v>64500</v>
      </c>
    </row>
    <row r="27" spans="1:5">
      <c r="A27" s="467">
        <v>7</v>
      </c>
      <c r="B27" s="96"/>
      <c r="C27" s="96"/>
      <c r="D27" s="96"/>
      <c r="E27" s="507"/>
    </row>
    <row r="28" spans="1:5">
      <c r="A28" s="467">
        <v>8</v>
      </c>
      <c r="B28" s="96"/>
      <c r="C28" s="96"/>
      <c r="D28" s="96"/>
      <c r="E28" s="507"/>
    </row>
    <row r="29" spans="1:5">
      <c r="A29" s="467">
        <v>9</v>
      </c>
      <c r="B29" s="96"/>
      <c r="C29" s="96"/>
      <c r="D29" s="96"/>
      <c r="E29" s="507"/>
    </row>
    <row r="30" spans="1:5">
      <c r="A30" s="467">
        <v>10</v>
      </c>
      <c r="B30" s="96"/>
      <c r="C30" s="96"/>
      <c r="D30" s="96"/>
      <c r="E30" s="507"/>
    </row>
    <row r="31" spans="1:5">
      <c r="A31" s="467">
        <v>11</v>
      </c>
      <c r="B31" s="96"/>
      <c r="C31" s="96"/>
      <c r="D31" s="96"/>
      <c r="E31" s="507"/>
    </row>
    <row r="32" spans="1:5">
      <c r="A32" s="467">
        <v>12</v>
      </c>
      <c r="B32" s="96"/>
      <c r="C32" s="96"/>
      <c r="D32" s="96"/>
      <c r="E32" s="507"/>
    </row>
    <row r="33" spans="1:5">
      <c r="A33" s="467">
        <v>13</v>
      </c>
      <c r="B33" s="96"/>
      <c r="C33" s="96"/>
      <c r="D33" s="96"/>
      <c r="E33" s="507"/>
    </row>
    <row r="34" spans="1:5">
      <c r="A34" s="467">
        <v>14</v>
      </c>
      <c r="B34" s="96"/>
      <c r="C34" s="96"/>
      <c r="D34" s="96"/>
      <c r="E34" s="507"/>
    </row>
    <row r="35" spans="1:5">
      <c r="A35" s="467">
        <v>15</v>
      </c>
      <c r="B35" s="96"/>
      <c r="C35" s="96"/>
      <c r="D35" s="96"/>
      <c r="E35" s="507"/>
    </row>
    <row r="36" spans="1:5">
      <c r="A36" s="467">
        <v>16</v>
      </c>
      <c r="B36" s="96"/>
      <c r="C36" s="96"/>
      <c r="D36" s="96"/>
      <c r="E36" s="507"/>
    </row>
    <row r="37" spans="1:5">
      <c r="A37" s="467">
        <v>17</v>
      </c>
      <c r="B37" s="96"/>
      <c r="C37" s="96"/>
      <c r="D37" s="96"/>
      <c r="E37" s="507"/>
    </row>
    <row r="38" spans="1:5">
      <c r="A38" s="467">
        <v>18</v>
      </c>
      <c r="B38" s="96"/>
      <c r="C38" s="96"/>
      <c r="D38" s="96"/>
      <c r="E38" s="507"/>
    </row>
    <row r="39" spans="1:5">
      <c r="A39" s="467">
        <v>19</v>
      </c>
      <c r="B39" s="96"/>
      <c r="C39" s="96"/>
      <c r="D39" s="11"/>
      <c r="E39" s="507"/>
    </row>
    <row r="40" spans="1:5">
      <c r="A40" s="467">
        <v>20</v>
      </c>
      <c r="B40" s="96"/>
      <c r="C40" s="96"/>
      <c r="D40" s="96"/>
      <c r="E40" s="507"/>
    </row>
    <row r="41" spans="1:5">
      <c r="A41" s="467">
        <v>21</v>
      </c>
      <c r="B41" s="96"/>
      <c r="C41" s="96"/>
      <c r="D41" s="96"/>
      <c r="E41" s="507"/>
    </row>
    <row r="42" spans="1:5">
      <c r="A42" s="467">
        <v>22</v>
      </c>
      <c r="B42" s="96"/>
      <c r="C42" s="96"/>
      <c r="D42" s="96"/>
      <c r="E42" s="507"/>
    </row>
    <row r="43" spans="1:5">
      <c r="A43" s="467">
        <v>23</v>
      </c>
      <c r="B43" s="96"/>
      <c r="C43" s="96"/>
      <c r="D43" s="96"/>
      <c r="E43" s="507"/>
    </row>
    <row r="44" spans="1:5">
      <c r="A44" s="467">
        <v>24</v>
      </c>
      <c r="B44" s="96"/>
      <c r="C44" s="96"/>
      <c r="D44" s="96"/>
      <c r="E44" s="507"/>
    </row>
    <row r="45" spans="1:5">
      <c r="A45" s="467">
        <v>25</v>
      </c>
      <c r="B45" s="96"/>
      <c r="C45" s="96"/>
      <c r="D45" s="96"/>
      <c r="E45" s="507"/>
    </row>
    <row r="46" spans="1:5">
      <c r="A46" s="467">
        <v>26</v>
      </c>
      <c r="B46" s="96"/>
      <c r="C46" s="96"/>
      <c r="D46" s="96"/>
      <c r="E46" s="507"/>
    </row>
    <row r="47" spans="1:5">
      <c r="A47" s="467">
        <v>27</v>
      </c>
      <c r="B47" s="96"/>
      <c r="C47" s="96"/>
      <c r="D47" s="96"/>
      <c r="E47" s="507"/>
    </row>
    <row r="48" spans="1:5">
      <c r="A48" s="467">
        <v>28</v>
      </c>
      <c r="B48" s="96"/>
      <c r="C48" s="96"/>
      <c r="D48" s="96"/>
      <c r="E48" s="507"/>
    </row>
    <row r="49" spans="1:5">
      <c r="A49" s="467">
        <v>29</v>
      </c>
      <c r="B49" s="96"/>
      <c r="C49" s="96"/>
      <c r="D49" s="96"/>
      <c r="E49" s="507"/>
    </row>
    <row r="50" spans="1:5">
      <c r="A50" s="467">
        <v>30</v>
      </c>
      <c r="B50" s="96"/>
      <c r="C50" s="96"/>
      <c r="D50" s="96"/>
      <c r="E50" s="507"/>
    </row>
    <row r="51" spans="1:5">
      <c r="A51" s="467">
        <v>31</v>
      </c>
      <c r="B51" s="96"/>
      <c r="C51" s="96"/>
      <c r="D51" s="11"/>
      <c r="E51" s="507"/>
    </row>
    <row r="52" spans="1:5">
      <c r="A52" s="467">
        <v>32</v>
      </c>
      <c r="B52" s="96"/>
      <c r="C52" s="96"/>
      <c r="D52" s="11"/>
      <c r="E52" s="507"/>
    </row>
    <row r="53" spans="1:5">
      <c r="A53" s="467">
        <v>33</v>
      </c>
      <c r="B53" s="96"/>
      <c r="C53" s="96"/>
      <c r="D53" s="96"/>
      <c r="E53" s="507"/>
    </row>
    <row r="54" spans="1:5">
      <c r="A54" s="467">
        <v>34</v>
      </c>
      <c r="B54" s="96"/>
      <c r="C54" s="96"/>
      <c r="D54" s="96"/>
      <c r="E54" s="507"/>
    </row>
    <row r="55" spans="1:5">
      <c r="A55" s="467">
        <v>35</v>
      </c>
      <c r="B55" s="96"/>
      <c r="C55" s="96"/>
      <c r="D55" s="96"/>
      <c r="E55" s="507"/>
    </row>
    <row r="56" spans="1:5">
      <c r="A56" s="467">
        <v>36</v>
      </c>
      <c r="B56" s="96"/>
      <c r="C56" s="96"/>
      <c r="D56" s="96"/>
      <c r="E56" s="507"/>
    </row>
    <row r="57" spans="1:5">
      <c r="A57" s="467">
        <v>37</v>
      </c>
      <c r="B57" s="96"/>
      <c r="C57" s="96"/>
      <c r="D57" s="96"/>
      <c r="E57" s="507"/>
    </row>
    <row r="58" spans="1:5">
      <c r="A58" s="467">
        <v>38</v>
      </c>
      <c r="B58" s="96"/>
      <c r="C58" s="96"/>
      <c r="D58" s="96"/>
      <c r="E58" s="507"/>
    </row>
    <row r="59" spans="1:5">
      <c r="A59" s="467">
        <v>39</v>
      </c>
      <c r="B59" s="96"/>
      <c r="C59" s="96"/>
      <c r="D59" s="96"/>
      <c r="E59" s="507"/>
    </row>
    <row r="60" spans="1:5">
      <c r="A60" s="467">
        <v>40</v>
      </c>
      <c r="B60" s="96"/>
      <c r="C60" s="96"/>
      <c r="D60" s="96"/>
      <c r="E60" s="507"/>
    </row>
    <row r="61" spans="1:5">
      <c r="A61" s="467">
        <v>41</v>
      </c>
      <c r="B61" s="96"/>
      <c r="C61" s="96"/>
      <c r="D61" s="11"/>
      <c r="E61" s="510"/>
    </row>
    <row r="62" spans="1:5" ht="15.75" thickBot="1">
      <c r="A62" s="508">
        <v>42</v>
      </c>
      <c r="B62" s="119" t="s">
        <v>2616</v>
      </c>
      <c r="C62" s="119" t="s">
        <v>3906</v>
      </c>
      <c r="D62" s="119"/>
      <c r="E62" s="511">
        <f>SUM(E21:E61)</f>
        <v>1814616</v>
      </c>
    </row>
    <row r="63" spans="1:5" ht="15.75">
      <c r="A63" s="96"/>
      <c r="B63" s="96"/>
      <c r="C63" s="512"/>
      <c r="D63" s="96"/>
      <c r="E63" s="96" t="s">
        <v>1527</v>
      </c>
    </row>
    <row r="64" spans="1:5">
      <c r="A64" s="123" t="s">
        <v>3390</v>
      </c>
      <c r="B64" s="123"/>
      <c r="C64" s="123"/>
      <c r="D64" s="123"/>
      <c r="E64" s="123"/>
    </row>
    <row r="65" spans="1:5">
      <c r="A65" s="11"/>
      <c r="B65" s="11"/>
      <c r="C65" s="11"/>
      <c r="D65" s="11"/>
      <c r="E65" s="123"/>
    </row>
    <row r="66" spans="1:5">
      <c r="A66" s="11"/>
      <c r="B66" s="96"/>
      <c r="C66" s="96"/>
      <c r="D66" s="96"/>
      <c r="E66" s="96"/>
    </row>
    <row r="67" spans="1:5">
      <c r="A67" s="11"/>
      <c r="B67" s="96"/>
      <c r="C67" s="96"/>
      <c r="D67" s="96"/>
      <c r="E67" s="96"/>
    </row>
    <row r="68" spans="1:5">
      <c r="A68" s="11"/>
      <c r="B68" s="96"/>
      <c r="C68" s="96"/>
      <c r="D68" s="96"/>
      <c r="E68" s="96"/>
    </row>
    <row r="69" spans="1:5">
      <c r="A69" s="11"/>
      <c r="B69" s="96"/>
      <c r="C69" s="96"/>
      <c r="D69" s="96"/>
      <c r="E69" s="96"/>
    </row>
    <row r="70" spans="1:5">
      <c r="A70" s="11"/>
      <c r="B70" s="96"/>
      <c r="C70" s="96"/>
      <c r="D70" s="96"/>
      <c r="E70" s="96"/>
    </row>
    <row r="71" spans="1:5">
      <c r="A71" s="11"/>
      <c r="B71" s="96"/>
      <c r="C71" s="96"/>
      <c r="D71" s="96"/>
      <c r="E71" s="96"/>
    </row>
    <row r="72" spans="1:5">
      <c r="A72" s="96"/>
      <c r="B72" s="96"/>
      <c r="C72" s="96"/>
      <c r="D72" s="96"/>
      <c r="E72" s="96"/>
    </row>
    <row r="73" spans="1:5">
      <c r="A73" s="96"/>
      <c r="B73" s="96"/>
      <c r="C73" s="96"/>
      <c r="D73" s="96"/>
      <c r="E73" s="96"/>
    </row>
    <row r="74" spans="1:5">
      <c r="A74" s="96"/>
      <c r="B74" s="96"/>
      <c r="C74" s="96"/>
      <c r="D74" s="96"/>
      <c r="E74" s="96"/>
    </row>
    <row r="75" spans="1:5">
      <c r="A75" s="96"/>
      <c r="B75" s="96"/>
      <c r="C75" s="96"/>
      <c r="D75" s="96"/>
      <c r="E75" s="96"/>
    </row>
    <row r="76" spans="1:5">
      <c r="A76" s="96"/>
      <c r="B76" s="96"/>
      <c r="C76" s="96"/>
      <c r="D76" s="96"/>
      <c r="E76" s="96"/>
    </row>
    <row r="77" spans="1:5">
      <c r="A77" s="96"/>
      <c r="B77" s="96"/>
      <c r="C77" s="96"/>
      <c r="D77" s="96"/>
      <c r="E77" s="96"/>
    </row>
    <row r="78" spans="1:5">
      <c r="A78" s="96"/>
      <c r="B78" s="96"/>
      <c r="C78" s="96"/>
      <c r="D78" s="96"/>
      <c r="E78" s="96"/>
    </row>
    <row r="79" spans="1:5">
      <c r="A79" s="96"/>
      <c r="B79" s="96"/>
      <c r="C79" s="96"/>
      <c r="D79" s="96"/>
      <c r="E79" s="96"/>
    </row>
    <row r="80" spans="1:5">
      <c r="A80" s="96"/>
      <c r="B80" s="96"/>
      <c r="C80" s="96"/>
      <c r="D80" s="96"/>
      <c r="E80" s="96"/>
    </row>
    <row r="81" spans="1:5">
      <c r="A81" s="96"/>
      <c r="B81" s="96"/>
      <c r="C81" s="96"/>
      <c r="D81" s="96"/>
      <c r="E81" s="96"/>
    </row>
  </sheetData>
  <customSheetViews>
    <customSheetView guid="{2AF3F5E9-4F61-4561-B177-4F48CBC3D886}" scale="87" colorId="22" fitToPage="1">
      <selection activeCell="G18" sqref="G18"/>
      <pageMargins left="0.4" right="0.4" top="0.3" bottom="0.3" header="0.5" footer="0.5"/>
      <pageSetup scale="73" orientation="portrait" r:id="rId1"/>
      <headerFooter alignWithMargins="0"/>
    </customSheetView>
    <customSheetView guid="{D7BBBF77-F838-4AB2-B5F9-DD407B90DD55}" scale="87" colorId="22" fitToPage="1">
      <selection activeCell="G18" sqref="G18"/>
      <pageMargins left="0.4" right="0.4" top="0.3" bottom="0.3" header="0.5" footer="0.5"/>
      <pageSetup scale="73" orientation="portrait" r:id="rId2"/>
      <headerFooter alignWithMargins="0"/>
    </customSheetView>
    <customSheetView guid="{4C413893-8AAD-4C6B-9F27-B589EDCD884E}" scale="87" colorId="22" fitToPage="1">
      <selection activeCell="E23" sqref="E23"/>
      <pageMargins left="0.4" right="0.4" top="0.3" bottom="0.3" header="0.5" footer="0.5"/>
      <pageSetup scale="77" orientation="portrait" r:id="rId3"/>
      <headerFooter alignWithMargins="0"/>
    </customSheetView>
    <customSheetView guid="{A5549170-DBF5-42F1-9039-D999624B11D4}" scale="87" colorId="22" fitToPage="1">
      <selection activeCell="E23" sqref="E23"/>
      <pageMargins left="0.4" right="0.4" top="0.3" bottom="0.3" header="0.5" footer="0.5"/>
      <pageSetup scale="77" orientation="portrait" r:id="rId4"/>
      <headerFooter alignWithMargins="0"/>
    </customSheetView>
    <customSheetView guid="{A483E518-C1FA-4CA5-BC5D-12DF2516F4BA}" scale="87" colorId="22" fitToPage="1">
      <selection activeCell="L5" sqref="L5"/>
      <pageMargins left="0.4" right="0.4" top="0.3" bottom="0.3" header="0.5" footer="0.5"/>
      <pageSetup scale="73" orientation="portrait" r:id="rId5"/>
      <headerFooter alignWithMargins="0"/>
    </customSheetView>
    <customSheetView guid="{7F4D4B31-14C7-431F-8554-797D686306A3}" scale="87" colorId="22" fitToPage="1">
      <selection activeCell="L5" sqref="L5"/>
      <pageMargins left="0.4" right="0.4" top="0.3" bottom="0.3" header="0.5" footer="0.5"/>
      <pageSetup scale="73" orientation="portrait" r:id="rId6"/>
      <headerFooter alignWithMargins="0"/>
    </customSheetView>
  </customSheetViews>
  <phoneticPr fontId="83" type="noConversion"/>
  <pageMargins left="0.4" right="0.4" top="0.3" bottom="0.3" header="0.5" footer="0.5"/>
  <pageSetup scale="73" orientation="portrait" r:id="rId7"/>
  <headerFooter alignWithMargins="0"/>
  <customProperties>
    <customPr name="_pios_id" r:id="rId8"/>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29"/>
  <sheetViews>
    <sheetView workbookViewId="0"/>
  </sheetViews>
  <sheetFormatPr defaultColWidth="9.77734375" defaultRowHeight="15"/>
  <cols>
    <col min="1" max="1" width="8.77734375" customWidth="1"/>
    <col min="2" max="2" width="7.33203125" customWidth="1"/>
    <col min="3" max="3" width="23" customWidth="1"/>
    <col min="4" max="4" width="5.33203125" customWidth="1"/>
    <col min="5" max="5" width="16.77734375" customWidth="1"/>
    <col min="6" max="6" width="22.77734375" customWidth="1"/>
    <col min="7" max="7" width="22.44140625" customWidth="1"/>
  </cols>
  <sheetData>
    <row r="1" spans="1:7" ht="15.75" thickBot="1">
      <c r="A1" s="2072" t="str">
        <f>+'Data sheet'!A53</f>
        <v>Annual Report of New York American Water Company, Inc.  - Service Area 2                          Year Ended  December 31, 2018</v>
      </c>
    </row>
    <row r="2" spans="1:7">
      <c r="A2" s="89"/>
      <c r="B2" s="90"/>
      <c r="C2" s="90"/>
      <c r="D2" s="138"/>
      <c r="E2" s="90"/>
      <c r="F2" s="90"/>
      <c r="G2" s="513"/>
    </row>
    <row r="3" spans="1:7" ht="15.75">
      <c r="A3" s="125" t="s">
        <v>3391</v>
      </c>
      <c r="B3" s="126"/>
      <c r="C3" s="126"/>
      <c r="D3" s="126"/>
      <c r="E3" s="126"/>
      <c r="F3" s="126"/>
      <c r="G3" s="127"/>
    </row>
    <row r="4" spans="1:7">
      <c r="A4" s="131"/>
      <c r="B4" s="298"/>
      <c r="C4" s="298"/>
      <c r="D4" s="107"/>
      <c r="E4" s="298"/>
      <c r="F4" s="136"/>
      <c r="G4" s="299"/>
    </row>
    <row r="5" spans="1:7">
      <c r="A5" s="420" t="s">
        <v>3392</v>
      </c>
      <c r="B5" s="421"/>
      <c r="C5" s="421"/>
      <c r="D5" s="421"/>
      <c r="E5" s="421"/>
      <c r="F5" s="421" t="s">
        <v>3393</v>
      </c>
      <c r="G5" s="422"/>
    </row>
    <row r="6" spans="1:7">
      <c r="A6" s="420" t="s">
        <v>3394</v>
      </c>
      <c r="B6" s="421"/>
      <c r="C6" s="421"/>
      <c r="D6" s="421"/>
      <c r="E6" s="421"/>
      <c r="F6" s="421" t="s">
        <v>3395</v>
      </c>
      <c r="G6" s="422"/>
    </row>
    <row r="7" spans="1:7">
      <c r="A7" s="420" t="s">
        <v>3396</v>
      </c>
      <c r="B7" s="421"/>
      <c r="C7" s="421"/>
      <c r="D7" s="421"/>
      <c r="E7" s="421"/>
      <c r="F7" s="421" t="s">
        <v>3397</v>
      </c>
      <c r="G7" s="422"/>
    </row>
    <row r="8" spans="1:7">
      <c r="A8" s="420" t="s">
        <v>3398</v>
      </c>
      <c r="B8" s="421"/>
      <c r="C8" s="421"/>
      <c r="D8" s="421"/>
      <c r="E8" s="421"/>
      <c r="F8" s="421" t="s">
        <v>3904</v>
      </c>
      <c r="G8" s="422"/>
    </row>
    <row r="9" spans="1:7">
      <c r="A9" s="420" t="s">
        <v>3399</v>
      </c>
      <c r="B9" s="421"/>
      <c r="C9" s="421"/>
      <c r="D9" s="421"/>
      <c r="E9" s="421"/>
      <c r="F9" s="421" t="s">
        <v>3400</v>
      </c>
      <c r="G9" s="422"/>
    </row>
    <row r="10" spans="1:7">
      <c r="A10" s="420" t="s">
        <v>3401</v>
      </c>
      <c r="B10" s="421"/>
      <c r="C10" s="421"/>
      <c r="D10" s="421"/>
      <c r="E10" s="421"/>
      <c r="F10" s="421" t="s">
        <v>3136</v>
      </c>
      <c r="G10" s="422"/>
    </row>
    <row r="11" spans="1:7">
      <c r="A11" s="420" t="s">
        <v>3137</v>
      </c>
      <c r="B11" s="421"/>
      <c r="C11" s="421"/>
      <c r="D11" s="421"/>
      <c r="E11" s="421"/>
      <c r="F11" s="421" t="s">
        <v>3138</v>
      </c>
      <c r="G11" s="422"/>
    </row>
    <row r="12" spans="1:7">
      <c r="A12" s="514" t="s">
        <v>3139</v>
      </c>
      <c r="B12" s="515"/>
      <c r="C12" s="515"/>
      <c r="D12" s="515"/>
      <c r="E12" s="515"/>
      <c r="F12" s="515" t="s">
        <v>3140</v>
      </c>
      <c r="G12" s="516"/>
    </row>
    <row r="13" spans="1:7">
      <c r="A13" s="517" t="s">
        <v>3141</v>
      </c>
      <c r="B13" s="518"/>
      <c r="C13" s="518"/>
      <c r="D13" s="518"/>
      <c r="E13" s="519"/>
      <c r="F13" s="519"/>
      <c r="G13" s="520"/>
    </row>
    <row r="14" spans="1:7">
      <c r="A14" s="92" t="s">
        <v>4095</v>
      </c>
      <c r="B14" s="11"/>
      <c r="C14" s="505"/>
      <c r="D14" s="2070" t="s">
        <v>4096</v>
      </c>
      <c r="E14" s="505"/>
      <c r="F14" s="11"/>
      <c r="G14" s="349"/>
    </row>
    <row r="15" spans="1:7">
      <c r="A15" s="413"/>
      <c r="B15" s="11"/>
      <c r="C15" s="11"/>
      <c r="D15" s="11"/>
      <c r="E15" s="11"/>
      <c r="F15" s="11"/>
      <c r="G15" s="349"/>
    </row>
    <row r="16" spans="1:7">
      <c r="A16" s="413"/>
      <c r="B16" s="11"/>
      <c r="C16" s="11"/>
      <c r="D16" s="11"/>
      <c r="E16" s="11"/>
      <c r="F16" s="11"/>
      <c r="G16" s="349"/>
    </row>
    <row r="17" spans="1:7">
      <c r="A17" s="413"/>
      <c r="B17" s="11"/>
      <c r="C17" s="11"/>
      <c r="D17" s="11"/>
      <c r="E17" s="11"/>
      <c r="F17" s="11"/>
      <c r="G17" s="349"/>
    </row>
    <row r="18" spans="1:7">
      <c r="A18" s="413"/>
      <c r="B18" s="11"/>
      <c r="C18" s="505"/>
      <c r="D18" s="11"/>
      <c r="E18" s="11"/>
      <c r="F18" s="11"/>
      <c r="G18" s="349"/>
    </row>
    <row r="19" spans="1:7">
      <c r="A19" s="413" t="s">
        <v>4097</v>
      </c>
      <c r="B19" s="11"/>
      <c r="C19" s="11"/>
      <c r="D19" s="11" t="s">
        <v>4098</v>
      </c>
      <c r="E19" s="11"/>
      <c r="F19" s="11"/>
      <c r="G19" s="349"/>
    </row>
    <row r="20" spans="1:7">
      <c r="A20" s="413"/>
      <c r="B20" s="11"/>
      <c r="C20" s="1651"/>
      <c r="D20" s="1652" t="s">
        <v>4099</v>
      </c>
      <c r="E20" s="11"/>
      <c r="F20" s="11"/>
      <c r="G20" s="349"/>
    </row>
    <row r="21" spans="1:7">
      <c r="A21" s="413"/>
      <c r="B21" s="11"/>
      <c r="C21" s="11"/>
      <c r="D21" s="11"/>
      <c r="E21" s="11"/>
      <c r="F21" s="11"/>
      <c r="G21" s="349"/>
    </row>
    <row r="22" spans="1:7">
      <c r="A22" s="413"/>
      <c r="B22" s="11"/>
      <c r="C22" s="11"/>
      <c r="D22" s="11"/>
      <c r="E22" s="11"/>
      <c r="F22" s="11"/>
      <c r="G22" s="349"/>
    </row>
    <row r="23" spans="1:7">
      <c r="A23" s="413"/>
      <c r="B23" s="11"/>
      <c r="C23" s="505"/>
      <c r="D23" s="11"/>
      <c r="E23" s="11"/>
      <c r="F23" s="11"/>
      <c r="G23" s="349"/>
    </row>
    <row r="24" spans="1:7">
      <c r="A24" s="413" t="s">
        <v>3904</v>
      </c>
      <c r="B24" s="11"/>
      <c r="C24" s="11"/>
      <c r="D24" s="11"/>
      <c r="E24" s="11"/>
      <c r="F24" s="11"/>
      <c r="G24" s="349"/>
    </row>
    <row r="25" spans="1:7">
      <c r="A25" s="413" t="s">
        <v>4011</v>
      </c>
      <c r="B25" s="11"/>
      <c r="C25" s="1255"/>
      <c r="D25" s="11" t="s">
        <v>4100</v>
      </c>
      <c r="E25" s="11"/>
      <c r="F25" s="11"/>
      <c r="G25" s="349"/>
    </row>
    <row r="26" spans="1:7">
      <c r="A26" s="413"/>
      <c r="B26" s="11"/>
      <c r="C26" s="11"/>
      <c r="D26" s="11"/>
      <c r="E26" s="11"/>
      <c r="F26" s="11"/>
      <c r="G26" s="349"/>
    </row>
    <row r="27" spans="1:7">
      <c r="A27" s="413"/>
      <c r="B27" s="11"/>
      <c r="C27" s="11"/>
      <c r="D27" s="11"/>
      <c r="E27" s="11"/>
      <c r="F27" s="11"/>
      <c r="G27" s="349"/>
    </row>
    <row r="28" spans="1:7">
      <c r="A28" s="413" t="s">
        <v>4101</v>
      </c>
      <c r="B28" s="11"/>
      <c r="C28" s="11"/>
      <c r="D28" s="11" t="s">
        <v>4102</v>
      </c>
      <c r="E28" s="11"/>
      <c r="F28" s="11"/>
      <c r="G28" s="349"/>
    </row>
    <row r="29" spans="1:7">
      <c r="A29" s="413"/>
      <c r="B29" s="11"/>
      <c r="C29" s="11"/>
      <c r="D29" s="11"/>
      <c r="E29" s="11"/>
      <c r="F29" s="11"/>
      <c r="G29" s="349"/>
    </row>
    <row r="30" spans="1:7">
      <c r="A30" s="413" t="s">
        <v>4103</v>
      </c>
      <c r="B30" s="11"/>
      <c r="C30" s="11"/>
      <c r="D30" s="11" t="s">
        <v>4104</v>
      </c>
      <c r="E30" s="11"/>
      <c r="F30" s="11"/>
      <c r="G30" s="349"/>
    </row>
    <row r="31" spans="1:7">
      <c r="A31" s="413"/>
      <c r="B31" s="11"/>
      <c r="C31" s="11"/>
      <c r="D31" s="11"/>
      <c r="E31" s="11"/>
      <c r="F31" s="11"/>
      <c r="G31" s="349"/>
    </row>
    <row r="32" spans="1:7">
      <c r="A32" s="413"/>
      <c r="B32" s="11"/>
      <c r="C32" s="11"/>
      <c r="D32" s="11"/>
      <c r="E32" s="11"/>
      <c r="F32" s="11"/>
      <c r="G32" s="349"/>
    </row>
    <row r="33" spans="1:7">
      <c r="A33" s="413"/>
      <c r="B33" s="11"/>
      <c r="C33" s="11"/>
      <c r="D33" s="11"/>
      <c r="E33" s="11"/>
      <c r="F33" s="11"/>
      <c r="G33" s="349"/>
    </row>
    <row r="34" spans="1:7">
      <c r="A34" s="413"/>
      <c r="B34" s="11"/>
      <c r="C34" s="11"/>
      <c r="D34" s="11"/>
      <c r="E34" s="11"/>
      <c r="F34" s="11"/>
      <c r="G34" s="349"/>
    </row>
    <row r="35" spans="1:7">
      <c r="A35" s="413"/>
      <c r="B35" s="11"/>
      <c r="C35" s="11"/>
      <c r="D35" s="11"/>
      <c r="E35" s="11"/>
      <c r="F35" s="11"/>
      <c r="G35" s="349"/>
    </row>
    <row r="36" spans="1:7">
      <c r="A36" s="413"/>
      <c r="B36" s="11"/>
      <c r="C36" s="11"/>
      <c r="D36" s="11"/>
      <c r="E36" s="11"/>
      <c r="F36" s="11"/>
      <c r="G36" s="349"/>
    </row>
    <row r="37" spans="1:7">
      <c r="A37" s="413"/>
      <c r="B37" s="11"/>
      <c r="C37" s="11"/>
      <c r="D37" s="11"/>
      <c r="E37" s="11"/>
      <c r="F37" s="11"/>
      <c r="G37" s="349"/>
    </row>
    <row r="38" spans="1:7">
      <c r="A38" s="413"/>
      <c r="B38" s="11"/>
      <c r="C38" s="11"/>
      <c r="D38" s="11"/>
      <c r="E38" s="11"/>
      <c r="F38" s="11"/>
      <c r="G38" s="349"/>
    </row>
    <row r="39" spans="1:7">
      <c r="A39" s="92"/>
      <c r="B39" s="298"/>
      <c r="C39" s="298"/>
      <c r="D39" s="298"/>
      <c r="E39" s="298"/>
      <c r="F39" s="298"/>
      <c r="G39" s="299"/>
    </row>
    <row r="40" spans="1:7" ht="15.75">
      <c r="A40" s="521" t="s">
        <v>3142</v>
      </c>
      <c r="B40" s="129"/>
      <c r="C40" s="129"/>
      <c r="D40" s="129"/>
      <c r="E40" s="129"/>
      <c r="F40" s="129"/>
      <c r="G40" s="130"/>
    </row>
    <row r="41" spans="1:7">
      <c r="A41" s="92"/>
      <c r="B41" s="11"/>
      <c r="C41" s="11"/>
      <c r="D41" s="11"/>
      <c r="E41" s="11"/>
      <c r="F41" s="11"/>
      <c r="G41" s="349"/>
    </row>
    <row r="42" spans="1:7">
      <c r="A42" s="92"/>
      <c r="B42" s="11"/>
      <c r="C42" s="11"/>
      <c r="D42" s="11"/>
      <c r="E42" s="11"/>
      <c r="F42" s="11"/>
      <c r="G42" s="349"/>
    </row>
    <row r="43" spans="1:7">
      <c r="A43" s="522" t="s">
        <v>3143</v>
      </c>
      <c r="B43" s="355"/>
      <c r="C43" s="355"/>
      <c r="D43" s="355"/>
      <c r="E43" s="355"/>
      <c r="F43" s="355"/>
      <c r="G43" s="523"/>
    </row>
    <row r="44" spans="1:7">
      <c r="A44" s="92"/>
      <c r="B44" s="524"/>
      <c r="C44" s="524"/>
      <c r="D44" s="524"/>
      <c r="E44" s="524"/>
      <c r="F44" s="1205" t="s">
        <v>3144</v>
      </c>
      <c r="G44" s="1206" t="s">
        <v>3145</v>
      </c>
    </row>
    <row r="45" spans="1:7">
      <c r="A45" s="92"/>
      <c r="B45" s="1205" t="s">
        <v>1122</v>
      </c>
      <c r="C45" s="1205" t="s">
        <v>3146</v>
      </c>
      <c r="D45" s="524"/>
      <c r="E45" s="1205" t="s">
        <v>1697</v>
      </c>
      <c r="F45" s="1205" t="s">
        <v>3147</v>
      </c>
      <c r="G45" s="1206" t="s">
        <v>3148</v>
      </c>
    </row>
    <row r="46" spans="1:7">
      <c r="A46" s="92"/>
      <c r="B46" s="1205" t="s">
        <v>1134</v>
      </c>
      <c r="C46" s="1205" t="s">
        <v>3149</v>
      </c>
      <c r="D46" s="524"/>
      <c r="E46" s="1205" t="s">
        <v>3282</v>
      </c>
      <c r="F46" s="1205" t="s">
        <v>3283</v>
      </c>
      <c r="G46" s="1206" t="s">
        <v>3284</v>
      </c>
    </row>
    <row r="47" spans="1:7">
      <c r="A47" s="92"/>
      <c r="B47" s="524">
        <v>1</v>
      </c>
      <c r="C47" s="524" t="s">
        <v>3150</v>
      </c>
      <c r="D47" s="524"/>
      <c r="E47" s="525"/>
      <c r="F47" s="526"/>
      <c r="G47" s="527"/>
    </row>
    <row r="48" spans="1:7">
      <c r="A48" s="92"/>
      <c r="B48" s="524">
        <v>2</v>
      </c>
      <c r="C48" s="524" t="s">
        <v>3151</v>
      </c>
      <c r="D48" s="524"/>
      <c r="E48" s="528"/>
      <c r="F48" s="526"/>
      <c r="G48" s="529"/>
    </row>
    <row r="49" spans="1:13">
      <c r="A49" s="92"/>
      <c r="B49" s="524">
        <v>3</v>
      </c>
      <c r="C49" s="524" t="s">
        <v>3382</v>
      </c>
      <c r="D49" s="524"/>
      <c r="E49" s="1556">
        <f>+'114115'!F85</f>
        <v>46025123.171301074</v>
      </c>
      <c r="F49" s="2216">
        <f>+E49/$E$52</f>
        <v>0.48366494975093932</v>
      </c>
      <c r="G49" s="2126">
        <v>4.3889999999999998E-2</v>
      </c>
    </row>
    <row r="50" spans="1:13">
      <c r="A50" s="92"/>
      <c r="B50" s="524">
        <v>4</v>
      </c>
      <c r="C50" s="524" t="s">
        <v>3152</v>
      </c>
      <c r="D50" s="524"/>
      <c r="E50" s="531"/>
      <c r="F50" s="2216">
        <v>0</v>
      </c>
      <c r="G50" s="2126"/>
    </row>
    <row r="51" spans="1:13">
      <c r="A51" s="92"/>
      <c r="B51" s="524">
        <v>5</v>
      </c>
      <c r="C51" s="524" t="s">
        <v>3153</v>
      </c>
      <c r="D51" s="524"/>
      <c r="E51" s="306">
        <f>+'114115'!F77</f>
        <v>49133980.656672128</v>
      </c>
      <c r="F51" s="2216">
        <f>+E51/$E$52</f>
        <v>0.51633505024906068</v>
      </c>
      <c r="G51" s="2126">
        <v>9.0999999999999998E-2</v>
      </c>
    </row>
    <row r="52" spans="1:13">
      <c r="A52" s="92"/>
      <c r="B52" s="524">
        <v>6</v>
      </c>
      <c r="C52" s="524" t="s">
        <v>3154</v>
      </c>
      <c r="D52" s="524"/>
      <c r="E52" s="532">
        <f>+E49+E51</f>
        <v>95159103.827973202</v>
      </c>
      <c r="F52" s="2216">
        <f>+E52/$E$52</f>
        <v>1</v>
      </c>
      <c r="G52" s="533"/>
    </row>
    <row r="53" spans="1:13">
      <c r="A53" s="92"/>
      <c r="B53" s="534">
        <v>7</v>
      </c>
      <c r="C53" s="534" t="s">
        <v>3155</v>
      </c>
      <c r="D53" s="534"/>
      <c r="E53" s="535"/>
      <c r="F53" s="526"/>
      <c r="G53" s="533"/>
    </row>
    <row r="54" spans="1:13">
      <c r="A54" s="92"/>
      <c r="B54" s="536"/>
      <c r="C54" s="536" t="s">
        <v>3156</v>
      </c>
      <c r="D54" s="536"/>
      <c r="E54" s="537">
        <f>+(3755439+4376598)/2</f>
        <v>4066018.5</v>
      </c>
      <c r="F54" s="526"/>
      <c r="G54" s="533"/>
    </row>
    <row r="55" spans="1:13">
      <c r="A55" s="92"/>
      <c r="B55" s="11"/>
      <c r="C55" s="11"/>
      <c r="D55" s="11"/>
      <c r="E55" s="11"/>
      <c r="F55" s="11"/>
      <c r="G55" s="349"/>
    </row>
    <row r="56" spans="1:13">
      <c r="A56" s="522" t="s">
        <v>3157</v>
      </c>
      <c r="B56" s="355"/>
      <c r="C56" s="355"/>
      <c r="D56" s="355"/>
      <c r="E56" s="355"/>
      <c r="F56" s="355"/>
      <c r="G56" s="523"/>
    </row>
    <row r="57" spans="1:13">
      <c r="A57" s="92"/>
      <c r="B57" s="11"/>
      <c r="C57" s="11"/>
      <c r="D57" s="11" t="s">
        <v>3158</v>
      </c>
      <c r="E57" s="530">
        <v>4.3900000000000002E-2</v>
      </c>
      <c r="F57" s="96"/>
      <c r="G57" s="349"/>
    </row>
    <row r="58" spans="1:13">
      <c r="A58" s="92"/>
      <c r="B58" s="11"/>
      <c r="C58" s="11"/>
      <c r="D58" s="11"/>
      <c r="E58" s="11"/>
      <c r="F58" s="11"/>
      <c r="G58" s="349"/>
      <c r="M58" s="1564"/>
    </row>
    <row r="59" spans="1:13">
      <c r="A59" s="522" t="s">
        <v>3159</v>
      </c>
      <c r="B59" s="355"/>
      <c r="C59" s="355"/>
      <c r="D59" s="355"/>
      <c r="E59" s="355"/>
      <c r="F59" s="355"/>
      <c r="G59" s="523"/>
      <c r="M59" s="1564"/>
    </row>
    <row r="60" spans="1:13">
      <c r="A60" s="92"/>
      <c r="B60" s="11"/>
      <c r="C60" s="11"/>
      <c r="D60" s="11" t="s">
        <v>3158</v>
      </c>
      <c r="E60" s="530">
        <v>9.0999999999999998E-2</v>
      </c>
      <c r="F60" s="96"/>
      <c r="G60" s="349"/>
      <c r="M60" s="1564"/>
    </row>
    <row r="61" spans="1:13">
      <c r="A61" s="92"/>
      <c r="B61" s="11"/>
      <c r="C61" s="11"/>
      <c r="D61" s="11"/>
      <c r="E61" s="11"/>
      <c r="F61" s="2159"/>
      <c r="G61" s="349"/>
      <c r="M61" s="1564"/>
    </row>
    <row r="62" spans="1:13">
      <c r="A62" s="522" t="s">
        <v>3160</v>
      </c>
      <c r="B62" s="355"/>
      <c r="C62" s="355"/>
      <c r="D62" s="355"/>
      <c r="E62" s="1695">
        <f>+E63+E64</f>
        <v>6.5599999999999992E-2</v>
      </c>
      <c r="F62" s="1252"/>
      <c r="G62" s="523"/>
    </row>
    <row r="63" spans="1:13">
      <c r="A63" s="92" t="s">
        <v>3161</v>
      </c>
      <c r="B63" s="11"/>
      <c r="C63" s="11"/>
      <c r="D63" s="530" t="s">
        <v>3158</v>
      </c>
      <c r="E63" s="2127">
        <v>2.3699999999999999E-2</v>
      </c>
      <c r="G63" s="349"/>
      <c r="M63" s="1564"/>
    </row>
    <row r="64" spans="1:13" ht="15.75" thickBot="1">
      <c r="A64" s="132" t="s">
        <v>3162</v>
      </c>
      <c r="B64" s="133"/>
      <c r="C64" s="133"/>
      <c r="D64" s="538" t="s">
        <v>3158</v>
      </c>
      <c r="E64" s="2128">
        <v>4.19E-2</v>
      </c>
      <c r="F64" s="133"/>
      <c r="G64" s="351"/>
    </row>
    <row r="65" spans="1:13" ht="15.75">
      <c r="A65" s="512"/>
      <c r="B65" s="11"/>
      <c r="C65" s="512"/>
      <c r="D65" s="512"/>
    </row>
    <row r="66" spans="1:13">
      <c r="A66" s="123" t="s">
        <v>3163</v>
      </c>
      <c r="B66" s="123"/>
      <c r="C66" s="123"/>
      <c r="D66" s="123"/>
      <c r="E66" s="123"/>
      <c r="F66" s="123"/>
      <c r="G66" s="123"/>
      <c r="M66" s="1565"/>
    </row>
    <row r="67" spans="1:13">
      <c r="A67" s="11"/>
      <c r="B67" s="11"/>
      <c r="C67" s="11"/>
      <c r="D67" s="11"/>
      <c r="E67" s="126"/>
      <c r="F67" s="126"/>
      <c r="G67" s="126"/>
    </row>
    <row r="68" spans="1:13" ht="15.75">
      <c r="A68" s="11"/>
      <c r="B68" s="512"/>
    </row>
    <row r="69" spans="1:13" ht="16.5" thickBot="1">
      <c r="A69" s="539"/>
      <c r="B69" s="11"/>
      <c r="C69" s="11"/>
      <c r="D69" s="11"/>
      <c r="E69" s="11"/>
      <c r="F69" s="136"/>
    </row>
    <row r="70" spans="1:13">
      <c r="A70" s="137"/>
      <c r="B70" s="138"/>
      <c r="C70" s="138"/>
      <c r="D70" s="138"/>
      <c r="E70" s="138"/>
      <c r="F70" s="138"/>
      <c r="G70" s="91"/>
    </row>
    <row r="71" spans="1:13">
      <c r="A71" s="540" t="s">
        <v>3391</v>
      </c>
      <c r="B71" s="126"/>
      <c r="C71" s="126"/>
      <c r="D71" s="126"/>
      <c r="E71" s="126"/>
      <c r="F71" s="126"/>
      <c r="G71" s="127"/>
    </row>
    <row r="72" spans="1:13">
      <c r="A72" s="106"/>
      <c r="B72" s="107"/>
      <c r="C72" s="107"/>
      <c r="D72" s="107"/>
      <c r="E72" s="107"/>
      <c r="F72" s="107"/>
      <c r="G72" s="299"/>
    </row>
    <row r="73" spans="1:13">
      <c r="A73" s="98"/>
      <c r="B73" s="99"/>
      <c r="C73" s="99"/>
      <c r="D73" s="99"/>
      <c r="E73" s="99"/>
      <c r="F73" s="99"/>
      <c r="G73" s="349"/>
    </row>
    <row r="74" spans="1:13">
      <c r="A74" s="95"/>
      <c r="B74" s="96"/>
      <c r="C74" s="96"/>
      <c r="D74" s="96"/>
      <c r="E74" s="96"/>
      <c r="F74" s="96"/>
      <c r="G74" s="349"/>
    </row>
    <row r="75" spans="1:13">
      <c r="A75" s="95"/>
      <c r="B75" s="96"/>
      <c r="C75" s="96"/>
      <c r="D75" s="96"/>
      <c r="E75" s="96"/>
      <c r="F75" s="96"/>
      <c r="G75" s="349"/>
    </row>
    <row r="76" spans="1:13">
      <c r="A76" s="95"/>
      <c r="B76" s="96"/>
      <c r="C76" s="96"/>
      <c r="D76" s="96"/>
      <c r="E76" s="96"/>
      <c r="F76" s="96"/>
      <c r="G76" s="349"/>
    </row>
    <row r="77" spans="1:13">
      <c r="A77" s="95"/>
      <c r="B77" s="96"/>
      <c r="C77" s="96"/>
      <c r="D77" s="96"/>
      <c r="E77" s="96"/>
      <c r="F77" s="96"/>
      <c r="G77" s="349"/>
    </row>
    <row r="78" spans="1:13">
      <c r="A78" s="95"/>
      <c r="B78" s="96"/>
      <c r="C78" s="96"/>
      <c r="D78" s="96"/>
      <c r="E78" s="96"/>
      <c r="F78" s="96"/>
      <c r="G78" s="349"/>
    </row>
    <row r="79" spans="1:13">
      <c r="A79" s="95"/>
      <c r="B79" s="96"/>
      <c r="C79" s="96"/>
      <c r="D79" s="96"/>
      <c r="E79" s="96"/>
      <c r="F79" s="96"/>
      <c r="G79" s="349"/>
    </row>
    <row r="80" spans="1:13">
      <c r="A80" s="95"/>
      <c r="B80" s="96"/>
      <c r="C80" s="96"/>
      <c r="D80" s="96"/>
      <c r="E80" s="96"/>
      <c r="F80" s="96"/>
      <c r="G80" s="349"/>
    </row>
    <row r="81" spans="1:7">
      <c r="A81" s="95"/>
      <c r="B81" s="96"/>
      <c r="C81" s="96"/>
      <c r="D81" s="96"/>
      <c r="E81" s="96"/>
      <c r="F81" s="96"/>
      <c r="G81" s="349"/>
    </row>
    <row r="82" spans="1:7">
      <c r="A82" s="95"/>
      <c r="B82" s="96"/>
      <c r="C82" s="2060"/>
      <c r="D82" s="11"/>
      <c r="E82" s="2060"/>
      <c r="F82" s="2060"/>
      <c r="G82" s="349"/>
    </row>
    <row r="83" spans="1:7">
      <c r="A83" s="95"/>
      <c r="B83" s="96"/>
      <c r="C83" s="96"/>
      <c r="D83" s="96"/>
      <c r="E83" s="11"/>
      <c r="F83" s="96"/>
      <c r="G83" s="349"/>
    </row>
    <row r="84" spans="1:7">
      <c r="A84" s="95"/>
      <c r="B84" s="96"/>
      <c r="C84" s="96"/>
      <c r="D84" s="96"/>
      <c r="E84" s="96"/>
      <c r="F84" s="96"/>
      <c r="G84" s="349"/>
    </row>
    <row r="85" spans="1:7">
      <c r="A85" s="95"/>
      <c r="B85" s="96"/>
      <c r="C85" s="96"/>
      <c r="D85" s="96"/>
      <c r="E85" s="96"/>
      <c r="F85" s="96"/>
      <c r="G85" s="349"/>
    </row>
    <row r="86" spans="1:7">
      <c r="A86" s="95"/>
      <c r="B86" s="96"/>
      <c r="C86" s="96"/>
      <c r="D86" s="96"/>
      <c r="E86" s="96"/>
      <c r="F86" s="96"/>
      <c r="G86" s="349"/>
    </row>
    <row r="87" spans="1:7">
      <c r="A87" s="95"/>
      <c r="B87" s="96"/>
      <c r="C87" s="96"/>
      <c r="D87" s="96"/>
      <c r="E87" s="96"/>
      <c r="F87" s="96"/>
      <c r="G87" s="349"/>
    </row>
    <row r="88" spans="1:7">
      <c r="A88" s="95"/>
      <c r="B88" s="96"/>
      <c r="C88" s="96"/>
      <c r="D88" s="96"/>
      <c r="E88" s="96"/>
      <c r="F88" s="96"/>
      <c r="G88" s="349"/>
    </row>
    <row r="89" spans="1:7">
      <c r="A89" s="95"/>
      <c r="B89" s="96"/>
      <c r="C89" s="96"/>
      <c r="D89" s="96"/>
      <c r="E89" s="96"/>
      <c r="F89" s="96"/>
      <c r="G89" s="349"/>
    </row>
    <row r="90" spans="1:7">
      <c r="A90" s="95"/>
      <c r="B90" s="96"/>
      <c r="C90" s="96"/>
      <c r="D90" s="96"/>
      <c r="E90" s="96"/>
      <c r="F90" s="96"/>
      <c r="G90" s="349"/>
    </row>
    <row r="91" spans="1:7">
      <c r="A91" s="95"/>
      <c r="B91" s="96"/>
      <c r="C91" s="96"/>
      <c r="D91" s="96"/>
      <c r="E91" s="96"/>
      <c r="F91" s="96"/>
      <c r="G91" s="349"/>
    </row>
    <row r="92" spans="1:7">
      <c r="A92" s="95"/>
      <c r="B92" s="96"/>
      <c r="C92" s="96"/>
      <c r="D92" s="96"/>
      <c r="E92" s="96"/>
      <c r="F92" s="96"/>
      <c r="G92" s="349"/>
    </row>
    <row r="93" spans="1:7">
      <c r="A93" s="95"/>
      <c r="B93" s="96"/>
      <c r="C93" s="96"/>
      <c r="D93" s="96"/>
      <c r="E93" s="96"/>
      <c r="F93" s="96"/>
      <c r="G93" s="349"/>
    </row>
    <row r="94" spans="1:7">
      <c r="A94" s="95"/>
      <c r="B94" s="96"/>
      <c r="C94" s="96"/>
      <c r="D94" s="96"/>
      <c r="E94" s="96"/>
      <c r="F94" s="96"/>
      <c r="G94" s="349"/>
    </row>
    <row r="95" spans="1:7">
      <c r="A95" s="95"/>
      <c r="B95" s="96"/>
      <c r="C95" s="96"/>
      <c r="D95" s="96"/>
      <c r="E95" s="96"/>
      <c r="F95" s="96"/>
      <c r="G95" s="349"/>
    </row>
    <row r="96" spans="1:7">
      <c r="A96" s="95"/>
      <c r="B96" s="96"/>
      <c r="C96" s="96"/>
      <c r="D96" s="96"/>
      <c r="E96" s="96"/>
      <c r="F96" s="96"/>
      <c r="G96" s="349"/>
    </row>
    <row r="97" spans="1:7">
      <c r="A97" s="95"/>
      <c r="B97" s="96"/>
      <c r="C97" s="96"/>
      <c r="D97" s="96"/>
      <c r="E97" s="96"/>
      <c r="F97" s="96"/>
      <c r="G97" s="349"/>
    </row>
    <row r="98" spans="1:7">
      <c r="A98" s="95"/>
      <c r="B98" s="96"/>
      <c r="C98" s="96"/>
      <c r="D98" s="96"/>
      <c r="E98" s="96"/>
      <c r="F98" s="96"/>
      <c r="G98" s="349"/>
    </row>
    <row r="99" spans="1:7">
      <c r="A99" s="95"/>
      <c r="B99" s="96"/>
      <c r="C99" s="96"/>
      <c r="D99" s="96"/>
      <c r="E99" s="96"/>
      <c r="F99" s="96"/>
      <c r="G99" s="349"/>
    </row>
    <row r="100" spans="1:7">
      <c r="A100" s="95"/>
      <c r="B100" s="96"/>
      <c r="C100" s="96"/>
      <c r="D100" s="96"/>
      <c r="E100" s="96"/>
      <c r="F100" s="96"/>
      <c r="G100" s="349"/>
    </row>
    <row r="101" spans="1:7">
      <c r="A101" s="95"/>
      <c r="B101" s="96"/>
      <c r="C101" s="96"/>
      <c r="D101" s="96"/>
      <c r="E101" s="96"/>
      <c r="F101" s="96"/>
      <c r="G101" s="349"/>
    </row>
    <row r="102" spans="1:7">
      <c r="A102" s="95"/>
      <c r="B102" s="96"/>
      <c r="C102" s="96"/>
      <c r="D102" s="96"/>
      <c r="E102" s="96"/>
      <c r="F102" s="96"/>
      <c r="G102" s="349"/>
    </row>
    <row r="103" spans="1:7">
      <c r="A103" s="95"/>
      <c r="B103" s="96"/>
      <c r="C103" s="96"/>
      <c r="D103" s="96"/>
      <c r="E103" s="96"/>
      <c r="F103" s="96"/>
      <c r="G103" s="349"/>
    </row>
    <row r="104" spans="1:7">
      <c r="A104" s="95"/>
      <c r="B104" s="96"/>
      <c r="C104" s="96"/>
      <c r="D104" s="96"/>
      <c r="E104" s="96"/>
      <c r="F104" s="96"/>
      <c r="G104" s="349"/>
    </row>
    <row r="105" spans="1:7">
      <c r="A105" s="95"/>
      <c r="B105" s="96"/>
      <c r="C105" s="96"/>
      <c r="D105" s="96"/>
      <c r="E105" s="96"/>
      <c r="F105" s="96"/>
      <c r="G105" s="349"/>
    </row>
    <row r="106" spans="1:7">
      <c r="A106" s="95"/>
      <c r="B106" s="96"/>
      <c r="C106" s="96"/>
      <c r="D106" s="96"/>
      <c r="E106" s="96"/>
      <c r="F106" s="96"/>
      <c r="G106" s="349"/>
    </row>
    <row r="107" spans="1:7">
      <c r="A107" s="95"/>
      <c r="B107" s="96"/>
      <c r="C107" s="96"/>
      <c r="D107" s="96"/>
      <c r="E107" s="96"/>
      <c r="F107" s="96"/>
      <c r="G107" s="349"/>
    </row>
    <row r="108" spans="1:7">
      <c r="A108" s="95"/>
      <c r="B108" s="96"/>
      <c r="C108" s="96"/>
      <c r="D108" s="96"/>
      <c r="E108" s="96"/>
      <c r="F108" s="96"/>
      <c r="G108" s="349"/>
    </row>
    <row r="109" spans="1:7">
      <c r="A109" s="95"/>
      <c r="B109" s="96"/>
      <c r="C109" s="96"/>
      <c r="D109" s="96"/>
      <c r="E109" s="96"/>
      <c r="F109" s="96"/>
      <c r="G109" s="349"/>
    </row>
    <row r="110" spans="1:7">
      <c r="A110" s="95"/>
      <c r="B110" s="96"/>
      <c r="C110" s="96"/>
      <c r="D110" s="96"/>
      <c r="E110" s="96"/>
      <c r="F110" s="96"/>
      <c r="G110" s="349"/>
    </row>
    <row r="111" spans="1:7">
      <c r="A111" s="95"/>
      <c r="B111" s="96"/>
      <c r="C111" s="96"/>
      <c r="D111" s="96"/>
      <c r="E111" s="96"/>
      <c r="F111" s="96"/>
      <c r="G111" s="349"/>
    </row>
    <row r="112" spans="1:7">
      <c r="A112" s="95"/>
      <c r="B112" s="96"/>
      <c r="C112" s="96"/>
      <c r="D112" s="96"/>
      <c r="E112" s="96"/>
      <c r="F112" s="96"/>
      <c r="G112" s="349"/>
    </row>
    <row r="113" spans="1:7">
      <c r="A113" s="95"/>
      <c r="B113" s="96"/>
      <c r="C113" s="96"/>
      <c r="D113" s="96"/>
      <c r="E113" s="96"/>
      <c r="F113" s="96"/>
      <c r="G113" s="349"/>
    </row>
    <row r="114" spans="1:7">
      <c r="A114" s="95"/>
      <c r="B114" s="96"/>
      <c r="C114" s="96"/>
      <c r="D114" s="96"/>
      <c r="E114" s="96"/>
      <c r="F114" s="96"/>
      <c r="G114" s="349"/>
    </row>
    <row r="115" spans="1:7">
      <c r="A115" s="95"/>
      <c r="B115" s="96"/>
      <c r="C115" s="96"/>
      <c r="D115" s="96"/>
      <c r="E115" s="96"/>
      <c r="F115" s="96"/>
      <c r="G115" s="349"/>
    </row>
    <row r="116" spans="1:7">
      <c r="A116" s="95"/>
      <c r="B116" s="96"/>
      <c r="C116" s="96"/>
      <c r="D116" s="96"/>
      <c r="E116" s="96"/>
      <c r="F116" s="96"/>
      <c r="G116" s="349"/>
    </row>
    <row r="117" spans="1:7">
      <c r="A117" s="95"/>
      <c r="B117" s="96"/>
      <c r="C117" s="96"/>
      <c r="D117" s="96"/>
      <c r="E117" s="96"/>
      <c r="F117" s="96"/>
      <c r="G117" s="349"/>
    </row>
    <row r="118" spans="1:7">
      <c r="A118" s="95"/>
      <c r="B118" s="96"/>
      <c r="C118" s="96"/>
      <c r="D118" s="96"/>
      <c r="E118" s="96"/>
      <c r="F118" s="96"/>
      <c r="G118" s="349"/>
    </row>
    <row r="119" spans="1:7">
      <c r="A119" s="95"/>
      <c r="B119" s="96"/>
      <c r="C119" s="96"/>
      <c r="D119" s="96"/>
      <c r="E119" s="96"/>
      <c r="F119" s="96"/>
      <c r="G119" s="349"/>
    </row>
    <row r="120" spans="1:7">
      <c r="A120" s="95"/>
      <c r="B120" s="96"/>
      <c r="C120" s="96"/>
      <c r="D120" s="96"/>
      <c r="E120" s="96"/>
      <c r="F120" s="96"/>
      <c r="G120" s="349"/>
    </row>
    <row r="121" spans="1:7">
      <c r="A121" s="95"/>
      <c r="B121" s="96"/>
      <c r="C121" s="96"/>
      <c r="D121" s="96"/>
      <c r="E121" s="96"/>
      <c r="F121" s="96"/>
      <c r="G121" s="349"/>
    </row>
    <row r="122" spans="1:7">
      <c r="A122" s="95"/>
      <c r="B122" s="96"/>
      <c r="C122" s="96"/>
      <c r="D122" s="96"/>
      <c r="E122" s="96"/>
      <c r="F122" s="96"/>
      <c r="G122" s="349"/>
    </row>
    <row r="123" spans="1:7">
      <c r="A123" s="95"/>
      <c r="B123" s="96"/>
      <c r="C123" s="96"/>
      <c r="D123" s="96"/>
      <c r="E123" s="96"/>
      <c r="F123" s="96"/>
      <c r="G123" s="349"/>
    </row>
    <row r="124" spans="1:7">
      <c r="A124" s="95"/>
      <c r="B124" s="96"/>
      <c r="C124" s="96"/>
      <c r="D124" s="96"/>
      <c r="E124" s="96"/>
      <c r="F124" s="96"/>
      <c r="G124" s="349"/>
    </row>
    <row r="125" spans="1:7">
      <c r="A125" s="95"/>
      <c r="B125" s="96"/>
      <c r="C125" s="96"/>
      <c r="D125" s="96"/>
      <c r="E125" s="96"/>
      <c r="F125" s="96"/>
      <c r="G125" s="349"/>
    </row>
    <row r="126" spans="1:7" ht="15.75" thickBot="1">
      <c r="A126" s="170"/>
      <c r="B126" s="119"/>
      <c r="C126" s="509"/>
      <c r="D126" s="509"/>
      <c r="E126" s="509"/>
      <c r="F126" s="119"/>
      <c r="G126" s="351"/>
    </row>
    <row r="128" spans="1:7" ht="15.75">
      <c r="A128" s="96" t="s">
        <v>3165</v>
      </c>
      <c r="B128" s="11"/>
      <c r="C128" s="96"/>
      <c r="D128" s="512" t="s">
        <v>3166</v>
      </c>
      <c r="E128" s="11"/>
      <c r="F128" s="96"/>
    </row>
    <row r="129" spans="1:7" ht="15.75">
      <c r="A129" s="123" t="s">
        <v>3167</v>
      </c>
      <c r="B129" s="126"/>
      <c r="C129" s="123"/>
      <c r="D129" s="93"/>
      <c r="E129" s="126"/>
      <c r="F129" s="123"/>
      <c r="G129" s="126"/>
    </row>
  </sheetData>
  <customSheetViews>
    <customSheetView guid="{2AF3F5E9-4F61-4561-B177-4F48CBC3D886}" scale="87" colorId="22" topLeftCell="A36">
      <selection activeCell="F49" sqref="F49"/>
      <rowBreaks count="2" manualBreakCount="2">
        <brk id="66" max="16383" man="1"/>
        <brk id="69" max="16383" man="1"/>
      </rowBreaks>
      <pageMargins left="0.4" right="0.4" top="0.3" bottom="0.3" header="0" footer="0"/>
      <printOptions horizontalCentered="1" verticalCentered="1"/>
      <pageSetup scale="74" orientation="portrait" r:id="rId1"/>
      <headerFooter alignWithMargins="0"/>
    </customSheetView>
    <customSheetView guid="{D7BBBF77-F838-4AB2-B5F9-DD407B90DD55}" scale="87" colorId="22" topLeftCell="A36">
      <selection activeCell="F49" sqref="F49"/>
      <rowBreaks count="2" manualBreakCount="2">
        <brk id="66" max="16383" man="1"/>
        <brk id="69" max="16383" man="1"/>
      </rowBreaks>
      <pageMargins left="0.4" right="0.4" top="0.3" bottom="0.3" header="0" footer="0"/>
      <printOptions horizontalCentered="1" verticalCentered="1"/>
      <pageSetup scale="74" orientation="portrait" r:id="rId2"/>
      <headerFooter alignWithMargins="0"/>
    </customSheetView>
    <customSheetView guid="{4C413893-8AAD-4C6B-9F27-B589EDCD884E}" scale="87" colorId="22" showPageBreaks="1" printArea="1">
      <selection activeCell="J63" sqref="J63"/>
      <rowBreaks count="2" manualBreakCount="2">
        <brk id="66" max="16383" man="1"/>
        <brk id="69" max="16383" man="1"/>
      </rowBreaks>
      <pageMargins left="0.4" right="0.4" top="0.3" bottom="0.3" header="0" footer="0"/>
      <printOptions horizontalCentered="1" verticalCentered="1"/>
      <pageSetup scale="74" orientation="portrait" r:id="rId3"/>
      <headerFooter alignWithMargins="0"/>
    </customSheetView>
    <customSheetView guid="{A5549170-DBF5-42F1-9039-D999624B11D4}" scale="87" colorId="22" showPageBreaks="1" printArea="1">
      <selection activeCell="J63" sqref="J63"/>
      <rowBreaks count="2" manualBreakCount="2">
        <brk id="66" max="16383" man="1"/>
        <brk id="69" max="16383" man="1"/>
      </rowBreaks>
      <pageMargins left="0.4" right="0.4" top="0.3" bottom="0.3" header="0" footer="0"/>
      <printOptions horizontalCentered="1" verticalCentered="1"/>
      <pageSetup scale="74" orientation="portrait" r:id="rId4"/>
      <headerFooter alignWithMargins="0"/>
    </customSheetView>
    <customSheetView guid="{A483E518-C1FA-4CA5-BC5D-12DF2516F4BA}" scale="87" colorId="22" showPageBreaks="1" printArea="1">
      <selection activeCell="L5" sqref="L5"/>
      <rowBreaks count="2" manualBreakCount="2">
        <brk id="66" max="16383" man="1"/>
        <brk id="69" max="16383" man="1"/>
      </rowBreaks>
      <pageMargins left="0.4" right="0.4" top="0.3" bottom="0.3" header="0" footer="0"/>
      <printOptions horizontalCentered="1" verticalCentered="1"/>
      <pageSetup scale="74" orientation="portrait" r:id="rId5"/>
      <headerFooter alignWithMargins="0"/>
    </customSheetView>
    <customSheetView guid="{7F4D4B31-14C7-431F-8554-797D686306A3}" scale="87" colorId="22" showPageBreaks="1" printArea="1">
      <selection activeCell="L5" sqref="L5"/>
      <rowBreaks count="2" manualBreakCount="2">
        <brk id="66" max="16383" man="1"/>
        <brk id="69" max="16383" man="1"/>
      </rowBreaks>
      <pageMargins left="0.4" right="0.4" top="0.3" bottom="0.3" header="0" footer="0"/>
      <printOptions horizontalCentered="1" verticalCentered="1"/>
      <pageSetup scale="74" orientation="portrait" r:id="rId6"/>
      <headerFooter alignWithMargins="0"/>
    </customSheetView>
  </customSheetViews>
  <phoneticPr fontId="83" type="noConversion"/>
  <printOptions horizontalCentered="1" verticalCentered="1"/>
  <pageMargins left="0.4" right="0.4" top="0.3" bottom="0.3" header="0" footer="0"/>
  <pageSetup scale="74" orientation="portrait" r:id="rId7"/>
  <headerFooter alignWithMargins="0"/>
  <rowBreaks count="2" manualBreakCount="2">
    <brk id="66" max="16383" man="1"/>
    <brk id="69" max="16383" man="1"/>
  </rowBreaks>
  <customProperties>
    <customPr name="_pios_id" r:id="rId8"/>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338"/>
  <sheetViews>
    <sheetView workbookViewId="0"/>
  </sheetViews>
  <sheetFormatPr defaultColWidth="9.77734375" defaultRowHeight="15"/>
  <cols>
    <col min="1" max="1" width="4.77734375" customWidth="1"/>
    <col min="2" max="2" width="30.77734375" customWidth="1"/>
    <col min="3" max="3" width="18.77734375" customWidth="1"/>
    <col min="4" max="5" width="15.77734375" customWidth="1"/>
    <col min="6" max="6" width="22.109375" customWidth="1"/>
    <col min="9" max="10" width="14" bestFit="1" customWidth="1"/>
    <col min="11" max="11" width="12" bestFit="1" customWidth="1"/>
  </cols>
  <sheetData>
    <row r="1" spans="1:6" ht="15.75" thickBot="1">
      <c r="A1" s="421" t="str">
        <f>+'Data sheet'!A53</f>
        <v>Annual Report of New York American Water Company, Inc.  - Service Area 2                          Year Ended  December 31, 2018</v>
      </c>
      <c r="B1" s="96"/>
      <c r="C1" s="2071"/>
      <c r="D1" s="96"/>
      <c r="E1" s="96"/>
      <c r="F1" s="96"/>
    </row>
    <row r="2" spans="1:6">
      <c r="A2" s="137"/>
      <c r="B2" s="541"/>
      <c r="C2" s="542"/>
      <c r="D2" s="138"/>
      <c r="E2" s="541"/>
      <c r="F2" s="139"/>
    </row>
    <row r="3" spans="1:6" ht="15.75">
      <c r="A3" s="125"/>
      <c r="B3" s="93" t="s">
        <v>3168</v>
      </c>
      <c r="C3" s="123"/>
      <c r="D3" s="123"/>
      <c r="E3" s="123"/>
      <c r="F3" s="140"/>
    </row>
    <row r="4" spans="1:6">
      <c r="A4" s="106"/>
      <c r="B4" s="107"/>
      <c r="C4" s="107"/>
      <c r="D4" s="107"/>
      <c r="E4" s="107"/>
      <c r="F4" s="110"/>
    </row>
    <row r="5" spans="1:6">
      <c r="A5" s="1279" t="s">
        <v>3169</v>
      </c>
      <c r="B5" s="421"/>
      <c r="C5" s="421"/>
      <c r="D5" s="421"/>
      <c r="E5" s="421"/>
      <c r="F5" s="422"/>
    </row>
    <row r="6" spans="1:6">
      <c r="A6" s="1279"/>
      <c r="B6" s="421"/>
      <c r="C6" s="421"/>
      <c r="D6" s="421"/>
      <c r="E6" s="421"/>
      <c r="F6" s="422"/>
    </row>
    <row r="7" spans="1:6">
      <c r="A7" s="1279" t="s">
        <v>3170</v>
      </c>
      <c r="B7" s="421"/>
      <c r="C7" s="421"/>
      <c r="D7" s="421"/>
      <c r="E7" s="421"/>
      <c r="F7" s="422"/>
    </row>
    <row r="8" spans="1:6">
      <c r="A8" s="1279" t="s">
        <v>3171</v>
      </c>
      <c r="B8" s="421"/>
      <c r="C8" s="421"/>
      <c r="D8" s="421"/>
      <c r="E8" s="421"/>
      <c r="F8" s="422"/>
    </row>
    <row r="9" spans="1:6">
      <c r="A9" s="1279"/>
      <c r="B9" s="421"/>
      <c r="C9" s="421"/>
      <c r="D9" s="421"/>
      <c r="E9" s="421"/>
      <c r="F9" s="422"/>
    </row>
    <row r="10" spans="1:6">
      <c r="A10" s="1279" t="s">
        <v>1733</v>
      </c>
      <c r="B10" s="421"/>
      <c r="C10" s="421"/>
      <c r="D10" s="421"/>
      <c r="E10" s="421"/>
      <c r="F10" s="422"/>
    </row>
    <row r="11" spans="1:6">
      <c r="A11" s="1279" t="s">
        <v>1734</v>
      </c>
      <c r="B11" s="421"/>
      <c r="C11" s="421"/>
      <c r="D11" s="421"/>
      <c r="E11" s="421"/>
      <c r="F11" s="422"/>
    </row>
    <row r="12" spans="1:6">
      <c r="A12" s="1279" t="s">
        <v>1735</v>
      </c>
      <c r="B12" s="421"/>
      <c r="C12" s="421"/>
      <c r="D12" s="421"/>
      <c r="E12" s="421"/>
      <c r="F12" s="422"/>
    </row>
    <row r="13" spans="1:6">
      <c r="A13" s="1279" t="s">
        <v>1736</v>
      </c>
      <c r="B13" s="421"/>
      <c r="C13" s="421"/>
      <c r="D13" s="421"/>
      <c r="E13" s="421"/>
      <c r="F13" s="422"/>
    </row>
    <row r="14" spans="1:6">
      <c r="A14" s="1279"/>
      <c r="B14" s="421"/>
      <c r="C14" s="421"/>
      <c r="D14" s="421"/>
      <c r="E14" s="421"/>
      <c r="F14" s="422"/>
    </row>
    <row r="15" spans="1:6">
      <c r="A15" s="1279" t="s">
        <v>1737</v>
      </c>
      <c r="B15" s="421"/>
      <c r="C15" s="421"/>
      <c r="D15" s="421"/>
      <c r="E15" s="421"/>
      <c r="F15" s="422"/>
    </row>
    <row r="16" spans="1:6">
      <c r="A16" s="106"/>
      <c r="B16" s="107"/>
      <c r="C16" s="107"/>
      <c r="D16" s="107"/>
      <c r="E16" s="107"/>
      <c r="F16" s="110"/>
    </row>
    <row r="17" spans="1:6">
      <c r="A17" s="543"/>
      <c r="B17" s="544" t="s">
        <v>1738</v>
      </c>
      <c r="C17" s="544"/>
      <c r="D17" s="544"/>
      <c r="E17" s="544"/>
      <c r="F17" s="545"/>
    </row>
    <row r="18" spans="1:6">
      <c r="A18" s="467"/>
      <c r="B18" s="96"/>
      <c r="C18" s="742" t="s">
        <v>1133</v>
      </c>
      <c r="D18" s="742" t="s">
        <v>1739</v>
      </c>
      <c r="E18" s="742" t="s">
        <v>1739</v>
      </c>
      <c r="F18" s="1282"/>
    </row>
    <row r="19" spans="1:6">
      <c r="A19" s="467" t="s">
        <v>1122</v>
      </c>
      <c r="B19" s="2075" t="s">
        <v>1696</v>
      </c>
      <c r="C19" s="742" t="s">
        <v>1740</v>
      </c>
      <c r="D19" s="742" t="s">
        <v>1741</v>
      </c>
      <c r="E19" s="742" t="s">
        <v>1742</v>
      </c>
      <c r="F19" s="1282"/>
    </row>
    <row r="20" spans="1:6">
      <c r="A20" s="467" t="s">
        <v>1134</v>
      </c>
      <c r="B20" s="1186" t="s">
        <v>3281</v>
      </c>
      <c r="C20" s="743" t="s">
        <v>3282</v>
      </c>
      <c r="D20" s="743" t="s">
        <v>3283</v>
      </c>
      <c r="E20" s="743" t="s">
        <v>3284</v>
      </c>
      <c r="F20" s="1282"/>
    </row>
    <row r="21" spans="1:6">
      <c r="A21" s="430">
        <v>1</v>
      </c>
      <c r="B21" s="469" t="s">
        <v>1743</v>
      </c>
      <c r="C21" s="471">
        <f>D21+E21+F21</f>
        <v>45108850</v>
      </c>
      <c r="D21" s="2132">
        <v>45108850</v>
      </c>
      <c r="E21" s="547"/>
      <c r="F21" s="1286"/>
    </row>
    <row r="22" spans="1:6">
      <c r="A22" s="548">
        <v>2</v>
      </c>
      <c r="B22" s="99" t="s">
        <v>1744</v>
      </c>
      <c r="C22" s="1280"/>
      <c r="D22" s="1281"/>
      <c r="E22" s="1280"/>
      <c r="F22" s="1282"/>
    </row>
    <row r="23" spans="1:6">
      <c r="A23" s="549"/>
      <c r="B23" s="107" t="s">
        <v>1745</v>
      </c>
      <c r="C23" s="1283"/>
      <c r="D23" s="1284"/>
      <c r="E23" s="1285"/>
      <c r="F23" s="1282"/>
    </row>
    <row r="24" spans="1:6">
      <c r="A24" s="430">
        <v>3</v>
      </c>
      <c r="B24" s="469" t="s">
        <v>1746</v>
      </c>
      <c r="C24" s="471">
        <f>D24+E24+F24</f>
        <v>4077041</v>
      </c>
      <c r="D24" s="2133">
        <v>4077041</v>
      </c>
      <c r="E24" s="1288"/>
      <c r="F24" s="1282"/>
    </row>
    <row r="25" spans="1:6">
      <c r="A25" s="430">
        <v>4</v>
      </c>
      <c r="B25" s="469" t="s">
        <v>1747</v>
      </c>
      <c r="C25" s="471">
        <f>F25</f>
        <v>0</v>
      </c>
      <c r="D25" s="1287"/>
      <c r="E25" s="1285"/>
      <c r="F25" s="1289"/>
    </row>
    <row r="26" spans="1:6">
      <c r="A26" s="430">
        <v>5</v>
      </c>
      <c r="B26" s="469" t="s">
        <v>1748</v>
      </c>
      <c r="C26" s="471">
        <f>D26</f>
        <v>0</v>
      </c>
      <c r="D26" s="471"/>
      <c r="E26" s="1290"/>
      <c r="F26" s="1282"/>
    </row>
    <row r="27" spans="1:6">
      <c r="A27" s="430">
        <v>6</v>
      </c>
      <c r="B27" s="469" t="s">
        <v>1749</v>
      </c>
      <c r="C27" s="471">
        <f>D27+E27+F27</f>
        <v>0</v>
      </c>
      <c r="D27" s="2134"/>
      <c r="E27" s="550"/>
      <c r="F27" s="1289"/>
    </row>
    <row r="28" spans="1:6">
      <c r="A28" s="430">
        <v>7</v>
      </c>
      <c r="B28" s="469" t="s">
        <v>1750</v>
      </c>
      <c r="C28" s="471">
        <f>D28+E28+F28</f>
        <v>0</v>
      </c>
      <c r="D28" s="2134"/>
      <c r="E28" s="550"/>
      <c r="F28" s="1289"/>
    </row>
    <row r="29" spans="1:6">
      <c r="A29" s="430">
        <v>8</v>
      </c>
      <c r="B29" s="469"/>
      <c r="C29" s="471">
        <f>D29+E29+F29</f>
        <v>0</v>
      </c>
      <c r="D29" s="2134"/>
      <c r="E29" s="550"/>
      <c r="F29" s="1289"/>
    </row>
    <row r="30" spans="1:6">
      <c r="A30" s="548">
        <v>9</v>
      </c>
      <c r="B30" s="99" t="s">
        <v>1751</v>
      </c>
      <c r="C30" s="551">
        <f>D30+E30+F30</f>
        <v>4077041</v>
      </c>
      <c r="D30" s="551">
        <f>D24+D26+D27+D28+D29</f>
        <v>4077041</v>
      </c>
      <c r="E30" s="551">
        <f>E24+E27+E28+E29</f>
        <v>0</v>
      </c>
      <c r="F30" s="1291"/>
    </row>
    <row r="31" spans="1:6">
      <c r="A31" s="549"/>
      <c r="B31" s="107" t="s">
        <v>1752</v>
      </c>
      <c r="C31" s="552"/>
      <c r="D31" s="552"/>
      <c r="E31" s="552"/>
      <c r="F31" s="1282"/>
    </row>
    <row r="32" spans="1:6">
      <c r="A32" s="430">
        <v>10</v>
      </c>
      <c r="B32" s="469" t="s">
        <v>1753</v>
      </c>
      <c r="C32" s="1287" t="s">
        <v>3904</v>
      </c>
      <c r="D32" s="1294"/>
      <c r="E32" s="1287"/>
      <c r="F32" s="1282"/>
    </row>
    <row r="33" spans="1:6">
      <c r="A33" s="430">
        <v>11</v>
      </c>
      <c r="B33" s="469" t="s">
        <v>1754</v>
      </c>
      <c r="C33" s="471">
        <f>D33+E33+F33</f>
        <v>-454241</v>
      </c>
      <c r="D33" s="2133">
        <v>-454241</v>
      </c>
      <c r="E33" s="550"/>
      <c r="F33" s="1289"/>
    </row>
    <row r="34" spans="1:6">
      <c r="A34" s="430">
        <v>12</v>
      </c>
      <c r="B34" s="469" t="s">
        <v>1755</v>
      </c>
      <c r="C34" s="471">
        <f>D34+E34+F34</f>
        <v>-1103538</v>
      </c>
      <c r="D34" s="2133">
        <v>-1103538</v>
      </c>
      <c r="E34" s="550"/>
      <c r="F34" s="1289"/>
    </row>
    <row r="35" spans="1:6">
      <c r="A35" s="430">
        <v>13</v>
      </c>
      <c r="B35" s="469" t="s">
        <v>1756</v>
      </c>
      <c r="C35" s="471">
        <f>D35+E35+F35</f>
        <v>18110</v>
      </c>
      <c r="D35" s="2134">
        <v>18110</v>
      </c>
      <c r="E35" s="550"/>
      <c r="F35" s="1289"/>
    </row>
    <row r="36" spans="1:6">
      <c r="A36" s="548">
        <v>14</v>
      </c>
      <c r="B36" s="99" t="s">
        <v>1757</v>
      </c>
      <c r="C36" s="551">
        <f>D36+E36+F36</f>
        <v>-1539669</v>
      </c>
      <c r="D36" s="551">
        <f>D33+D34+D35</f>
        <v>-1539669</v>
      </c>
      <c r="E36" s="551">
        <f>E33+E34+E35</f>
        <v>0</v>
      </c>
      <c r="F36" s="1291"/>
    </row>
    <row r="37" spans="1:6">
      <c r="A37" s="549"/>
      <c r="B37" s="107" t="s">
        <v>1758</v>
      </c>
      <c r="C37" s="552"/>
      <c r="D37" s="552"/>
      <c r="E37" s="552"/>
      <c r="F37" s="1282"/>
    </row>
    <row r="38" spans="1:6">
      <c r="A38" s="430">
        <v>15</v>
      </c>
      <c r="B38" s="469" t="s">
        <v>1759</v>
      </c>
      <c r="C38" s="471">
        <f>D38+E38+F38</f>
        <v>-375594</v>
      </c>
      <c r="D38" s="2133">
        <f>-375593-1</f>
        <v>-375594</v>
      </c>
      <c r="E38" s="550"/>
      <c r="F38" s="1289"/>
    </row>
    <row r="39" spans="1:6">
      <c r="A39" s="430">
        <v>16</v>
      </c>
      <c r="B39" s="1603" t="s">
        <v>20</v>
      </c>
      <c r="C39" s="471">
        <f>D39+E39+F39</f>
        <v>0</v>
      </c>
      <c r="D39" s="2134"/>
      <c r="E39" s="550"/>
      <c r="F39" s="1289"/>
    </row>
    <row r="40" spans="1:6">
      <c r="A40" s="548">
        <v>17</v>
      </c>
      <c r="B40" s="99" t="s">
        <v>1760</v>
      </c>
      <c r="C40" s="553">
        <f>D40+E40+F40</f>
        <v>47270628</v>
      </c>
      <c r="D40" s="553">
        <f>D21+D30+D36+D38+D39</f>
        <v>47270628</v>
      </c>
      <c r="E40" s="553">
        <f>E21+E30+E36+E38+E39</f>
        <v>0</v>
      </c>
      <c r="F40" s="1292"/>
    </row>
    <row r="41" spans="1:6">
      <c r="A41" s="549"/>
      <c r="B41" s="107" t="s">
        <v>374</v>
      </c>
      <c r="C41" s="552"/>
      <c r="D41" s="552"/>
      <c r="E41" s="552"/>
      <c r="F41" s="1282"/>
    </row>
    <row r="42" spans="1:6">
      <c r="A42" s="430"/>
      <c r="B42" s="96" t="s">
        <v>375</v>
      </c>
      <c r="C42" s="487"/>
      <c r="D42" s="487"/>
      <c r="E42" s="555"/>
      <c r="F42" s="1282"/>
    </row>
    <row r="43" spans="1:6">
      <c r="A43" s="430">
        <v>18</v>
      </c>
      <c r="B43" s="469" t="s">
        <v>376</v>
      </c>
      <c r="C43" s="473">
        <f>D43+E43+F43</f>
        <v>2810683</v>
      </c>
      <c r="D43" s="2132">
        <v>2810683</v>
      </c>
      <c r="E43" s="547" t="s">
        <v>3904</v>
      </c>
      <c r="F43" s="1286"/>
    </row>
    <row r="44" spans="1:6">
      <c r="A44" s="430">
        <v>19</v>
      </c>
      <c r="B44" s="469" t="s">
        <v>377</v>
      </c>
      <c r="C44" s="471">
        <f>D44+E44+F44</f>
        <v>14700812</v>
      </c>
      <c r="D44" s="2133">
        <v>14700812</v>
      </c>
      <c r="E44" s="550"/>
      <c r="F44" s="1289"/>
    </row>
    <row r="45" spans="1:6">
      <c r="A45" s="430">
        <v>20</v>
      </c>
      <c r="B45" s="469" t="s">
        <v>378</v>
      </c>
      <c r="C45" s="471">
        <f>D45+E45+F45</f>
        <v>6994882</v>
      </c>
      <c r="D45" s="2133">
        <v>6994882</v>
      </c>
      <c r="E45" s="550"/>
      <c r="F45" s="1289"/>
    </row>
    <row r="46" spans="1:6">
      <c r="A46" s="430">
        <v>21</v>
      </c>
      <c r="B46" s="469" t="s">
        <v>379</v>
      </c>
      <c r="C46" s="471">
        <f>D46+E46+F46</f>
        <v>18446375</v>
      </c>
      <c r="D46" s="2133">
        <v>18446375</v>
      </c>
      <c r="E46" s="550"/>
      <c r="F46" s="1289"/>
    </row>
    <row r="47" spans="1:6">
      <c r="A47" s="430">
        <v>22</v>
      </c>
      <c r="B47" s="469" t="s">
        <v>380</v>
      </c>
      <c r="C47" s="471">
        <f>D47+E47+F47</f>
        <v>4317876</v>
      </c>
      <c r="D47" s="2133">
        <v>4317876</v>
      </c>
      <c r="E47" s="550"/>
      <c r="F47" s="1289"/>
    </row>
    <row r="48" spans="1:6" ht="15.75" thickBot="1">
      <c r="A48" s="457">
        <v>23</v>
      </c>
      <c r="B48" s="556" t="s">
        <v>381</v>
      </c>
      <c r="C48" s="557">
        <f>D48+E48</f>
        <v>47270628</v>
      </c>
      <c r="D48" s="558">
        <f>SUM(D43:D47)</f>
        <v>47270628</v>
      </c>
      <c r="E48" s="558">
        <f>SUM(E43:E47)</f>
        <v>0</v>
      </c>
      <c r="F48" s="1293"/>
    </row>
    <row r="49" spans="1:6">
      <c r="A49" s="96" t="s">
        <v>2996</v>
      </c>
      <c r="B49" s="96"/>
      <c r="C49" s="96"/>
      <c r="D49" s="96"/>
      <c r="E49" s="96"/>
      <c r="F49" s="465"/>
    </row>
    <row r="50" spans="1:6">
      <c r="A50" s="123" t="s">
        <v>382</v>
      </c>
      <c r="B50" s="123"/>
      <c r="C50" s="123"/>
      <c r="D50" s="123"/>
      <c r="E50" s="123"/>
      <c r="F50" s="123"/>
    </row>
    <row r="51" spans="1:6">
      <c r="A51" s="96"/>
      <c r="B51" s="96"/>
      <c r="C51" s="96"/>
      <c r="D51" s="96"/>
      <c r="E51" s="96"/>
      <c r="F51" s="96"/>
    </row>
    <row r="52" spans="1:6">
      <c r="A52" s="96"/>
      <c r="B52" s="96"/>
      <c r="C52" s="96"/>
      <c r="D52" s="2130"/>
      <c r="E52" s="96"/>
      <c r="F52" s="96"/>
    </row>
    <row r="53" spans="1:6">
      <c r="A53" s="96"/>
      <c r="B53" s="96"/>
      <c r="C53" s="96"/>
      <c r="D53" s="96"/>
      <c r="E53" s="96"/>
      <c r="F53" s="96"/>
    </row>
    <row r="54" spans="1:6">
      <c r="A54" s="96"/>
      <c r="B54" s="96"/>
      <c r="C54" s="96"/>
      <c r="D54" s="2131"/>
      <c r="E54" s="96"/>
      <c r="F54" s="96"/>
    </row>
    <row r="55" spans="1:6">
      <c r="A55" s="96"/>
      <c r="B55" s="96"/>
      <c r="C55" s="96"/>
      <c r="D55" s="96"/>
      <c r="E55" s="96"/>
      <c r="F55" s="96"/>
    </row>
    <row r="56" spans="1:6">
      <c r="A56" s="96"/>
      <c r="B56" s="96"/>
      <c r="C56" s="96"/>
      <c r="D56" s="96"/>
      <c r="E56" s="96"/>
      <c r="F56" s="96"/>
    </row>
    <row r="57" spans="1:6">
      <c r="A57" s="96"/>
      <c r="B57" s="96"/>
      <c r="C57" s="96"/>
      <c r="D57" s="96"/>
      <c r="E57" s="96"/>
      <c r="F57" s="96"/>
    </row>
    <row r="58" spans="1:6">
      <c r="A58" s="96"/>
      <c r="B58" s="96"/>
      <c r="C58" s="96"/>
      <c r="D58" s="96"/>
      <c r="E58" s="96"/>
      <c r="F58" s="96"/>
    </row>
    <row r="59" spans="1:6">
      <c r="A59" s="96"/>
      <c r="B59" s="96"/>
      <c r="C59" s="96"/>
      <c r="D59" s="96"/>
      <c r="E59" s="96"/>
      <c r="F59" s="96"/>
    </row>
    <row r="60" spans="1:6">
      <c r="A60" s="96"/>
      <c r="B60" s="96"/>
      <c r="C60" s="96"/>
      <c r="D60" s="96"/>
      <c r="E60" s="96"/>
      <c r="F60" s="96"/>
    </row>
    <row r="61" spans="1:6">
      <c r="A61" s="96"/>
      <c r="B61" s="96"/>
      <c r="C61" s="96"/>
      <c r="D61" s="96"/>
      <c r="E61" s="96"/>
      <c r="F61" s="96"/>
    </row>
    <row r="62" spans="1:6">
      <c r="A62" s="96"/>
      <c r="B62" s="96"/>
      <c r="C62" s="96"/>
      <c r="D62" s="96"/>
      <c r="E62" s="96"/>
      <c r="F62" s="96"/>
    </row>
    <row r="63" spans="1:6">
      <c r="A63" s="96"/>
      <c r="B63" s="96"/>
      <c r="C63" s="96"/>
      <c r="D63" s="96"/>
      <c r="E63" s="96"/>
      <c r="F63" s="96"/>
    </row>
    <row r="64" spans="1:6">
      <c r="A64" s="96"/>
      <c r="B64" s="96"/>
      <c r="C64" s="96"/>
      <c r="D64" s="96"/>
      <c r="E64" s="96"/>
      <c r="F64" s="96"/>
    </row>
    <row r="65" spans="1:6">
      <c r="A65" s="96"/>
      <c r="B65" s="96"/>
      <c r="C65" s="96"/>
      <c r="D65" s="96"/>
      <c r="E65" s="96"/>
      <c r="F65" s="96"/>
    </row>
    <row r="66" spans="1:6">
      <c r="A66" s="96"/>
      <c r="B66" s="96"/>
      <c r="C66" s="96"/>
      <c r="D66" s="96"/>
      <c r="E66" s="96"/>
      <c r="F66" s="96"/>
    </row>
    <row r="67" spans="1:6">
      <c r="A67" s="96"/>
      <c r="B67" s="96"/>
      <c r="C67" s="96"/>
      <c r="D67" s="96"/>
      <c r="E67" s="96"/>
      <c r="F67" s="96"/>
    </row>
    <row r="68" spans="1:6">
      <c r="A68" s="96"/>
      <c r="B68" s="96"/>
      <c r="C68" s="96"/>
      <c r="D68" s="96"/>
      <c r="E68" s="96"/>
      <c r="F68" s="96"/>
    </row>
    <row r="69" spans="1:6">
      <c r="A69" s="96"/>
      <c r="B69" s="96"/>
      <c r="C69" s="96"/>
      <c r="D69" s="96"/>
      <c r="E69" s="96"/>
      <c r="F69" s="96"/>
    </row>
    <row r="70" spans="1:6">
      <c r="A70" s="96"/>
      <c r="B70" s="96"/>
      <c r="C70" s="487"/>
      <c r="D70" s="487"/>
      <c r="E70" s="487"/>
      <c r="F70" s="96"/>
    </row>
    <row r="71" spans="1:6">
      <c r="A71" s="96"/>
      <c r="B71" s="96"/>
      <c r="C71" s="487"/>
      <c r="D71" s="487"/>
      <c r="E71" s="487"/>
      <c r="F71" s="96"/>
    </row>
    <row r="72" spans="1:6">
      <c r="A72" s="96"/>
      <c r="B72" s="96"/>
      <c r="C72" s="487"/>
      <c r="D72" s="487"/>
      <c r="E72" s="487"/>
      <c r="F72" s="96"/>
    </row>
    <row r="73" spans="1:6">
      <c r="A73" s="96"/>
      <c r="B73" s="96"/>
      <c r="C73" s="487"/>
      <c r="D73" s="487"/>
      <c r="E73" s="487"/>
      <c r="F73" s="96"/>
    </row>
    <row r="74" spans="1:6">
      <c r="A74" s="96"/>
      <c r="B74" s="96"/>
      <c r="C74" s="487"/>
      <c r="D74" s="487"/>
      <c r="E74" s="487"/>
      <c r="F74" s="96"/>
    </row>
    <row r="75" spans="1:6">
      <c r="A75" s="96"/>
      <c r="B75" s="96"/>
      <c r="C75" s="487"/>
      <c r="D75" s="487"/>
      <c r="E75" s="487"/>
      <c r="F75" s="96"/>
    </row>
    <row r="76" spans="1:6">
      <c r="A76" s="96"/>
      <c r="B76" s="96"/>
      <c r="C76" s="487"/>
      <c r="D76" s="487"/>
      <c r="E76" s="487"/>
      <c r="F76" s="96"/>
    </row>
    <row r="77" spans="1:6">
      <c r="A77" s="96"/>
      <c r="B77" s="96"/>
      <c r="C77" s="487"/>
      <c r="D77" s="487"/>
      <c r="E77" s="487"/>
      <c r="F77" s="96"/>
    </row>
    <row r="78" spans="1:6">
      <c r="A78" s="96"/>
      <c r="B78" s="96"/>
      <c r="C78" s="487"/>
      <c r="D78" s="487"/>
      <c r="E78" s="487"/>
      <c r="F78" s="96"/>
    </row>
    <row r="79" spans="1:6">
      <c r="A79" s="96"/>
      <c r="B79" s="96"/>
      <c r="C79" s="487"/>
      <c r="D79" s="487"/>
      <c r="E79" s="487"/>
      <c r="F79" s="96"/>
    </row>
    <row r="80" spans="1:6">
      <c r="A80" s="96"/>
      <c r="B80" s="96"/>
      <c r="C80" s="487"/>
      <c r="D80" s="487"/>
      <c r="E80" s="487"/>
      <c r="F80" s="96"/>
    </row>
    <row r="81" spans="1:6">
      <c r="A81" s="96"/>
      <c r="B81" s="96"/>
      <c r="C81" s="487"/>
      <c r="D81" s="487"/>
      <c r="E81" s="487"/>
      <c r="F81" s="96"/>
    </row>
    <row r="82" spans="1:6">
      <c r="A82" s="96"/>
      <c r="B82" s="96"/>
      <c r="C82" s="487"/>
      <c r="D82" s="487"/>
      <c r="E82" s="487"/>
      <c r="F82" s="96"/>
    </row>
    <row r="83" spans="1:6">
      <c r="A83" s="96"/>
      <c r="B83" s="96"/>
      <c r="C83" s="487"/>
      <c r="D83" s="487"/>
      <c r="E83" s="487"/>
      <c r="F83" s="96"/>
    </row>
    <row r="84" spans="1:6">
      <c r="A84" s="96"/>
      <c r="B84" s="96"/>
      <c r="C84" s="487"/>
      <c r="D84" s="487"/>
      <c r="E84" s="487"/>
      <c r="F84" s="96"/>
    </row>
    <row r="85" spans="1:6">
      <c r="A85" s="96"/>
      <c r="B85" s="96"/>
      <c r="C85" s="487"/>
      <c r="D85" s="487"/>
      <c r="E85" s="487"/>
      <c r="F85" s="96"/>
    </row>
    <row r="86" spans="1:6">
      <c r="A86" s="96"/>
      <c r="B86" s="96"/>
      <c r="C86" s="487"/>
      <c r="D86" s="487"/>
      <c r="E86" s="487"/>
      <c r="F86" s="96"/>
    </row>
    <row r="87" spans="1:6">
      <c r="A87" s="96"/>
      <c r="B87" s="96"/>
      <c r="C87" s="487"/>
      <c r="D87" s="487"/>
      <c r="E87" s="487"/>
      <c r="F87" s="96"/>
    </row>
    <row r="88" spans="1:6">
      <c r="A88" s="96"/>
      <c r="B88" s="96"/>
      <c r="C88" s="487"/>
      <c r="D88" s="487"/>
      <c r="E88" s="487"/>
      <c r="F88" s="96"/>
    </row>
    <row r="89" spans="1:6">
      <c r="A89" s="96"/>
      <c r="B89" s="96"/>
      <c r="C89" s="487"/>
      <c r="D89" s="487"/>
      <c r="E89" s="487"/>
      <c r="F89" s="96"/>
    </row>
    <row r="90" spans="1:6">
      <c r="A90" s="96"/>
      <c r="B90" s="96"/>
      <c r="C90" s="487"/>
      <c r="D90" s="487"/>
      <c r="E90" s="487"/>
      <c r="F90" s="96"/>
    </row>
    <row r="91" spans="1:6">
      <c r="A91" s="96"/>
      <c r="B91" s="96"/>
      <c r="C91" s="487"/>
      <c r="D91" s="487"/>
      <c r="E91" s="487"/>
      <c r="F91" s="96"/>
    </row>
    <row r="92" spans="1:6">
      <c r="A92" s="96"/>
      <c r="B92" s="96"/>
      <c r="C92" s="487"/>
      <c r="D92" s="487"/>
      <c r="E92" s="487"/>
      <c r="F92" s="96"/>
    </row>
    <row r="93" spans="1:6">
      <c r="A93" s="96"/>
      <c r="B93" s="96"/>
      <c r="C93" s="487"/>
      <c r="D93" s="487"/>
      <c r="E93" s="487"/>
      <c r="F93" s="96"/>
    </row>
    <row r="94" spans="1:6">
      <c r="A94" s="96"/>
      <c r="B94" s="96"/>
      <c r="C94" s="487"/>
      <c r="D94" s="487"/>
      <c r="E94" s="487"/>
      <c r="F94" s="96"/>
    </row>
    <row r="95" spans="1:6">
      <c r="A95" s="96"/>
      <c r="B95" s="96"/>
      <c r="C95" s="487"/>
      <c r="D95" s="487"/>
      <c r="E95" s="487"/>
      <c r="F95" s="96"/>
    </row>
    <row r="96" spans="1:6">
      <c r="A96" s="96"/>
      <c r="B96" s="96"/>
      <c r="C96" s="487"/>
      <c r="D96" s="487"/>
      <c r="E96" s="487"/>
      <c r="F96" s="96"/>
    </row>
    <row r="97" spans="1:6">
      <c r="A97" s="96"/>
      <c r="B97" s="96"/>
      <c r="C97" s="487"/>
      <c r="D97" s="487"/>
      <c r="E97" s="487"/>
      <c r="F97" s="96"/>
    </row>
    <row r="98" spans="1:6">
      <c r="A98" s="96"/>
      <c r="B98" s="96"/>
      <c r="C98" s="96"/>
      <c r="D98" s="96"/>
      <c r="E98" s="96"/>
      <c r="F98" s="96"/>
    </row>
    <row r="99" spans="1:6">
      <c r="A99" s="96"/>
      <c r="B99" s="96"/>
      <c r="C99" s="487"/>
      <c r="D99" s="487"/>
      <c r="E99" s="487"/>
      <c r="F99" s="96"/>
    </row>
    <row r="100" spans="1:6">
      <c r="A100" s="96"/>
      <c r="B100" s="96"/>
      <c r="C100" s="487"/>
      <c r="D100" s="487"/>
      <c r="E100" s="487"/>
      <c r="F100" s="96"/>
    </row>
    <row r="101" spans="1:6">
      <c r="A101" s="96"/>
      <c r="B101" s="96"/>
      <c r="C101" s="487"/>
      <c r="D101" s="487"/>
      <c r="E101" s="487"/>
      <c r="F101" s="96"/>
    </row>
    <row r="102" spans="1:6">
      <c r="A102" s="96"/>
      <c r="B102" s="96"/>
      <c r="C102" s="487"/>
      <c r="D102" s="487"/>
      <c r="E102" s="487"/>
      <c r="F102" s="96"/>
    </row>
    <row r="103" spans="1:6">
      <c r="A103" s="96"/>
      <c r="B103" s="96"/>
      <c r="C103" s="487"/>
      <c r="D103" s="487"/>
      <c r="E103" s="487"/>
      <c r="F103" s="96"/>
    </row>
    <row r="104" spans="1:6">
      <c r="A104" s="96"/>
      <c r="B104" s="96"/>
      <c r="C104" s="487"/>
      <c r="D104" s="487"/>
      <c r="E104" s="487"/>
      <c r="F104" s="96"/>
    </row>
    <row r="105" spans="1:6">
      <c r="A105" s="96"/>
      <c r="B105" s="96"/>
      <c r="C105" s="487"/>
      <c r="D105" s="487"/>
      <c r="E105" s="487"/>
      <c r="F105" s="96"/>
    </row>
    <row r="106" spans="1:6">
      <c r="A106" s="96"/>
      <c r="B106" s="96"/>
      <c r="C106" s="487"/>
      <c r="D106" s="487"/>
      <c r="E106" s="487"/>
      <c r="F106" s="96"/>
    </row>
    <row r="107" spans="1:6">
      <c r="A107" s="96"/>
      <c r="B107" s="96"/>
      <c r="C107" s="487"/>
      <c r="D107" s="487"/>
      <c r="E107" s="487"/>
      <c r="F107" s="96"/>
    </row>
    <row r="108" spans="1:6">
      <c r="A108" s="96"/>
      <c r="B108" s="96"/>
      <c r="C108" s="487"/>
      <c r="D108" s="487"/>
      <c r="E108" s="487"/>
      <c r="F108" s="96"/>
    </row>
    <row r="109" spans="1:6">
      <c r="A109" s="96"/>
      <c r="B109" s="96"/>
      <c r="C109" s="487"/>
      <c r="D109" s="487"/>
      <c r="E109" s="487"/>
      <c r="F109" s="96"/>
    </row>
    <row r="110" spans="1:6">
      <c r="A110" s="96"/>
      <c r="B110" s="96"/>
      <c r="C110" s="487"/>
      <c r="D110" s="487"/>
      <c r="E110" s="487"/>
      <c r="F110" s="96"/>
    </row>
    <row r="111" spans="1:6">
      <c r="A111" s="96"/>
      <c r="B111" s="96"/>
      <c r="C111" s="487"/>
      <c r="D111" s="487"/>
      <c r="E111" s="487"/>
      <c r="F111" s="96"/>
    </row>
    <row r="112" spans="1:6">
      <c r="A112" s="96"/>
      <c r="B112" s="96"/>
      <c r="C112" s="487"/>
      <c r="D112" s="487"/>
      <c r="E112" s="487"/>
      <c r="F112" s="96"/>
    </row>
    <row r="113" spans="1:6">
      <c r="A113" s="96"/>
      <c r="B113" s="96"/>
      <c r="C113" s="487"/>
      <c r="D113" s="487"/>
      <c r="E113" s="487"/>
      <c r="F113" s="96"/>
    </row>
    <row r="114" spans="1:6">
      <c r="A114" s="96"/>
      <c r="B114" s="96"/>
      <c r="C114" s="96"/>
      <c r="D114" s="487"/>
      <c r="E114" s="487"/>
      <c r="F114" s="96"/>
    </row>
    <row r="115" spans="1:6">
      <c r="A115" s="96"/>
      <c r="B115" s="96"/>
      <c r="C115" s="487"/>
      <c r="D115" s="487"/>
      <c r="E115" s="487"/>
      <c r="F115" s="487"/>
    </row>
    <row r="116" spans="1:6">
      <c r="A116" s="96"/>
      <c r="B116" s="96"/>
      <c r="C116" s="96"/>
      <c r="D116" s="487"/>
      <c r="E116" s="487"/>
      <c r="F116" s="96"/>
    </row>
    <row r="117" spans="1:6">
      <c r="A117" s="96"/>
      <c r="B117" s="96"/>
      <c r="C117" s="96"/>
      <c r="D117" s="96"/>
      <c r="E117" s="96"/>
      <c r="F117" s="96"/>
    </row>
    <row r="118" spans="1:6">
      <c r="A118" s="96"/>
      <c r="B118" s="96"/>
      <c r="C118" s="96"/>
      <c r="D118" s="96"/>
      <c r="E118" s="96"/>
      <c r="F118" s="96"/>
    </row>
    <row r="119" spans="1:6">
      <c r="A119" s="96"/>
      <c r="B119" s="96"/>
      <c r="C119" s="96"/>
      <c r="D119" s="96"/>
      <c r="E119" s="96"/>
      <c r="F119" s="96"/>
    </row>
    <row r="120" spans="1:6">
      <c r="A120" s="96"/>
      <c r="B120" s="96"/>
      <c r="C120" s="96"/>
      <c r="D120" s="96"/>
      <c r="E120" s="96"/>
      <c r="F120" s="96"/>
    </row>
    <row r="121" spans="1:6">
      <c r="A121" s="96"/>
      <c r="B121" s="96"/>
      <c r="C121" s="96"/>
      <c r="D121" s="96"/>
      <c r="E121" s="96"/>
      <c r="F121" s="96"/>
    </row>
    <row r="122" spans="1:6">
      <c r="A122" s="96"/>
      <c r="B122" s="96"/>
      <c r="C122" s="96"/>
      <c r="D122" s="96"/>
      <c r="E122" s="96"/>
      <c r="F122" s="96"/>
    </row>
    <row r="123" spans="1:6">
      <c r="A123" s="96"/>
      <c r="B123" s="96"/>
      <c r="C123" s="96"/>
      <c r="D123" s="96"/>
      <c r="E123" s="96"/>
      <c r="F123" s="96"/>
    </row>
    <row r="124" spans="1:6">
      <c r="A124" s="96"/>
      <c r="B124" s="96"/>
      <c r="C124" s="96"/>
      <c r="D124" s="96"/>
      <c r="E124" s="96"/>
      <c r="F124" s="96"/>
    </row>
    <row r="125" spans="1:6">
      <c r="A125" s="96"/>
      <c r="B125" s="96"/>
      <c r="C125" s="96"/>
      <c r="D125" s="96"/>
      <c r="E125" s="96"/>
      <c r="F125" s="96"/>
    </row>
    <row r="126" spans="1:6">
      <c r="A126" s="96"/>
      <c r="B126" s="96"/>
      <c r="C126" s="96"/>
      <c r="D126" s="96"/>
      <c r="E126" s="96"/>
      <c r="F126" s="96"/>
    </row>
    <row r="127" spans="1:6">
      <c r="A127" s="96"/>
      <c r="B127" s="96"/>
      <c r="C127" s="96"/>
      <c r="D127" s="96"/>
      <c r="E127" s="96"/>
      <c r="F127" s="96"/>
    </row>
    <row r="128" spans="1:6">
      <c r="A128" s="96"/>
      <c r="B128" s="96"/>
      <c r="C128" s="96"/>
      <c r="D128" s="96"/>
      <c r="E128" s="96"/>
      <c r="F128" s="96"/>
    </row>
    <row r="129" spans="1:6">
      <c r="A129" s="96"/>
      <c r="B129" s="96"/>
      <c r="C129" s="96"/>
      <c r="D129" s="96"/>
      <c r="E129" s="96"/>
      <c r="F129" s="96"/>
    </row>
    <row r="130" spans="1:6">
      <c r="A130" s="96"/>
      <c r="B130" s="96"/>
      <c r="C130" s="96"/>
      <c r="D130" s="96"/>
      <c r="E130" s="96"/>
      <c r="F130" s="96"/>
    </row>
    <row r="131" spans="1:6">
      <c r="A131" s="96"/>
      <c r="B131" s="96"/>
      <c r="C131" s="96"/>
      <c r="D131" s="96"/>
      <c r="E131" s="96"/>
      <c r="F131" s="96"/>
    </row>
    <row r="132" spans="1:6">
      <c r="A132" s="96"/>
      <c r="B132" s="96"/>
      <c r="C132" s="96"/>
      <c r="D132" s="96"/>
      <c r="E132" s="96"/>
      <c r="F132" s="96"/>
    </row>
    <row r="133" spans="1:6">
      <c r="A133" s="96"/>
      <c r="B133" s="96"/>
      <c r="C133" s="96"/>
      <c r="D133" s="96"/>
      <c r="E133" s="96"/>
      <c r="F133" s="96"/>
    </row>
    <row r="134" spans="1:6">
      <c r="A134" s="96"/>
      <c r="B134" s="96"/>
      <c r="C134" s="96"/>
      <c r="D134" s="96"/>
      <c r="E134" s="96"/>
      <c r="F134" s="96"/>
    </row>
    <row r="135" spans="1:6">
      <c r="A135" s="96"/>
      <c r="B135" s="96"/>
      <c r="C135" s="96"/>
      <c r="D135" s="96"/>
      <c r="E135" s="96"/>
      <c r="F135" s="96"/>
    </row>
    <row r="136" spans="1:6">
      <c r="A136" s="96"/>
      <c r="B136" s="96"/>
      <c r="C136" s="96"/>
      <c r="D136" s="96"/>
      <c r="E136" s="96"/>
      <c r="F136" s="96"/>
    </row>
    <row r="137" spans="1:6">
      <c r="A137" s="96"/>
      <c r="B137" s="96"/>
      <c r="C137" s="96"/>
      <c r="D137" s="96"/>
      <c r="E137" s="96"/>
      <c r="F137" s="96"/>
    </row>
    <row r="138" spans="1:6">
      <c r="A138" s="96"/>
      <c r="B138" s="96"/>
      <c r="C138" s="96"/>
      <c r="D138" s="96"/>
      <c r="E138" s="96"/>
      <c r="F138" s="96"/>
    </row>
    <row r="139" spans="1:6">
      <c r="A139" s="96"/>
      <c r="B139" s="96"/>
      <c r="C139" s="96"/>
      <c r="D139" s="96"/>
      <c r="E139" s="96"/>
      <c r="F139" s="96"/>
    </row>
    <row r="140" spans="1:6">
      <c r="A140" s="96"/>
      <c r="B140" s="96"/>
      <c r="C140" s="96"/>
      <c r="D140" s="96"/>
      <c r="E140" s="96"/>
      <c r="F140" s="96"/>
    </row>
    <row r="141" spans="1:6">
      <c r="A141" s="96"/>
      <c r="B141" s="96"/>
      <c r="C141" s="96"/>
      <c r="D141" s="96"/>
      <c r="E141" s="96"/>
      <c r="F141" s="96"/>
    </row>
    <row r="142" spans="1:6">
      <c r="A142" s="96"/>
      <c r="B142" s="96"/>
      <c r="C142" s="96"/>
      <c r="D142" s="96"/>
      <c r="E142" s="96"/>
      <c r="F142" s="96"/>
    </row>
    <row r="143" spans="1:6">
      <c r="A143" s="96"/>
      <c r="B143" s="96"/>
      <c r="C143" s="96"/>
      <c r="D143" s="96"/>
      <c r="E143" s="96"/>
      <c r="F143" s="96"/>
    </row>
    <row r="144" spans="1:6">
      <c r="A144" s="96"/>
      <c r="B144" s="96"/>
      <c r="C144" s="96"/>
      <c r="D144" s="96"/>
      <c r="E144" s="96"/>
      <c r="F144" s="96"/>
    </row>
    <row r="145" spans="1:6">
      <c r="A145" s="96"/>
      <c r="B145" s="96"/>
      <c r="C145" s="96"/>
      <c r="D145" s="96"/>
      <c r="E145" s="96"/>
      <c r="F145" s="96"/>
    </row>
    <row r="146" spans="1:6">
      <c r="A146" s="229"/>
      <c r="B146" s="229"/>
      <c r="C146" s="229"/>
      <c r="D146" s="229"/>
      <c r="E146" s="229"/>
      <c r="F146" s="229"/>
    </row>
    <row r="147" spans="1:6">
      <c r="A147" s="229"/>
      <c r="B147" s="229"/>
      <c r="C147" s="229"/>
      <c r="D147" s="229"/>
      <c r="E147" s="229"/>
      <c r="F147" s="229"/>
    </row>
    <row r="148" spans="1:6">
      <c r="A148" s="229"/>
      <c r="B148" s="229"/>
      <c r="C148" s="229"/>
      <c r="D148" s="229"/>
      <c r="E148" s="229"/>
      <c r="F148" s="229"/>
    </row>
    <row r="149" spans="1:6">
      <c r="A149" s="229"/>
      <c r="B149" s="229"/>
      <c r="C149" s="229"/>
      <c r="D149" s="229"/>
      <c r="E149" s="229"/>
      <c r="F149" s="229"/>
    </row>
    <row r="150" spans="1:6">
      <c r="A150" s="229"/>
      <c r="B150" s="229"/>
      <c r="C150" s="229"/>
      <c r="D150" s="229"/>
      <c r="E150" s="229"/>
      <c r="F150" s="229"/>
    </row>
    <row r="151" spans="1:6">
      <c r="A151" s="229"/>
      <c r="B151" s="229"/>
      <c r="C151" s="229"/>
      <c r="D151" s="229"/>
      <c r="E151" s="229"/>
      <c r="F151" s="229"/>
    </row>
    <row r="152" spans="1:6">
      <c r="A152" s="229"/>
      <c r="B152" s="229"/>
      <c r="C152" s="229"/>
      <c r="D152" s="229"/>
      <c r="E152" s="229"/>
      <c r="F152" s="229"/>
    </row>
    <row r="153" spans="1:6">
      <c r="A153" s="229"/>
      <c r="B153" s="229"/>
      <c r="C153" s="229"/>
      <c r="D153" s="229"/>
      <c r="E153" s="229"/>
      <c r="F153" s="229"/>
    </row>
    <row r="154" spans="1:6">
      <c r="A154" s="229"/>
      <c r="B154" s="229"/>
      <c r="C154" s="229"/>
      <c r="D154" s="229"/>
      <c r="E154" s="229"/>
      <c r="F154" s="229"/>
    </row>
    <row r="155" spans="1:6">
      <c r="A155" s="229"/>
      <c r="B155" s="229"/>
      <c r="C155" s="229"/>
      <c r="D155" s="229"/>
      <c r="E155" s="229"/>
      <c r="F155" s="229"/>
    </row>
    <row r="156" spans="1:6">
      <c r="A156" s="229"/>
      <c r="B156" s="229"/>
      <c r="C156" s="229"/>
      <c r="D156" s="229"/>
      <c r="E156" s="229"/>
      <c r="F156" s="229"/>
    </row>
    <row r="157" spans="1:6">
      <c r="A157" s="229"/>
      <c r="B157" s="229"/>
      <c r="C157" s="229"/>
      <c r="D157" s="229"/>
      <c r="E157" s="229"/>
      <c r="F157" s="229"/>
    </row>
    <row r="158" spans="1:6">
      <c r="A158" s="229"/>
      <c r="B158" s="229"/>
      <c r="C158" s="229"/>
      <c r="D158" s="229"/>
      <c r="E158" s="229"/>
      <c r="F158" s="229"/>
    </row>
    <row r="159" spans="1:6">
      <c r="A159" s="229"/>
      <c r="B159" s="229"/>
      <c r="C159" s="229"/>
      <c r="D159" s="229"/>
      <c r="E159" s="229"/>
      <c r="F159" s="229"/>
    </row>
    <row r="160" spans="1:6">
      <c r="A160" s="229"/>
      <c r="B160" s="229"/>
      <c r="C160" s="229"/>
      <c r="D160" s="229"/>
      <c r="E160" s="229"/>
      <c r="F160" s="229"/>
    </row>
    <row r="161" spans="1:6">
      <c r="A161" s="229"/>
      <c r="B161" s="229"/>
      <c r="C161" s="229"/>
      <c r="D161" s="229"/>
      <c r="E161" s="229"/>
      <c r="F161" s="229"/>
    </row>
    <row r="162" spans="1:6">
      <c r="A162" s="229"/>
      <c r="B162" s="229"/>
      <c r="C162" s="229"/>
      <c r="D162" s="229"/>
      <c r="E162" s="229"/>
      <c r="F162" s="229"/>
    </row>
    <row r="163" spans="1:6">
      <c r="A163" s="229"/>
      <c r="B163" s="229"/>
      <c r="C163" s="229"/>
      <c r="D163" s="229"/>
      <c r="E163" s="229"/>
      <c r="F163" s="229"/>
    </row>
    <row r="164" spans="1:6">
      <c r="A164" s="229"/>
      <c r="B164" s="229"/>
      <c r="C164" s="229"/>
      <c r="D164" s="229"/>
      <c r="E164" s="229"/>
      <c r="F164" s="229"/>
    </row>
    <row r="165" spans="1:6">
      <c r="A165" s="229"/>
      <c r="B165" s="229"/>
      <c r="C165" s="229"/>
      <c r="D165" s="229"/>
      <c r="E165" s="229"/>
      <c r="F165" s="229"/>
    </row>
    <row r="166" spans="1:6">
      <c r="A166" s="229"/>
      <c r="B166" s="229"/>
      <c r="C166" s="229"/>
      <c r="D166" s="229"/>
      <c r="E166" s="229"/>
      <c r="F166" s="229"/>
    </row>
    <row r="167" spans="1:6">
      <c r="A167" s="229"/>
      <c r="B167" s="229"/>
      <c r="C167" s="229"/>
      <c r="D167" s="229"/>
      <c r="E167" s="229"/>
      <c r="F167" s="229"/>
    </row>
    <row r="168" spans="1:6">
      <c r="A168" s="229"/>
      <c r="B168" s="229"/>
      <c r="C168" s="229"/>
      <c r="D168" s="229"/>
      <c r="E168" s="229"/>
      <c r="F168" s="229"/>
    </row>
    <row r="169" spans="1:6">
      <c r="A169" s="229"/>
      <c r="B169" s="229"/>
      <c r="C169" s="229"/>
      <c r="D169" s="229"/>
      <c r="E169" s="229"/>
      <c r="F169" s="229"/>
    </row>
    <row r="170" spans="1:6">
      <c r="A170" s="229"/>
      <c r="B170" s="229"/>
      <c r="C170" s="229"/>
      <c r="D170" s="229"/>
      <c r="E170" s="229"/>
      <c r="F170" s="229"/>
    </row>
    <row r="171" spans="1:6">
      <c r="A171" s="229"/>
      <c r="B171" s="229"/>
      <c r="C171" s="229"/>
      <c r="D171" s="229"/>
      <c r="E171" s="229"/>
      <c r="F171" s="229"/>
    </row>
    <row r="172" spans="1:6">
      <c r="A172" s="229"/>
      <c r="B172" s="229"/>
      <c r="C172" s="229"/>
      <c r="D172" s="229"/>
      <c r="E172" s="229"/>
      <c r="F172" s="229"/>
    </row>
    <row r="173" spans="1:6">
      <c r="A173" s="229"/>
      <c r="B173" s="229"/>
      <c r="C173" s="229"/>
      <c r="D173" s="229"/>
      <c r="E173" s="229"/>
      <c r="F173" s="229"/>
    </row>
    <row r="174" spans="1:6">
      <c r="A174" s="229"/>
      <c r="B174" s="229"/>
      <c r="C174" s="229"/>
      <c r="D174" s="229"/>
      <c r="E174" s="229"/>
      <c r="F174" s="229"/>
    </row>
    <row r="175" spans="1:6">
      <c r="A175" s="229"/>
      <c r="B175" s="229"/>
      <c r="C175" s="229"/>
      <c r="D175" s="229"/>
      <c r="E175" s="229"/>
      <c r="F175" s="229"/>
    </row>
    <row r="176" spans="1:6">
      <c r="A176" s="229"/>
      <c r="B176" s="229"/>
      <c r="C176" s="229"/>
      <c r="D176" s="229"/>
      <c r="E176" s="229"/>
      <c r="F176" s="229"/>
    </row>
    <row r="177" spans="1:6">
      <c r="A177" s="229"/>
      <c r="B177" s="229"/>
      <c r="C177" s="229"/>
      <c r="D177" s="229"/>
      <c r="E177" s="229"/>
      <c r="F177" s="229"/>
    </row>
    <row r="178" spans="1:6">
      <c r="A178" s="229"/>
      <c r="B178" s="229"/>
      <c r="C178" s="229"/>
      <c r="D178" s="229"/>
      <c r="E178" s="229"/>
      <c r="F178" s="229"/>
    </row>
    <row r="179" spans="1:6">
      <c r="A179" s="229"/>
      <c r="B179" s="229"/>
      <c r="C179" s="229"/>
      <c r="D179" s="229"/>
      <c r="E179" s="229"/>
      <c r="F179" s="229"/>
    </row>
    <row r="180" spans="1:6">
      <c r="A180" s="229"/>
      <c r="B180" s="229"/>
      <c r="C180" s="229"/>
      <c r="D180" s="229"/>
      <c r="E180" s="229"/>
      <c r="F180" s="229"/>
    </row>
    <row r="181" spans="1:6">
      <c r="A181" s="229"/>
      <c r="B181" s="229"/>
      <c r="C181" s="229"/>
      <c r="D181" s="229"/>
      <c r="E181" s="229"/>
      <c r="F181" s="229"/>
    </row>
    <row r="182" spans="1:6">
      <c r="A182" s="229"/>
      <c r="B182" s="229"/>
      <c r="C182" s="229"/>
      <c r="D182" s="229"/>
      <c r="E182" s="229"/>
      <c r="F182" s="229"/>
    </row>
    <row r="183" spans="1:6">
      <c r="A183" s="229"/>
      <c r="B183" s="229"/>
      <c r="C183" s="229"/>
      <c r="D183" s="229"/>
      <c r="E183" s="229"/>
      <c r="F183" s="229"/>
    </row>
    <row r="184" spans="1:6">
      <c r="A184" s="229"/>
      <c r="B184" s="229"/>
      <c r="C184" s="229"/>
      <c r="D184" s="229"/>
      <c r="E184" s="229"/>
      <c r="F184" s="229"/>
    </row>
    <row r="185" spans="1:6">
      <c r="A185" s="229"/>
      <c r="B185" s="229"/>
      <c r="C185" s="229"/>
      <c r="D185" s="229"/>
      <c r="E185" s="229"/>
      <c r="F185" s="229"/>
    </row>
    <row r="186" spans="1:6">
      <c r="A186" s="229"/>
      <c r="B186" s="229"/>
      <c r="C186" s="229"/>
      <c r="D186" s="229"/>
      <c r="E186" s="229"/>
      <c r="F186" s="229"/>
    </row>
    <row r="187" spans="1:6">
      <c r="A187" s="229"/>
      <c r="B187" s="229"/>
      <c r="C187" s="229"/>
      <c r="D187" s="229"/>
      <c r="E187" s="229"/>
      <c r="F187" s="229"/>
    </row>
    <row r="188" spans="1:6">
      <c r="A188" s="229"/>
      <c r="B188" s="229"/>
      <c r="C188" s="229"/>
      <c r="D188" s="229"/>
      <c r="E188" s="229"/>
      <c r="F188" s="229"/>
    </row>
    <row r="189" spans="1:6">
      <c r="A189" s="229"/>
      <c r="B189" s="229"/>
      <c r="C189" s="229"/>
      <c r="D189" s="229"/>
      <c r="E189" s="229"/>
      <c r="F189" s="229"/>
    </row>
    <row r="190" spans="1:6">
      <c r="A190" s="229"/>
      <c r="B190" s="229"/>
      <c r="C190" s="229"/>
      <c r="D190" s="229"/>
      <c r="E190" s="229"/>
      <c r="F190" s="229"/>
    </row>
    <row r="191" spans="1:6">
      <c r="A191" s="229"/>
      <c r="B191" s="229"/>
      <c r="C191" s="229"/>
      <c r="D191" s="229"/>
      <c r="E191" s="229"/>
      <c r="F191" s="229"/>
    </row>
    <row r="192" spans="1:6">
      <c r="A192" s="229"/>
      <c r="B192" s="229"/>
      <c r="C192" s="229"/>
      <c r="D192" s="229"/>
      <c r="E192" s="229"/>
      <c r="F192" s="229"/>
    </row>
    <row r="193" spans="1:6">
      <c r="A193" s="229"/>
      <c r="B193" s="229"/>
      <c r="C193" s="229"/>
      <c r="D193" s="229"/>
      <c r="E193" s="229"/>
      <c r="F193" s="229"/>
    </row>
    <row r="194" spans="1:6">
      <c r="A194" s="229"/>
      <c r="B194" s="229"/>
      <c r="C194" s="229"/>
      <c r="D194" s="229"/>
      <c r="E194" s="229"/>
      <c r="F194" s="229"/>
    </row>
    <row r="195" spans="1:6">
      <c r="A195" s="229"/>
      <c r="B195" s="229"/>
      <c r="C195" s="229"/>
      <c r="D195" s="229"/>
      <c r="E195" s="229"/>
      <c r="F195" s="229"/>
    </row>
    <row r="196" spans="1:6">
      <c r="A196" s="229"/>
      <c r="B196" s="229"/>
      <c r="C196" s="229"/>
      <c r="D196" s="229"/>
      <c r="E196" s="229"/>
      <c r="F196" s="229"/>
    </row>
    <row r="197" spans="1:6">
      <c r="A197" s="229"/>
      <c r="B197" s="229"/>
      <c r="C197" s="229"/>
      <c r="D197" s="229"/>
      <c r="E197" s="229"/>
      <c r="F197" s="229"/>
    </row>
    <row r="198" spans="1:6">
      <c r="A198" s="229"/>
      <c r="B198" s="229"/>
      <c r="C198" s="229"/>
      <c r="D198" s="229"/>
      <c r="E198" s="229"/>
      <c r="F198" s="229"/>
    </row>
    <row r="199" spans="1:6">
      <c r="A199" s="229"/>
      <c r="B199" s="229"/>
      <c r="C199" s="229"/>
      <c r="D199" s="229"/>
      <c r="E199" s="229"/>
      <c r="F199" s="229"/>
    </row>
    <row r="200" spans="1:6">
      <c r="A200" s="229"/>
      <c r="B200" s="229"/>
      <c r="C200" s="229"/>
      <c r="D200" s="229"/>
      <c r="E200" s="229"/>
      <c r="F200" s="229"/>
    </row>
    <row r="201" spans="1:6">
      <c r="A201" s="229"/>
      <c r="B201" s="229"/>
      <c r="C201" s="229"/>
      <c r="D201" s="229"/>
      <c r="E201" s="229"/>
      <c r="F201" s="229"/>
    </row>
    <row r="202" spans="1:6">
      <c r="A202" s="229"/>
      <c r="B202" s="229"/>
      <c r="C202" s="229"/>
      <c r="D202" s="229"/>
      <c r="E202" s="229"/>
      <c r="F202" s="229"/>
    </row>
    <row r="203" spans="1:6">
      <c r="A203" s="229"/>
      <c r="B203" s="229"/>
      <c r="C203" s="229"/>
      <c r="D203" s="229"/>
      <c r="E203" s="229"/>
      <c r="F203" s="229"/>
    </row>
    <row r="204" spans="1:6">
      <c r="A204" s="229"/>
      <c r="B204" s="229"/>
      <c r="C204" s="229"/>
      <c r="D204" s="229"/>
      <c r="E204" s="229"/>
      <c r="F204" s="229"/>
    </row>
    <row r="205" spans="1:6">
      <c r="A205" s="229"/>
      <c r="B205" s="229"/>
      <c r="C205" s="229"/>
      <c r="D205" s="229"/>
      <c r="E205" s="229"/>
      <c r="F205" s="229"/>
    </row>
    <row r="206" spans="1:6">
      <c r="A206" s="229"/>
      <c r="B206" s="229"/>
      <c r="C206" s="229"/>
      <c r="D206" s="229"/>
      <c r="E206" s="229"/>
      <c r="F206" s="229"/>
    </row>
    <row r="207" spans="1:6">
      <c r="A207" s="229"/>
      <c r="B207" s="229"/>
      <c r="C207" s="229"/>
      <c r="D207" s="229"/>
      <c r="E207" s="229"/>
      <c r="F207" s="229"/>
    </row>
    <row r="208" spans="1:6">
      <c r="A208" s="229"/>
      <c r="B208" s="229"/>
      <c r="C208" s="229"/>
      <c r="D208" s="229"/>
      <c r="E208" s="229"/>
      <c r="F208" s="229"/>
    </row>
    <row r="209" spans="1:6">
      <c r="A209" s="229"/>
      <c r="B209" s="229"/>
      <c r="C209" s="229"/>
      <c r="D209" s="229"/>
      <c r="E209" s="229"/>
      <c r="F209" s="229"/>
    </row>
    <row r="210" spans="1:6">
      <c r="A210" s="229"/>
      <c r="B210" s="229"/>
      <c r="C210" s="229"/>
      <c r="D210" s="229"/>
      <c r="E210" s="229"/>
      <c r="F210" s="229"/>
    </row>
    <row r="211" spans="1:6">
      <c r="A211" s="229"/>
      <c r="B211" s="229"/>
      <c r="C211" s="229"/>
      <c r="D211" s="229"/>
      <c r="E211" s="229"/>
      <c r="F211" s="229"/>
    </row>
    <row r="212" spans="1:6">
      <c r="A212" s="229"/>
      <c r="B212" s="229"/>
      <c r="C212" s="229"/>
      <c r="D212" s="229"/>
      <c r="E212" s="229"/>
      <c r="F212" s="229"/>
    </row>
    <row r="213" spans="1:6">
      <c r="A213" s="229"/>
      <c r="B213" s="229"/>
      <c r="C213" s="229"/>
      <c r="D213" s="229"/>
      <c r="E213" s="229"/>
      <c r="F213" s="229"/>
    </row>
    <row r="214" spans="1:6">
      <c r="A214" s="229"/>
      <c r="B214" s="229"/>
      <c r="C214" s="229"/>
      <c r="D214" s="229"/>
      <c r="E214" s="229"/>
      <c r="F214" s="229"/>
    </row>
    <row r="215" spans="1:6">
      <c r="A215" s="229"/>
      <c r="B215" s="229"/>
      <c r="C215" s="229"/>
      <c r="D215" s="229"/>
      <c r="E215" s="229"/>
      <c r="F215" s="229"/>
    </row>
    <row r="216" spans="1:6">
      <c r="A216" s="229"/>
      <c r="B216" s="229"/>
      <c r="C216" s="229"/>
      <c r="D216" s="229"/>
      <c r="E216" s="229"/>
      <c r="F216" s="229"/>
    </row>
    <row r="217" spans="1:6">
      <c r="A217" s="229"/>
      <c r="B217" s="229"/>
      <c r="C217" s="229"/>
      <c r="D217" s="229"/>
      <c r="E217" s="229"/>
      <c r="F217" s="229"/>
    </row>
    <row r="218" spans="1:6">
      <c r="A218" s="229"/>
      <c r="B218" s="229"/>
      <c r="C218" s="229"/>
      <c r="D218" s="229"/>
      <c r="E218" s="229"/>
      <c r="F218" s="229"/>
    </row>
    <row r="219" spans="1:6">
      <c r="A219" s="229"/>
      <c r="B219" s="229"/>
      <c r="C219" s="229"/>
      <c r="D219" s="229"/>
      <c r="E219" s="229"/>
      <c r="F219" s="229"/>
    </row>
    <row r="220" spans="1:6">
      <c r="A220" s="229"/>
      <c r="B220" s="229"/>
      <c r="C220" s="229"/>
      <c r="D220" s="229"/>
      <c r="E220" s="229"/>
      <c r="F220" s="229"/>
    </row>
    <row r="221" spans="1:6">
      <c r="A221" s="229"/>
      <c r="B221" s="229"/>
      <c r="C221" s="229"/>
      <c r="D221" s="229"/>
      <c r="E221" s="229"/>
      <c r="F221" s="229"/>
    </row>
    <row r="222" spans="1:6">
      <c r="A222" s="229"/>
      <c r="B222" s="229"/>
      <c r="C222" s="229"/>
      <c r="D222" s="229"/>
      <c r="E222" s="229"/>
      <c r="F222" s="229"/>
    </row>
    <row r="223" spans="1:6">
      <c r="A223" s="229"/>
      <c r="B223" s="229"/>
      <c r="C223" s="229"/>
      <c r="D223" s="229"/>
      <c r="E223" s="229"/>
      <c r="F223" s="229"/>
    </row>
    <row r="224" spans="1:6">
      <c r="A224" s="229"/>
      <c r="B224" s="229"/>
      <c r="C224" s="229"/>
      <c r="D224" s="229"/>
      <c r="E224" s="229"/>
      <c r="F224" s="229"/>
    </row>
    <row r="225" spans="1:6">
      <c r="A225" s="229"/>
      <c r="B225" s="229"/>
      <c r="C225" s="229"/>
      <c r="D225" s="229"/>
      <c r="E225" s="229"/>
      <c r="F225" s="229"/>
    </row>
    <row r="226" spans="1:6">
      <c r="A226" s="229"/>
      <c r="B226" s="229"/>
      <c r="C226" s="229"/>
      <c r="D226" s="229"/>
      <c r="E226" s="229"/>
      <c r="F226" s="229"/>
    </row>
    <row r="227" spans="1:6">
      <c r="A227" s="229"/>
      <c r="B227" s="229"/>
      <c r="C227" s="229"/>
      <c r="D227" s="229"/>
      <c r="E227" s="229"/>
      <c r="F227" s="229"/>
    </row>
    <row r="228" spans="1:6">
      <c r="A228" s="229"/>
      <c r="B228" s="229"/>
      <c r="C228" s="229"/>
      <c r="D228" s="229"/>
      <c r="E228" s="229"/>
      <c r="F228" s="229"/>
    </row>
    <row r="229" spans="1:6">
      <c r="A229" s="229"/>
      <c r="B229" s="229"/>
      <c r="C229" s="229"/>
      <c r="D229" s="229"/>
      <c r="E229" s="229"/>
      <c r="F229" s="229"/>
    </row>
    <row r="230" spans="1:6">
      <c r="A230" s="229"/>
      <c r="B230" s="229"/>
      <c r="C230" s="229"/>
      <c r="D230" s="229"/>
      <c r="E230" s="229"/>
      <c r="F230" s="229"/>
    </row>
    <row r="231" spans="1:6">
      <c r="A231" s="229"/>
      <c r="B231" s="229"/>
      <c r="C231" s="229"/>
      <c r="D231" s="229"/>
      <c r="E231" s="229"/>
      <c r="F231" s="229"/>
    </row>
    <row r="232" spans="1:6">
      <c r="A232" s="229"/>
      <c r="B232" s="229"/>
      <c r="C232" s="229"/>
      <c r="D232" s="229"/>
      <c r="E232" s="229"/>
      <c r="F232" s="229"/>
    </row>
    <row r="233" spans="1:6">
      <c r="A233" s="229"/>
      <c r="B233" s="229"/>
      <c r="C233" s="229"/>
      <c r="D233" s="229"/>
      <c r="E233" s="229"/>
      <c r="F233" s="229"/>
    </row>
    <row r="234" spans="1:6">
      <c r="A234" s="229"/>
      <c r="B234" s="229"/>
      <c r="C234" s="229"/>
      <c r="D234" s="229"/>
      <c r="E234" s="229"/>
      <c r="F234" s="229"/>
    </row>
    <row r="235" spans="1:6">
      <c r="A235" s="229"/>
      <c r="B235" s="229"/>
      <c r="C235" s="229"/>
      <c r="D235" s="229"/>
      <c r="E235" s="229"/>
      <c r="F235" s="229"/>
    </row>
    <row r="236" spans="1:6">
      <c r="A236" s="229"/>
      <c r="B236" s="229"/>
      <c r="C236" s="229"/>
      <c r="D236" s="229"/>
      <c r="E236" s="229"/>
      <c r="F236" s="229"/>
    </row>
    <row r="237" spans="1:6">
      <c r="A237" s="229"/>
      <c r="B237" s="229"/>
      <c r="C237" s="229"/>
      <c r="D237" s="229"/>
      <c r="E237" s="229"/>
      <c r="F237" s="229"/>
    </row>
    <row r="238" spans="1:6">
      <c r="A238" s="229"/>
      <c r="B238" s="229"/>
      <c r="C238" s="229"/>
      <c r="D238" s="229"/>
      <c r="E238" s="229"/>
      <c r="F238" s="229"/>
    </row>
    <row r="239" spans="1:6">
      <c r="A239" s="229"/>
      <c r="B239" s="229"/>
      <c r="C239" s="229"/>
      <c r="D239" s="229"/>
      <c r="E239" s="229"/>
      <c r="F239" s="229"/>
    </row>
    <row r="240" spans="1:6">
      <c r="A240" s="229"/>
      <c r="B240" s="229"/>
      <c r="C240" s="229"/>
      <c r="D240" s="229"/>
      <c r="E240" s="229"/>
      <c r="F240" s="229"/>
    </row>
    <row r="241" spans="1:6">
      <c r="A241" s="229"/>
      <c r="B241" s="229"/>
      <c r="C241" s="229"/>
      <c r="D241" s="229"/>
      <c r="E241" s="229"/>
      <c r="F241" s="229"/>
    </row>
    <row r="242" spans="1:6">
      <c r="A242" s="229"/>
      <c r="B242" s="229"/>
      <c r="C242" s="229"/>
      <c r="D242" s="229"/>
      <c r="E242" s="229"/>
      <c r="F242" s="229"/>
    </row>
    <row r="243" spans="1:6">
      <c r="A243" s="229"/>
      <c r="B243" s="229"/>
      <c r="C243" s="229"/>
      <c r="D243" s="229"/>
      <c r="E243" s="229"/>
      <c r="F243" s="229"/>
    </row>
    <row r="244" spans="1:6">
      <c r="A244" s="229"/>
      <c r="B244" s="229"/>
      <c r="C244" s="229"/>
      <c r="D244" s="229"/>
      <c r="E244" s="229"/>
      <c r="F244" s="229"/>
    </row>
    <row r="245" spans="1:6">
      <c r="A245" s="229"/>
      <c r="B245" s="229"/>
      <c r="C245" s="229"/>
      <c r="D245" s="229"/>
      <c r="E245" s="229"/>
      <c r="F245" s="229"/>
    </row>
    <row r="246" spans="1:6">
      <c r="A246" s="229"/>
      <c r="B246" s="229"/>
      <c r="C246" s="229"/>
      <c r="D246" s="229"/>
      <c r="E246" s="229"/>
      <c r="F246" s="229"/>
    </row>
    <row r="247" spans="1:6">
      <c r="A247" s="229"/>
      <c r="B247" s="229"/>
      <c r="C247" s="229"/>
      <c r="D247" s="229"/>
      <c r="E247" s="229"/>
      <c r="F247" s="229"/>
    </row>
    <row r="248" spans="1:6">
      <c r="A248" s="229"/>
      <c r="B248" s="229"/>
      <c r="C248" s="229"/>
      <c r="D248" s="229"/>
      <c r="E248" s="229"/>
      <c r="F248" s="229"/>
    </row>
    <row r="249" spans="1:6">
      <c r="A249" s="229"/>
      <c r="B249" s="229"/>
      <c r="C249" s="229"/>
      <c r="D249" s="229"/>
      <c r="E249" s="229"/>
      <c r="F249" s="229"/>
    </row>
    <row r="250" spans="1:6">
      <c r="A250" s="229"/>
      <c r="B250" s="229"/>
      <c r="C250" s="229"/>
      <c r="D250" s="229"/>
      <c r="E250" s="229"/>
      <c r="F250" s="229"/>
    </row>
    <row r="251" spans="1:6">
      <c r="A251" s="229"/>
      <c r="B251" s="229"/>
      <c r="C251" s="229"/>
      <c r="D251" s="229"/>
      <c r="E251" s="229"/>
      <c r="F251" s="229"/>
    </row>
    <row r="252" spans="1:6">
      <c r="A252" s="229"/>
      <c r="B252" s="229"/>
      <c r="C252" s="229"/>
      <c r="D252" s="229"/>
      <c r="E252" s="229"/>
      <c r="F252" s="229"/>
    </row>
    <row r="253" spans="1:6">
      <c r="A253" s="229"/>
      <c r="B253" s="229"/>
      <c r="C253" s="229"/>
      <c r="D253" s="229"/>
      <c r="E253" s="229"/>
      <c r="F253" s="229"/>
    </row>
    <row r="254" spans="1:6">
      <c r="A254" s="229"/>
      <c r="B254" s="229"/>
      <c r="C254" s="229"/>
      <c r="D254" s="229"/>
      <c r="E254" s="229"/>
      <c r="F254" s="229"/>
    </row>
    <row r="255" spans="1:6">
      <c r="A255" s="229"/>
      <c r="B255" s="229"/>
      <c r="C255" s="229"/>
      <c r="D255" s="229"/>
      <c r="E255" s="229"/>
      <c r="F255" s="229"/>
    </row>
    <row r="256" spans="1:6">
      <c r="A256" s="229"/>
      <c r="B256" s="229"/>
      <c r="C256" s="229"/>
      <c r="D256" s="229"/>
      <c r="E256" s="229"/>
      <c r="F256" s="229"/>
    </row>
    <row r="257" spans="1:6">
      <c r="A257" s="229"/>
      <c r="B257" s="229"/>
      <c r="C257" s="229"/>
      <c r="D257" s="229"/>
      <c r="E257" s="229"/>
      <c r="F257" s="229"/>
    </row>
    <row r="258" spans="1:6">
      <c r="A258" s="229"/>
      <c r="B258" s="229"/>
      <c r="C258" s="229"/>
      <c r="D258" s="229"/>
      <c r="E258" s="229"/>
      <c r="F258" s="229"/>
    </row>
    <row r="259" spans="1:6">
      <c r="A259" s="229"/>
      <c r="B259" s="229"/>
      <c r="C259" s="229"/>
      <c r="D259" s="229"/>
      <c r="E259" s="229"/>
      <c r="F259" s="229"/>
    </row>
    <row r="260" spans="1:6">
      <c r="A260" s="229"/>
      <c r="B260" s="229"/>
      <c r="C260" s="229"/>
      <c r="D260" s="229"/>
      <c r="E260" s="229"/>
      <c r="F260" s="229"/>
    </row>
    <row r="261" spans="1:6">
      <c r="A261" s="229"/>
      <c r="B261" s="229"/>
      <c r="C261" s="229"/>
      <c r="D261" s="229"/>
      <c r="E261" s="229"/>
      <c r="F261" s="229"/>
    </row>
    <row r="262" spans="1:6">
      <c r="A262" s="229"/>
      <c r="B262" s="229"/>
      <c r="C262" s="229"/>
      <c r="D262" s="229"/>
      <c r="E262" s="229"/>
      <c r="F262" s="229"/>
    </row>
    <row r="263" spans="1:6">
      <c r="A263" s="229"/>
      <c r="B263" s="229"/>
      <c r="C263" s="229"/>
      <c r="D263" s="229"/>
      <c r="E263" s="229"/>
      <c r="F263" s="229"/>
    </row>
    <row r="264" spans="1:6">
      <c r="A264" s="229"/>
      <c r="B264" s="229"/>
      <c r="C264" s="229"/>
      <c r="D264" s="229"/>
      <c r="E264" s="229"/>
      <c r="F264" s="229"/>
    </row>
    <row r="265" spans="1:6">
      <c r="A265" s="229"/>
      <c r="B265" s="229"/>
      <c r="C265" s="229"/>
      <c r="D265" s="229"/>
      <c r="E265" s="229"/>
      <c r="F265" s="229"/>
    </row>
    <row r="266" spans="1:6">
      <c r="A266" s="229"/>
      <c r="B266" s="229"/>
      <c r="C266" s="229"/>
      <c r="D266" s="229"/>
      <c r="E266" s="229"/>
      <c r="F266" s="229"/>
    </row>
    <row r="267" spans="1:6">
      <c r="A267" s="229"/>
      <c r="B267" s="229"/>
      <c r="C267" s="229"/>
      <c r="D267" s="229"/>
      <c r="E267" s="229"/>
      <c r="F267" s="229"/>
    </row>
    <row r="268" spans="1:6">
      <c r="A268" s="229"/>
      <c r="B268" s="229"/>
      <c r="C268" s="229"/>
      <c r="D268" s="229"/>
      <c r="E268" s="229"/>
      <c r="F268" s="229"/>
    </row>
    <row r="269" spans="1:6">
      <c r="A269" s="229"/>
      <c r="B269" s="229"/>
      <c r="C269" s="229"/>
      <c r="D269" s="229"/>
      <c r="E269" s="229"/>
      <c r="F269" s="229"/>
    </row>
    <row r="270" spans="1:6">
      <c r="A270" s="229"/>
      <c r="B270" s="229"/>
      <c r="C270" s="229"/>
      <c r="D270" s="229"/>
      <c r="E270" s="229"/>
      <c r="F270" s="229"/>
    </row>
    <row r="271" spans="1:6">
      <c r="A271" s="229"/>
      <c r="B271" s="229"/>
      <c r="C271" s="229"/>
      <c r="D271" s="229"/>
      <c r="E271" s="229"/>
      <c r="F271" s="229"/>
    </row>
    <row r="272" spans="1:6">
      <c r="A272" s="229"/>
      <c r="B272" s="229"/>
      <c r="C272" s="229"/>
      <c r="D272" s="229"/>
      <c r="E272" s="229"/>
      <c r="F272" s="229"/>
    </row>
    <row r="273" spans="1:6">
      <c r="A273" s="229"/>
      <c r="B273" s="229"/>
      <c r="C273" s="229"/>
      <c r="D273" s="229"/>
      <c r="E273" s="229"/>
      <c r="F273" s="229"/>
    </row>
    <row r="274" spans="1:6">
      <c r="A274" s="229"/>
      <c r="B274" s="229"/>
      <c r="C274" s="229"/>
      <c r="D274" s="229"/>
      <c r="E274" s="229"/>
      <c r="F274" s="229"/>
    </row>
    <row r="275" spans="1:6">
      <c r="A275" s="229"/>
      <c r="B275" s="229"/>
      <c r="C275" s="229"/>
      <c r="D275" s="229"/>
      <c r="E275" s="229"/>
      <c r="F275" s="229"/>
    </row>
    <row r="276" spans="1:6">
      <c r="A276" s="229"/>
      <c r="B276" s="229"/>
      <c r="C276" s="229"/>
      <c r="D276" s="229"/>
      <c r="E276" s="229"/>
      <c r="F276" s="229"/>
    </row>
    <row r="277" spans="1:6">
      <c r="A277" s="229"/>
      <c r="B277" s="229"/>
      <c r="C277" s="229"/>
      <c r="D277" s="229"/>
      <c r="E277" s="229"/>
      <c r="F277" s="229"/>
    </row>
    <row r="278" spans="1:6">
      <c r="A278" s="229"/>
      <c r="B278" s="229"/>
      <c r="C278" s="229"/>
      <c r="D278" s="229"/>
      <c r="E278" s="229"/>
      <c r="F278" s="229"/>
    </row>
    <row r="279" spans="1:6">
      <c r="A279" s="229"/>
      <c r="B279" s="229"/>
      <c r="C279" s="229"/>
      <c r="D279" s="229"/>
      <c r="E279" s="229"/>
      <c r="F279" s="229"/>
    </row>
    <row r="280" spans="1:6">
      <c r="A280" s="229"/>
      <c r="B280" s="229"/>
      <c r="C280" s="229"/>
      <c r="D280" s="229"/>
      <c r="E280" s="229"/>
      <c r="F280" s="229"/>
    </row>
    <row r="281" spans="1:6">
      <c r="A281" s="229"/>
      <c r="B281" s="229"/>
      <c r="C281" s="229"/>
      <c r="D281" s="229"/>
      <c r="E281" s="229"/>
      <c r="F281" s="229"/>
    </row>
    <row r="282" spans="1:6">
      <c r="A282" s="229"/>
      <c r="B282" s="229"/>
      <c r="C282" s="229"/>
      <c r="D282" s="229"/>
      <c r="E282" s="229"/>
      <c r="F282" s="229"/>
    </row>
    <row r="283" spans="1:6">
      <c r="A283" s="229"/>
      <c r="B283" s="229"/>
      <c r="C283" s="229"/>
      <c r="D283" s="229"/>
      <c r="E283" s="229"/>
      <c r="F283" s="229"/>
    </row>
    <row r="284" spans="1:6">
      <c r="A284" s="229"/>
      <c r="B284" s="229"/>
      <c r="C284" s="229"/>
      <c r="D284" s="229"/>
      <c r="E284" s="229"/>
      <c r="F284" s="229"/>
    </row>
    <row r="285" spans="1:6">
      <c r="A285" s="229"/>
      <c r="B285" s="229"/>
      <c r="C285" s="229"/>
      <c r="D285" s="229"/>
      <c r="E285" s="229"/>
      <c r="F285" s="229"/>
    </row>
    <row r="286" spans="1:6">
      <c r="A286" s="229"/>
      <c r="B286" s="229"/>
      <c r="C286" s="229"/>
      <c r="D286" s="229"/>
      <c r="E286" s="229"/>
      <c r="F286" s="229"/>
    </row>
    <row r="287" spans="1:6">
      <c r="A287" s="229"/>
      <c r="B287" s="229"/>
      <c r="C287" s="229"/>
      <c r="D287" s="229"/>
      <c r="E287" s="229"/>
      <c r="F287" s="229"/>
    </row>
    <row r="288" spans="1:6">
      <c r="A288" s="229"/>
      <c r="B288" s="229"/>
      <c r="C288" s="229"/>
      <c r="D288" s="229"/>
      <c r="E288" s="229"/>
      <c r="F288" s="229"/>
    </row>
    <row r="289" spans="1:6">
      <c r="A289" s="229"/>
      <c r="B289" s="229"/>
      <c r="C289" s="229"/>
      <c r="D289" s="229"/>
      <c r="E289" s="229"/>
      <c r="F289" s="229"/>
    </row>
    <row r="290" spans="1:6">
      <c r="A290" s="229"/>
      <c r="B290" s="229"/>
      <c r="C290" s="229"/>
      <c r="D290" s="229"/>
      <c r="E290" s="229"/>
      <c r="F290" s="229"/>
    </row>
    <row r="291" spans="1:6">
      <c r="A291" s="229"/>
      <c r="B291" s="229"/>
      <c r="C291" s="229"/>
      <c r="D291" s="229"/>
      <c r="E291" s="229"/>
      <c r="F291" s="229"/>
    </row>
    <row r="292" spans="1:6">
      <c r="A292" s="229"/>
      <c r="B292" s="229"/>
      <c r="C292" s="229"/>
      <c r="D292" s="229"/>
      <c r="E292" s="229"/>
      <c r="F292" s="229"/>
    </row>
    <row r="293" spans="1:6">
      <c r="A293" s="229"/>
      <c r="B293" s="229"/>
      <c r="C293" s="229"/>
      <c r="D293" s="229"/>
      <c r="E293" s="229"/>
      <c r="F293" s="229"/>
    </row>
    <row r="294" spans="1:6">
      <c r="A294" s="229"/>
      <c r="B294" s="229"/>
      <c r="C294" s="229"/>
      <c r="D294" s="229"/>
      <c r="E294" s="229"/>
      <c r="F294" s="229"/>
    </row>
    <row r="295" spans="1:6">
      <c r="A295" s="229"/>
      <c r="B295" s="229"/>
      <c r="C295" s="229"/>
      <c r="D295" s="229"/>
      <c r="E295" s="229"/>
      <c r="F295" s="229"/>
    </row>
    <row r="296" spans="1:6">
      <c r="A296" s="229"/>
      <c r="B296" s="229"/>
      <c r="C296" s="229"/>
      <c r="D296" s="229"/>
      <c r="E296" s="229"/>
      <c r="F296" s="229"/>
    </row>
    <row r="297" spans="1:6">
      <c r="A297" s="229"/>
      <c r="B297" s="229"/>
      <c r="C297" s="229"/>
      <c r="D297" s="229"/>
      <c r="E297" s="229"/>
      <c r="F297" s="229"/>
    </row>
    <row r="298" spans="1:6">
      <c r="A298" s="229"/>
      <c r="B298" s="229"/>
      <c r="C298" s="229"/>
      <c r="D298" s="229"/>
      <c r="E298" s="229"/>
      <c r="F298" s="229"/>
    </row>
    <row r="299" spans="1:6">
      <c r="A299" s="229"/>
      <c r="B299" s="229"/>
      <c r="C299" s="229"/>
      <c r="D299" s="229"/>
      <c r="E299" s="229"/>
      <c r="F299" s="229"/>
    </row>
    <row r="300" spans="1:6">
      <c r="A300" s="229"/>
      <c r="B300" s="229"/>
      <c r="C300" s="229"/>
      <c r="D300" s="229"/>
      <c r="E300" s="229"/>
      <c r="F300" s="229"/>
    </row>
    <row r="301" spans="1:6">
      <c r="A301" s="229"/>
      <c r="B301" s="229"/>
      <c r="C301" s="229"/>
      <c r="D301" s="229"/>
      <c r="E301" s="229"/>
      <c r="F301" s="229"/>
    </row>
    <row r="302" spans="1:6">
      <c r="A302" s="229"/>
      <c r="B302" s="229"/>
      <c r="C302" s="229"/>
      <c r="D302" s="229"/>
      <c r="E302" s="229"/>
      <c r="F302" s="229"/>
    </row>
    <row r="303" spans="1:6">
      <c r="A303" s="229"/>
      <c r="B303" s="229"/>
      <c r="C303" s="229"/>
      <c r="D303" s="229"/>
      <c r="E303" s="229"/>
      <c r="F303" s="229"/>
    </row>
    <row r="304" spans="1:6">
      <c r="A304" s="229"/>
      <c r="B304" s="229"/>
      <c r="C304" s="229"/>
      <c r="D304" s="229"/>
      <c r="E304" s="229"/>
      <c r="F304" s="229"/>
    </row>
    <row r="305" spans="1:6">
      <c r="A305" s="229"/>
      <c r="B305" s="229"/>
      <c r="C305" s="229"/>
      <c r="D305" s="229"/>
      <c r="E305" s="229"/>
      <c r="F305" s="229"/>
    </row>
    <row r="306" spans="1:6">
      <c r="A306" s="229"/>
      <c r="B306" s="229"/>
      <c r="C306" s="229"/>
      <c r="D306" s="229"/>
      <c r="E306" s="229"/>
      <c r="F306" s="229"/>
    </row>
    <row r="307" spans="1:6">
      <c r="A307" s="229"/>
      <c r="B307" s="229"/>
      <c r="C307" s="229"/>
      <c r="D307" s="229"/>
      <c r="E307" s="229"/>
      <c r="F307" s="229"/>
    </row>
    <row r="308" spans="1:6">
      <c r="A308" s="229"/>
      <c r="B308" s="229"/>
      <c r="C308" s="229"/>
      <c r="D308" s="229"/>
      <c r="E308" s="229"/>
      <c r="F308" s="229"/>
    </row>
    <row r="309" spans="1:6">
      <c r="A309" s="229"/>
      <c r="B309" s="229"/>
      <c r="C309" s="229"/>
      <c r="D309" s="229"/>
      <c r="E309" s="229"/>
      <c r="F309" s="229"/>
    </row>
    <row r="310" spans="1:6">
      <c r="A310" s="229"/>
      <c r="B310" s="229"/>
      <c r="C310" s="229"/>
      <c r="D310" s="229"/>
      <c r="E310" s="229"/>
      <c r="F310" s="229"/>
    </row>
    <row r="311" spans="1:6">
      <c r="A311" s="229"/>
      <c r="B311" s="229"/>
      <c r="C311" s="229"/>
      <c r="D311" s="229"/>
      <c r="E311" s="229"/>
      <c r="F311" s="229"/>
    </row>
    <row r="312" spans="1:6">
      <c r="A312" s="229"/>
      <c r="B312" s="229"/>
      <c r="C312" s="229"/>
      <c r="D312" s="229"/>
      <c r="E312" s="229"/>
      <c r="F312" s="229"/>
    </row>
    <row r="313" spans="1:6">
      <c r="A313" s="229"/>
      <c r="B313" s="229"/>
      <c r="C313" s="229"/>
      <c r="D313" s="229"/>
      <c r="E313" s="229"/>
      <c r="F313" s="229"/>
    </row>
    <row r="314" spans="1:6">
      <c r="A314" s="229"/>
      <c r="B314" s="229"/>
      <c r="C314" s="229"/>
      <c r="D314" s="229"/>
      <c r="E314" s="229"/>
      <c r="F314" s="229"/>
    </row>
    <row r="315" spans="1:6">
      <c r="A315" s="229"/>
      <c r="B315" s="229"/>
      <c r="C315" s="229"/>
      <c r="D315" s="229"/>
      <c r="E315" s="229"/>
      <c r="F315" s="229"/>
    </row>
    <row r="316" spans="1:6">
      <c r="A316" s="229"/>
      <c r="B316" s="229"/>
      <c r="C316" s="229"/>
      <c r="D316" s="229"/>
      <c r="E316" s="229"/>
      <c r="F316" s="229"/>
    </row>
    <row r="317" spans="1:6">
      <c r="A317" s="229"/>
      <c r="B317" s="229"/>
      <c r="C317" s="229"/>
      <c r="D317" s="229"/>
      <c r="E317" s="229"/>
      <c r="F317" s="229"/>
    </row>
    <row r="318" spans="1:6">
      <c r="A318" s="229"/>
      <c r="B318" s="229"/>
      <c r="C318" s="229"/>
      <c r="D318" s="229"/>
      <c r="E318" s="229"/>
      <c r="F318" s="229"/>
    </row>
    <row r="319" spans="1:6">
      <c r="A319" s="229"/>
      <c r="B319" s="229"/>
      <c r="C319" s="229"/>
      <c r="D319" s="229"/>
      <c r="E319" s="229"/>
      <c r="F319" s="229"/>
    </row>
    <row r="320" spans="1:6">
      <c r="A320" s="229"/>
      <c r="B320" s="229"/>
      <c r="C320" s="229"/>
      <c r="D320" s="229"/>
      <c r="E320" s="229"/>
      <c r="F320" s="229"/>
    </row>
    <row r="321" spans="1:6">
      <c r="A321" s="229"/>
      <c r="B321" s="229"/>
      <c r="C321" s="229"/>
      <c r="D321" s="229"/>
      <c r="E321" s="229"/>
      <c r="F321" s="229"/>
    </row>
    <row r="322" spans="1:6">
      <c r="A322" s="229"/>
      <c r="B322" s="229"/>
      <c r="C322" s="229"/>
      <c r="D322" s="229"/>
      <c r="E322" s="229"/>
      <c r="F322" s="229"/>
    </row>
    <row r="323" spans="1:6">
      <c r="A323" s="229"/>
      <c r="B323" s="229"/>
      <c r="C323" s="229"/>
      <c r="D323" s="229"/>
      <c r="E323" s="229"/>
      <c r="F323" s="229"/>
    </row>
    <row r="324" spans="1:6">
      <c r="A324" s="229"/>
      <c r="B324" s="229"/>
      <c r="C324" s="229"/>
      <c r="D324" s="229"/>
      <c r="E324" s="229"/>
      <c r="F324" s="229"/>
    </row>
    <row r="325" spans="1:6">
      <c r="A325" s="229"/>
      <c r="B325" s="229"/>
      <c r="C325" s="229"/>
      <c r="D325" s="229"/>
      <c r="E325" s="229"/>
      <c r="F325" s="229"/>
    </row>
    <row r="326" spans="1:6">
      <c r="A326" s="229"/>
      <c r="B326" s="229"/>
      <c r="C326" s="229"/>
      <c r="D326" s="229"/>
      <c r="E326" s="229"/>
      <c r="F326" s="229"/>
    </row>
    <row r="327" spans="1:6">
      <c r="A327" s="229"/>
      <c r="B327" s="229"/>
      <c r="C327" s="229"/>
      <c r="D327" s="229"/>
      <c r="E327" s="229"/>
      <c r="F327" s="229"/>
    </row>
    <row r="328" spans="1:6">
      <c r="A328" s="229"/>
      <c r="B328" s="229"/>
      <c r="C328" s="229"/>
      <c r="D328" s="229"/>
      <c r="E328" s="229"/>
      <c r="F328" s="229"/>
    </row>
    <row r="329" spans="1:6">
      <c r="A329" s="229"/>
      <c r="B329" s="229"/>
      <c r="C329" s="229"/>
      <c r="D329" s="229"/>
      <c r="E329" s="229"/>
      <c r="F329" s="229"/>
    </row>
    <row r="330" spans="1:6">
      <c r="A330" s="229"/>
      <c r="B330" s="229"/>
      <c r="C330" s="229"/>
      <c r="D330" s="229"/>
      <c r="E330" s="229"/>
      <c r="F330" s="229"/>
    </row>
    <row r="331" spans="1:6">
      <c r="A331" s="229"/>
      <c r="B331" s="229"/>
      <c r="C331" s="229"/>
      <c r="D331" s="229"/>
      <c r="E331" s="229"/>
      <c r="F331" s="229"/>
    </row>
    <row r="332" spans="1:6">
      <c r="A332" s="229"/>
      <c r="B332" s="229"/>
      <c r="C332" s="229"/>
      <c r="D332" s="229"/>
      <c r="E332" s="229"/>
      <c r="F332" s="229"/>
    </row>
    <row r="333" spans="1:6">
      <c r="A333" s="229"/>
      <c r="B333" s="229"/>
      <c r="C333" s="229"/>
      <c r="D333" s="229"/>
      <c r="E333" s="229"/>
      <c r="F333" s="229"/>
    </row>
    <row r="334" spans="1:6">
      <c r="A334" s="229"/>
      <c r="B334" s="229"/>
      <c r="C334" s="229"/>
      <c r="D334" s="229"/>
      <c r="E334" s="229"/>
      <c r="F334" s="229"/>
    </row>
    <row r="335" spans="1:6">
      <c r="A335" s="229"/>
      <c r="B335" s="229"/>
      <c r="C335" s="229"/>
      <c r="D335" s="229"/>
      <c r="E335" s="229"/>
      <c r="F335" s="229"/>
    </row>
    <row r="336" spans="1:6">
      <c r="A336" s="229"/>
      <c r="B336" s="229"/>
      <c r="C336" s="229"/>
      <c r="D336" s="229"/>
      <c r="E336" s="229"/>
      <c r="F336" s="229"/>
    </row>
    <row r="337" spans="1:6">
      <c r="A337" s="229"/>
      <c r="B337" s="229"/>
      <c r="C337" s="229"/>
      <c r="D337" s="229"/>
      <c r="E337" s="229"/>
      <c r="F337" s="229"/>
    </row>
    <row r="338" spans="1:6">
      <c r="A338" s="229"/>
      <c r="B338" s="229"/>
      <c r="C338" s="229"/>
      <c r="D338" s="229"/>
      <c r="E338" s="229"/>
      <c r="F338" s="229"/>
    </row>
  </sheetData>
  <customSheetViews>
    <customSheetView guid="{2AF3F5E9-4F61-4561-B177-4F48CBC3D886}" scale="75" colorId="22" fitToPage="1">
      <selection activeCell="I16" sqref="I16"/>
      <pageMargins left="0.4" right="0.4" top="0.3" bottom="0.3" header="0" footer="0"/>
      <printOptions horizontalCentered="1" verticalCentered="1"/>
      <pageSetup scale="76" orientation="portrait" r:id="rId1"/>
      <headerFooter alignWithMargins="0"/>
    </customSheetView>
    <customSheetView guid="{D7BBBF77-F838-4AB2-B5F9-DD407B90DD55}" scale="75" colorId="22" fitToPage="1">
      <selection activeCell="I16" sqref="I16"/>
      <pageMargins left="0.4" right="0.4" top="0.3" bottom="0.3" header="0" footer="0"/>
      <printOptions horizontalCentered="1" verticalCentered="1"/>
      <pageSetup scale="76" orientation="portrait" r:id="rId2"/>
      <headerFooter alignWithMargins="0"/>
    </customSheetView>
    <customSheetView guid="{4C413893-8AAD-4C6B-9F27-B589EDCD884E}" scale="75" colorId="22" fitToPage="1" topLeftCell="A4">
      <selection activeCell="M30" sqref="M30"/>
      <pageMargins left="0.4" right="0.4" top="0.3" bottom="0.3" header="0" footer="0"/>
      <printOptions horizontalCentered="1" verticalCentered="1"/>
      <pageSetup scale="72" orientation="portrait" r:id="rId3"/>
      <headerFooter alignWithMargins="0"/>
    </customSheetView>
    <customSheetView guid="{A5549170-DBF5-42F1-9039-D999624B11D4}" scale="75" colorId="22" fitToPage="1" topLeftCell="A4">
      <selection activeCell="M30" sqref="M30"/>
      <pageMargins left="0.4" right="0.4" top="0.3" bottom="0.3" header="0" footer="0"/>
      <printOptions horizontalCentered="1" verticalCentered="1"/>
      <pageSetup scale="72" orientation="portrait" r:id="rId4"/>
      <headerFooter alignWithMargins="0"/>
    </customSheetView>
    <customSheetView guid="{A483E518-C1FA-4CA5-BC5D-12DF2516F4BA}" scale="75" colorId="22" fitToPage="1">
      <selection activeCell="L5" sqref="L5"/>
      <pageMargins left="0.4" right="0.4" top="0.3" bottom="0.3" header="0" footer="0"/>
      <printOptions horizontalCentered="1" verticalCentered="1"/>
      <pageSetup scale="76" orientation="portrait" r:id="rId5"/>
      <headerFooter alignWithMargins="0"/>
    </customSheetView>
    <customSheetView guid="{7F4D4B31-14C7-431F-8554-797D686306A3}" scale="75" colorId="22" fitToPage="1">
      <selection activeCell="L5" sqref="L5"/>
      <pageMargins left="0.4" right="0.4" top="0.3" bottom="0.3" header="0" footer="0"/>
      <printOptions horizontalCentered="1" verticalCentered="1"/>
      <pageSetup scale="76" orientation="portrait" r:id="rId6"/>
      <headerFooter alignWithMargins="0"/>
    </customSheetView>
  </customSheetViews>
  <phoneticPr fontId="83" type="noConversion"/>
  <printOptions horizontalCentered="1" verticalCentered="1"/>
  <pageMargins left="0.4" right="0.4" top="0.3" bottom="0.3" header="0" footer="0"/>
  <pageSetup scale="76" orientation="portrait" r:id="rId7"/>
  <headerFooter alignWithMargins="0"/>
  <customProperties>
    <customPr name="_pios_id" r:id="rId8"/>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S62"/>
  <sheetViews>
    <sheetView workbookViewId="0"/>
  </sheetViews>
  <sheetFormatPr defaultColWidth="9.77734375" defaultRowHeight="15"/>
  <cols>
    <col min="1" max="1" width="4.77734375" customWidth="1"/>
    <col min="2" max="2" width="25.77734375" customWidth="1"/>
    <col min="3" max="4" width="10.77734375" customWidth="1"/>
    <col min="5" max="7" width="18.77734375" customWidth="1"/>
    <col min="8" max="8" width="23.21875" customWidth="1"/>
    <col min="9" max="9" width="22.77734375" customWidth="1"/>
    <col min="19" max="19" width="14" bestFit="1" customWidth="1"/>
  </cols>
  <sheetData>
    <row r="1" spans="1:9" ht="15.75" thickBot="1">
      <c r="A1" s="22" t="str">
        <f>'Data sheet'!A65</f>
        <v>Annual Report of New York American Water Company, Inc.  - Service Area 2                                                                    Year Ended  December 31, 2018</v>
      </c>
      <c r="B1" s="229"/>
      <c r="C1" s="229"/>
      <c r="D1" s="229"/>
      <c r="E1" s="229"/>
      <c r="F1" s="229"/>
      <c r="G1" s="229"/>
      <c r="H1" s="24"/>
      <c r="I1" s="13"/>
    </row>
    <row r="2" spans="1:9">
      <c r="A2" s="559"/>
      <c r="B2" s="232"/>
      <c r="C2" s="232"/>
      <c r="D2" s="232"/>
      <c r="E2" s="232"/>
      <c r="F2" s="232"/>
      <c r="G2" s="232"/>
      <c r="H2" s="232"/>
      <c r="I2" s="560"/>
    </row>
    <row r="3" spans="1:9" ht="18">
      <c r="A3" s="246" t="s">
        <v>383</v>
      </c>
      <c r="B3" s="6"/>
      <c r="C3" s="6"/>
      <c r="D3" s="6"/>
      <c r="E3" s="6"/>
      <c r="F3" s="6"/>
      <c r="G3" s="6"/>
      <c r="H3" s="6"/>
      <c r="I3" s="247"/>
    </row>
    <row r="4" spans="1:9">
      <c r="A4" s="237"/>
      <c r="B4" s="229"/>
      <c r="C4" s="229"/>
      <c r="D4" s="229"/>
      <c r="E4" s="229"/>
      <c r="F4" s="229"/>
      <c r="G4" s="229"/>
      <c r="H4" s="229"/>
      <c r="I4" s="561"/>
    </row>
    <row r="5" spans="1:9">
      <c r="A5" s="239"/>
      <c r="B5" s="265" t="s">
        <v>384</v>
      </c>
      <c r="C5" s="229"/>
      <c r="D5" s="229"/>
      <c r="E5" s="229"/>
      <c r="F5" s="229"/>
      <c r="G5" s="229"/>
      <c r="H5" s="229"/>
      <c r="I5" s="561"/>
    </row>
    <row r="6" spans="1:9">
      <c r="A6" s="239"/>
      <c r="B6" s="265"/>
      <c r="C6" s="229"/>
      <c r="D6" s="229"/>
      <c r="E6" s="229"/>
      <c r="F6" s="229"/>
      <c r="G6" s="229"/>
      <c r="H6" s="229"/>
      <c r="I6" s="561"/>
    </row>
    <row r="7" spans="1:9">
      <c r="A7" s="239"/>
      <c r="B7" s="265" t="s">
        <v>385</v>
      </c>
      <c r="C7" s="229"/>
      <c r="D7" s="229"/>
      <c r="E7" s="229"/>
      <c r="F7" s="229"/>
      <c r="G7" s="229"/>
      <c r="H7" s="229"/>
      <c r="I7" s="561"/>
    </row>
    <row r="8" spans="1:9">
      <c r="A8" s="239"/>
      <c r="B8" s="265"/>
      <c r="C8" s="229"/>
      <c r="D8" s="229"/>
      <c r="E8" s="229"/>
      <c r="F8" s="229"/>
      <c r="G8" s="229"/>
      <c r="H8" s="229"/>
      <c r="I8" s="561"/>
    </row>
    <row r="9" spans="1:9">
      <c r="A9" s="239"/>
      <c r="B9" s="265" t="s">
        <v>386</v>
      </c>
      <c r="C9" s="229"/>
      <c r="D9" s="229"/>
      <c r="E9" s="229"/>
      <c r="F9" s="229"/>
      <c r="G9" s="229"/>
      <c r="H9" s="229"/>
      <c r="I9" s="561"/>
    </row>
    <row r="10" spans="1:9">
      <c r="A10" s="239"/>
      <c r="B10" s="265" t="s">
        <v>387</v>
      </c>
      <c r="C10" s="229"/>
      <c r="D10" s="229"/>
      <c r="E10" s="229"/>
      <c r="F10" s="229"/>
      <c r="G10" s="229"/>
      <c r="H10" s="229"/>
      <c r="I10" s="561"/>
    </row>
    <row r="11" spans="1:9">
      <c r="A11" s="239"/>
      <c r="B11" s="265"/>
      <c r="C11" s="229"/>
      <c r="D11" s="229"/>
      <c r="E11" s="229"/>
      <c r="F11" s="229"/>
      <c r="G11" s="229"/>
      <c r="H11" s="229"/>
      <c r="I11" s="561"/>
    </row>
    <row r="12" spans="1:9">
      <c r="A12" s="239"/>
      <c r="B12" s="265" t="s">
        <v>1828</v>
      </c>
      <c r="C12" s="229"/>
      <c r="D12" s="229"/>
      <c r="E12" s="229"/>
      <c r="F12" s="229"/>
      <c r="G12" s="229"/>
      <c r="H12" s="229"/>
      <c r="I12" s="561"/>
    </row>
    <row r="13" spans="1:9">
      <c r="A13" s="239"/>
      <c r="B13" s="265" t="s">
        <v>1829</v>
      </c>
      <c r="C13" s="229"/>
      <c r="D13" s="229"/>
      <c r="E13" s="229"/>
      <c r="F13" s="229"/>
      <c r="G13" s="229"/>
      <c r="H13" s="229"/>
      <c r="I13" s="561"/>
    </row>
    <row r="14" spans="1:9">
      <c r="A14" s="239"/>
      <c r="B14" s="265" t="s">
        <v>1830</v>
      </c>
      <c r="C14" s="229"/>
      <c r="D14" s="229"/>
      <c r="E14" s="229"/>
      <c r="F14" s="229"/>
      <c r="G14" s="229"/>
      <c r="H14" s="229"/>
      <c r="I14" s="561"/>
    </row>
    <row r="15" spans="1:9">
      <c r="A15" s="239"/>
      <c r="B15" s="265"/>
      <c r="C15" s="229"/>
      <c r="D15" s="229"/>
      <c r="E15" s="229"/>
      <c r="F15" s="229"/>
      <c r="G15" s="229"/>
      <c r="H15" s="229"/>
      <c r="I15" s="561"/>
    </row>
    <row r="16" spans="1:9">
      <c r="A16" s="239"/>
      <c r="B16" s="265" t="s">
        <v>1831</v>
      </c>
      <c r="C16" s="229"/>
      <c r="D16" s="229"/>
      <c r="E16" s="229"/>
      <c r="F16" s="229"/>
      <c r="G16" s="229"/>
      <c r="H16" s="229"/>
      <c r="I16" s="561"/>
    </row>
    <row r="17" spans="1:19">
      <c r="A17" s="239"/>
      <c r="B17" s="265"/>
      <c r="C17" s="229"/>
      <c r="D17" s="229"/>
      <c r="E17" s="229"/>
      <c r="F17" s="229"/>
      <c r="G17" s="229"/>
      <c r="H17" s="229"/>
      <c r="I17" s="561"/>
    </row>
    <row r="18" spans="1:19">
      <c r="A18" s="239"/>
      <c r="B18" s="265" t="s">
        <v>235</v>
      </c>
      <c r="C18" s="229"/>
      <c r="D18" s="229"/>
      <c r="E18" s="229"/>
      <c r="F18" s="229"/>
      <c r="G18" s="229"/>
      <c r="H18" s="229"/>
      <c r="I18" s="561"/>
    </row>
    <row r="19" spans="1:19">
      <c r="A19" s="239"/>
      <c r="B19" s="265"/>
      <c r="C19" s="229"/>
      <c r="D19" s="229"/>
      <c r="E19" s="229"/>
      <c r="F19" s="229"/>
      <c r="G19" s="229"/>
      <c r="H19" s="229"/>
      <c r="I19" s="561"/>
    </row>
    <row r="20" spans="1:19">
      <c r="A20" s="239"/>
      <c r="B20" s="265" t="s">
        <v>236</v>
      </c>
      <c r="C20" s="229"/>
      <c r="D20" s="229"/>
      <c r="E20" s="229"/>
      <c r="F20" s="229"/>
      <c r="G20" s="229"/>
      <c r="H20" s="229"/>
      <c r="I20" s="561"/>
    </row>
    <row r="21" spans="1:19">
      <c r="A21" s="239"/>
      <c r="B21" s="265"/>
      <c r="C21" s="229"/>
      <c r="D21" s="229"/>
      <c r="E21" s="229"/>
      <c r="F21" s="229"/>
      <c r="G21" s="229"/>
      <c r="H21" s="229"/>
      <c r="I21" s="561"/>
    </row>
    <row r="22" spans="1:19">
      <c r="A22" s="239"/>
      <c r="B22" s="265" t="s">
        <v>237</v>
      </c>
      <c r="C22" s="229"/>
      <c r="D22" s="229"/>
      <c r="E22" s="229"/>
      <c r="F22" s="229"/>
      <c r="G22" s="229"/>
      <c r="H22" s="229"/>
      <c r="I22" s="561"/>
    </row>
    <row r="23" spans="1:19">
      <c r="A23" s="239"/>
      <c r="B23" s="265" t="s">
        <v>238</v>
      </c>
      <c r="C23" s="229"/>
      <c r="D23" s="229"/>
      <c r="E23" s="229"/>
      <c r="F23" s="229"/>
      <c r="G23" s="229"/>
      <c r="H23" s="229"/>
      <c r="I23" s="561"/>
    </row>
    <row r="24" spans="1:19" ht="15.75" thickBot="1">
      <c r="A24" s="237"/>
      <c r="B24" s="1253"/>
      <c r="C24" s="1253"/>
      <c r="D24" s="1253"/>
      <c r="E24" s="1253"/>
      <c r="F24" s="1253"/>
      <c r="G24" s="1253"/>
      <c r="H24" s="1253"/>
      <c r="I24" s="561"/>
    </row>
    <row r="25" spans="1:19">
      <c r="A25" s="559"/>
      <c r="B25" s="1303"/>
      <c r="C25" s="1303"/>
      <c r="D25" s="1303"/>
      <c r="E25" s="1303"/>
      <c r="F25" s="1310" t="s">
        <v>239</v>
      </c>
      <c r="G25" s="1312"/>
      <c r="H25" s="1304"/>
      <c r="I25" s="1305" t="s">
        <v>240</v>
      </c>
    </row>
    <row r="26" spans="1:19">
      <c r="A26" s="237"/>
      <c r="B26" s="1207" t="s">
        <v>241</v>
      </c>
      <c r="C26" s="1207" t="s">
        <v>135</v>
      </c>
      <c r="D26" s="1207" t="s">
        <v>136</v>
      </c>
      <c r="E26" s="1207" t="s">
        <v>137</v>
      </c>
      <c r="F26" s="759" t="s">
        <v>138</v>
      </c>
      <c r="G26" s="1313" t="s">
        <v>139</v>
      </c>
      <c r="H26" s="1296" t="s">
        <v>2277</v>
      </c>
      <c r="I26" s="880" t="s">
        <v>140</v>
      </c>
    </row>
    <row r="27" spans="1:19">
      <c r="A27" s="237"/>
      <c r="B27" s="566"/>
      <c r="C27" s="1207" t="s">
        <v>141</v>
      </c>
      <c r="D27" s="1207" t="s">
        <v>142</v>
      </c>
      <c r="E27" s="1207" t="s">
        <v>143</v>
      </c>
      <c r="F27" s="759" t="s">
        <v>144</v>
      </c>
      <c r="G27" s="1313" t="s">
        <v>145</v>
      </c>
      <c r="H27" s="1296" t="s">
        <v>146</v>
      </c>
      <c r="I27" s="880" t="s">
        <v>147</v>
      </c>
    </row>
    <row r="28" spans="1:19">
      <c r="A28" s="568" t="s">
        <v>1122</v>
      </c>
      <c r="B28" s="566"/>
      <c r="C28" s="566"/>
      <c r="D28" s="566"/>
      <c r="E28" s="1207" t="s">
        <v>148</v>
      </c>
      <c r="F28" s="759" t="s">
        <v>2385</v>
      </c>
      <c r="G28" s="1313" t="s">
        <v>148</v>
      </c>
      <c r="H28" s="1296" t="s">
        <v>3420</v>
      </c>
      <c r="I28" s="880" t="s">
        <v>149</v>
      </c>
    </row>
    <row r="29" spans="1:19" ht="15.75" thickBot="1">
      <c r="A29" s="572" t="s">
        <v>1134</v>
      </c>
      <c r="B29" s="1306" t="s">
        <v>3281</v>
      </c>
      <c r="C29" s="1306" t="s">
        <v>3282</v>
      </c>
      <c r="D29" s="1306" t="s">
        <v>3283</v>
      </c>
      <c r="E29" s="1306" t="s">
        <v>312</v>
      </c>
      <c r="F29" s="1307" t="s">
        <v>3429</v>
      </c>
      <c r="G29" s="1314" t="s">
        <v>3430</v>
      </c>
      <c r="H29" s="1308" t="s">
        <v>3431</v>
      </c>
      <c r="I29" s="886" t="s">
        <v>3432</v>
      </c>
    </row>
    <row r="30" spans="1:19">
      <c r="A30" s="568">
        <v>1</v>
      </c>
      <c r="B30" s="155"/>
      <c r="C30" s="155"/>
      <c r="D30" s="155"/>
      <c r="E30" s="605"/>
      <c r="F30" s="1301"/>
      <c r="G30" s="1315"/>
      <c r="H30" s="1297"/>
      <c r="I30" s="1302"/>
    </row>
    <row r="31" spans="1:19">
      <c r="A31" s="568">
        <v>2</v>
      </c>
      <c r="B31" s="2301" t="s">
        <v>4</v>
      </c>
      <c r="C31" s="2301"/>
      <c r="D31" s="2301"/>
      <c r="E31" s="1739">
        <v>12266363</v>
      </c>
      <c r="F31" s="2302"/>
      <c r="G31" s="2303">
        <v>12266363</v>
      </c>
      <c r="H31" s="1298"/>
      <c r="I31" s="158"/>
    </row>
    <row r="32" spans="1:19">
      <c r="A32" s="568">
        <v>3</v>
      </c>
      <c r="B32" s="2301" t="s">
        <v>4152</v>
      </c>
      <c r="C32" s="2301"/>
      <c r="D32" s="2301"/>
      <c r="E32" s="1739">
        <v>119435</v>
      </c>
      <c r="F32" s="2302"/>
      <c r="G32" s="2303">
        <f>119150+1</f>
        <v>119151</v>
      </c>
      <c r="H32" s="1298"/>
      <c r="I32" s="158"/>
      <c r="M32" s="2206"/>
      <c r="S32" s="1657"/>
    </row>
    <row r="33" spans="1:19">
      <c r="A33" s="568">
        <v>4</v>
      </c>
      <c r="B33" s="2301"/>
      <c r="C33" s="2301"/>
      <c r="D33" s="2301"/>
      <c r="E33" s="1739"/>
      <c r="F33" s="2302"/>
      <c r="G33" s="2303"/>
      <c r="H33" s="1298"/>
      <c r="I33" s="158"/>
      <c r="M33" s="2206"/>
      <c r="S33" s="1657"/>
    </row>
    <row r="34" spans="1:19">
      <c r="A34" s="568">
        <v>5</v>
      </c>
      <c r="B34" s="155"/>
      <c r="C34" s="155"/>
      <c r="D34" s="155"/>
      <c r="E34" s="157"/>
      <c r="F34" s="1295"/>
      <c r="G34" s="1316"/>
      <c r="H34" s="1298"/>
      <c r="I34" s="158"/>
    </row>
    <row r="35" spans="1:19">
      <c r="A35" s="568">
        <v>6</v>
      </c>
      <c r="B35" s="155"/>
      <c r="C35" s="155"/>
      <c r="D35" s="155"/>
      <c r="E35" s="157"/>
      <c r="F35" s="1295"/>
      <c r="G35" s="1316"/>
      <c r="H35" s="1299"/>
      <c r="I35" s="158"/>
    </row>
    <row r="36" spans="1:19" ht="15.75" thickBot="1">
      <c r="A36" s="568">
        <v>7</v>
      </c>
      <c r="B36" s="162"/>
      <c r="C36" s="155"/>
      <c r="D36" s="155"/>
      <c r="E36" s="157"/>
      <c r="F36" s="1295"/>
      <c r="G36" s="1317"/>
      <c r="H36" s="1298"/>
      <c r="I36" s="158"/>
    </row>
    <row r="37" spans="1:19" ht="15.75" thickBot="1">
      <c r="A37" s="568">
        <v>8</v>
      </c>
      <c r="B37" s="1300" t="s">
        <v>150</v>
      </c>
      <c r="C37" s="1309"/>
      <c r="D37" s="1309"/>
      <c r="E37" s="440">
        <f>SUM(E30:E36)</f>
        <v>12385798</v>
      </c>
      <c r="F37" s="1311"/>
      <c r="G37" s="1318">
        <f>SUM(G30:G36)</f>
        <v>12385514</v>
      </c>
      <c r="H37" s="1320">
        <f>SUM(H30:H36)</f>
        <v>0</v>
      </c>
      <c r="I37" s="1318">
        <f>SUM(I30:I36)</f>
        <v>0</v>
      </c>
    </row>
    <row r="38" spans="1:19">
      <c r="A38" s="568">
        <v>9</v>
      </c>
      <c r="B38" s="569"/>
      <c r="C38" s="155"/>
      <c r="D38" s="155"/>
      <c r="E38" s="157"/>
      <c r="F38" s="1295"/>
      <c r="G38" s="1319"/>
      <c r="H38" s="1321"/>
      <c r="I38" s="1319"/>
    </row>
    <row r="39" spans="1:19">
      <c r="A39" s="568">
        <v>10</v>
      </c>
      <c r="B39" s="569"/>
      <c r="C39" s="155"/>
      <c r="D39" s="155"/>
      <c r="E39" s="157"/>
      <c r="F39" s="1295"/>
      <c r="G39" s="1316"/>
      <c r="H39" s="1322"/>
      <c r="I39" s="1316"/>
    </row>
    <row r="40" spans="1:19">
      <c r="A40" s="568">
        <v>11</v>
      </c>
      <c r="B40" s="569"/>
      <c r="C40" s="155"/>
      <c r="D40" s="155"/>
      <c r="E40" s="157"/>
      <c r="F40" s="1295"/>
      <c r="G40" s="1316"/>
      <c r="H40" s="1322"/>
      <c r="I40" s="1316"/>
    </row>
    <row r="41" spans="1:19">
      <c r="A41" s="568">
        <v>12</v>
      </c>
      <c r="B41" s="569"/>
      <c r="C41" s="155"/>
      <c r="D41" s="155"/>
      <c r="E41" s="157"/>
      <c r="F41" s="1295"/>
      <c r="G41" s="1316"/>
      <c r="H41" s="1322"/>
      <c r="I41" s="1316"/>
    </row>
    <row r="42" spans="1:19">
      <c r="A42" s="568">
        <v>13</v>
      </c>
      <c r="B42" s="569"/>
      <c r="C42" s="155"/>
      <c r="D42" s="155"/>
      <c r="E42" s="157"/>
      <c r="F42" s="1295"/>
      <c r="G42" s="1316"/>
      <c r="H42" s="1322"/>
      <c r="I42" s="1316"/>
    </row>
    <row r="43" spans="1:19">
      <c r="A43" s="568">
        <v>14</v>
      </c>
      <c r="B43" s="569"/>
      <c r="C43" s="155"/>
      <c r="D43" s="155"/>
      <c r="E43" s="157"/>
      <c r="F43" s="1295"/>
      <c r="G43" s="1316"/>
      <c r="H43" s="1322"/>
      <c r="I43" s="1316"/>
    </row>
    <row r="44" spans="1:19" ht="15.75" thickBot="1">
      <c r="A44" s="568">
        <v>15</v>
      </c>
      <c r="B44" s="569"/>
      <c r="C44" s="155"/>
      <c r="D44" s="155"/>
      <c r="E44" s="157"/>
      <c r="F44" s="1295"/>
      <c r="G44" s="1317"/>
      <c r="H44" s="1323"/>
      <c r="I44" s="1317"/>
    </row>
    <row r="45" spans="1:19" ht="15.75" thickBot="1">
      <c r="A45" s="572">
        <v>16</v>
      </c>
      <c r="B45" s="1209" t="s">
        <v>151</v>
      </c>
      <c r="C45" s="1326"/>
      <c r="D45" s="1324"/>
      <c r="E45" s="1318">
        <f>SUM(E38:E44)</f>
        <v>0</v>
      </c>
      <c r="F45" s="1325"/>
      <c r="G45" s="1318">
        <f>SUM(G38:G44)</f>
        <v>0</v>
      </c>
      <c r="H45" s="1320">
        <f>SUM(H38:H44)</f>
        <v>0</v>
      </c>
      <c r="I45" s="1318">
        <f>SUM(I38:I44)</f>
        <v>0</v>
      </c>
    </row>
    <row r="46" spans="1:19">
      <c r="A46" s="229"/>
      <c r="B46" s="229" t="s">
        <v>152</v>
      </c>
      <c r="C46" s="229"/>
      <c r="D46" s="229"/>
      <c r="E46" s="229"/>
      <c r="F46" s="229"/>
      <c r="G46" s="229"/>
      <c r="H46" s="229"/>
      <c r="I46" s="768" t="s">
        <v>1527</v>
      </c>
    </row>
    <row r="47" spans="1:19">
      <c r="A47" s="2304" t="s">
        <v>153</v>
      </c>
      <c r="B47" s="289"/>
      <c r="C47" s="289"/>
      <c r="D47" s="289"/>
      <c r="E47" s="289"/>
      <c r="F47" s="2304"/>
      <c r="G47" s="289"/>
      <c r="H47" s="289"/>
      <c r="I47" s="289"/>
    </row>
    <row r="48" spans="1:19" ht="15.75">
      <c r="B48" s="1840"/>
    </row>
    <row r="53" spans="2:2">
      <c r="B53" s="30"/>
    </row>
    <row r="54" spans="2:2">
      <c r="B54" s="30"/>
    </row>
    <row r="55" spans="2:2">
      <c r="B55" s="30"/>
    </row>
    <row r="56" spans="2:2">
      <c r="B56" s="30"/>
    </row>
    <row r="57" spans="2:2">
      <c r="B57" s="30"/>
    </row>
    <row r="58" spans="2:2">
      <c r="B58" s="30"/>
    </row>
    <row r="59" spans="2:2">
      <c r="B59" s="30"/>
    </row>
    <row r="60" spans="2:2">
      <c r="B60" s="30"/>
    </row>
    <row r="61" spans="2:2">
      <c r="B61" s="30"/>
    </row>
    <row r="62" spans="2:2">
      <c r="B62" s="30"/>
    </row>
  </sheetData>
  <customSheetViews>
    <customSheetView guid="{2AF3F5E9-4F61-4561-B177-4F48CBC3D886}" scale="75" colorId="22" fitToPage="1">
      <selection activeCell="G33" sqref="G33"/>
      <pageMargins left="0.4" right="0.4" top="0.3" bottom="0.3" header="0.5" footer="0.5"/>
      <pageSetup scale="70" orientation="landscape" r:id="rId1"/>
      <headerFooter alignWithMargins="0"/>
    </customSheetView>
    <customSheetView guid="{D7BBBF77-F838-4AB2-B5F9-DD407B90DD55}" scale="75" colorId="22" fitToPage="1">
      <selection activeCell="G33" sqref="G33"/>
      <pageMargins left="0.4" right="0.4" top="0.3" bottom="0.3" header="0.5" footer="0.5"/>
      <pageSetup scale="70" orientation="landscape" r:id="rId2"/>
      <headerFooter alignWithMargins="0"/>
    </customSheetView>
    <customSheetView guid="{4C413893-8AAD-4C6B-9F27-B589EDCD884E}" scale="75" colorId="22" showPageBreaks="1" fitToPage="1" printArea="1">
      <selection activeCell="Q26" sqref="Q26"/>
      <pageMargins left="0.4" right="0.4" top="0.3" bottom="0.3" header="0.5" footer="0.5"/>
      <pageSetup scale="70" orientation="landscape" r:id="rId3"/>
      <headerFooter alignWithMargins="0"/>
    </customSheetView>
    <customSheetView guid="{A5549170-DBF5-42F1-9039-D999624B11D4}" scale="75" colorId="22" showPageBreaks="1" fitToPage="1">
      <selection activeCell="B31" sqref="B31"/>
      <pageMargins left="0.4" right="0.4" top="0.3" bottom="0.3" header="0.5" footer="0.5"/>
      <pageSetup scale="70" orientation="landscape" r:id="rId4"/>
      <headerFooter alignWithMargins="0"/>
    </customSheetView>
    <customSheetView guid="{A483E518-C1FA-4CA5-BC5D-12DF2516F4BA}" scale="75" colorId="22" fitToPage="1">
      <selection activeCell="E30" sqref="E30"/>
      <pageMargins left="0.4" right="0.4" top="0.3" bottom="0.3" header="0.5" footer="0.5"/>
      <pageSetup scale="70" orientation="landscape" r:id="rId5"/>
      <headerFooter alignWithMargins="0"/>
    </customSheetView>
    <customSheetView guid="{7F4D4B31-14C7-431F-8554-797D686306A3}" scale="75" colorId="22" fitToPage="1">
      <selection activeCell="E30" sqref="E30"/>
      <pageMargins left="0.4" right="0.4" top="0.3" bottom="0.3" header="0.5" footer="0.5"/>
      <pageSetup scale="70" orientation="landscape" r:id="rId6"/>
      <headerFooter alignWithMargins="0"/>
    </customSheetView>
  </customSheetViews>
  <phoneticPr fontId="83" type="noConversion"/>
  <pageMargins left="0.4" right="0.4" top="0.3" bottom="0.3" header="0.5" footer="0.5"/>
  <pageSetup scale="66" orientation="landscape" r:id="rId7"/>
  <headerFooter alignWithMargins="0"/>
  <customProperties>
    <customPr name="_pios_id" r:id="rId8"/>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137"/>
  <sheetViews>
    <sheetView workbookViewId="0"/>
  </sheetViews>
  <sheetFormatPr defaultColWidth="9.77734375" defaultRowHeight="15"/>
  <cols>
    <col min="1" max="1" width="4.77734375" customWidth="1"/>
    <col min="2" max="2" width="32.77734375" customWidth="1"/>
    <col min="3" max="3" width="20.77734375" customWidth="1"/>
    <col min="4" max="5" width="18.77734375" customWidth="1"/>
    <col min="6" max="6" width="22.88671875" customWidth="1"/>
  </cols>
  <sheetData>
    <row r="1" spans="1:6" ht="15.75" thickBot="1">
      <c r="A1" s="229" t="str">
        <f>+'Data sheet'!A53</f>
        <v>Annual Report of New York American Water Company, Inc.  - Service Area 2                          Year Ended  December 31, 2018</v>
      </c>
      <c r="B1" s="229"/>
      <c r="C1" s="229"/>
      <c r="D1" s="229"/>
      <c r="E1" s="229"/>
      <c r="F1" s="229"/>
    </row>
    <row r="2" spans="1:6">
      <c r="A2" s="137"/>
      <c r="B2" s="138"/>
      <c r="C2" s="138"/>
      <c r="D2" s="138"/>
      <c r="E2" s="138"/>
      <c r="F2" s="139"/>
    </row>
    <row r="3" spans="1:6" ht="15.75">
      <c r="A3" s="125" t="s">
        <v>154</v>
      </c>
      <c r="B3" s="123"/>
      <c r="C3" s="123"/>
      <c r="D3" s="123"/>
      <c r="E3" s="123"/>
      <c r="F3" s="140"/>
    </row>
    <row r="4" spans="1:6">
      <c r="A4" s="106"/>
      <c r="B4" s="107"/>
      <c r="C4" s="107"/>
      <c r="D4" s="1277"/>
      <c r="E4" s="107"/>
      <c r="F4" s="110"/>
    </row>
    <row r="5" spans="1:6">
      <c r="A5" s="95"/>
      <c r="B5" s="96"/>
      <c r="C5" s="96"/>
      <c r="D5" s="96"/>
      <c r="E5" s="96"/>
      <c r="F5" s="97"/>
    </row>
    <row r="6" spans="1:6">
      <c r="A6" s="95"/>
      <c r="B6" s="114" t="s">
        <v>155</v>
      </c>
      <c r="C6" s="96"/>
      <c r="D6" s="96"/>
      <c r="E6" s="96"/>
      <c r="F6" s="97"/>
    </row>
    <row r="7" spans="1:6">
      <c r="A7" s="95"/>
      <c r="B7" s="114"/>
      <c r="C7" s="96"/>
      <c r="D7" s="96"/>
      <c r="E7" s="96"/>
      <c r="F7" s="97"/>
    </row>
    <row r="8" spans="1:6">
      <c r="A8" s="95"/>
      <c r="B8" s="114" t="s">
        <v>156</v>
      </c>
      <c r="C8" s="96"/>
      <c r="D8" s="96"/>
      <c r="E8" s="96"/>
      <c r="F8" s="97"/>
    </row>
    <row r="9" spans="1:6">
      <c r="A9" s="95"/>
      <c r="B9" s="114" t="s">
        <v>157</v>
      </c>
      <c r="C9" s="96"/>
      <c r="D9" s="96"/>
      <c r="E9" s="96"/>
      <c r="F9" s="97"/>
    </row>
    <row r="10" spans="1:6">
      <c r="A10" s="95"/>
      <c r="B10" s="114"/>
      <c r="C10" s="96"/>
      <c r="D10" s="96"/>
      <c r="E10" s="96"/>
      <c r="F10" s="97"/>
    </row>
    <row r="11" spans="1:6">
      <c r="A11" s="95"/>
      <c r="B11" s="114" t="s">
        <v>158</v>
      </c>
      <c r="C11" s="96"/>
      <c r="D11" s="96"/>
      <c r="E11" s="96"/>
      <c r="F11" s="97"/>
    </row>
    <row r="12" spans="1:6">
      <c r="A12" s="95"/>
      <c r="B12" s="114"/>
      <c r="C12" s="96"/>
      <c r="D12" s="96"/>
      <c r="E12" s="96"/>
      <c r="F12" s="97"/>
    </row>
    <row r="13" spans="1:6">
      <c r="A13" s="95"/>
      <c r="B13" s="114" t="s">
        <v>159</v>
      </c>
      <c r="C13" s="96"/>
      <c r="D13" s="96"/>
      <c r="E13" s="96"/>
      <c r="F13" s="97"/>
    </row>
    <row r="14" spans="1:6">
      <c r="A14" s="95"/>
      <c r="B14" s="114"/>
      <c r="C14" s="96"/>
      <c r="D14" s="96"/>
      <c r="E14" s="96"/>
      <c r="F14" s="97"/>
    </row>
    <row r="15" spans="1:6">
      <c r="A15" s="95"/>
      <c r="B15" s="114" t="s">
        <v>160</v>
      </c>
      <c r="C15" s="96"/>
      <c r="D15" s="96"/>
      <c r="E15" s="96"/>
      <c r="F15" s="97"/>
    </row>
    <row r="16" spans="1:6">
      <c r="A16" s="106"/>
      <c r="B16" s="107"/>
      <c r="C16" s="107"/>
      <c r="D16" s="107"/>
      <c r="E16" s="107"/>
      <c r="F16" s="110"/>
    </row>
    <row r="17" spans="1:6">
      <c r="A17" s="467"/>
      <c r="B17" s="96"/>
      <c r="C17" s="96"/>
      <c r="D17" s="742" t="s">
        <v>2383</v>
      </c>
      <c r="E17" s="742" t="s">
        <v>161</v>
      </c>
      <c r="F17" s="425" t="s">
        <v>2383</v>
      </c>
    </row>
    <row r="18" spans="1:6">
      <c r="A18" s="467" t="s">
        <v>1122</v>
      </c>
      <c r="B18" s="123" t="s">
        <v>162</v>
      </c>
      <c r="C18" s="123"/>
      <c r="D18" s="742" t="s">
        <v>3928</v>
      </c>
      <c r="E18" s="742" t="s">
        <v>2348</v>
      </c>
      <c r="F18" s="425" t="s">
        <v>2385</v>
      </c>
    </row>
    <row r="19" spans="1:6">
      <c r="A19" s="549" t="s">
        <v>1134</v>
      </c>
      <c r="B19" s="141" t="s">
        <v>3281</v>
      </c>
      <c r="C19" s="141"/>
      <c r="D19" s="743" t="s">
        <v>3282</v>
      </c>
      <c r="E19" s="743" t="s">
        <v>3283</v>
      </c>
      <c r="F19" s="429" t="s">
        <v>3284</v>
      </c>
    </row>
    <row r="20" spans="1:6">
      <c r="A20" s="467">
        <v>1</v>
      </c>
      <c r="B20" s="96" t="s">
        <v>962</v>
      </c>
      <c r="C20" s="96"/>
      <c r="D20" s="574"/>
      <c r="E20" s="574"/>
      <c r="F20" s="506">
        <f t="shared" ref="F20:F21" si="0">D20+E20</f>
        <v>0</v>
      </c>
    </row>
    <row r="21" spans="1:6">
      <c r="A21" s="467">
        <v>2</v>
      </c>
      <c r="B21" s="2080"/>
      <c r="C21" s="96"/>
      <c r="D21" s="555"/>
      <c r="E21" s="555"/>
      <c r="F21" s="507">
        <f t="shared" si="0"/>
        <v>0</v>
      </c>
    </row>
    <row r="22" spans="1:6">
      <c r="A22" s="467">
        <v>3</v>
      </c>
      <c r="B22" s="96"/>
      <c r="C22" s="96"/>
      <c r="D22" s="555"/>
      <c r="E22" s="555"/>
      <c r="F22" s="507">
        <f t="shared" ref="F22:F61" si="1">D22+E22</f>
        <v>0</v>
      </c>
    </row>
    <row r="23" spans="1:6">
      <c r="A23" s="467">
        <v>4</v>
      </c>
      <c r="B23" s="96"/>
      <c r="C23" s="96"/>
      <c r="D23" s="555"/>
      <c r="E23" s="555"/>
      <c r="F23" s="507">
        <f t="shared" si="1"/>
        <v>0</v>
      </c>
    </row>
    <row r="24" spans="1:6">
      <c r="A24" s="467">
        <v>5</v>
      </c>
      <c r="B24" s="96"/>
      <c r="C24" s="96"/>
      <c r="D24" s="555"/>
      <c r="E24" s="555"/>
      <c r="F24" s="507">
        <f t="shared" si="1"/>
        <v>0</v>
      </c>
    </row>
    <row r="25" spans="1:6">
      <c r="A25" s="467">
        <v>6</v>
      </c>
      <c r="B25" s="96"/>
      <c r="C25" s="96"/>
      <c r="D25" s="555"/>
      <c r="E25" s="555"/>
      <c r="F25" s="507">
        <f t="shared" si="1"/>
        <v>0</v>
      </c>
    </row>
    <row r="26" spans="1:6">
      <c r="A26" s="467">
        <v>7</v>
      </c>
      <c r="B26" s="96"/>
      <c r="C26" s="96"/>
      <c r="D26" s="555"/>
      <c r="E26" s="555"/>
      <c r="F26" s="507">
        <f t="shared" si="1"/>
        <v>0</v>
      </c>
    </row>
    <row r="27" spans="1:6">
      <c r="A27" s="467">
        <v>8</v>
      </c>
      <c r="B27" s="96"/>
      <c r="C27" s="96"/>
      <c r="D27" s="555"/>
      <c r="E27" s="555"/>
      <c r="F27" s="507">
        <f t="shared" si="1"/>
        <v>0</v>
      </c>
    </row>
    <row r="28" spans="1:6">
      <c r="A28" s="467">
        <v>9</v>
      </c>
      <c r="B28" s="96"/>
      <c r="C28" s="96"/>
      <c r="D28" s="555"/>
      <c r="E28" s="555"/>
      <c r="F28" s="507">
        <f t="shared" si="1"/>
        <v>0</v>
      </c>
    </row>
    <row r="29" spans="1:6">
      <c r="A29" s="467">
        <v>10</v>
      </c>
      <c r="B29" s="96"/>
      <c r="C29" s="96"/>
      <c r="D29" s="555"/>
      <c r="E29" s="555"/>
      <c r="F29" s="507">
        <f t="shared" si="1"/>
        <v>0</v>
      </c>
    </row>
    <row r="30" spans="1:6">
      <c r="A30" s="467">
        <v>11</v>
      </c>
      <c r="B30" s="96"/>
      <c r="C30" s="96"/>
      <c r="D30" s="555"/>
      <c r="E30" s="555"/>
      <c r="F30" s="507">
        <f t="shared" si="1"/>
        <v>0</v>
      </c>
    </row>
    <row r="31" spans="1:6">
      <c r="A31" s="467">
        <v>12</v>
      </c>
      <c r="B31" s="96"/>
      <c r="C31" s="96"/>
      <c r="D31" s="555"/>
      <c r="E31" s="555"/>
      <c r="F31" s="507">
        <f t="shared" si="1"/>
        <v>0</v>
      </c>
    </row>
    <row r="32" spans="1:6">
      <c r="A32" s="467">
        <v>13</v>
      </c>
      <c r="B32" s="96"/>
      <c r="C32" s="96"/>
      <c r="D32" s="555"/>
      <c r="E32" s="555"/>
      <c r="F32" s="507">
        <f t="shared" si="1"/>
        <v>0</v>
      </c>
    </row>
    <row r="33" spans="1:6">
      <c r="A33" s="467">
        <v>14</v>
      </c>
      <c r="B33" s="96"/>
      <c r="C33" s="96"/>
      <c r="D33" s="555"/>
      <c r="E33" s="555"/>
      <c r="F33" s="507">
        <f t="shared" si="1"/>
        <v>0</v>
      </c>
    </row>
    <row r="34" spans="1:6">
      <c r="A34" s="467">
        <v>15</v>
      </c>
      <c r="B34" s="96"/>
      <c r="C34" s="96"/>
      <c r="D34" s="555"/>
      <c r="E34" s="555"/>
      <c r="F34" s="507">
        <f t="shared" si="1"/>
        <v>0</v>
      </c>
    </row>
    <row r="35" spans="1:6">
      <c r="A35" s="467">
        <v>16</v>
      </c>
      <c r="B35" s="96"/>
      <c r="C35" s="96"/>
      <c r="D35" s="555"/>
      <c r="E35" s="555"/>
      <c r="F35" s="507">
        <f t="shared" si="1"/>
        <v>0</v>
      </c>
    </row>
    <row r="36" spans="1:6">
      <c r="A36" s="467">
        <v>17</v>
      </c>
      <c r="B36" s="96"/>
      <c r="C36" s="96"/>
      <c r="D36" s="555"/>
      <c r="E36" s="555"/>
      <c r="F36" s="507">
        <f t="shared" si="1"/>
        <v>0</v>
      </c>
    </row>
    <row r="37" spans="1:6">
      <c r="A37" s="467">
        <v>18</v>
      </c>
      <c r="B37" s="96"/>
      <c r="C37" s="96"/>
      <c r="D37" s="555"/>
      <c r="E37" s="555"/>
      <c r="F37" s="507">
        <f t="shared" si="1"/>
        <v>0</v>
      </c>
    </row>
    <row r="38" spans="1:6">
      <c r="A38" s="467">
        <v>19</v>
      </c>
      <c r="B38" s="96"/>
      <c r="C38" s="96"/>
      <c r="D38" s="555"/>
      <c r="E38" s="555"/>
      <c r="F38" s="507">
        <f t="shared" si="1"/>
        <v>0</v>
      </c>
    </row>
    <row r="39" spans="1:6">
      <c r="A39" s="467">
        <v>20</v>
      </c>
      <c r="B39" s="96"/>
      <c r="C39" s="96"/>
      <c r="D39" s="555"/>
      <c r="E39" s="555"/>
      <c r="F39" s="507">
        <f t="shared" si="1"/>
        <v>0</v>
      </c>
    </row>
    <row r="40" spans="1:6">
      <c r="A40" s="467">
        <v>21</v>
      </c>
      <c r="B40" s="96"/>
      <c r="C40" s="96"/>
      <c r="D40" s="555"/>
      <c r="E40" s="555"/>
      <c r="F40" s="507">
        <f t="shared" si="1"/>
        <v>0</v>
      </c>
    </row>
    <row r="41" spans="1:6">
      <c r="A41" s="467">
        <v>22</v>
      </c>
      <c r="B41" s="96"/>
      <c r="C41" s="96"/>
      <c r="D41" s="555"/>
      <c r="E41" s="555"/>
      <c r="F41" s="507">
        <f t="shared" si="1"/>
        <v>0</v>
      </c>
    </row>
    <row r="42" spans="1:6">
      <c r="A42" s="467">
        <v>23</v>
      </c>
      <c r="B42" s="96"/>
      <c r="C42" s="96"/>
      <c r="D42" s="555"/>
      <c r="E42" s="555"/>
      <c r="F42" s="507">
        <f t="shared" si="1"/>
        <v>0</v>
      </c>
    </row>
    <row r="43" spans="1:6">
      <c r="A43" s="467">
        <v>24</v>
      </c>
      <c r="B43" s="96"/>
      <c r="C43" s="96"/>
      <c r="D43" s="555"/>
      <c r="E43" s="555"/>
      <c r="F43" s="507">
        <f t="shared" si="1"/>
        <v>0</v>
      </c>
    </row>
    <row r="44" spans="1:6">
      <c r="A44" s="467">
        <v>25</v>
      </c>
      <c r="B44" s="96"/>
      <c r="C44" s="96"/>
      <c r="D44" s="555"/>
      <c r="E44" s="555"/>
      <c r="F44" s="507">
        <f t="shared" si="1"/>
        <v>0</v>
      </c>
    </row>
    <row r="45" spans="1:6">
      <c r="A45" s="467">
        <v>26</v>
      </c>
      <c r="B45" s="96"/>
      <c r="C45" s="96"/>
      <c r="D45" s="555"/>
      <c r="E45" s="555"/>
      <c r="F45" s="507">
        <f t="shared" si="1"/>
        <v>0</v>
      </c>
    </row>
    <row r="46" spans="1:6">
      <c r="A46" s="467">
        <v>27</v>
      </c>
      <c r="B46" s="96"/>
      <c r="C46" s="96"/>
      <c r="D46" s="555"/>
      <c r="E46" s="555"/>
      <c r="F46" s="507">
        <f t="shared" si="1"/>
        <v>0</v>
      </c>
    </row>
    <row r="47" spans="1:6">
      <c r="A47" s="467">
        <v>28</v>
      </c>
      <c r="B47" s="96"/>
      <c r="C47" s="96"/>
      <c r="D47" s="555"/>
      <c r="E47" s="555"/>
      <c r="F47" s="507">
        <f t="shared" si="1"/>
        <v>0</v>
      </c>
    </row>
    <row r="48" spans="1:6">
      <c r="A48" s="467">
        <v>29</v>
      </c>
      <c r="B48" s="96"/>
      <c r="C48" s="96"/>
      <c r="D48" s="555"/>
      <c r="E48" s="555"/>
      <c r="F48" s="507">
        <f t="shared" si="1"/>
        <v>0</v>
      </c>
    </row>
    <row r="49" spans="1:6">
      <c r="A49" s="467">
        <v>30</v>
      </c>
      <c r="B49" s="96"/>
      <c r="C49" s="96"/>
      <c r="D49" s="555"/>
      <c r="E49" s="555"/>
      <c r="F49" s="507">
        <f t="shared" si="1"/>
        <v>0</v>
      </c>
    </row>
    <row r="50" spans="1:6">
      <c r="A50" s="467">
        <v>31</v>
      </c>
      <c r="B50" s="96"/>
      <c r="C50" s="96"/>
      <c r="D50" s="555"/>
      <c r="E50" s="555"/>
      <c r="F50" s="507">
        <f t="shared" si="1"/>
        <v>0</v>
      </c>
    </row>
    <row r="51" spans="1:6">
      <c r="A51" s="467">
        <v>32</v>
      </c>
      <c r="B51" s="96"/>
      <c r="C51" s="96"/>
      <c r="D51" s="555"/>
      <c r="E51" s="555"/>
      <c r="F51" s="507">
        <f t="shared" si="1"/>
        <v>0</v>
      </c>
    </row>
    <row r="52" spans="1:6">
      <c r="A52" s="467">
        <v>33</v>
      </c>
      <c r="B52" s="96"/>
      <c r="C52" s="96"/>
      <c r="D52" s="555"/>
      <c r="E52" s="555"/>
      <c r="F52" s="507">
        <f t="shared" si="1"/>
        <v>0</v>
      </c>
    </row>
    <row r="53" spans="1:6">
      <c r="A53" s="467">
        <v>34</v>
      </c>
      <c r="B53" s="96"/>
      <c r="C53" s="96"/>
      <c r="D53" s="555"/>
      <c r="E53" s="555"/>
      <c r="F53" s="507">
        <f t="shared" si="1"/>
        <v>0</v>
      </c>
    </row>
    <row r="54" spans="1:6">
      <c r="A54" s="467">
        <v>35</v>
      </c>
      <c r="B54" s="96"/>
      <c r="C54" s="96"/>
      <c r="D54" s="555"/>
      <c r="E54" s="555"/>
      <c r="F54" s="507">
        <f t="shared" si="1"/>
        <v>0</v>
      </c>
    </row>
    <row r="55" spans="1:6">
      <c r="A55" s="467">
        <v>36</v>
      </c>
      <c r="B55" s="96"/>
      <c r="C55" s="96"/>
      <c r="D55" s="555"/>
      <c r="E55" s="555"/>
      <c r="F55" s="507">
        <f t="shared" si="1"/>
        <v>0</v>
      </c>
    </row>
    <row r="56" spans="1:6">
      <c r="A56" s="467">
        <v>37</v>
      </c>
      <c r="B56" s="96"/>
      <c r="C56" s="96"/>
      <c r="D56" s="555"/>
      <c r="E56" s="555"/>
      <c r="F56" s="507">
        <f t="shared" si="1"/>
        <v>0</v>
      </c>
    </row>
    <row r="57" spans="1:6">
      <c r="A57" s="467">
        <v>38</v>
      </c>
      <c r="B57" s="96"/>
      <c r="C57" s="96"/>
      <c r="D57" s="555"/>
      <c r="E57" s="555"/>
      <c r="F57" s="507">
        <f t="shared" si="1"/>
        <v>0</v>
      </c>
    </row>
    <row r="58" spans="1:6">
      <c r="A58" s="467">
        <v>39</v>
      </c>
      <c r="B58" s="96"/>
      <c r="C58" s="96"/>
      <c r="D58" s="555"/>
      <c r="E58" s="555"/>
      <c r="F58" s="507">
        <f t="shared" si="1"/>
        <v>0</v>
      </c>
    </row>
    <row r="59" spans="1:6">
      <c r="A59" s="467">
        <v>40</v>
      </c>
      <c r="B59" s="96"/>
      <c r="C59" s="96"/>
      <c r="D59" s="555"/>
      <c r="E59" s="555"/>
      <c r="F59" s="507">
        <f t="shared" si="1"/>
        <v>0</v>
      </c>
    </row>
    <row r="60" spans="1:6">
      <c r="A60" s="467">
        <v>41</v>
      </c>
      <c r="B60" s="96"/>
      <c r="C60" s="96"/>
      <c r="D60" s="555"/>
      <c r="E60" s="555"/>
      <c r="F60" s="507">
        <f t="shared" si="1"/>
        <v>0</v>
      </c>
    </row>
    <row r="61" spans="1:6">
      <c r="A61" s="467">
        <v>42</v>
      </c>
      <c r="B61" s="96" t="s">
        <v>2349</v>
      </c>
      <c r="C61" s="96"/>
      <c r="D61" s="555"/>
      <c r="E61" s="555"/>
      <c r="F61" s="507">
        <f t="shared" si="1"/>
        <v>0</v>
      </c>
    </row>
    <row r="62" spans="1:6" ht="15.75" thickBot="1">
      <c r="A62" s="457">
        <v>43</v>
      </c>
      <c r="B62" s="556" t="s">
        <v>433</v>
      </c>
      <c r="C62" s="556"/>
      <c r="D62" s="557">
        <f>SUM(D20:D61)</f>
        <v>0</v>
      </c>
      <c r="E62" s="557">
        <f>SUM(E20:E61)</f>
        <v>0</v>
      </c>
      <c r="F62" s="461">
        <f>SUM(F20:F61)</f>
        <v>0</v>
      </c>
    </row>
    <row r="63" spans="1:6">
      <c r="A63" s="96" t="s">
        <v>1527</v>
      </c>
      <c r="B63" s="96"/>
      <c r="C63" s="96"/>
      <c r="D63" s="96"/>
      <c r="E63" s="96"/>
      <c r="F63" s="96"/>
    </row>
    <row r="64" spans="1:6">
      <c r="A64" s="123" t="s">
        <v>434</v>
      </c>
      <c r="B64" s="123"/>
      <c r="C64" s="123"/>
      <c r="D64" s="123"/>
      <c r="E64" s="123"/>
      <c r="F64" s="123"/>
    </row>
    <row r="65" spans="1:6">
      <c r="A65" s="96"/>
      <c r="B65" s="96"/>
      <c r="C65" s="96"/>
      <c r="D65" s="96"/>
      <c r="E65" s="96"/>
      <c r="F65" s="96"/>
    </row>
    <row r="66" spans="1:6">
      <c r="A66" s="96"/>
      <c r="B66" s="96"/>
      <c r="C66" s="96"/>
      <c r="D66" s="96"/>
      <c r="E66" s="96"/>
      <c r="F66" s="96"/>
    </row>
    <row r="67" spans="1:6">
      <c r="A67" s="96"/>
      <c r="B67" s="96"/>
      <c r="C67" s="96"/>
      <c r="D67" s="96"/>
      <c r="E67" s="96"/>
      <c r="F67" s="96"/>
    </row>
    <row r="68" spans="1:6">
      <c r="A68" s="96"/>
      <c r="B68" s="96"/>
      <c r="C68" s="96"/>
      <c r="D68" s="96"/>
      <c r="E68" s="96"/>
      <c r="F68" s="96"/>
    </row>
    <row r="69" spans="1:6">
      <c r="A69" s="96"/>
      <c r="B69" s="96"/>
      <c r="C69" s="96"/>
      <c r="D69" s="96"/>
      <c r="E69" s="96"/>
      <c r="F69" s="96"/>
    </row>
    <row r="70" spans="1:6">
      <c r="A70" s="96"/>
      <c r="B70" s="96"/>
      <c r="C70" s="96"/>
      <c r="D70" s="96"/>
      <c r="E70" s="96"/>
      <c r="F70" s="96"/>
    </row>
    <row r="71" spans="1:6">
      <c r="A71" s="96"/>
      <c r="B71" s="96"/>
      <c r="C71" s="96"/>
      <c r="D71" s="96"/>
      <c r="E71" s="96"/>
      <c r="F71" s="96"/>
    </row>
    <row r="72" spans="1:6">
      <c r="A72" s="96"/>
      <c r="B72" s="96"/>
      <c r="C72" s="96"/>
      <c r="D72" s="96"/>
      <c r="E72" s="96"/>
      <c r="F72" s="96"/>
    </row>
    <row r="73" spans="1:6">
      <c r="A73" s="96"/>
      <c r="B73" s="96"/>
      <c r="C73" s="96"/>
      <c r="D73" s="96"/>
      <c r="E73" s="96"/>
      <c r="F73" s="96"/>
    </row>
    <row r="74" spans="1:6">
      <c r="A74" s="96"/>
      <c r="B74" s="96"/>
      <c r="C74" s="96"/>
      <c r="D74" s="96"/>
      <c r="E74" s="96"/>
      <c r="F74" s="96"/>
    </row>
    <row r="75" spans="1:6">
      <c r="A75" s="96"/>
      <c r="B75" s="96"/>
      <c r="C75" s="96"/>
      <c r="D75" s="96"/>
      <c r="E75" s="96"/>
      <c r="F75" s="96"/>
    </row>
    <row r="76" spans="1:6">
      <c r="A76" s="96"/>
      <c r="B76" s="96"/>
      <c r="C76" s="96"/>
      <c r="D76" s="96"/>
      <c r="E76" s="96"/>
      <c r="F76" s="96"/>
    </row>
    <row r="77" spans="1:6">
      <c r="A77" s="96"/>
      <c r="B77" s="96"/>
      <c r="C77" s="96"/>
      <c r="D77" s="96"/>
      <c r="E77" s="96"/>
      <c r="F77" s="96"/>
    </row>
    <row r="78" spans="1:6">
      <c r="A78" s="96"/>
      <c r="B78" s="96"/>
      <c r="C78" s="96"/>
      <c r="D78" s="96"/>
      <c r="E78" s="96"/>
      <c r="F78" s="96"/>
    </row>
    <row r="79" spans="1:6">
      <c r="A79" s="96"/>
      <c r="B79" s="96"/>
      <c r="C79" s="96"/>
      <c r="D79" s="96"/>
      <c r="E79" s="96"/>
      <c r="F79" s="96"/>
    </row>
    <row r="80" spans="1:6">
      <c r="A80" s="96"/>
      <c r="B80" s="96"/>
      <c r="C80" s="96"/>
      <c r="D80" s="96"/>
      <c r="E80" s="96"/>
      <c r="F80" s="96"/>
    </row>
    <row r="81" spans="1:6">
      <c r="A81" s="96"/>
      <c r="B81" s="96"/>
      <c r="C81" s="96"/>
      <c r="D81" s="96"/>
      <c r="E81" s="96"/>
      <c r="F81" s="96"/>
    </row>
    <row r="82" spans="1:6">
      <c r="A82" s="96"/>
      <c r="B82" s="96"/>
      <c r="C82" s="96"/>
      <c r="D82" s="96"/>
      <c r="E82" s="96"/>
      <c r="F82" s="96"/>
    </row>
    <row r="83" spans="1:6">
      <c r="A83" s="96"/>
      <c r="B83" s="96"/>
      <c r="C83" s="96"/>
      <c r="D83" s="96"/>
      <c r="E83" s="96"/>
      <c r="F83" s="96"/>
    </row>
    <row r="84" spans="1:6">
      <c r="A84" s="96"/>
      <c r="B84" s="96"/>
      <c r="C84" s="96"/>
      <c r="D84" s="96"/>
      <c r="E84" s="96"/>
      <c r="F84" s="96"/>
    </row>
    <row r="85" spans="1:6">
      <c r="A85" s="96"/>
      <c r="B85" s="96"/>
      <c r="C85" s="96"/>
      <c r="D85" s="96"/>
      <c r="E85" s="96"/>
      <c r="F85" s="96"/>
    </row>
    <row r="86" spans="1:6">
      <c r="A86" s="96"/>
      <c r="B86" s="96"/>
      <c r="C86" s="96"/>
      <c r="D86" s="96"/>
      <c r="E86" s="96"/>
      <c r="F86" s="96"/>
    </row>
    <row r="87" spans="1:6">
      <c r="A87" s="96"/>
      <c r="B87" s="96"/>
      <c r="C87" s="96"/>
      <c r="D87" s="96"/>
      <c r="E87" s="96"/>
      <c r="F87" s="96"/>
    </row>
    <row r="88" spans="1:6">
      <c r="A88" s="96"/>
      <c r="B88" s="96"/>
      <c r="C88" s="96"/>
      <c r="D88" s="96"/>
      <c r="E88" s="96"/>
      <c r="F88" s="96"/>
    </row>
    <row r="89" spans="1:6">
      <c r="A89" s="96"/>
      <c r="B89" s="96"/>
      <c r="C89" s="96"/>
      <c r="D89" s="96"/>
      <c r="E89" s="96"/>
      <c r="F89" s="96"/>
    </row>
    <row r="90" spans="1:6">
      <c r="A90" s="96"/>
      <c r="B90" s="96"/>
      <c r="C90" s="96"/>
      <c r="D90" s="96"/>
      <c r="E90" s="96"/>
      <c r="F90" s="96"/>
    </row>
    <row r="91" spans="1:6">
      <c r="A91" s="96"/>
      <c r="B91" s="96"/>
      <c r="C91" s="96"/>
      <c r="D91" s="96"/>
      <c r="E91" s="96"/>
      <c r="F91" s="96"/>
    </row>
    <row r="92" spans="1:6">
      <c r="A92" s="96"/>
      <c r="B92" s="96"/>
      <c r="C92" s="96"/>
      <c r="D92" s="96"/>
      <c r="E92" s="96"/>
      <c r="F92" s="96"/>
    </row>
    <row r="93" spans="1:6">
      <c r="A93" s="96"/>
      <c r="B93" s="96"/>
      <c r="C93" s="96"/>
      <c r="D93" s="96"/>
      <c r="E93" s="96"/>
      <c r="F93" s="96"/>
    </row>
    <row r="94" spans="1:6">
      <c r="A94" s="96"/>
      <c r="B94" s="96"/>
      <c r="C94" s="96"/>
      <c r="D94" s="96"/>
      <c r="E94" s="96"/>
      <c r="F94" s="96"/>
    </row>
    <row r="95" spans="1:6">
      <c r="A95" s="96"/>
      <c r="B95" s="96"/>
      <c r="C95" s="96"/>
      <c r="D95" s="96"/>
      <c r="E95" s="96"/>
      <c r="F95" s="96"/>
    </row>
    <row r="96" spans="1:6">
      <c r="A96" s="96"/>
      <c r="B96" s="96"/>
      <c r="C96" s="96"/>
      <c r="D96" s="96"/>
      <c r="E96" s="96"/>
      <c r="F96" s="96"/>
    </row>
    <row r="97" spans="1:6">
      <c r="A97" s="96"/>
      <c r="B97" s="96"/>
      <c r="C97" s="96"/>
      <c r="D97" s="96"/>
      <c r="E97" s="96"/>
      <c r="F97" s="96"/>
    </row>
    <row r="98" spans="1:6">
      <c r="A98" s="96"/>
      <c r="B98" s="96"/>
      <c r="C98" s="96"/>
      <c r="D98" s="96"/>
      <c r="E98" s="96"/>
      <c r="F98" s="96"/>
    </row>
    <row r="99" spans="1:6">
      <c r="A99" s="96"/>
      <c r="B99" s="96"/>
      <c r="C99" s="96"/>
      <c r="D99" s="96"/>
      <c r="E99" s="96"/>
      <c r="F99" s="96"/>
    </row>
    <row r="100" spans="1:6">
      <c r="A100" s="96"/>
      <c r="B100" s="96"/>
      <c r="C100" s="96"/>
      <c r="D100" s="96"/>
      <c r="E100" s="96"/>
      <c r="F100" s="96"/>
    </row>
    <row r="101" spans="1:6">
      <c r="A101" s="96"/>
      <c r="B101" s="96"/>
      <c r="C101" s="96"/>
      <c r="D101" s="96"/>
      <c r="E101" s="96"/>
      <c r="F101" s="96"/>
    </row>
    <row r="102" spans="1:6">
      <c r="A102" s="96"/>
      <c r="B102" s="96"/>
      <c r="C102" s="96"/>
      <c r="D102" s="96"/>
      <c r="E102" s="96"/>
      <c r="F102" s="96"/>
    </row>
    <row r="103" spans="1:6">
      <c r="A103" s="96"/>
      <c r="B103" s="96"/>
      <c r="C103" s="96"/>
      <c r="D103" s="96"/>
      <c r="E103" s="96"/>
      <c r="F103" s="96"/>
    </row>
    <row r="104" spans="1:6">
      <c r="A104" s="96"/>
      <c r="B104" s="96"/>
      <c r="C104" s="96"/>
      <c r="D104" s="96"/>
      <c r="E104" s="96"/>
      <c r="F104" s="96"/>
    </row>
    <row r="105" spans="1:6">
      <c r="A105" s="96"/>
      <c r="B105" s="96"/>
      <c r="C105" s="96"/>
      <c r="D105" s="96"/>
      <c r="E105" s="96"/>
      <c r="F105" s="96"/>
    </row>
    <row r="106" spans="1:6">
      <c r="A106" s="96"/>
      <c r="B106" s="96"/>
      <c r="C106" s="96"/>
      <c r="D106" s="96"/>
      <c r="E106" s="96"/>
      <c r="F106" s="96"/>
    </row>
    <row r="107" spans="1:6">
      <c r="A107" s="96"/>
      <c r="B107" s="96"/>
      <c r="C107" s="96"/>
      <c r="D107" s="96"/>
      <c r="E107" s="96"/>
      <c r="F107" s="96"/>
    </row>
    <row r="108" spans="1:6">
      <c r="A108" s="96"/>
      <c r="B108" s="96"/>
      <c r="C108" s="96"/>
      <c r="D108" s="96"/>
      <c r="E108" s="96"/>
      <c r="F108" s="96"/>
    </row>
    <row r="109" spans="1:6">
      <c r="A109" s="96"/>
      <c r="B109" s="96"/>
      <c r="C109" s="96"/>
      <c r="D109" s="96"/>
      <c r="E109" s="96"/>
      <c r="F109" s="96"/>
    </row>
    <row r="110" spans="1:6">
      <c r="A110" s="96"/>
      <c r="B110" s="96"/>
      <c r="C110" s="96"/>
      <c r="D110" s="96"/>
      <c r="E110" s="96"/>
      <c r="F110" s="96"/>
    </row>
    <row r="111" spans="1:6">
      <c r="A111" s="96"/>
      <c r="B111" s="96"/>
      <c r="C111" s="96"/>
      <c r="D111" s="96"/>
      <c r="E111" s="96"/>
      <c r="F111" s="96"/>
    </row>
    <row r="112" spans="1:6">
      <c r="A112" s="96"/>
      <c r="B112" s="96"/>
      <c r="C112" s="96"/>
      <c r="D112" s="96"/>
      <c r="E112" s="96"/>
      <c r="F112" s="96"/>
    </row>
    <row r="113" spans="1:6">
      <c r="A113" s="96"/>
      <c r="B113" s="96"/>
      <c r="C113" s="96"/>
      <c r="D113" s="96"/>
      <c r="E113" s="96"/>
      <c r="F113" s="96"/>
    </row>
    <row r="114" spans="1:6">
      <c r="A114" s="96"/>
      <c r="B114" s="96"/>
      <c r="C114" s="96"/>
      <c r="D114" s="96"/>
      <c r="E114" s="96"/>
      <c r="F114" s="96"/>
    </row>
    <row r="115" spans="1:6">
      <c r="A115" s="96"/>
      <c r="B115" s="96"/>
      <c r="C115" s="96"/>
      <c r="D115" s="96"/>
      <c r="E115" s="96"/>
      <c r="F115" s="96"/>
    </row>
    <row r="116" spans="1:6">
      <c r="A116" s="96"/>
      <c r="B116" s="96"/>
      <c r="C116" s="96"/>
      <c r="D116" s="96"/>
      <c r="E116" s="96"/>
      <c r="F116" s="96"/>
    </row>
    <row r="117" spans="1:6">
      <c r="A117" s="96"/>
      <c r="B117" s="96"/>
      <c r="C117" s="96"/>
      <c r="D117" s="96"/>
      <c r="E117" s="96"/>
      <c r="F117" s="96"/>
    </row>
    <row r="118" spans="1:6">
      <c r="A118" s="96"/>
      <c r="B118" s="96"/>
      <c r="C118" s="96"/>
      <c r="D118" s="96"/>
      <c r="E118" s="96"/>
      <c r="F118" s="96"/>
    </row>
    <row r="119" spans="1:6">
      <c r="A119" s="96"/>
      <c r="B119" s="96"/>
      <c r="C119" s="96"/>
      <c r="D119" s="96"/>
      <c r="E119" s="96"/>
      <c r="F119" s="96"/>
    </row>
    <row r="120" spans="1:6">
      <c r="A120" s="96"/>
      <c r="B120" s="96"/>
      <c r="C120" s="96"/>
      <c r="D120" s="96"/>
      <c r="E120" s="96"/>
      <c r="F120" s="96"/>
    </row>
    <row r="121" spans="1:6">
      <c r="A121" s="96"/>
      <c r="B121" s="96"/>
      <c r="C121" s="96"/>
      <c r="D121" s="96"/>
      <c r="E121" s="96"/>
      <c r="F121" s="96"/>
    </row>
    <row r="122" spans="1:6">
      <c r="A122" s="96"/>
      <c r="B122" s="96"/>
      <c r="C122" s="96"/>
      <c r="D122" s="96"/>
      <c r="E122" s="96"/>
      <c r="F122" s="96"/>
    </row>
    <row r="123" spans="1:6">
      <c r="A123" s="96"/>
      <c r="B123" s="96"/>
      <c r="C123" s="96"/>
      <c r="D123" s="96"/>
      <c r="E123" s="96"/>
      <c r="F123" s="96"/>
    </row>
    <row r="124" spans="1:6">
      <c r="A124" s="96"/>
      <c r="B124" s="96"/>
      <c r="C124" s="96"/>
      <c r="D124" s="96"/>
      <c r="E124" s="96"/>
      <c r="F124" s="96"/>
    </row>
    <row r="125" spans="1:6">
      <c r="A125" s="96"/>
      <c r="B125" s="96"/>
      <c r="C125" s="96"/>
      <c r="D125" s="96"/>
      <c r="E125" s="96"/>
      <c r="F125" s="96"/>
    </row>
    <row r="126" spans="1:6">
      <c r="A126" s="96"/>
      <c r="B126" s="96"/>
      <c r="C126" s="96"/>
      <c r="D126" s="96"/>
      <c r="E126" s="96"/>
      <c r="F126" s="96"/>
    </row>
    <row r="127" spans="1:6">
      <c r="A127" s="96"/>
      <c r="B127" s="96"/>
      <c r="C127" s="96"/>
      <c r="D127" s="96"/>
      <c r="E127" s="96"/>
      <c r="F127" s="96"/>
    </row>
    <row r="128" spans="1:6">
      <c r="A128" s="96"/>
      <c r="B128" s="96"/>
      <c r="C128" s="96"/>
      <c r="D128" s="96"/>
      <c r="E128" s="96"/>
      <c r="F128" s="96"/>
    </row>
    <row r="129" spans="1:6">
      <c r="A129" s="96"/>
      <c r="B129" s="96"/>
      <c r="C129" s="96"/>
      <c r="D129" s="96"/>
      <c r="E129" s="96"/>
      <c r="F129" s="96"/>
    </row>
    <row r="130" spans="1:6">
      <c r="A130" s="96"/>
      <c r="B130" s="96"/>
      <c r="C130" s="96"/>
      <c r="D130" s="96"/>
      <c r="E130" s="96"/>
      <c r="F130" s="96"/>
    </row>
    <row r="131" spans="1:6">
      <c r="A131" s="96"/>
      <c r="B131" s="96"/>
      <c r="C131" s="96"/>
      <c r="D131" s="96"/>
      <c r="E131" s="96"/>
      <c r="F131" s="96"/>
    </row>
    <row r="132" spans="1:6">
      <c r="A132" s="96"/>
      <c r="B132" s="96"/>
      <c r="C132" s="96"/>
      <c r="D132" s="96"/>
      <c r="E132" s="96"/>
      <c r="F132" s="96"/>
    </row>
    <row r="133" spans="1:6">
      <c r="A133" s="96"/>
      <c r="B133" s="96"/>
      <c r="C133" s="96"/>
      <c r="D133" s="96"/>
      <c r="E133" s="96"/>
      <c r="F133" s="96"/>
    </row>
    <row r="134" spans="1:6">
      <c r="A134" s="96"/>
      <c r="B134" s="96"/>
      <c r="C134" s="96"/>
      <c r="D134" s="96"/>
      <c r="E134" s="96"/>
      <c r="F134" s="96"/>
    </row>
    <row r="135" spans="1:6">
      <c r="A135" s="96"/>
      <c r="B135" s="96"/>
      <c r="C135" s="96"/>
      <c r="D135" s="96"/>
      <c r="E135" s="96"/>
      <c r="F135" s="96"/>
    </row>
    <row r="136" spans="1:6">
      <c r="A136" s="96"/>
      <c r="B136" s="96"/>
      <c r="C136" s="96"/>
      <c r="D136" s="96"/>
      <c r="E136" s="96"/>
      <c r="F136" s="96"/>
    </row>
    <row r="137" spans="1:6">
      <c r="A137" s="96"/>
      <c r="B137" s="96"/>
      <c r="C137" s="96"/>
      <c r="D137" s="96"/>
      <c r="E137" s="96"/>
      <c r="F137" s="96"/>
    </row>
  </sheetData>
  <customSheetViews>
    <customSheetView guid="{2AF3F5E9-4F61-4561-B177-4F48CBC3D886}" scale="75" colorId="22" fitToPage="1">
      <selection activeCell="B21" sqref="B21"/>
      <pageMargins left="0.4" right="0.4" top="0.3" bottom="0.3" header="0" footer="0"/>
      <printOptions horizontalCentered="1" verticalCentered="1"/>
      <pageSetup scale="69" orientation="portrait" r:id="rId1"/>
      <headerFooter alignWithMargins="0"/>
    </customSheetView>
    <customSheetView guid="{D7BBBF77-F838-4AB2-B5F9-DD407B90DD55}" scale="75" colorId="22" fitToPage="1">
      <selection activeCell="B21" sqref="B21"/>
      <pageMargins left="0.4" right="0.4" top="0.3" bottom="0.3" header="0" footer="0"/>
      <printOptions horizontalCentered="1" verticalCentered="1"/>
      <pageSetup scale="69" orientation="portrait" r:id="rId2"/>
      <headerFooter alignWithMargins="0"/>
    </customSheetView>
    <customSheetView guid="{4C413893-8AAD-4C6B-9F27-B589EDCD884E}" scale="75" colorId="22" fitToPage="1">
      <selection activeCell="B37" sqref="B37"/>
      <pageMargins left="0.4" right="0.4" top="0.3" bottom="0.3" header="0" footer="0"/>
      <printOptions horizontalCentered="1" verticalCentered="1"/>
      <pageSetup scale="69" orientation="portrait" r:id="rId3"/>
      <headerFooter alignWithMargins="0"/>
    </customSheetView>
    <customSheetView guid="{A5549170-DBF5-42F1-9039-D999624B11D4}" scale="75" colorId="22" fitToPage="1">
      <selection activeCell="B37" sqref="B37"/>
      <pageMargins left="0.4" right="0.4" top="0.3" bottom="0.3" header="0" footer="0"/>
      <printOptions horizontalCentered="1" verticalCentered="1"/>
      <pageSetup scale="69" orientation="portrait" r:id="rId4"/>
      <headerFooter alignWithMargins="0"/>
    </customSheetView>
    <customSheetView guid="{A483E518-C1FA-4CA5-BC5D-12DF2516F4BA}" scale="75" colorId="22" fitToPage="1">
      <selection activeCell="L5" sqref="L5"/>
      <pageMargins left="0.4" right="0.4" top="0.3" bottom="0.3" header="0" footer="0"/>
      <printOptions horizontalCentered="1" verticalCentered="1"/>
      <pageSetup scale="69" orientation="portrait" r:id="rId5"/>
      <headerFooter alignWithMargins="0"/>
    </customSheetView>
    <customSheetView guid="{7F4D4B31-14C7-431F-8554-797D686306A3}" scale="75" colorId="22" fitToPage="1">
      <selection activeCell="L5" sqref="L5"/>
      <pageMargins left="0.4" right="0.4" top="0.3" bottom="0.3" header="0" footer="0"/>
      <printOptions horizontalCentered="1" verticalCentered="1"/>
      <pageSetup scale="69" orientation="portrait" r:id="rId6"/>
      <headerFooter alignWithMargins="0"/>
    </customSheetView>
  </customSheetViews>
  <phoneticPr fontId="83" type="noConversion"/>
  <printOptions horizontalCentered="1" verticalCentered="1"/>
  <pageMargins left="0.4" right="0.4" top="0.3" bottom="0.3" header="0" footer="0"/>
  <pageSetup scale="69" orientation="portrait" r:id="rId7"/>
  <headerFooter alignWithMargins="0"/>
  <customProperties>
    <customPr name="_pios_id" r:id="rId8"/>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210"/>
  <sheetViews>
    <sheetView workbookViewId="0"/>
  </sheetViews>
  <sheetFormatPr defaultColWidth="9.77734375" defaultRowHeight="15"/>
  <cols>
    <col min="1" max="1" width="5.77734375" customWidth="1"/>
    <col min="2" max="2" width="92.109375" customWidth="1"/>
    <col min="3" max="3" width="18.77734375" customWidth="1"/>
  </cols>
  <sheetData>
    <row r="1" spans="1:4" ht="15.75" thickBot="1">
      <c r="A1" s="229" t="str">
        <f>'Data sheet'!A53</f>
        <v>Annual Report of New York American Water Company, Inc.  - Service Area 2                          Year Ended  December 31, 2018</v>
      </c>
      <c r="B1" s="563"/>
      <c r="C1" s="229"/>
      <c r="D1" s="229"/>
    </row>
    <row r="2" spans="1:4" ht="15.75">
      <c r="A2" s="575"/>
      <c r="B2" s="576"/>
      <c r="C2" s="577"/>
      <c r="D2" s="229"/>
    </row>
    <row r="3" spans="1:4" ht="15.75">
      <c r="A3" s="234" t="s">
        <v>435</v>
      </c>
      <c r="B3" s="6"/>
      <c r="C3" s="578"/>
      <c r="D3" s="229"/>
    </row>
    <row r="4" spans="1:4" ht="15.75">
      <c r="A4" s="234" t="s">
        <v>436</v>
      </c>
      <c r="B4" s="6"/>
      <c r="C4" s="578"/>
      <c r="D4" s="229"/>
    </row>
    <row r="5" spans="1:4">
      <c r="A5" s="237"/>
      <c r="B5" s="229"/>
      <c r="C5" s="561"/>
      <c r="D5" s="229"/>
    </row>
    <row r="6" spans="1:4">
      <c r="A6" s="237"/>
      <c r="B6" s="265" t="s">
        <v>437</v>
      </c>
      <c r="C6" s="561"/>
      <c r="D6" s="229"/>
    </row>
    <row r="7" spans="1:4">
      <c r="A7" s="237"/>
      <c r="B7" s="265" t="s">
        <v>438</v>
      </c>
      <c r="C7" s="561"/>
      <c r="D7" s="229"/>
    </row>
    <row r="8" spans="1:4">
      <c r="A8" s="237"/>
      <c r="B8" s="265"/>
      <c r="C8" s="561"/>
      <c r="D8" s="229"/>
    </row>
    <row r="9" spans="1:4">
      <c r="A9" s="237"/>
      <c r="B9" s="265" t="s">
        <v>439</v>
      </c>
      <c r="C9" s="561"/>
      <c r="D9" s="229"/>
    </row>
    <row r="10" spans="1:4">
      <c r="A10" s="237"/>
      <c r="B10" s="265"/>
      <c r="C10" s="561"/>
      <c r="D10" s="229"/>
    </row>
    <row r="11" spans="1:4">
      <c r="A11" s="237"/>
      <c r="B11" s="265" t="s">
        <v>440</v>
      </c>
      <c r="C11" s="561"/>
      <c r="D11" s="229"/>
    </row>
    <row r="12" spans="1:4">
      <c r="A12" s="237"/>
      <c r="B12" s="265"/>
      <c r="C12" s="561"/>
      <c r="D12" s="229"/>
    </row>
    <row r="13" spans="1:4">
      <c r="A13" s="237"/>
      <c r="B13" s="265" t="s">
        <v>3891</v>
      </c>
      <c r="C13" s="561"/>
      <c r="D13" s="229"/>
    </row>
    <row r="14" spans="1:4">
      <c r="A14" s="237"/>
      <c r="B14" s="265" t="s">
        <v>3892</v>
      </c>
      <c r="C14" s="561"/>
      <c r="D14" s="229"/>
    </row>
    <row r="15" spans="1:4">
      <c r="A15" s="562"/>
      <c r="B15" s="563"/>
      <c r="C15" s="564"/>
      <c r="D15" s="229"/>
    </row>
    <row r="16" spans="1:4">
      <c r="A16" s="275"/>
      <c r="B16" s="229"/>
      <c r="C16" s="1208" t="s">
        <v>3893</v>
      </c>
      <c r="D16" s="229"/>
    </row>
    <row r="17" spans="1:4">
      <c r="A17" s="275" t="s">
        <v>1122</v>
      </c>
      <c r="B17" s="768" t="s">
        <v>3894</v>
      </c>
      <c r="C17" s="1208" t="s">
        <v>2385</v>
      </c>
      <c r="D17" s="229"/>
    </row>
    <row r="18" spans="1:4">
      <c r="A18" s="282" t="s">
        <v>1134</v>
      </c>
      <c r="B18" s="1210" t="s">
        <v>3281</v>
      </c>
      <c r="C18" s="758" t="s">
        <v>3282</v>
      </c>
      <c r="D18" s="229"/>
    </row>
    <row r="19" spans="1:4">
      <c r="A19" s="275">
        <v>1</v>
      </c>
      <c r="B19" s="229"/>
      <c r="C19" s="506"/>
      <c r="D19" s="229"/>
    </row>
    <row r="20" spans="1:4">
      <c r="A20" s="275">
        <v>2</v>
      </c>
      <c r="B20" s="768" t="s">
        <v>3984</v>
      </c>
      <c r="C20" s="507"/>
      <c r="D20" s="229"/>
    </row>
    <row r="21" spans="1:4">
      <c r="A21" s="275">
        <v>3</v>
      </c>
      <c r="B21" s="229"/>
      <c r="C21" s="507"/>
      <c r="D21" s="229"/>
    </row>
    <row r="22" spans="1:4">
      <c r="A22" s="275">
        <v>4</v>
      </c>
      <c r="B22" s="229"/>
      <c r="C22" s="507"/>
      <c r="D22" s="229"/>
    </row>
    <row r="23" spans="1:4">
      <c r="A23" s="275">
        <v>5</v>
      </c>
      <c r="B23" s="563"/>
      <c r="C23" s="510"/>
      <c r="D23" s="229"/>
    </row>
    <row r="24" spans="1:4">
      <c r="A24" s="275">
        <v>6</v>
      </c>
      <c r="B24" s="563" t="s">
        <v>3895</v>
      </c>
      <c r="C24" s="506">
        <f>SUM(C19:C23)</f>
        <v>0</v>
      </c>
      <c r="D24" s="229"/>
    </row>
    <row r="25" spans="1:4">
      <c r="A25" s="275">
        <v>7</v>
      </c>
      <c r="B25" s="229"/>
      <c r="C25" s="579"/>
      <c r="D25" s="229"/>
    </row>
    <row r="26" spans="1:4">
      <c r="A26" s="275">
        <v>8</v>
      </c>
      <c r="B26" s="229"/>
      <c r="C26" s="507"/>
      <c r="D26" s="229"/>
    </row>
    <row r="27" spans="1:4">
      <c r="A27" s="275">
        <v>9</v>
      </c>
      <c r="B27" s="768" t="s">
        <v>3984</v>
      </c>
      <c r="C27" s="507"/>
      <c r="D27" s="229"/>
    </row>
    <row r="28" spans="1:4">
      <c r="A28" s="275">
        <v>10</v>
      </c>
      <c r="B28" s="229"/>
      <c r="C28" s="507"/>
      <c r="D28" s="229"/>
    </row>
    <row r="29" spans="1:4">
      <c r="A29" s="275">
        <v>11</v>
      </c>
      <c r="B29" s="229"/>
      <c r="C29" s="507"/>
      <c r="D29" s="229"/>
    </row>
    <row r="30" spans="1:4">
      <c r="A30" s="275">
        <v>12</v>
      </c>
      <c r="B30" s="563"/>
      <c r="C30" s="510"/>
      <c r="D30" s="229"/>
    </row>
    <row r="31" spans="1:4">
      <c r="A31" s="275">
        <v>13</v>
      </c>
      <c r="B31" s="563" t="s">
        <v>3896</v>
      </c>
      <c r="C31" s="506">
        <f>SUM(C25:C30)</f>
        <v>0</v>
      </c>
      <c r="D31" s="229"/>
    </row>
    <row r="32" spans="1:4">
      <c r="A32" s="275">
        <v>14</v>
      </c>
      <c r="B32" s="229"/>
      <c r="C32" s="579"/>
      <c r="D32" s="229"/>
    </row>
    <row r="33" spans="1:4">
      <c r="A33" s="275">
        <v>15</v>
      </c>
      <c r="B33" s="229"/>
      <c r="C33" s="507"/>
      <c r="D33" s="229"/>
    </row>
    <row r="34" spans="1:4">
      <c r="A34" s="275">
        <v>16</v>
      </c>
      <c r="B34" s="768" t="s">
        <v>3984</v>
      </c>
      <c r="C34" s="507"/>
      <c r="D34" s="229"/>
    </row>
    <row r="35" spans="1:4">
      <c r="A35" s="275">
        <v>17</v>
      </c>
      <c r="B35" s="229"/>
      <c r="C35" s="507"/>
      <c r="D35" s="229"/>
    </row>
    <row r="36" spans="1:4">
      <c r="A36" s="275">
        <v>18</v>
      </c>
      <c r="B36" s="229"/>
      <c r="C36" s="507"/>
      <c r="D36" s="229"/>
    </row>
    <row r="37" spans="1:4">
      <c r="A37" s="275">
        <v>19</v>
      </c>
      <c r="B37" s="563"/>
      <c r="C37" s="510"/>
      <c r="D37" s="229"/>
    </row>
    <row r="38" spans="1:4">
      <c r="A38" s="282">
        <v>20</v>
      </c>
      <c r="B38" s="563" t="s">
        <v>3897</v>
      </c>
      <c r="C38" s="506">
        <f>SUM(C32:C37)</f>
        <v>0</v>
      </c>
      <c r="D38" s="229"/>
    </row>
    <row r="39" spans="1:4">
      <c r="A39" s="580"/>
      <c r="B39" s="229"/>
      <c r="C39" s="581"/>
      <c r="D39" s="229"/>
    </row>
    <row r="40" spans="1:4" ht="15.75">
      <c r="A40" s="234" t="s">
        <v>3898</v>
      </c>
      <c r="B40" s="6"/>
      <c r="C40" s="578"/>
      <c r="D40" s="229"/>
    </row>
    <row r="41" spans="1:4">
      <c r="A41" s="580"/>
      <c r="B41" s="229"/>
      <c r="C41" s="561"/>
      <c r="D41" s="229"/>
    </row>
    <row r="42" spans="1:4">
      <c r="A42" s="580"/>
      <c r="B42" s="265" t="s">
        <v>3899</v>
      </c>
      <c r="C42" s="561"/>
      <c r="D42" s="229"/>
    </row>
    <row r="43" spans="1:4">
      <c r="A43" s="580"/>
      <c r="B43" s="265" t="s">
        <v>290</v>
      </c>
      <c r="C43" s="561"/>
      <c r="D43" s="229"/>
    </row>
    <row r="44" spans="1:4">
      <c r="A44" s="580"/>
      <c r="B44" s="265" t="s">
        <v>291</v>
      </c>
      <c r="C44" s="561"/>
      <c r="D44" s="229"/>
    </row>
    <row r="45" spans="1:4">
      <c r="A45" s="580"/>
      <c r="B45" s="265" t="s">
        <v>1488</v>
      </c>
      <c r="C45" s="561"/>
      <c r="D45" s="229"/>
    </row>
    <row r="46" spans="1:4">
      <c r="A46" s="582"/>
      <c r="B46" s="563"/>
      <c r="C46" s="564"/>
      <c r="D46" s="229"/>
    </row>
    <row r="47" spans="1:4">
      <c r="A47" s="275"/>
      <c r="B47" s="229"/>
      <c r="C47" s="1208" t="s">
        <v>3893</v>
      </c>
      <c r="D47" s="229"/>
    </row>
    <row r="48" spans="1:4">
      <c r="A48" s="275" t="s">
        <v>1489</v>
      </c>
      <c r="B48" s="768" t="s">
        <v>1490</v>
      </c>
      <c r="C48" s="1208" t="s">
        <v>2385</v>
      </c>
      <c r="D48" s="229"/>
    </row>
    <row r="49" spans="1:4">
      <c r="A49" s="282" t="s">
        <v>1491</v>
      </c>
      <c r="B49" s="1210" t="s">
        <v>3281</v>
      </c>
      <c r="C49" s="758" t="s">
        <v>3282</v>
      </c>
      <c r="D49" s="229"/>
    </row>
    <row r="50" spans="1:4">
      <c r="A50" s="583">
        <v>21</v>
      </c>
      <c r="B50" s="265" t="s">
        <v>1492</v>
      </c>
      <c r="C50" s="506"/>
      <c r="D50" s="229"/>
    </row>
    <row r="51" spans="1:4">
      <c r="A51" s="583">
        <v>22</v>
      </c>
      <c r="B51" s="265" t="s">
        <v>1493</v>
      </c>
      <c r="C51" s="507"/>
      <c r="D51" s="229"/>
    </row>
    <row r="52" spans="1:4">
      <c r="A52" s="583">
        <v>23</v>
      </c>
      <c r="B52" s="265" t="s">
        <v>1494</v>
      </c>
      <c r="C52" s="507"/>
      <c r="D52" s="229"/>
    </row>
    <row r="53" spans="1:4">
      <c r="A53" s="583">
        <v>24</v>
      </c>
      <c r="B53" s="265" t="s">
        <v>1495</v>
      </c>
      <c r="C53" s="507"/>
      <c r="D53" s="229"/>
    </row>
    <row r="54" spans="1:4">
      <c r="A54" s="583">
        <v>25</v>
      </c>
      <c r="B54" s="229"/>
      <c r="C54" s="507"/>
      <c r="D54" s="229"/>
    </row>
    <row r="55" spans="1:4">
      <c r="A55" s="583">
        <v>26</v>
      </c>
      <c r="B55" s="229"/>
      <c r="C55" s="507"/>
      <c r="D55" s="229"/>
    </row>
    <row r="56" spans="1:4">
      <c r="A56" s="583">
        <v>27</v>
      </c>
      <c r="B56" s="229" t="s">
        <v>3904</v>
      </c>
      <c r="C56" s="507"/>
      <c r="D56" s="229"/>
    </row>
    <row r="57" spans="1:4">
      <c r="A57" s="583">
        <v>28</v>
      </c>
      <c r="B57" s="768" t="s">
        <v>3984</v>
      </c>
      <c r="C57" s="507"/>
      <c r="D57" s="229"/>
    </row>
    <row r="58" spans="1:4">
      <c r="A58" s="583">
        <v>29</v>
      </c>
      <c r="B58" s="229"/>
      <c r="C58" s="507"/>
      <c r="D58" s="229"/>
    </row>
    <row r="59" spans="1:4">
      <c r="A59" s="583">
        <v>30</v>
      </c>
      <c r="B59" s="229"/>
      <c r="C59" s="507"/>
      <c r="D59" s="229"/>
    </row>
    <row r="60" spans="1:4">
      <c r="A60" s="583">
        <v>31</v>
      </c>
      <c r="B60" s="229"/>
      <c r="C60" s="507"/>
      <c r="D60" s="229"/>
    </row>
    <row r="61" spans="1:4">
      <c r="A61" s="583">
        <v>32</v>
      </c>
      <c r="B61" s="229"/>
      <c r="C61" s="507"/>
      <c r="D61" s="229"/>
    </row>
    <row r="62" spans="1:4">
      <c r="A62" s="583">
        <v>33</v>
      </c>
      <c r="B62" s="229"/>
      <c r="C62" s="507"/>
      <c r="D62" s="229"/>
    </row>
    <row r="63" spans="1:4">
      <c r="A63" s="583">
        <v>34</v>
      </c>
      <c r="B63" s="229"/>
      <c r="C63" s="507"/>
      <c r="D63" s="229"/>
    </row>
    <row r="64" spans="1:4">
      <c r="A64" s="583">
        <v>35</v>
      </c>
      <c r="B64" s="229"/>
      <c r="C64" s="507"/>
      <c r="D64" s="229"/>
    </row>
    <row r="65" spans="1:4">
      <c r="A65" s="583">
        <v>36</v>
      </c>
      <c r="B65" s="563"/>
      <c r="C65" s="507"/>
      <c r="D65" s="229"/>
    </row>
    <row r="66" spans="1:4" ht="15.75" thickBot="1">
      <c r="A66" s="584">
        <v>37</v>
      </c>
      <c r="B66" s="585" t="s">
        <v>1496</v>
      </c>
      <c r="C66" s="461">
        <f>SUM(C54:C65)</f>
        <v>0</v>
      </c>
      <c r="D66" s="229"/>
    </row>
    <row r="67" spans="1:4">
      <c r="A67" s="322"/>
      <c r="B67" s="322"/>
      <c r="C67" s="229" t="s">
        <v>1527</v>
      </c>
      <c r="D67" s="229"/>
    </row>
    <row r="68" spans="1:4">
      <c r="A68" s="586" t="s">
        <v>1497</v>
      </c>
      <c r="B68" s="13"/>
      <c r="C68" s="13"/>
      <c r="D68" s="229"/>
    </row>
    <row r="69" spans="1:4">
      <c r="A69" s="587"/>
      <c r="B69" s="587"/>
      <c r="C69" s="587"/>
      <c r="D69" s="229"/>
    </row>
    <row r="70" spans="1:4">
      <c r="A70" s="587"/>
      <c r="B70" s="587"/>
      <c r="C70" s="587"/>
      <c r="D70" s="229"/>
    </row>
    <row r="71" spans="1:4">
      <c r="A71" s="322"/>
      <c r="B71" s="322"/>
      <c r="C71" s="322"/>
      <c r="D71" s="229"/>
    </row>
    <row r="72" spans="1:4">
      <c r="A72" s="322"/>
      <c r="B72" s="322"/>
      <c r="C72" s="322"/>
      <c r="D72" s="229"/>
    </row>
    <row r="73" spans="1:4">
      <c r="A73" s="322"/>
      <c r="B73" s="322"/>
      <c r="C73" s="322"/>
      <c r="D73" s="229"/>
    </row>
    <row r="74" spans="1:4">
      <c r="A74" s="322"/>
      <c r="B74" s="322"/>
      <c r="C74" s="322"/>
      <c r="D74" s="229"/>
    </row>
    <row r="75" spans="1:4">
      <c r="A75" s="229"/>
      <c r="B75" s="229"/>
      <c r="C75" s="322"/>
      <c r="D75" s="229"/>
    </row>
    <row r="76" spans="1:4">
      <c r="A76" s="229"/>
      <c r="B76" s="229"/>
      <c r="C76" s="322"/>
      <c r="D76" s="229"/>
    </row>
    <row r="77" spans="1:4">
      <c r="A77" s="229"/>
      <c r="B77" s="229"/>
      <c r="C77" s="322"/>
      <c r="D77" s="229"/>
    </row>
    <row r="78" spans="1:4">
      <c r="A78" s="229"/>
      <c r="B78" s="229"/>
      <c r="C78" s="322"/>
      <c r="D78" s="229"/>
    </row>
    <row r="79" spans="1:4">
      <c r="A79" s="229"/>
      <c r="B79" s="229"/>
      <c r="C79" s="322"/>
      <c r="D79" s="229"/>
    </row>
    <row r="80" spans="1:4">
      <c r="A80" s="229"/>
      <c r="B80" s="229"/>
      <c r="C80" s="322"/>
      <c r="D80" s="229"/>
    </row>
    <row r="81" spans="1:4">
      <c r="A81" s="229"/>
      <c r="B81" s="229"/>
      <c r="C81" s="322"/>
      <c r="D81" s="229"/>
    </row>
    <row r="82" spans="1:4">
      <c r="A82" s="229"/>
      <c r="B82" s="229"/>
      <c r="C82" s="322"/>
      <c r="D82" s="229"/>
    </row>
    <row r="83" spans="1:4">
      <c r="A83" s="229"/>
      <c r="B83" s="229"/>
      <c r="C83" s="322"/>
      <c r="D83" s="229"/>
    </row>
    <row r="84" spans="1:4">
      <c r="A84" s="322"/>
      <c r="B84" s="229"/>
      <c r="C84" s="322"/>
      <c r="D84" s="229"/>
    </row>
    <row r="85" spans="1:4">
      <c r="A85" s="229"/>
      <c r="B85" s="229"/>
      <c r="C85" s="229"/>
      <c r="D85" s="229"/>
    </row>
    <row r="86" spans="1:4">
      <c r="A86" s="229"/>
      <c r="B86" s="229"/>
      <c r="C86" s="229"/>
      <c r="D86" s="229"/>
    </row>
    <row r="87" spans="1:4">
      <c r="A87" s="229"/>
      <c r="B87" s="229"/>
      <c r="C87" s="229"/>
      <c r="D87" s="229"/>
    </row>
    <row r="88" spans="1:4">
      <c r="A88" s="229"/>
      <c r="B88" s="229"/>
      <c r="C88" s="229"/>
      <c r="D88" s="229"/>
    </row>
    <row r="89" spans="1:4">
      <c r="A89" s="229"/>
      <c r="B89" s="229"/>
      <c r="C89" s="229"/>
      <c r="D89" s="229"/>
    </row>
    <row r="90" spans="1:4">
      <c r="A90" s="229"/>
      <c r="B90" s="229"/>
      <c r="C90" s="229"/>
      <c r="D90" s="229"/>
    </row>
    <row r="91" spans="1:4">
      <c r="A91" s="229"/>
      <c r="B91" s="229"/>
      <c r="C91" s="229"/>
      <c r="D91" s="229"/>
    </row>
    <row r="92" spans="1:4">
      <c r="A92" s="229"/>
      <c r="B92" s="229"/>
      <c r="C92" s="229"/>
      <c r="D92" s="229"/>
    </row>
    <row r="93" spans="1:4">
      <c r="A93" s="229"/>
      <c r="B93" s="229"/>
      <c r="C93" s="229"/>
      <c r="D93" s="229"/>
    </row>
    <row r="94" spans="1:4">
      <c r="A94" s="229"/>
      <c r="B94" s="229"/>
      <c r="C94" s="229"/>
      <c r="D94" s="229"/>
    </row>
    <row r="95" spans="1:4">
      <c r="A95" s="229"/>
      <c r="B95" s="229"/>
      <c r="C95" s="229"/>
      <c r="D95" s="229"/>
    </row>
    <row r="96" spans="1:4">
      <c r="A96" s="229"/>
      <c r="B96" s="229"/>
      <c r="C96" s="229"/>
      <c r="D96" s="229"/>
    </row>
    <row r="97" spans="1:4">
      <c r="A97" s="229"/>
      <c r="B97" s="229"/>
      <c r="C97" s="229"/>
      <c r="D97" s="229"/>
    </row>
    <row r="98" spans="1:4">
      <c r="A98" s="229"/>
      <c r="B98" s="229"/>
      <c r="C98" s="229"/>
      <c r="D98" s="229"/>
    </row>
    <row r="99" spans="1:4">
      <c r="A99" s="229"/>
      <c r="B99" s="229"/>
      <c r="C99" s="229"/>
      <c r="D99" s="229"/>
    </row>
    <row r="100" spans="1:4">
      <c r="A100" s="229"/>
      <c r="B100" s="229"/>
      <c r="C100" s="229"/>
      <c r="D100" s="229"/>
    </row>
    <row r="101" spans="1:4">
      <c r="A101" s="229"/>
      <c r="B101" s="229"/>
      <c r="C101" s="229"/>
      <c r="D101" s="229"/>
    </row>
    <row r="102" spans="1:4">
      <c r="A102" s="229"/>
      <c r="B102" s="229"/>
      <c r="C102" s="229"/>
      <c r="D102" s="229"/>
    </row>
    <row r="103" spans="1:4">
      <c r="A103" s="229"/>
      <c r="B103" s="229"/>
      <c r="C103" s="229"/>
      <c r="D103" s="229"/>
    </row>
    <row r="104" spans="1:4">
      <c r="A104" s="229"/>
      <c r="B104" s="229"/>
      <c r="C104" s="229"/>
      <c r="D104" s="229"/>
    </row>
    <row r="105" spans="1:4">
      <c r="A105" s="229"/>
      <c r="B105" s="229"/>
      <c r="C105" s="229"/>
      <c r="D105" s="229"/>
    </row>
    <row r="106" spans="1:4">
      <c r="A106" s="229"/>
      <c r="B106" s="229"/>
      <c r="C106" s="229"/>
      <c r="D106" s="229"/>
    </row>
    <row r="107" spans="1:4">
      <c r="A107" s="229"/>
      <c r="B107" s="229"/>
      <c r="C107" s="229"/>
      <c r="D107" s="229"/>
    </row>
    <row r="108" spans="1:4">
      <c r="A108" s="229"/>
      <c r="B108" s="229"/>
      <c r="C108" s="229"/>
      <c r="D108" s="229"/>
    </row>
    <row r="109" spans="1:4">
      <c r="A109" s="229"/>
      <c r="B109" s="229"/>
      <c r="C109" s="229"/>
      <c r="D109" s="229"/>
    </row>
    <row r="110" spans="1:4">
      <c r="A110" s="229"/>
      <c r="B110" s="229"/>
      <c r="C110" s="229"/>
      <c r="D110" s="229"/>
    </row>
    <row r="111" spans="1:4">
      <c r="A111" s="229"/>
      <c r="B111" s="229"/>
      <c r="C111" s="229"/>
      <c r="D111" s="229"/>
    </row>
    <row r="112" spans="1:4">
      <c r="A112" s="229"/>
      <c r="B112" s="229"/>
      <c r="C112" s="229"/>
      <c r="D112" s="229"/>
    </row>
    <row r="113" spans="1:4">
      <c r="A113" s="229"/>
      <c r="B113" s="229"/>
      <c r="C113" s="229"/>
      <c r="D113" s="229"/>
    </row>
    <row r="114" spans="1:4">
      <c r="A114" s="229"/>
      <c r="B114" s="229"/>
      <c r="C114" s="229"/>
      <c r="D114" s="229"/>
    </row>
    <row r="115" spans="1:4">
      <c r="A115" s="229"/>
      <c r="B115" s="229"/>
      <c r="C115" s="229"/>
      <c r="D115" s="229"/>
    </row>
    <row r="116" spans="1:4">
      <c r="A116" s="229"/>
      <c r="B116" s="229"/>
      <c r="C116" s="229"/>
      <c r="D116" s="229"/>
    </row>
    <row r="117" spans="1:4">
      <c r="A117" s="229"/>
      <c r="B117" s="229"/>
      <c r="C117" s="229"/>
      <c r="D117" s="229"/>
    </row>
    <row r="118" spans="1:4">
      <c r="A118" s="229"/>
      <c r="B118" s="229"/>
      <c r="C118" s="229"/>
      <c r="D118" s="229"/>
    </row>
    <row r="119" spans="1:4">
      <c r="A119" s="229"/>
      <c r="B119" s="229"/>
      <c r="C119" s="229"/>
      <c r="D119" s="229"/>
    </row>
    <row r="120" spans="1:4">
      <c r="A120" s="229"/>
      <c r="B120" s="229"/>
      <c r="C120" s="229"/>
      <c r="D120" s="229"/>
    </row>
    <row r="121" spans="1:4">
      <c r="A121" s="229"/>
      <c r="B121" s="229"/>
      <c r="C121" s="229"/>
      <c r="D121" s="229"/>
    </row>
    <row r="122" spans="1:4">
      <c r="A122" s="229"/>
      <c r="B122" s="229"/>
      <c r="C122" s="229"/>
      <c r="D122" s="229"/>
    </row>
    <row r="123" spans="1:4">
      <c r="A123" s="229"/>
      <c r="B123" s="229"/>
      <c r="C123" s="229"/>
      <c r="D123" s="229"/>
    </row>
    <row r="124" spans="1:4">
      <c r="A124" s="229"/>
      <c r="B124" s="229"/>
      <c r="C124" s="229"/>
      <c r="D124" s="229"/>
    </row>
    <row r="125" spans="1:4">
      <c r="A125" s="229"/>
      <c r="B125" s="229"/>
      <c r="C125" s="229"/>
      <c r="D125" s="229"/>
    </row>
    <row r="126" spans="1:4">
      <c r="A126" s="229"/>
      <c r="B126" s="229"/>
      <c r="C126" s="229"/>
      <c r="D126" s="229"/>
    </row>
    <row r="127" spans="1:4">
      <c r="A127" s="229"/>
      <c r="B127" s="229"/>
      <c r="C127" s="229"/>
      <c r="D127" s="229"/>
    </row>
    <row r="128" spans="1:4">
      <c r="A128" s="229"/>
      <c r="B128" s="229"/>
      <c r="C128" s="229"/>
      <c r="D128" s="229"/>
    </row>
    <row r="129" spans="1:4">
      <c r="A129" s="229"/>
      <c r="B129" s="229"/>
      <c r="C129" s="229"/>
      <c r="D129" s="229"/>
    </row>
    <row r="130" spans="1:4">
      <c r="A130" s="229"/>
      <c r="B130" s="229"/>
      <c r="C130" s="229"/>
      <c r="D130" s="229"/>
    </row>
    <row r="131" spans="1:4">
      <c r="A131" s="229"/>
      <c r="B131" s="229"/>
      <c r="C131" s="229"/>
      <c r="D131" s="229"/>
    </row>
    <row r="132" spans="1:4">
      <c r="A132" s="229"/>
      <c r="B132" s="229"/>
      <c r="C132" s="229"/>
      <c r="D132" s="229"/>
    </row>
    <row r="133" spans="1:4">
      <c r="A133" s="229"/>
      <c r="B133" s="229"/>
      <c r="C133" s="229"/>
      <c r="D133" s="229"/>
    </row>
    <row r="134" spans="1:4">
      <c r="A134" s="229"/>
      <c r="B134" s="229"/>
      <c r="C134" s="229"/>
      <c r="D134" s="229"/>
    </row>
    <row r="135" spans="1:4">
      <c r="A135" s="229"/>
      <c r="B135" s="229"/>
      <c r="C135" s="229"/>
      <c r="D135" s="229"/>
    </row>
    <row r="136" spans="1:4">
      <c r="A136" s="229"/>
      <c r="B136" s="229"/>
      <c r="C136" s="229"/>
      <c r="D136" s="229"/>
    </row>
    <row r="137" spans="1:4">
      <c r="A137" s="229"/>
      <c r="B137" s="229"/>
      <c r="C137" s="229"/>
      <c r="D137" s="229"/>
    </row>
    <row r="138" spans="1:4">
      <c r="A138" s="229"/>
      <c r="B138" s="229"/>
      <c r="C138" s="229"/>
      <c r="D138" s="229"/>
    </row>
    <row r="139" spans="1:4">
      <c r="A139" s="229"/>
      <c r="B139" s="229"/>
      <c r="C139" s="229"/>
      <c r="D139" s="229"/>
    </row>
    <row r="140" spans="1:4">
      <c r="A140" s="229"/>
      <c r="B140" s="229"/>
      <c r="C140" s="229"/>
      <c r="D140" s="229"/>
    </row>
    <row r="141" spans="1:4">
      <c r="A141" s="229"/>
      <c r="B141" s="229"/>
      <c r="C141" s="229"/>
      <c r="D141" s="229"/>
    </row>
    <row r="142" spans="1:4">
      <c r="A142" s="229"/>
      <c r="B142" s="229"/>
      <c r="C142" s="229"/>
      <c r="D142" s="229"/>
    </row>
    <row r="143" spans="1:4">
      <c r="A143" s="229"/>
      <c r="B143" s="229"/>
      <c r="C143" s="229"/>
      <c r="D143" s="229"/>
    </row>
    <row r="144" spans="1:4">
      <c r="A144" s="229"/>
      <c r="B144" s="229"/>
      <c r="C144" s="229"/>
      <c r="D144" s="229"/>
    </row>
    <row r="145" spans="1:4">
      <c r="A145" s="229"/>
      <c r="B145" s="229"/>
      <c r="C145" s="229"/>
      <c r="D145" s="229"/>
    </row>
    <row r="146" spans="1:4">
      <c r="A146" s="229"/>
      <c r="B146" s="229"/>
      <c r="C146" s="229"/>
      <c r="D146" s="229"/>
    </row>
    <row r="147" spans="1:4">
      <c r="A147" s="229"/>
      <c r="B147" s="229"/>
      <c r="C147" s="229"/>
      <c r="D147" s="229"/>
    </row>
    <row r="148" spans="1:4">
      <c r="A148" s="229"/>
      <c r="B148" s="229"/>
      <c r="C148" s="229"/>
      <c r="D148" s="229"/>
    </row>
    <row r="149" spans="1:4">
      <c r="A149" s="229"/>
      <c r="B149" s="229"/>
      <c r="C149" s="229"/>
      <c r="D149" s="229"/>
    </row>
    <row r="150" spans="1:4">
      <c r="A150" s="229"/>
      <c r="B150" s="229"/>
      <c r="C150" s="229"/>
      <c r="D150" s="229"/>
    </row>
    <row r="151" spans="1:4">
      <c r="A151" s="229"/>
      <c r="B151" s="229"/>
      <c r="C151" s="229"/>
      <c r="D151" s="229"/>
    </row>
    <row r="152" spans="1:4">
      <c r="A152" s="229"/>
      <c r="B152" s="229"/>
      <c r="C152" s="229"/>
      <c r="D152" s="229"/>
    </row>
    <row r="153" spans="1:4">
      <c r="A153" s="229"/>
      <c r="B153" s="229"/>
      <c r="C153" s="229"/>
      <c r="D153" s="229"/>
    </row>
    <row r="154" spans="1:4">
      <c r="A154" s="229"/>
      <c r="B154" s="229"/>
      <c r="C154" s="229"/>
      <c r="D154" s="229"/>
    </row>
    <row r="155" spans="1:4">
      <c r="A155" s="229"/>
      <c r="B155" s="229"/>
      <c r="C155" s="229"/>
      <c r="D155" s="229"/>
    </row>
    <row r="156" spans="1:4">
      <c r="A156" s="229"/>
      <c r="B156" s="229"/>
      <c r="C156" s="229"/>
      <c r="D156" s="229"/>
    </row>
    <row r="157" spans="1:4">
      <c r="A157" s="229"/>
      <c r="B157" s="229"/>
      <c r="C157" s="229"/>
      <c r="D157" s="229"/>
    </row>
    <row r="158" spans="1:4">
      <c r="A158" s="229"/>
      <c r="B158" s="229"/>
      <c r="C158" s="229"/>
      <c r="D158" s="229"/>
    </row>
    <row r="159" spans="1:4">
      <c r="A159" s="229"/>
      <c r="B159" s="229"/>
      <c r="C159" s="229"/>
      <c r="D159" s="229"/>
    </row>
    <row r="160" spans="1:4">
      <c r="A160" s="229"/>
      <c r="B160" s="229"/>
      <c r="C160" s="229"/>
      <c r="D160" s="229"/>
    </row>
    <row r="161" spans="1:4">
      <c r="A161" s="229"/>
      <c r="B161" s="229"/>
      <c r="C161" s="229"/>
      <c r="D161" s="229"/>
    </row>
    <row r="162" spans="1:4">
      <c r="A162" s="229"/>
      <c r="B162" s="229"/>
      <c r="C162" s="229"/>
      <c r="D162" s="229"/>
    </row>
    <row r="163" spans="1:4">
      <c r="A163" s="229"/>
      <c r="B163" s="229"/>
      <c r="C163" s="229"/>
      <c r="D163" s="229"/>
    </row>
    <row r="164" spans="1:4">
      <c r="A164" s="229"/>
      <c r="B164" s="229"/>
      <c r="C164" s="229"/>
      <c r="D164" s="229"/>
    </row>
    <row r="165" spans="1:4">
      <c r="A165" s="229"/>
      <c r="B165" s="229"/>
      <c r="C165" s="229"/>
      <c r="D165" s="229"/>
    </row>
    <row r="166" spans="1:4">
      <c r="A166" s="229"/>
      <c r="B166" s="229"/>
      <c r="C166" s="229"/>
      <c r="D166" s="229"/>
    </row>
    <row r="167" spans="1:4">
      <c r="A167" s="229"/>
      <c r="B167" s="229"/>
      <c r="C167" s="229"/>
      <c r="D167" s="229"/>
    </row>
    <row r="168" spans="1:4">
      <c r="A168" s="229"/>
      <c r="B168" s="229"/>
      <c r="C168" s="229"/>
      <c r="D168" s="229"/>
    </row>
    <row r="169" spans="1:4">
      <c r="A169" s="229"/>
      <c r="B169" s="229"/>
      <c r="C169" s="229"/>
      <c r="D169" s="229"/>
    </row>
    <row r="170" spans="1:4">
      <c r="A170" s="229"/>
      <c r="B170" s="229"/>
      <c r="C170" s="229"/>
      <c r="D170" s="229"/>
    </row>
    <row r="171" spans="1:4">
      <c r="A171" s="229"/>
      <c r="B171" s="229"/>
      <c r="C171" s="229"/>
      <c r="D171" s="229"/>
    </row>
    <row r="172" spans="1:4">
      <c r="A172" s="229"/>
      <c r="B172" s="229"/>
      <c r="C172" s="229"/>
      <c r="D172" s="229"/>
    </row>
    <row r="173" spans="1:4">
      <c r="A173" s="229"/>
      <c r="B173" s="229"/>
      <c r="C173" s="229"/>
      <c r="D173" s="229"/>
    </row>
    <row r="174" spans="1:4">
      <c r="A174" s="229"/>
      <c r="B174" s="229"/>
      <c r="C174" s="229"/>
      <c r="D174" s="229"/>
    </row>
    <row r="175" spans="1:4">
      <c r="A175" s="229"/>
      <c r="B175" s="229"/>
      <c r="C175" s="229"/>
      <c r="D175" s="229"/>
    </row>
    <row r="176" spans="1:4">
      <c r="A176" s="229"/>
      <c r="B176" s="229"/>
      <c r="C176" s="229"/>
      <c r="D176" s="229"/>
    </row>
    <row r="177" spans="1:4">
      <c r="A177" s="229"/>
      <c r="B177" s="229"/>
      <c r="C177" s="229"/>
      <c r="D177" s="229"/>
    </row>
    <row r="178" spans="1:4">
      <c r="A178" s="229"/>
      <c r="B178" s="229"/>
      <c r="C178" s="229"/>
      <c r="D178" s="229"/>
    </row>
    <row r="179" spans="1:4">
      <c r="A179" s="229"/>
      <c r="B179" s="229"/>
      <c r="C179" s="229"/>
      <c r="D179" s="229"/>
    </row>
    <row r="180" spans="1:4">
      <c r="A180" s="229"/>
      <c r="B180" s="229"/>
      <c r="C180" s="229"/>
      <c r="D180" s="229"/>
    </row>
    <row r="181" spans="1:4">
      <c r="A181" s="229"/>
      <c r="B181" s="229"/>
      <c r="C181" s="229"/>
      <c r="D181" s="229"/>
    </row>
    <row r="182" spans="1:4">
      <c r="A182" s="229"/>
      <c r="B182" s="229"/>
      <c r="C182" s="229"/>
      <c r="D182" s="229"/>
    </row>
    <row r="183" spans="1:4">
      <c r="A183" s="229"/>
      <c r="B183" s="229"/>
      <c r="C183" s="229"/>
      <c r="D183" s="229"/>
    </row>
    <row r="184" spans="1:4">
      <c r="A184" s="229"/>
      <c r="B184" s="229"/>
      <c r="C184" s="229"/>
      <c r="D184" s="229"/>
    </row>
    <row r="185" spans="1:4">
      <c r="A185" s="229"/>
      <c r="B185" s="229"/>
      <c r="C185" s="229"/>
      <c r="D185" s="229"/>
    </row>
    <row r="186" spans="1:4">
      <c r="A186" s="229"/>
      <c r="B186" s="229"/>
      <c r="C186" s="229"/>
      <c r="D186" s="229"/>
    </row>
    <row r="187" spans="1:4">
      <c r="A187" s="229"/>
      <c r="B187" s="229"/>
      <c r="C187" s="229"/>
      <c r="D187" s="229"/>
    </row>
    <row r="188" spans="1:4">
      <c r="A188" s="229"/>
      <c r="B188" s="229"/>
      <c r="C188" s="229"/>
      <c r="D188" s="229"/>
    </row>
    <row r="189" spans="1:4">
      <c r="A189" s="229"/>
      <c r="B189" s="229"/>
      <c r="C189" s="229"/>
      <c r="D189" s="229"/>
    </row>
    <row r="190" spans="1:4">
      <c r="A190" s="229"/>
      <c r="B190" s="229"/>
      <c r="C190" s="229"/>
      <c r="D190" s="229"/>
    </row>
    <row r="191" spans="1:4">
      <c r="A191" s="229"/>
      <c r="B191" s="229"/>
      <c r="C191" s="229"/>
      <c r="D191" s="229"/>
    </row>
    <row r="192" spans="1:4">
      <c r="A192" s="229"/>
      <c r="B192" s="229"/>
      <c r="C192" s="229"/>
      <c r="D192" s="229"/>
    </row>
    <row r="193" spans="1:4">
      <c r="A193" s="229"/>
      <c r="B193" s="229"/>
      <c r="C193" s="229"/>
      <c r="D193" s="229"/>
    </row>
    <row r="194" spans="1:4">
      <c r="A194" s="229"/>
      <c r="B194" s="229"/>
      <c r="C194" s="229"/>
      <c r="D194" s="229"/>
    </row>
    <row r="195" spans="1:4">
      <c r="A195" s="229"/>
      <c r="B195" s="229"/>
      <c r="C195" s="229"/>
      <c r="D195" s="229"/>
    </row>
    <row r="196" spans="1:4">
      <c r="A196" s="229"/>
      <c r="B196" s="229"/>
      <c r="C196" s="229"/>
      <c r="D196" s="229"/>
    </row>
    <row r="197" spans="1:4">
      <c r="A197" s="229"/>
      <c r="B197" s="229"/>
      <c r="C197" s="229"/>
      <c r="D197" s="229"/>
    </row>
    <row r="198" spans="1:4">
      <c r="A198" s="229"/>
      <c r="B198" s="229"/>
      <c r="C198" s="229"/>
      <c r="D198" s="229"/>
    </row>
    <row r="199" spans="1:4">
      <c r="A199" s="229"/>
      <c r="B199" s="229"/>
      <c r="C199" s="229"/>
      <c r="D199" s="229"/>
    </row>
    <row r="200" spans="1:4">
      <c r="A200" s="229"/>
      <c r="B200" s="229"/>
      <c r="C200" s="229"/>
      <c r="D200" s="229"/>
    </row>
    <row r="201" spans="1:4">
      <c r="A201" s="229"/>
      <c r="B201" s="229"/>
      <c r="C201" s="229"/>
      <c r="D201" s="229"/>
    </row>
    <row r="202" spans="1:4">
      <c r="A202" s="229"/>
      <c r="B202" s="229"/>
      <c r="C202" s="229"/>
      <c r="D202" s="229"/>
    </row>
    <row r="203" spans="1:4">
      <c r="A203" s="229"/>
      <c r="B203" s="229"/>
      <c r="C203" s="229"/>
      <c r="D203" s="229"/>
    </row>
    <row r="204" spans="1:4">
      <c r="A204" s="229"/>
      <c r="B204" s="229"/>
      <c r="C204" s="229"/>
      <c r="D204" s="229"/>
    </row>
    <row r="205" spans="1:4">
      <c r="A205" s="229"/>
      <c r="B205" s="229"/>
      <c r="C205" s="229"/>
      <c r="D205" s="229"/>
    </row>
    <row r="206" spans="1:4">
      <c r="A206" s="229"/>
      <c r="B206" s="229"/>
      <c r="C206" s="229"/>
      <c r="D206" s="229"/>
    </row>
    <row r="207" spans="1:4">
      <c r="A207" s="229"/>
      <c r="B207" s="229"/>
      <c r="C207" s="229"/>
      <c r="D207" s="229"/>
    </row>
    <row r="208" spans="1:4">
      <c r="A208" s="229"/>
      <c r="B208" s="229"/>
      <c r="C208" s="229"/>
      <c r="D208" s="229"/>
    </row>
    <row r="209" spans="1:4">
      <c r="A209" s="229"/>
      <c r="B209" s="229"/>
      <c r="C209" s="229"/>
      <c r="D209" s="229"/>
    </row>
    <row r="210" spans="1:4">
      <c r="A210" s="229"/>
      <c r="B210" s="229"/>
      <c r="C210" s="229"/>
      <c r="D210" s="229"/>
    </row>
  </sheetData>
  <customSheetViews>
    <customSheetView guid="{2AF3F5E9-4F61-4561-B177-4F48CBC3D886}" scale="75" colorId="22" fitToPage="1">
      <selection activeCell="L5" sqref="L5"/>
      <pageMargins left="0.4" right="0.4" top="0.3" bottom="0.3" header="0" footer="0"/>
      <printOptions horizontalCentered="1" verticalCentered="1"/>
      <pageSetup scale="70" orientation="portrait" r:id="rId1"/>
      <headerFooter alignWithMargins="0"/>
    </customSheetView>
    <customSheetView guid="{D7BBBF77-F838-4AB2-B5F9-DD407B90DD55}" scale="75" colorId="22" fitToPage="1">
      <selection activeCell="L5" sqref="L5"/>
      <pageMargins left="0.4" right="0.4" top="0.3" bottom="0.3" header="0" footer="0"/>
      <printOptions horizontalCentered="1" verticalCentered="1"/>
      <pageSetup scale="70" orientation="portrait" r:id="rId2"/>
      <headerFooter alignWithMargins="0"/>
    </customSheetView>
    <customSheetView guid="{4C413893-8AAD-4C6B-9F27-B589EDCD884E}" scale="75" colorId="22" fitToPage="1">
      <selection activeCell="A2" sqref="A2"/>
      <pageMargins left="0.4" right="0.4" top="0.3" bottom="0.3" header="0" footer="0"/>
      <printOptions horizontalCentered="1" verticalCentered="1"/>
      <pageSetup scale="70" orientation="portrait" r:id="rId3"/>
      <headerFooter alignWithMargins="0"/>
    </customSheetView>
    <customSheetView guid="{A5549170-DBF5-42F1-9039-D999624B11D4}" scale="75" colorId="22" fitToPage="1">
      <selection activeCell="A12" sqref="A12"/>
      <pageMargins left="0.4" right="0.4" top="0.3" bottom="0.3" header="0" footer="0"/>
      <printOptions horizontalCentered="1" verticalCentered="1"/>
      <pageSetup scale="74" orientation="portrait" r:id="rId4"/>
      <headerFooter alignWithMargins="0"/>
    </customSheetView>
    <customSheetView guid="{A483E518-C1FA-4CA5-BC5D-12DF2516F4BA}" scale="75" colorId="22" fitToPage="1">
      <selection activeCell="L5" sqref="L5"/>
      <pageMargins left="0.4" right="0.4" top="0.3" bottom="0.3" header="0" footer="0"/>
      <printOptions horizontalCentered="1" verticalCentered="1"/>
      <pageSetup scale="70" orientation="portrait" r:id="rId5"/>
      <headerFooter alignWithMargins="0"/>
    </customSheetView>
    <customSheetView guid="{7F4D4B31-14C7-431F-8554-797D686306A3}" scale="75" colorId="22" fitToPage="1">
      <selection activeCell="L5" sqref="L5"/>
      <pageMargins left="0.4" right="0.4" top="0.3" bottom="0.3" header="0" footer="0"/>
      <printOptions horizontalCentered="1" verticalCentered="1"/>
      <pageSetup scale="70" orientation="portrait" r:id="rId6"/>
      <headerFooter alignWithMargins="0"/>
    </customSheetView>
  </customSheetViews>
  <phoneticPr fontId="83" type="noConversion"/>
  <printOptions horizontalCentered="1" verticalCentered="1"/>
  <pageMargins left="0.4" right="0.4" top="0.3" bottom="0.3" header="0" footer="0"/>
  <pageSetup scale="70" orientation="portrait" r:id="rId7"/>
  <headerFooter alignWithMargins="0"/>
  <customProperties>
    <customPr name="_pios_id" r:id="rId8"/>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L127"/>
  <sheetViews>
    <sheetView workbookViewId="0"/>
  </sheetViews>
  <sheetFormatPr defaultColWidth="9.77734375" defaultRowHeight="15"/>
  <cols>
    <col min="1" max="1" width="4.77734375" customWidth="1"/>
    <col min="2" max="2" width="29.33203125" customWidth="1"/>
    <col min="3" max="4" width="12.77734375" customWidth="1"/>
    <col min="5" max="5" width="21.109375" customWidth="1"/>
    <col min="6" max="6" width="19.88671875" customWidth="1"/>
    <col min="7" max="7" width="17.77734375" customWidth="1"/>
    <col min="17" max="17" width="11.33203125" bestFit="1" customWidth="1"/>
  </cols>
  <sheetData>
    <row r="1" spans="1:7" ht="15.75" thickBot="1">
      <c r="A1" s="22" t="str">
        <f>'Data sheet'!A53</f>
        <v>Annual Report of New York American Water Company, Inc.  - Service Area 2                          Year Ended  December 31, 2018</v>
      </c>
      <c r="B1" s="229"/>
      <c r="C1" s="229"/>
      <c r="D1" s="229"/>
      <c r="E1" s="238"/>
      <c r="F1" s="24"/>
      <c r="G1" s="13"/>
    </row>
    <row r="2" spans="1:7">
      <c r="A2" s="559"/>
      <c r="B2" s="232"/>
      <c r="C2" s="232"/>
      <c r="D2" s="232"/>
      <c r="E2" s="232"/>
      <c r="F2" s="232"/>
      <c r="G2" s="560"/>
    </row>
    <row r="3" spans="1:7" ht="15.75">
      <c r="A3" s="234" t="s">
        <v>1498</v>
      </c>
      <c r="B3" s="6"/>
      <c r="C3" s="6"/>
      <c r="D3" s="6"/>
      <c r="E3" s="6"/>
      <c r="F3" s="6"/>
      <c r="G3" s="247"/>
    </row>
    <row r="4" spans="1:7">
      <c r="A4" s="588"/>
      <c r="B4" s="589"/>
      <c r="C4" s="589"/>
      <c r="D4" s="589"/>
      <c r="E4" s="589"/>
      <c r="F4" s="589"/>
      <c r="G4" s="590"/>
    </row>
    <row r="5" spans="1:7">
      <c r="A5" s="237"/>
      <c r="B5" s="229"/>
      <c r="C5" s="229"/>
      <c r="D5" s="229"/>
      <c r="E5" s="229"/>
      <c r="F5" s="229"/>
      <c r="G5" s="561"/>
    </row>
    <row r="6" spans="1:7">
      <c r="A6" s="237"/>
      <c r="B6" s="265" t="s">
        <v>1499</v>
      </c>
      <c r="C6" s="229"/>
      <c r="D6" s="229"/>
      <c r="E6" s="229"/>
      <c r="F6" s="229"/>
      <c r="G6" s="561"/>
    </row>
    <row r="7" spans="1:7">
      <c r="A7" s="237"/>
      <c r="B7" s="265" t="s">
        <v>1500</v>
      </c>
      <c r="C7" s="229"/>
      <c r="D7" s="229"/>
      <c r="E7" s="229"/>
      <c r="F7" s="229"/>
      <c r="G7" s="561"/>
    </row>
    <row r="8" spans="1:7">
      <c r="A8" s="237"/>
      <c r="B8" s="13" t="s">
        <v>1501</v>
      </c>
      <c r="C8" s="229"/>
      <c r="D8" s="229"/>
      <c r="E8" s="229"/>
      <c r="F8" s="229"/>
      <c r="G8" s="561"/>
    </row>
    <row r="9" spans="1:7">
      <c r="A9" s="237"/>
      <c r="B9" s="13" t="s">
        <v>1502</v>
      </c>
      <c r="C9" s="229"/>
      <c r="D9" s="229"/>
      <c r="E9" s="229"/>
      <c r="F9" s="229"/>
      <c r="G9" s="561"/>
    </row>
    <row r="10" spans="1:7">
      <c r="A10" s="237"/>
      <c r="B10" s="229"/>
      <c r="C10" s="229"/>
      <c r="D10" s="229"/>
      <c r="E10" s="229"/>
      <c r="F10" s="229"/>
      <c r="G10" s="561"/>
    </row>
    <row r="11" spans="1:7">
      <c r="A11" s="591"/>
      <c r="B11" s="285"/>
      <c r="C11" s="285"/>
      <c r="D11" s="285"/>
      <c r="E11" s="285"/>
      <c r="F11" s="1211" t="s">
        <v>3893</v>
      </c>
      <c r="G11" s="1212" t="s">
        <v>3893</v>
      </c>
    </row>
    <row r="12" spans="1:7">
      <c r="A12" s="253"/>
      <c r="B12" s="229"/>
      <c r="C12" s="229"/>
      <c r="D12" s="229"/>
      <c r="E12" s="229"/>
      <c r="F12" s="1207" t="s">
        <v>1503</v>
      </c>
      <c r="G12" s="880" t="s">
        <v>145</v>
      </c>
    </row>
    <row r="13" spans="1:7">
      <c r="A13" s="275" t="s">
        <v>1504</v>
      </c>
      <c r="B13" s="13"/>
      <c r="C13" s="13"/>
      <c r="D13" s="13"/>
      <c r="E13" s="13"/>
      <c r="F13" s="1207" t="s">
        <v>1505</v>
      </c>
      <c r="G13" s="1208" t="s">
        <v>1505</v>
      </c>
    </row>
    <row r="14" spans="1:7">
      <c r="A14" s="282" t="s">
        <v>1506</v>
      </c>
      <c r="B14" s="589"/>
      <c r="C14" s="589"/>
      <c r="D14" s="589"/>
      <c r="E14" s="589"/>
      <c r="F14" s="1213" t="s">
        <v>1507</v>
      </c>
      <c r="G14" s="882" t="s">
        <v>1508</v>
      </c>
    </row>
    <row r="15" spans="1:7" ht="15.75" thickBot="1">
      <c r="A15" s="275">
        <v>1</v>
      </c>
      <c r="B15" s="229" t="s">
        <v>1509</v>
      </c>
      <c r="C15" s="229"/>
      <c r="D15" s="229"/>
      <c r="E15" s="229"/>
      <c r="F15" s="594"/>
      <c r="G15" s="595"/>
    </row>
    <row r="16" spans="1:7" ht="15.75" thickTop="1">
      <c r="A16" s="275">
        <v>2</v>
      </c>
      <c r="B16" s="229" t="s">
        <v>1510</v>
      </c>
      <c r="C16" s="229"/>
      <c r="D16" s="229"/>
      <c r="E16" s="229"/>
      <c r="F16" s="596"/>
      <c r="G16" s="597"/>
    </row>
    <row r="17" spans="1:12">
      <c r="A17" s="275">
        <v>3</v>
      </c>
      <c r="B17" s="229" t="s">
        <v>1511</v>
      </c>
      <c r="C17" s="229"/>
      <c r="D17" s="229"/>
      <c r="E17" s="229"/>
      <c r="F17" s="1739">
        <v>1836740.3626034218</v>
      </c>
      <c r="G17" s="1740">
        <f>+'114115'!F30</f>
        <v>2048156.4279234679</v>
      </c>
      <c r="L17" s="1564"/>
    </row>
    <row r="18" spans="1:12">
      <c r="A18" s="275">
        <v>4</v>
      </c>
      <c r="B18" s="229" t="s">
        <v>1512</v>
      </c>
      <c r="C18" s="229"/>
      <c r="D18" s="229"/>
      <c r="E18" s="229"/>
      <c r="F18" s="157"/>
      <c r="G18" s="158"/>
    </row>
    <row r="19" spans="1:12">
      <c r="A19" s="275">
        <v>5</v>
      </c>
      <c r="B19" s="229" t="s">
        <v>1513</v>
      </c>
      <c r="C19" s="229"/>
      <c r="D19" s="229"/>
      <c r="E19" s="229"/>
      <c r="F19" s="157"/>
      <c r="G19" s="158"/>
    </row>
    <row r="20" spans="1:12">
      <c r="A20" s="275">
        <v>6</v>
      </c>
      <c r="B20" s="229" t="s">
        <v>1514</v>
      </c>
      <c r="C20" s="229"/>
      <c r="D20" s="1731"/>
      <c r="E20" s="1731"/>
      <c r="F20" s="157"/>
      <c r="G20" s="158"/>
    </row>
    <row r="21" spans="1:12">
      <c r="A21" s="275">
        <v>7</v>
      </c>
      <c r="B21" s="229" t="s">
        <v>1515</v>
      </c>
      <c r="C21" s="229"/>
      <c r="D21" s="1731"/>
      <c r="E21" s="1731"/>
      <c r="F21" s="157"/>
      <c r="G21" s="158"/>
    </row>
    <row r="22" spans="1:12">
      <c r="A22" s="275">
        <v>8</v>
      </c>
      <c r="B22" s="229" t="s">
        <v>1516</v>
      </c>
      <c r="C22" s="229"/>
      <c r="D22" s="1731"/>
      <c r="E22" s="1551"/>
      <c r="F22" s="1739">
        <v>191.36943788304052</v>
      </c>
      <c r="G22" s="1740">
        <f>+'114115'!F31</f>
        <v>39673.117391456894</v>
      </c>
      <c r="L22" s="1564"/>
    </row>
    <row r="23" spans="1:12">
      <c r="A23" s="275">
        <v>9</v>
      </c>
      <c r="B23" s="768" t="s">
        <v>1517</v>
      </c>
      <c r="C23" s="229"/>
      <c r="D23" s="229"/>
      <c r="E23" s="229"/>
      <c r="F23" s="598">
        <f>SUM(F17:F22)</f>
        <v>1836931.7320413049</v>
      </c>
      <c r="G23" s="599">
        <f>SUM(G17:G22)</f>
        <v>2087829.5453149248</v>
      </c>
    </row>
    <row r="24" spans="1:12">
      <c r="A24" s="275">
        <v>10</v>
      </c>
      <c r="B24" s="229" t="s">
        <v>1518</v>
      </c>
      <c r="C24" s="229"/>
      <c r="D24" s="229"/>
      <c r="E24" s="229"/>
      <c r="F24" s="600">
        <v>636036.81827342941</v>
      </c>
      <c r="G24" s="488">
        <f>+'114115'!F32</f>
        <v>1091165.4761980211</v>
      </c>
    </row>
    <row r="25" spans="1:12" ht="15.75" thickBot="1">
      <c r="A25" s="275">
        <v>11</v>
      </c>
      <c r="B25" s="229" t="s">
        <v>1519</v>
      </c>
      <c r="C25" s="229"/>
      <c r="D25" s="229"/>
      <c r="E25" s="229"/>
      <c r="F25" s="601">
        <f>F23-F24</f>
        <v>1200894.9137678756</v>
      </c>
      <c r="G25" s="602">
        <f>G23-G24</f>
        <v>996664.0691169037</v>
      </c>
    </row>
    <row r="26" spans="1:12" ht="15.75" thickTop="1">
      <c r="A26" s="275">
        <v>12</v>
      </c>
      <c r="B26" s="229"/>
      <c r="C26" s="229"/>
      <c r="D26" s="229"/>
      <c r="E26" s="229"/>
      <c r="F26" s="600"/>
      <c r="G26" s="488"/>
    </row>
    <row r="27" spans="1:12">
      <c r="A27" s="275">
        <v>13</v>
      </c>
      <c r="B27" s="229"/>
      <c r="C27" s="464"/>
      <c r="D27" s="229"/>
      <c r="E27" s="229"/>
      <c r="F27" s="157"/>
      <c r="G27" s="158"/>
    </row>
    <row r="28" spans="1:12">
      <c r="A28" s="275">
        <v>14</v>
      </c>
      <c r="B28" s="229"/>
      <c r="C28" s="464"/>
      <c r="D28" s="229"/>
      <c r="E28" s="229"/>
      <c r="F28" s="157"/>
      <c r="G28" s="158"/>
    </row>
    <row r="29" spans="1:12">
      <c r="A29" s="275">
        <v>15</v>
      </c>
      <c r="B29" s="229"/>
      <c r="C29" s="464"/>
      <c r="D29" s="229"/>
      <c r="E29" s="229"/>
      <c r="F29" s="157"/>
      <c r="G29" s="158"/>
    </row>
    <row r="30" spans="1:12">
      <c r="A30" s="603"/>
      <c r="B30" s="285"/>
      <c r="C30" s="285"/>
      <c r="D30" s="285"/>
      <c r="E30" s="285"/>
      <c r="F30" s="285"/>
      <c r="G30" s="581"/>
    </row>
    <row r="31" spans="1:12" ht="15.75">
      <c r="A31" s="234" t="s">
        <v>3750</v>
      </c>
      <c r="B31" s="6"/>
      <c r="C31" s="6"/>
      <c r="D31" s="6"/>
      <c r="E31" s="6"/>
      <c r="F31" s="6"/>
      <c r="G31" s="247"/>
    </row>
    <row r="32" spans="1:12">
      <c r="A32" s="580"/>
      <c r="B32" s="229"/>
      <c r="C32" s="229"/>
      <c r="D32" s="229"/>
      <c r="E32" s="229"/>
      <c r="F32" s="229"/>
      <c r="G32" s="561"/>
    </row>
    <row r="33" spans="1:7">
      <c r="A33" s="580"/>
      <c r="B33" s="229" t="s">
        <v>3751</v>
      </c>
      <c r="C33" s="229"/>
      <c r="D33" s="229"/>
      <c r="E33" s="229"/>
      <c r="F33" s="229"/>
      <c r="G33" s="561"/>
    </row>
    <row r="34" spans="1:7">
      <c r="A34" s="580"/>
      <c r="B34" s="229" t="s">
        <v>3752</v>
      </c>
      <c r="C34" s="229"/>
      <c r="D34" s="229"/>
      <c r="E34" s="229"/>
      <c r="F34" s="229"/>
      <c r="G34" s="561"/>
    </row>
    <row r="35" spans="1:7">
      <c r="A35" s="580"/>
      <c r="B35" s="229" t="s">
        <v>3753</v>
      </c>
      <c r="C35" s="229"/>
      <c r="D35" s="229"/>
      <c r="E35" s="229"/>
      <c r="F35" s="229"/>
      <c r="G35" s="561"/>
    </row>
    <row r="36" spans="1:7">
      <c r="A36" s="604"/>
      <c r="B36" s="285"/>
      <c r="C36" s="592"/>
      <c r="D36" s="1211" t="s">
        <v>3754</v>
      </c>
      <c r="E36" s="1211" t="s">
        <v>3755</v>
      </c>
      <c r="F36" s="592"/>
      <c r="G36" s="581"/>
    </row>
    <row r="37" spans="1:7">
      <c r="A37" s="275"/>
      <c r="B37" s="229"/>
      <c r="C37" s="1207" t="s">
        <v>3756</v>
      </c>
      <c r="D37" s="1207" t="s">
        <v>3757</v>
      </c>
      <c r="E37" s="1207" t="s">
        <v>3758</v>
      </c>
      <c r="F37" s="566"/>
      <c r="G37" s="561"/>
    </row>
    <row r="38" spans="1:7">
      <c r="A38" s="275" t="s">
        <v>1504</v>
      </c>
      <c r="B38" s="768" t="s">
        <v>1696</v>
      </c>
      <c r="C38" s="1207" t="s">
        <v>3759</v>
      </c>
      <c r="D38" s="1207" t="s">
        <v>3760</v>
      </c>
      <c r="E38" s="1207" t="s">
        <v>3761</v>
      </c>
      <c r="F38" s="1207" t="s">
        <v>1132</v>
      </c>
      <c r="G38" s="880" t="s">
        <v>1133</v>
      </c>
    </row>
    <row r="39" spans="1:7">
      <c r="A39" s="282" t="s">
        <v>1506</v>
      </c>
      <c r="B39" s="1210" t="s">
        <v>3281</v>
      </c>
      <c r="C39" s="1213" t="s">
        <v>1507</v>
      </c>
      <c r="D39" s="1213" t="s">
        <v>1508</v>
      </c>
      <c r="E39" s="1213" t="s">
        <v>3762</v>
      </c>
      <c r="F39" s="1213" t="s">
        <v>3763</v>
      </c>
      <c r="G39" s="882" t="s">
        <v>3764</v>
      </c>
    </row>
    <row r="40" spans="1:7">
      <c r="A40" s="275">
        <v>16</v>
      </c>
      <c r="B40" s="229" t="s">
        <v>1743</v>
      </c>
      <c r="C40" s="1741">
        <f>+F24</f>
        <v>636036.81827342941</v>
      </c>
      <c r="D40" s="605"/>
      <c r="E40" s="605"/>
      <c r="F40" s="605"/>
      <c r="G40" s="496">
        <f t="shared" ref="G40:G45" si="0">SUM(C40:F40)</f>
        <v>636036.81827342941</v>
      </c>
    </row>
    <row r="41" spans="1:7">
      <c r="A41" s="275">
        <v>17</v>
      </c>
      <c r="B41" s="229" t="s">
        <v>3765</v>
      </c>
      <c r="C41" s="1739">
        <f>231073+478</f>
        <v>231551</v>
      </c>
      <c r="D41" s="157"/>
      <c r="E41" s="157"/>
      <c r="F41" s="157"/>
      <c r="G41" s="488">
        <f t="shared" si="0"/>
        <v>231551</v>
      </c>
    </row>
    <row r="42" spans="1:7">
      <c r="A42" s="275">
        <v>18</v>
      </c>
      <c r="B42" s="229" t="s">
        <v>128</v>
      </c>
      <c r="C42" s="1739">
        <f>1091165-867588</f>
        <v>223577</v>
      </c>
      <c r="D42" s="157"/>
      <c r="E42" s="157"/>
      <c r="F42" s="157"/>
      <c r="G42" s="488">
        <f t="shared" si="0"/>
        <v>223577</v>
      </c>
    </row>
    <row r="43" spans="1:7">
      <c r="A43" s="275">
        <f t="shared" ref="A43:A58" si="1">A42+1</f>
        <v>19</v>
      </c>
      <c r="B43" s="229" t="s">
        <v>3766</v>
      </c>
      <c r="C43" s="1739">
        <v>0</v>
      </c>
      <c r="D43" s="157"/>
      <c r="E43" s="157"/>
      <c r="F43" s="157"/>
      <c r="G43" s="488">
        <f t="shared" si="0"/>
        <v>0</v>
      </c>
    </row>
    <row r="44" spans="1:7">
      <c r="A44" s="275">
        <f t="shared" si="1"/>
        <v>20</v>
      </c>
      <c r="B44" s="280" t="s">
        <v>1679</v>
      </c>
      <c r="C44" s="1850"/>
      <c r="D44" s="157"/>
      <c r="E44" s="157"/>
      <c r="F44" s="157"/>
      <c r="G44" s="488">
        <f t="shared" si="0"/>
        <v>0</v>
      </c>
    </row>
    <row r="45" spans="1:7">
      <c r="A45" s="275">
        <f t="shared" si="1"/>
        <v>21</v>
      </c>
      <c r="B45" s="1696"/>
      <c r="C45" s="600"/>
      <c r="D45" s="600"/>
      <c r="E45" s="600"/>
      <c r="F45" s="600"/>
      <c r="G45" s="488">
        <f t="shared" si="0"/>
        <v>0</v>
      </c>
    </row>
    <row r="46" spans="1:7" ht="15.75" thickBot="1">
      <c r="A46" s="275">
        <f t="shared" si="1"/>
        <v>22</v>
      </c>
      <c r="B46" s="229" t="s">
        <v>3767</v>
      </c>
      <c r="C46" s="601">
        <f>SUM(C40:C45)</f>
        <v>1091164.8182734293</v>
      </c>
      <c r="D46" s="601">
        <f>SUM(D40:D45)</f>
        <v>0</v>
      </c>
      <c r="E46" s="601">
        <f>SUM(E40:E45)</f>
        <v>0</v>
      </c>
      <c r="F46" s="601">
        <f>SUM(F40:F45)</f>
        <v>0</v>
      </c>
      <c r="G46" s="602">
        <f>SUM(G40:G45)</f>
        <v>1091164.8182734293</v>
      </c>
    </row>
    <row r="47" spans="1:7" ht="15.75" thickTop="1">
      <c r="A47" s="275">
        <f t="shared" si="1"/>
        <v>23</v>
      </c>
      <c r="B47" s="229"/>
      <c r="C47" s="229"/>
      <c r="D47" s="229"/>
      <c r="E47" s="229"/>
      <c r="F47" s="229"/>
      <c r="G47" s="561"/>
    </row>
    <row r="48" spans="1:7">
      <c r="A48" s="275">
        <f t="shared" si="1"/>
        <v>24</v>
      </c>
      <c r="B48" s="229" t="s">
        <v>3768</v>
      </c>
      <c r="C48" s="229"/>
      <c r="D48" s="229"/>
      <c r="E48" s="229"/>
      <c r="F48" s="229"/>
      <c r="G48" s="496"/>
    </row>
    <row r="49" spans="1:8">
      <c r="A49" s="275">
        <f t="shared" si="1"/>
        <v>25</v>
      </c>
      <c r="B49" s="229"/>
      <c r="C49" s="229" t="s">
        <v>3996</v>
      </c>
      <c r="D49" s="229"/>
      <c r="E49" s="229"/>
      <c r="F49" s="229"/>
      <c r="G49" s="561"/>
    </row>
    <row r="50" spans="1:8">
      <c r="A50" s="275">
        <f t="shared" si="1"/>
        <v>26</v>
      </c>
      <c r="B50" s="229"/>
      <c r="C50" s="229" t="s">
        <v>3997</v>
      </c>
      <c r="D50" s="229"/>
      <c r="E50" s="229"/>
      <c r="F50" s="229"/>
      <c r="G50" s="561"/>
    </row>
    <row r="51" spans="1:8">
      <c r="A51" s="275">
        <f t="shared" si="1"/>
        <v>27</v>
      </c>
      <c r="B51" s="229"/>
      <c r="C51" s="229" t="s">
        <v>3998</v>
      </c>
      <c r="D51" s="229"/>
      <c r="E51" s="229"/>
      <c r="F51" s="229"/>
      <c r="G51" s="561"/>
    </row>
    <row r="52" spans="1:8">
      <c r="A52" s="275">
        <f t="shared" si="1"/>
        <v>28</v>
      </c>
      <c r="B52" s="229"/>
      <c r="C52" s="229" t="s">
        <v>3999</v>
      </c>
      <c r="D52" s="229"/>
      <c r="E52" s="229"/>
      <c r="F52" s="229"/>
      <c r="G52" s="561"/>
    </row>
    <row r="53" spans="1:8">
      <c r="A53" s="275">
        <f t="shared" si="1"/>
        <v>29</v>
      </c>
      <c r="B53" s="229"/>
      <c r="C53" s="229" t="s">
        <v>4000</v>
      </c>
      <c r="D53" s="229"/>
      <c r="E53" s="229"/>
      <c r="F53" s="229"/>
      <c r="G53" s="561"/>
    </row>
    <row r="54" spans="1:8">
      <c r="A54" s="275">
        <f t="shared" si="1"/>
        <v>30</v>
      </c>
      <c r="B54" s="229"/>
      <c r="C54" s="229" t="s">
        <v>4001</v>
      </c>
      <c r="D54" s="229"/>
      <c r="E54" s="229"/>
      <c r="F54" s="229"/>
      <c r="G54" s="561"/>
    </row>
    <row r="55" spans="1:8">
      <c r="A55" s="275">
        <f t="shared" si="1"/>
        <v>31</v>
      </c>
      <c r="B55" s="229"/>
      <c r="C55" s="1867" t="s">
        <v>4002</v>
      </c>
      <c r="D55" s="229"/>
      <c r="E55" s="229"/>
      <c r="F55" s="229"/>
      <c r="G55" s="561"/>
    </row>
    <row r="56" spans="1:8">
      <c r="A56" s="275">
        <f t="shared" si="1"/>
        <v>32</v>
      </c>
      <c r="B56" s="229"/>
      <c r="C56" s="229" t="s">
        <v>4003</v>
      </c>
      <c r="D56" s="229"/>
      <c r="E56" s="229"/>
      <c r="F56" s="229"/>
      <c r="G56" s="561"/>
    </row>
    <row r="57" spans="1:8">
      <c r="A57" s="275">
        <f t="shared" si="1"/>
        <v>33</v>
      </c>
      <c r="B57" s="229"/>
      <c r="C57" s="229"/>
      <c r="D57" s="229"/>
      <c r="E57" s="229"/>
      <c r="F57" s="229"/>
      <c r="G57" s="561"/>
    </row>
    <row r="58" spans="1:8">
      <c r="A58" s="275">
        <f t="shared" si="1"/>
        <v>34</v>
      </c>
      <c r="B58" s="229"/>
      <c r="C58" s="229"/>
      <c r="D58" s="229"/>
      <c r="E58" s="229"/>
      <c r="F58" s="229"/>
      <c r="G58" s="561"/>
    </row>
    <row r="59" spans="1:8" ht="15.75" thickBot="1">
      <c r="A59" s="607">
        <v>35</v>
      </c>
      <c r="B59" s="585"/>
      <c r="C59" s="585"/>
      <c r="D59" s="585"/>
      <c r="E59" s="585"/>
      <c r="F59" s="585"/>
      <c r="G59" s="608"/>
    </row>
    <row r="60" spans="1:8">
      <c r="A60" s="285"/>
      <c r="B60" s="285"/>
      <c r="C60" s="285"/>
      <c r="D60" s="285"/>
      <c r="E60" s="285"/>
      <c r="F60" s="285"/>
      <c r="G60" s="2428" t="s">
        <v>1527</v>
      </c>
      <c r="H60" s="229"/>
    </row>
    <row r="61" spans="1:8">
      <c r="A61" s="2429" t="s">
        <v>3769</v>
      </c>
      <c r="B61" s="2429"/>
      <c r="C61" s="2429"/>
      <c r="D61" s="2429"/>
      <c r="E61" s="2429"/>
      <c r="F61" s="2429"/>
      <c r="G61" s="2429"/>
      <c r="H61" s="229"/>
    </row>
    <row r="62" spans="1:8">
      <c r="A62" s="289"/>
      <c r="B62" s="289"/>
      <c r="C62" s="289"/>
      <c r="D62" s="289"/>
      <c r="E62" s="289"/>
      <c r="F62" s="289"/>
      <c r="G62" s="289"/>
    </row>
    <row r="67" spans="1:7" ht="15.75" thickBot="1">
      <c r="A67" s="22" t="str">
        <f>'Data sheet'!A53</f>
        <v>Annual Report of New York American Water Company, Inc.  - Service Area 2                          Year Ended  December 31, 2018</v>
      </c>
      <c r="B67" s="229"/>
      <c r="C67" s="229"/>
      <c r="D67" s="229"/>
      <c r="E67" s="238"/>
      <c r="F67" s="24"/>
      <c r="G67" s="13"/>
    </row>
    <row r="68" spans="1:7">
      <c r="A68" s="559"/>
      <c r="B68" s="232"/>
      <c r="C68" s="232"/>
      <c r="D68" s="232"/>
      <c r="E68" s="232"/>
      <c r="F68" s="232"/>
      <c r="G68" s="560"/>
    </row>
    <row r="69" spans="1:7" ht="15.75">
      <c r="A69" s="234"/>
      <c r="B69" s="1862"/>
      <c r="C69" s="6"/>
      <c r="D69" s="6"/>
      <c r="E69" s="6"/>
      <c r="F69" s="6"/>
      <c r="G69" s="247"/>
    </row>
    <row r="70" spans="1:7">
      <c r="A70" s="568"/>
      <c r="B70" s="1866"/>
      <c r="C70" s="1567"/>
      <c r="D70" s="1567"/>
      <c r="E70" s="1567"/>
      <c r="F70" s="1567"/>
      <c r="G70" s="578"/>
    </row>
    <row r="71" spans="1:7">
      <c r="A71" s="237"/>
      <c r="B71" s="229"/>
      <c r="C71" s="229"/>
      <c r="D71" s="229"/>
      <c r="E71" s="229"/>
      <c r="F71" s="229"/>
      <c r="G71" s="561"/>
    </row>
    <row r="72" spans="1:7">
      <c r="A72" s="237"/>
      <c r="B72" s="1862"/>
      <c r="C72" s="229"/>
      <c r="D72" s="229"/>
      <c r="E72" s="229"/>
      <c r="F72" s="229"/>
      <c r="G72" s="561"/>
    </row>
    <row r="73" spans="1:7">
      <c r="A73" s="237"/>
      <c r="B73" s="1862"/>
      <c r="C73" s="229"/>
      <c r="D73" s="1568"/>
      <c r="E73" s="229"/>
      <c r="F73" s="229"/>
      <c r="G73" s="561"/>
    </row>
    <row r="74" spans="1:7">
      <c r="A74" s="237"/>
      <c r="B74" s="13"/>
      <c r="C74" s="229"/>
      <c r="D74" s="229"/>
      <c r="E74" s="229"/>
      <c r="F74" s="229"/>
      <c r="G74" s="561"/>
    </row>
    <row r="75" spans="1:7">
      <c r="A75" s="237"/>
      <c r="B75" s="13"/>
      <c r="C75" s="229"/>
      <c r="D75" s="229"/>
      <c r="E75" s="229"/>
      <c r="F75" s="229"/>
      <c r="G75" s="561"/>
    </row>
    <row r="76" spans="1:7">
      <c r="A76" s="237"/>
      <c r="B76" s="1253"/>
      <c r="C76" s="1253"/>
      <c r="D76" s="1253"/>
      <c r="E76" s="1253"/>
      <c r="F76" s="1253"/>
      <c r="G76" s="561"/>
    </row>
    <row r="77" spans="1:7">
      <c r="A77" s="237"/>
      <c r="B77" s="1253"/>
      <c r="C77" s="1253"/>
      <c r="D77" s="1253"/>
      <c r="E77" s="1253"/>
      <c r="F77" s="1866"/>
      <c r="G77" s="1865"/>
    </row>
    <row r="78" spans="1:7">
      <c r="A78" s="237"/>
      <c r="B78" s="1253"/>
      <c r="C78" s="1253"/>
      <c r="D78" s="1253"/>
      <c r="E78" s="1253"/>
      <c r="F78" s="1866"/>
      <c r="G78" s="1865"/>
    </row>
    <row r="79" spans="1:7">
      <c r="A79" s="1863"/>
      <c r="B79" s="1567"/>
      <c r="C79" s="1567"/>
      <c r="D79" s="1567"/>
      <c r="E79" s="1567"/>
      <c r="F79" s="1864"/>
      <c r="G79" s="1865"/>
    </row>
    <row r="80" spans="1:7">
      <c r="A80" s="1863"/>
      <c r="B80" s="1567"/>
      <c r="C80" s="1866"/>
      <c r="D80" s="1569"/>
      <c r="E80" s="1567"/>
      <c r="F80" s="1866"/>
      <c r="G80" s="1865"/>
    </row>
    <row r="81" spans="1:7">
      <c r="A81" s="1863"/>
      <c r="B81" s="1253"/>
      <c r="C81" s="1253"/>
      <c r="D81" s="1253"/>
      <c r="E81" s="1253"/>
      <c r="F81" s="1570"/>
      <c r="G81" s="1302"/>
    </row>
    <row r="82" spans="1:7">
      <c r="A82" s="1863"/>
      <c r="B82" s="1253"/>
      <c r="C82" s="1253"/>
      <c r="D82" s="1253"/>
      <c r="E82" s="1253"/>
      <c r="F82" s="1571"/>
      <c r="G82" s="1572"/>
    </row>
    <row r="83" spans="1:7">
      <c r="A83" s="1863"/>
      <c r="B83" s="1253"/>
      <c r="C83" s="1253"/>
      <c r="D83" s="1253"/>
      <c r="E83" s="1253"/>
      <c r="F83" s="1573"/>
      <c r="G83" s="1574"/>
    </row>
    <row r="84" spans="1:7">
      <c r="A84" s="1863"/>
      <c r="B84" s="1253"/>
      <c r="C84" s="1253"/>
      <c r="D84" s="1253"/>
      <c r="E84" s="1253"/>
      <c r="F84" s="1573"/>
      <c r="G84" s="1574"/>
    </row>
    <row r="85" spans="1:7">
      <c r="A85" s="1863"/>
      <c r="B85" s="1253"/>
      <c r="C85" s="1253"/>
      <c r="D85" s="1253"/>
      <c r="E85" s="1253"/>
      <c r="F85" s="1575"/>
      <c r="G85" s="158"/>
    </row>
    <row r="86" spans="1:7">
      <c r="A86" s="1863"/>
      <c r="B86" s="1253"/>
      <c r="C86" s="1253"/>
      <c r="D86" s="1253"/>
      <c r="E86" s="1253"/>
      <c r="F86" s="1575"/>
      <c r="G86" s="158"/>
    </row>
    <row r="87" spans="1:7">
      <c r="A87" s="1863"/>
      <c r="B87" s="1253"/>
      <c r="C87" s="1253"/>
      <c r="D87" s="1253"/>
      <c r="E87" s="1253"/>
      <c r="F87" s="1575"/>
      <c r="G87" s="158"/>
    </row>
    <row r="88" spans="1:7">
      <c r="A88" s="1863"/>
      <c r="B88" s="1253"/>
      <c r="C88" s="1253"/>
      <c r="D88" s="1253"/>
      <c r="E88" s="1253"/>
      <c r="F88" s="1575"/>
      <c r="G88" s="158"/>
    </row>
    <row r="89" spans="1:7">
      <c r="A89" s="1863"/>
      <c r="B89" s="1864"/>
      <c r="C89" s="1253"/>
      <c r="D89" s="1253"/>
      <c r="E89" s="1253"/>
      <c r="F89" s="1576"/>
      <c r="G89" s="488"/>
    </row>
    <row r="90" spans="1:7">
      <c r="A90" s="1863"/>
      <c r="B90" s="1253"/>
      <c r="C90" s="1253"/>
      <c r="D90" s="1253"/>
      <c r="E90" s="1253"/>
      <c r="F90" s="1576"/>
      <c r="G90" s="488"/>
    </row>
    <row r="91" spans="1:7">
      <c r="A91" s="1863"/>
      <c r="B91" s="1253"/>
      <c r="C91" s="1253"/>
      <c r="D91" s="1253"/>
      <c r="E91" s="1253"/>
      <c r="F91" s="1577"/>
      <c r="G91" s="496"/>
    </row>
    <row r="92" spans="1:7">
      <c r="A92" s="1863"/>
      <c r="B92" s="1253"/>
      <c r="C92" s="1253"/>
      <c r="D92" s="1253"/>
      <c r="E92" s="1253"/>
      <c r="F92" s="1576"/>
      <c r="G92" s="488"/>
    </row>
    <row r="93" spans="1:7">
      <c r="A93" s="1863"/>
      <c r="B93" s="1253"/>
      <c r="C93" s="1577"/>
      <c r="D93" s="1253"/>
      <c r="E93" s="1253"/>
      <c r="F93" s="1575"/>
      <c r="G93" s="158"/>
    </row>
    <row r="94" spans="1:7">
      <c r="A94" s="1863"/>
      <c r="B94" s="1253"/>
      <c r="C94" s="1577"/>
      <c r="D94" s="1253"/>
      <c r="E94" s="1253"/>
      <c r="F94" s="1575"/>
      <c r="G94" s="158"/>
    </row>
    <row r="95" spans="1:7">
      <c r="A95" s="1863"/>
      <c r="B95" s="1253"/>
      <c r="C95" s="1577"/>
      <c r="D95" s="1253"/>
      <c r="E95" s="1253"/>
      <c r="F95" s="1575"/>
      <c r="G95" s="158"/>
    </row>
    <row r="96" spans="1:7" ht="19.5">
      <c r="A96" s="1863"/>
      <c r="B96" s="1253"/>
      <c r="C96" s="1868" t="s">
        <v>2236</v>
      </c>
      <c r="D96" s="1253"/>
      <c r="E96" s="1253"/>
      <c r="F96" s="1253"/>
      <c r="G96" s="561"/>
    </row>
    <row r="97" spans="1:7" ht="15.75">
      <c r="A97" s="234"/>
      <c r="B97" s="6"/>
      <c r="C97" s="6"/>
      <c r="D97" s="6"/>
      <c r="E97" s="6"/>
      <c r="F97" s="6"/>
      <c r="G97" s="247"/>
    </row>
    <row r="98" spans="1:7">
      <c r="A98" s="1863"/>
      <c r="B98" s="229"/>
      <c r="C98" s="229"/>
      <c r="D98" s="229"/>
      <c r="E98" s="229"/>
      <c r="F98" s="229"/>
      <c r="G98" s="561"/>
    </row>
    <row r="99" spans="1:7">
      <c r="A99" s="1863"/>
      <c r="B99" s="229"/>
      <c r="C99" s="229"/>
      <c r="D99" s="229"/>
      <c r="E99" s="229"/>
      <c r="F99" s="229"/>
      <c r="G99" s="561"/>
    </row>
    <row r="100" spans="1:7">
      <c r="A100" s="1863"/>
      <c r="B100" s="229"/>
      <c r="C100" s="229"/>
      <c r="D100" s="229"/>
      <c r="E100" s="229"/>
      <c r="F100" s="229"/>
      <c r="G100" s="561"/>
    </row>
    <row r="101" spans="1:7">
      <c r="A101" s="1863"/>
      <c r="B101" s="229"/>
      <c r="C101" s="229"/>
      <c r="D101" s="229"/>
      <c r="E101" s="229"/>
      <c r="F101" s="229"/>
      <c r="G101" s="561"/>
    </row>
    <row r="102" spans="1:7">
      <c r="A102" s="1863"/>
      <c r="B102" s="1253"/>
      <c r="C102" s="1253"/>
      <c r="D102" s="1864"/>
      <c r="E102" s="1864"/>
      <c r="F102" s="1253"/>
      <c r="G102" s="561"/>
    </row>
    <row r="103" spans="1:7">
      <c r="A103" s="1863"/>
      <c r="B103" s="1253"/>
      <c r="C103" s="1864"/>
      <c r="D103" s="1864"/>
      <c r="E103" s="1864"/>
      <c r="F103" s="1253"/>
      <c r="G103" s="561"/>
    </row>
    <row r="104" spans="1:7">
      <c r="A104" s="1863"/>
      <c r="B104" s="1864"/>
      <c r="C104" s="1864"/>
      <c r="D104" s="1864"/>
      <c r="E104" s="1864"/>
      <c r="F104" s="1864"/>
      <c r="G104" s="1865"/>
    </row>
    <row r="105" spans="1:7">
      <c r="A105" s="1863"/>
      <c r="B105" s="1864"/>
      <c r="C105" s="1864"/>
      <c r="D105" s="1864"/>
      <c r="E105" s="1864"/>
      <c r="F105" s="1864"/>
      <c r="G105" s="1865"/>
    </row>
    <row r="106" spans="1:7">
      <c r="A106" s="1863"/>
      <c r="B106" s="1253"/>
      <c r="C106" s="1570"/>
      <c r="D106" s="1570"/>
      <c r="E106" s="1570"/>
      <c r="F106" s="1570"/>
      <c r="G106" s="496"/>
    </row>
    <row r="107" spans="1:7">
      <c r="A107" s="1863"/>
      <c r="B107" s="1253"/>
      <c r="C107" s="1575"/>
      <c r="D107" s="1575"/>
      <c r="E107" s="1575"/>
      <c r="F107" s="1575"/>
      <c r="G107" s="488"/>
    </row>
    <row r="108" spans="1:7">
      <c r="A108" s="1863"/>
      <c r="B108" s="1253"/>
      <c r="C108" s="1575"/>
      <c r="D108" s="1575"/>
      <c r="E108" s="1575"/>
      <c r="F108" s="1575"/>
      <c r="G108" s="488"/>
    </row>
    <row r="109" spans="1:7">
      <c r="A109" s="1863"/>
      <c r="B109" s="1253"/>
      <c r="C109" s="1575"/>
      <c r="D109" s="1575"/>
      <c r="E109" s="1575"/>
      <c r="F109" s="1575"/>
      <c r="G109" s="488"/>
    </row>
    <row r="110" spans="1:7">
      <c r="A110" s="1863"/>
      <c r="B110" s="1379"/>
      <c r="C110" s="1379"/>
      <c r="D110" s="1575"/>
      <c r="E110" s="1575"/>
      <c r="F110" s="1575"/>
      <c r="G110" s="488"/>
    </row>
    <row r="111" spans="1:7">
      <c r="A111" s="1863"/>
      <c r="B111" s="1253"/>
      <c r="C111" s="1576"/>
      <c r="D111" s="1576"/>
      <c r="E111" s="1576"/>
      <c r="F111" s="1576"/>
      <c r="G111" s="488"/>
    </row>
    <row r="112" spans="1:7">
      <c r="A112" s="1863"/>
      <c r="B112" s="1253"/>
      <c r="C112" s="1577"/>
      <c r="D112" s="1577"/>
      <c r="E112" s="1577"/>
      <c r="F112" s="1577"/>
      <c r="G112" s="496"/>
    </row>
    <row r="113" spans="1:7">
      <c r="A113" s="1863"/>
      <c r="B113" s="1253"/>
      <c r="C113" s="229"/>
      <c r="D113" s="229"/>
      <c r="E113" s="229"/>
      <c r="F113" s="229"/>
      <c r="G113" s="561"/>
    </row>
    <row r="114" spans="1:7">
      <c r="A114" s="1863"/>
      <c r="B114" s="1253"/>
      <c r="C114" s="229"/>
      <c r="D114" s="229"/>
      <c r="E114" s="229"/>
      <c r="F114" s="229"/>
      <c r="G114" s="496"/>
    </row>
    <row r="115" spans="1:7">
      <c r="A115" s="1863"/>
      <c r="B115" s="1253"/>
      <c r="C115" s="229"/>
      <c r="D115" s="229"/>
      <c r="E115" s="229"/>
      <c r="F115" s="229"/>
      <c r="G115" s="561"/>
    </row>
    <row r="116" spans="1:7">
      <c r="A116" s="1863"/>
      <c r="B116" s="1253"/>
      <c r="C116" s="229"/>
      <c r="D116" s="229"/>
      <c r="E116" s="229"/>
      <c r="F116" s="229"/>
      <c r="G116" s="561"/>
    </row>
    <row r="117" spans="1:7">
      <c r="A117" s="1863"/>
      <c r="B117" s="1566"/>
      <c r="C117" s="229"/>
      <c r="D117" s="229"/>
      <c r="E117" s="229"/>
      <c r="F117" s="229"/>
      <c r="G117" s="561"/>
    </row>
    <row r="118" spans="1:7">
      <c r="A118" s="1863"/>
      <c r="B118" s="1253"/>
      <c r="C118" s="229"/>
      <c r="D118" s="229"/>
      <c r="E118" s="229"/>
      <c r="F118" s="229"/>
      <c r="G118" s="561"/>
    </row>
    <row r="119" spans="1:7">
      <c r="A119" s="1863"/>
      <c r="B119" s="1253"/>
      <c r="C119" s="229"/>
      <c r="D119" s="229"/>
      <c r="E119" s="229"/>
      <c r="F119" s="229"/>
      <c r="G119" s="561"/>
    </row>
    <row r="120" spans="1:7">
      <c r="A120" s="1863"/>
      <c r="B120" s="1253"/>
      <c r="C120" s="229"/>
      <c r="D120" s="229"/>
      <c r="E120" s="229"/>
      <c r="F120" s="229"/>
      <c r="G120" s="561"/>
    </row>
    <row r="121" spans="1:7">
      <c r="A121" s="1863"/>
      <c r="B121" s="1253"/>
      <c r="C121" s="229"/>
      <c r="D121" s="229"/>
      <c r="E121" s="229"/>
      <c r="F121" s="229"/>
      <c r="G121" s="561"/>
    </row>
    <row r="122" spans="1:7">
      <c r="A122" s="1863"/>
      <c r="B122" s="1253"/>
      <c r="C122" s="229"/>
      <c r="D122" s="229"/>
      <c r="E122" s="229"/>
      <c r="F122" s="229"/>
      <c r="G122" s="561"/>
    </row>
    <row r="123" spans="1:7">
      <c r="A123" s="1863"/>
      <c r="B123" s="1253"/>
      <c r="C123" s="229"/>
      <c r="D123" s="229"/>
      <c r="E123" s="229"/>
      <c r="F123" s="229"/>
      <c r="G123" s="561"/>
    </row>
    <row r="124" spans="1:7">
      <c r="A124" s="1863"/>
      <c r="B124" s="1253"/>
      <c r="C124" s="229"/>
      <c r="D124" s="229"/>
      <c r="E124" s="229"/>
      <c r="F124" s="229"/>
      <c r="G124" s="561"/>
    </row>
    <row r="125" spans="1:7" ht="15.75" thickBot="1">
      <c r="A125" s="620"/>
      <c r="B125" s="585"/>
      <c r="C125" s="585"/>
      <c r="D125" s="585"/>
      <c r="E125" s="585"/>
      <c r="F125" s="585"/>
      <c r="G125" s="608"/>
    </row>
    <row r="126" spans="1:7">
      <c r="A126" s="285"/>
      <c r="B126" s="285"/>
      <c r="C126" s="285"/>
      <c r="D126" s="285"/>
      <c r="E126" s="285"/>
      <c r="F126" s="285"/>
      <c r="G126" s="609" t="s">
        <v>1527</v>
      </c>
    </row>
    <row r="127" spans="1:7">
      <c r="A127" s="289"/>
      <c r="B127" s="289"/>
      <c r="C127" s="289"/>
      <c r="D127" s="289"/>
      <c r="E127" s="289"/>
      <c r="F127" s="289"/>
      <c r="G127" s="289"/>
    </row>
  </sheetData>
  <customSheetViews>
    <customSheetView guid="{2AF3F5E9-4F61-4561-B177-4F48CBC3D886}" scale="87" colorId="22" fitToPage="1" topLeftCell="A37">
      <selection activeCell="C43" sqref="C43"/>
      <rowBreaks count="1" manualBreakCount="1">
        <brk id="61" max="16383" man="1"/>
      </rowBreaks>
      <pageMargins left="0.4" right="0.4" top="0.3" bottom="0.3" header="0" footer="0"/>
      <printOptions horizontalCentered="1" verticalCentered="1"/>
      <pageSetup scale="69" fitToHeight="2" orientation="portrait" r:id="rId1"/>
      <headerFooter alignWithMargins="0"/>
    </customSheetView>
    <customSheetView guid="{D7BBBF77-F838-4AB2-B5F9-DD407B90DD55}" scale="87" colorId="22" fitToPage="1" topLeftCell="A37">
      <selection activeCell="C43" sqref="C43"/>
      <rowBreaks count="1" manualBreakCount="1">
        <brk id="61" max="16383" man="1"/>
      </rowBreaks>
      <pageMargins left="0.4" right="0.4" top="0.3" bottom="0.3" header="0" footer="0"/>
      <printOptions horizontalCentered="1" verticalCentered="1"/>
      <pageSetup scale="69" fitToHeight="2" orientation="portrait" r:id="rId2"/>
      <headerFooter alignWithMargins="0"/>
    </customSheetView>
    <customSheetView guid="{4C413893-8AAD-4C6B-9F27-B589EDCD884E}" scale="87" colorId="22" showPageBreaks="1" fitToPage="1" printArea="1">
      <selection activeCell="A68" sqref="A68"/>
      <rowBreaks count="1" manualBreakCount="1">
        <brk id="61" max="16383" man="1"/>
      </rowBreaks>
      <pageMargins left="0.4" right="0.4" top="0.3" bottom="0.3" header="0" footer="0"/>
      <printOptions horizontalCentered="1" verticalCentered="1"/>
      <pageSetup scale="69" fitToHeight="2" orientation="portrait" r:id="rId3"/>
      <headerFooter alignWithMargins="0"/>
    </customSheetView>
    <customSheetView guid="{A5549170-DBF5-42F1-9039-D999624B11D4}" scale="87" colorId="22" showPageBreaks="1" fitToPage="1">
      <selection activeCell="L37" sqref="L37"/>
      <rowBreaks count="1" manualBreakCount="1">
        <brk id="61" max="16383" man="1"/>
      </rowBreaks>
      <pageMargins left="0.4" right="0.4" top="0.3" bottom="0.3" header="0" footer="0"/>
      <printOptions horizontalCentered="1" verticalCentered="1"/>
      <pageSetup scale="69" fitToHeight="2" orientation="portrait" r:id="rId4"/>
      <headerFooter alignWithMargins="0"/>
    </customSheetView>
    <customSheetView guid="{A483E518-C1FA-4CA5-BC5D-12DF2516F4BA}" scale="87" colorId="22" showPageBreaks="1" fitToPage="1" printArea="1" topLeftCell="A13">
      <selection activeCell="J21" sqref="J21"/>
      <rowBreaks count="1" manualBreakCount="1">
        <brk id="61" max="16383" man="1"/>
      </rowBreaks>
      <pageMargins left="0.4" right="0.4" top="0.3" bottom="0.3" header="0" footer="0"/>
      <printOptions horizontalCentered="1" verticalCentered="1"/>
      <pageSetup scale="10" fitToHeight="2" orientation="portrait" r:id="rId5"/>
      <headerFooter alignWithMargins="0"/>
    </customSheetView>
    <customSheetView guid="{7F4D4B31-14C7-431F-8554-797D686306A3}" scale="87" colorId="22" showPageBreaks="1" fitToPage="1" printArea="1" topLeftCell="A13">
      <selection activeCell="J21" sqref="J21"/>
      <rowBreaks count="1" manualBreakCount="1">
        <brk id="61" max="16383" man="1"/>
      </rowBreaks>
      <pageMargins left="0.4" right="0.4" top="0.3" bottom="0.3" header="0" footer="0"/>
      <printOptions horizontalCentered="1" verticalCentered="1"/>
      <pageSetup scale="10" fitToHeight="2" orientation="portrait" r:id="rId6"/>
      <headerFooter alignWithMargins="0"/>
    </customSheetView>
  </customSheetViews>
  <phoneticPr fontId="83" type="noConversion"/>
  <printOptions horizontalCentered="1" verticalCentered="1"/>
  <pageMargins left="0.4" right="0.4" top="0.3" bottom="0.3" header="0" footer="0"/>
  <pageSetup scale="69" fitToHeight="2" orientation="portrait" r:id="rId7"/>
  <headerFooter alignWithMargins="0"/>
  <rowBreaks count="1" manualBreakCount="1">
    <brk id="61" max="16383" man="1"/>
  </rowBreaks>
  <customProperties>
    <customPr name="_pios_id" r:id="rId8"/>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Q83"/>
  <sheetViews>
    <sheetView workbookViewId="0"/>
  </sheetViews>
  <sheetFormatPr defaultColWidth="9.77734375" defaultRowHeight="15"/>
  <cols>
    <col min="1" max="1" width="4.77734375" customWidth="1"/>
    <col min="2" max="2" width="33.44140625" customWidth="1"/>
    <col min="3" max="3" width="15.77734375" customWidth="1"/>
    <col min="4" max="4" width="17.77734375" customWidth="1"/>
    <col min="5" max="5" width="18.33203125" customWidth="1"/>
    <col min="6" max="6" width="15.77734375" customWidth="1"/>
    <col min="7" max="7" width="14.77734375" customWidth="1"/>
    <col min="17" max="17" width="12" bestFit="1" customWidth="1"/>
  </cols>
  <sheetData>
    <row r="1" spans="1:7" ht="15.75" thickBot="1">
      <c r="A1" s="22" t="str">
        <f>'Data sheet'!A53</f>
        <v>Annual Report of New York American Water Company, Inc.  - Service Area 2                          Year Ended  December 31, 2018</v>
      </c>
      <c r="B1" s="563"/>
      <c r="C1" s="563"/>
      <c r="D1" s="563"/>
      <c r="E1" s="563"/>
      <c r="F1" s="24"/>
      <c r="G1" s="13"/>
    </row>
    <row r="2" spans="1:7">
      <c r="A2" s="610"/>
      <c r="B2" s="611"/>
      <c r="C2" s="611"/>
      <c r="D2" s="611"/>
      <c r="E2" s="611"/>
      <c r="F2" s="611"/>
      <c r="G2" s="612"/>
    </row>
    <row r="3" spans="1:7" ht="15.75">
      <c r="A3" s="234" t="s">
        <v>3770</v>
      </c>
      <c r="B3" s="613"/>
      <c r="C3" s="613"/>
      <c r="D3" s="613"/>
      <c r="E3" s="613"/>
      <c r="F3" s="613"/>
      <c r="G3" s="614"/>
    </row>
    <row r="4" spans="1:7">
      <c r="A4" s="615"/>
      <c r="B4" s="47"/>
      <c r="C4" s="47"/>
      <c r="D4" s="47"/>
      <c r="E4" s="47"/>
      <c r="F4" s="47"/>
      <c r="G4" s="616"/>
    </row>
    <row r="5" spans="1:7">
      <c r="A5" s="580" t="s">
        <v>742</v>
      </c>
      <c r="B5" s="322" t="s">
        <v>3771</v>
      </c>
      <c r="C5" s="322"/>
      <c r="D5" s="322"/>
      <c r="E5" s="322"/>
      <c r="F5" s="322"/>
      <c r="G5" s="617"/>
    </row>
    <row r="6" spans="1:7">
      <c r="A6" s="580" t="s">
        <v>956</v>
      </c>
      <c r="B6" s="322" t="s">
        <v>3772</v>
      </c>
      <c r="C6" s="322"/>
      <c r="D6" s="322"/>
      <c r="E6" s="322"/>
      <c r="F6" s="322"/>
      <c r="G6" s="617"/>
    </row>
    <row r="7" spans="1:7">
      <c r="A7" s="580"/>
      <c r="B7" s="322" t="s">
        <v>3773</v>
      </c>
      <c r="C7" s="322"/>
      <c r="D7" s="322"/>
      <c r="E7" s="322"/>
      <c r="F7" s="322"/>
      <c r="G7" s="617"/>
    </row>
    <row r="8" spans="1:7">
      <c r="A8" s="580" t="s">
        <v>165</v>
      </c>
      <c r="B8" s="322" t="s">
        <v>3774</v>
      </c>
      <c r="C8" s="322"/>
      <c r="D8" s="322"/>
      <c r="E8" s="322"/>
      <c r="F8" s="322"/>
      <c r="G8" s="617"/>
    </row>
    <row r="9" spans="1:7">
      <c r="A9" s="580"/>
      <c r="B9" s="322" t="s">
        <v>3775</v>
      </c>
      <c r="C9" s="322"/>
      <c r="D9" s="322"/>
      <c r="E9" s="322"/>
      <c r="F9" s="322"/>
      <c r="G9" s="617"/>
    </row>
    <row r="10" spans="1:7">
      <c r="A10" s="580" t="s">
        <v>3776</v>
      </c>
      <c r="B10" s="322" t="s">
        <v>3777</v>
      </c>
      <c r="C10" s="322"/>
      <c r="D10" s="322"/>
      <c r="E10" s="322"/>
      <c r="F10" s="322"/>
      <c r="G10" s="617"/>
    </row>
    <row r="11" spans="1:7">
      <c r="A11" s="580" t="s">
        <v>3778</v>
      </c>
      <c r="B11" s="322" t="s">
        <v>3779</v>
      </c>
      <c r="C11" s="322"/>
      <c r="D11" s="322"/>
      <c r="E11" s="322"/>
      <c r="F11" s="322"/>
      <c r="G11" s="617"/>
    </row>
    <row r="12" spans="1:7">
      <c r="A12" s="580"/>
      <c r="B12" s="322" t="s">
        <v>3780</v>
      </c>
      <c r="C12" s="322"/>
      <c r="D12" s="322"/>
      <c r="E12" s="322"/>
      <c r="F12" s="322"/>
      <c r="G12" s="617"/>
    </row>
    <row r="13" spans="1:7">
      <c r="A13" s="580" t="s">
        <v>3781</v>
      </c>
      <c r="B13" s="322" t="s">
        <v>3782</v>
      </c>
      <c r="C13" s="322"/>
      <c r="D13" s="322"/>
      <c r="E13" s="322"/>
      <c r="F13" s="322"/>
      <c r="G13" s="617"/>
    </row>
    <row r="14" spans="1:7">
      <c r="A14" s="582"/>
      <c r="B14" s="563"/>
      <c r="C14" s="563"/>
      <c r="D14" s="563"/>
      <c r="E14" s="563"/>
      <c r="F14" s="563"/>
      <c r="G14" s="564"/>
    </row>
    <row r="15" spans="1:7">
      <c r="A15" s="580"/>
      <c r="B15" s="565"/>
      <c r="C15" s="759" t="s">
        <v>3893</v>
      </c>
      <c r="D15" s="618"/>
      <c r="E15" s="563"/>
      <c r="F15" s="759" t="s">
        <v>3893</v>
      </c>
      <c r="G15" s="567"/>
    </row>
    <row r="16" spans="1:7">
      <c r="A16" s="580"/>
      <c r="B16" s="565"/>
      <c r="C16" s="759" t="s">
        <v>1503</v>
      </c>
      <c r="D16" s="565"/>
      <c r="E16" s="565"/>
      <c r="F16" s="759" t="s">
        <v>3783</v>
      </c>
      <c r="G16" s="1208" t="s">
        <v>3784</v>
      </c>
    </row>
    <row r="17" spans="1:7">
      <c r="A17" s="580" t="s">
        <v>1122</v>
      </c>
      <c r="B17" s="759" t="s">
        <v>3785</v>
      </c>
      <c r="C17" s="759" t="s">
        <v>1505</v>
      </c>
      <c r="D17" s="759" t="s">
        <v>3786</v>
      </c>
      <c r="E17" s="759" t="s">
        <v>3787</v>
      </c>
      <c r="F17" s="759" t="s">
        <v>3420</v>
      </c>
      <c r="G17" s="1208" t="s">
        <v>3788</v>
      </c>
    </row>
    <row r="18" spans="1:7">
      <c r="A18" s="582" t="s">
        <v>3789</v>
      </c>
      <c r="B18" s="1214" t="s">
        <v>3281</v>
      </c>
      <c r="C18" s="1214" t="s">
        <v>3282</v>
      </c>
      <c r="D18" s="1214" t="s">
        <v>3283</v>
      </c>
      <c r="E18" s="1214" t="s">
        <v>3284</v>
      </c>
      <c r="F18" s="1214" t="s">
        <v>3429</v>
      </c>
      <c r="G18" s="758" t="s">
        <v>3430</v>
      </c>
    </row>
    <row r="19" spans="1:7">
      <c r="A19" s="580">
        <v>1</v>
      </c>
      <c r="B19" s="565"/>
      <c r="C19" s="574"/>
      <c r="D19" s="574"/>
      <c r="E19" s="574"/>
      <c r="F19" s="574">
        <f t="shared" ref="F19:F31" si="0">C19+D19-E19</f>
        <v>0</v>
      </c>
      <c r="G19" s="506"/>
    </row>
    <row r="20" spans="1:7">
      <c r="A20" s="580">
        <v>2</v>
      </c>
      <c r="B20" s="565"/>
      <c r="C20" s="555"/>
      <c r="D20" s="555"/>
      <c r="E20" s="555"/>
      <c r="F20" s="555">
        <f t="shared" si="0"/>
        <v>0</v>
      </c>
      <c r="G20" s="507"/>
    </row>
    <row r="21" spans="1:7">
      <c r="A21" s="580">
        <v>3</v>
      </c>
      <c r="B21" s="565"/>
      <c r="C21" s="555"/>
      <c r="D21" s="555"/>
      <c r="E21" s="555"/>
      <c r="F21" s="555">
        <f t="shared" si="0"/>
        <v>0</v>
      </c>
      <c r="G21" s="507"/>
    </row>
    <row r="22" spans="1:7">
      <c r="A22" s="580">
        <v>4</v>
      </c>
      <c r="B22" s="565"/>
      <c r="C22" s="555"/>
      <c r="D22" s="555"/>
      <c r="E22" s="555"/>
      <c r="F22" s="555">
        <f t="shared" si="0"/>
        <v>0</v>
      </c>
      <c r="G22" s="507"/>
    </row>
    <row r="23" spans="1:7">
      <c r="A23" s="580">
        <v>5</v>
      </c>
      <c r="B23" s="565"/>
      <c r="C23" s="555"/>
      <c r="D23" s="555"/>
      <c r="E23" s="555"/>
      <c r="F23" s="555">
        <f t="shared" si="0"/>
        <v>0</v>
      </c>
      <c r="G23" s="507"/>
    </row>
    <row r="24" spans="1:7">
      <c r="A24" s="580">
        <v>6</v>
      </c>
      <c r="B24" s="759"/>
      <c r="C24" s="555"/>
      <c r="D24" s="555"/>
      <c r="E24" s="555"/>
      <c r="F24" s="555">
        <f t="shared" si="0"/>
        <v>0</v>
      </c>
      <c r="G24" s="507"/>
    </row>
    <row r="25" spans="1:7">
      <c r="A25" s="580">
        <v>7</v>
      </c>
      <c r="B25" s="565"/>
      <c r="C25" s="555"/>
      <c r="D25" s="555"/>
      <c r="E25" s="555"/>
      <c r="F25" s="555">
        <f t="shared" si="0"/>
        <v>0</v>
      </c>
      <c r="G25" s="507"/>
    </row>
    <row r="26" spans="1:7">
      <c r="A26" s="580">
        <v>8</v>
      </c>
      <c r="B26" s="565"/>
      <c r="C26" s="555"/>
      <c r="D26" s="555"/>
      <c r="E26" s="555"/>
      <c r="F26" s="555">
        <f t="shared" si="0"/>
        <v>0</v>
      </c>
      <c r="G26" s="507"/>
    </row>
    <row r="27" spans="1:7">
      <c r="A27" s="580">
        <v>9</v>
      </c>
      <c r="B27" s="565"/>
      <c r="C27" s="555"/>
      <c r="D27" s="555"/>
      <c r="E27" s="555"/>
      <c r="F27" s="555">
        <f t="shared" si="0"/>
        <v>0</v>
      </c>
      <c r="G27" s="507"/>
    </row>
    <row r="28" spans="1:7">
      <c r="A28" s="580">
        <v>10</v>
      </c>
      <c r="B28" s="565"/>
      <c r="C28" s="555"/>
      <c r="D28" s="555"/>
      <c r="E28" s="555"/>
      <c r="F28" s="555">
        <f t="shared" si="0"/>
        <v>0</v>
      </c>
      <c r="G28" s="507"/>
    </row>
    <row r="29" spans="1:7">
      <c r="A29" s="580">
        <v>11</v>
      </c>
      <c r="B29" s="565"/>
      <c r="C29" s="555"/>
      <c r="D29" s="555"/>
      <c r="E29" s="555"/>
      <c r="F29" s="555">
        <f t="shared" si="0"/>
        <v>0</v>
      </c>
      <c r="G29" s="507"/>
    </row>
    <row r="30" spans="1:7">
      <c r="A30" s="580">
        <v>12</v>
      </c>
      <c r="B30" s="565"/>
      <c r="C30" s="555"/>
      <c r="D30" s="555"/>
      <c r="E30" s="555"/>
      <c r="F30" s="555">
        <f t="shared" si="0"/>
        <v>0</v>
      </c>
      <c r="G30" s="507"/>
    </row>
    <row r="31" spans="1:7">
      <c r="A31" s="580">
        <v>13</v>
      </c>
      <c r="B31" s="565"/>
      <c r="C31" s="555"/>
      <c r="D31" s="555"/>
      <c r="E31" s="555"/>
      <c r="F31" s="555">
        <f t="shared" si="0"/>
        <v>0</v>
      </c>
      <c r="G31" s="507"/>
    </row>
    <row r="32" spans="1:7">
      <c r="A32" s="580">
        <v>14</v>
      </c>
      <c r="B32" s="1215" t="s">
        <v>3790</v>
      </c>
      <c r="C32" s="473">
        <f>SUM(C19:C31)</f>
        <v>0</v>
      </c>
      <c r="D32" s="473">
        <f>SUM(D19:D31)</f>
        <v>0</v>
      </c>
      <c r="E32" s="473">
        <f>SUM(E19:E31)</f>
        <v>0</v>
      </c>
      <c r="F32" s="473">
        <f>SUM(F19:F31)</f>
        <v>0</v>
      </c>
      <c r="G32" s="571">
        <f>SUM(G19:G31)</f>
        <v>0</v>
      </c>
    </row>
    <row r="33" spans="1:17">
      <c r="A33" s="580">
        <v>15</v>
      </c>
      <c r="B33" s="565"/>
      <c r="C33" s="574"/>
      <c r="D33" s="574"/>
      <c r="E33" s="574"/>
      <c r="F33" s="574">
        <f t="shared" ref="F33:F65" si="1">C33+D33-E33</f>
        <v>0</v>
      </c>
      <c r="G33" s="506"/>
    </row>
    <row r="34" spans="1:17">
      <c r="A34" s="580">
        <v>16</v>
      </c>
      <c r="B34" s="1644" t="s">
        <v>3985</v>
      </c>
      <c r="C34" s="555"/>
      <c r="D34" s="555"/>
      <c r="E34" s="555"/>
      <c r="F34" s="555">
        <f t="shared" si="1"/>
        <v>0</v>
      </c>
      <c r="G34" s="507"/>
      <c r="K34" s="2206"/>
      <c r="Q34" s="1657">
        <v>54188.81</v>
      </c>
    </row>
    <row r="35" spans="1:17">
      <c r="A35" s="580">
        <v>17</v>
      </c>
      <c r="B35" s="1841"/>
      <c r="C35" s="555"/>
      <c r="D35" s="1591">
        <v>0</v>
      </c>
      <c r="E35" s="1591"/>
      <c r="F35" s="555">
        <f t="shared" si="1"/>
        <v>0</v>
      </c>
      <c r="G35" s="507"/>
      <c r="K35" s="2206"/>
      <c r="Q35" s="1657">
        <v>123672</v>
      </c>
    </row>
    <row r="36" spans="1:17">
      <c r="A36" s="580">
        <v>18</v>
      </c>
      <c r="B36" s="1841"/>
      <c r="C36" s="619"/>
      <c r="D36" s="619"/>
      <c r="E36" s="619"/>
      <c r="F36" s="555">
        <f t="shared" si="1"/>
        <v>0</v>
      </c>
      <c r="G36" s="507" t="s">
        <v>3904</v>
      </c>
      <c r="K36" s="2206"/>
      <c r="Q36" s="1657">
        <v>51454.98</v>
      </c>
    </row>
    <row r="37" spans="1:17">
      <c r="A37" s="580">
        <v>19</v>
      </c>
      <c r="B37" s="2305" t="s">
        <v>4457</v>
      </c>
      <c r="C37" s="555">
        <v>-313423</v>
      </c>
      <c r="D37" s="555">
        <f>3167505+13438054+273511+1</f>
        <v>16879071</v>
      </c>
      <c r="E37" s="555">
        <f>2630840+13388055+317437</f>
        <v>16336332</v>
      </c>
      <c r="F37" s="555">
        <f t="shared" si="1"/>
        <v>229316</v>
      </c>
      <c r="G37" s="507"/>
      <c r="K37" s="2206"/>
      <c r="Q37" s="1657">
        <v>0</v>
      </c>
    </row>
    <row r="38" spans="1:17">
      <c r="A38" s="580">
        <v>20</v>
      </c>
      <c r="B38" s="565"/>
      <c r="C38" s="555"/>
      <c r="D38" s="555"/>
      <c r="E38" s="555" t="s">
        <v>3904</v>
      </c>
      <c r="F38" s="555">
        <f t="shared" si="1"/>
        <v>0</v>
      </c>
      <c r="G38" s="507"/>
      <c r="Q38" s="2066">
        <f>+Q34+Q35+Q36</f>
        <v>229315.79</v>
      </c>
    </row>
    <row r="39" spans="1:17">
      <c r="A39" s="580">
        <v>21</v>
      </c>
      <c r="B39" s="565"/>
      <c r="C39" s="555"/>
      <c r="D39" s="555" t="s">
        <v>3904</v>
      </c>
      <c r="E39" s="555"/>
      <c r="F39" s="555">
        <f t="shared" si="1"/>
        <v>0</v>
      </c>
      <c r="G39" s="507"/>
    </row>
    <row r="40" spans="1:17">
      <c r="A40" s="580">
        <v>22</v>
      </c>
      <c r="B40" s="565"/>
      <c r="C40" s="555"/>
      <c r="D40" s="555" t="s">
        <v>3904</v>
      </c>
      <c r="E40" s="555" t="s">
        <v>3904</v>
      </c>
      <c r="F40" s="555">
        <f t="shared" si="1"/>
        <v>0</v>
      </c>
      <c r="G40" s="507"/>
    </row>
    <row r="41" spans="1:17">
      <c r="A41" s="580">
        <v>23</v>
      </c>
      <c r="B41" s="565" t="s">
        <v>3904</v>
      </c>
      <c r="C41" s="555"/>
      <c r="D41" s="555"/>
      <c r="E41" s="555" t="s">
        <v>3904</v>
      </c>
      <c r="F41" s="555">
        <f t="shared" si="1"/>
        <v>0</v>
      </c>
      <c r="G41" s="507"/>
    </row>
    <row r="42" spans="1:17">
      <c r="A42" s="580">
        <v>24</v>
      </c>
      <c r="B42" s="565"/>
      <c r="C42" s="555"/>
      <c r="D42" s="555"/>
      <c r="E42" s="555"/>
      <c r="F42" s="555">
        <f t="shared" si="1"/>
        <v>0</v>
      </c>
      <c r="G42" s="507"/>
    </row>
    <row r="43" spans="1:17">
      <c r="A43" s="580">
        <v>25</v>
      </c>
      <c r="B43" s="565"/>
      <c r="C43" s="555"/>
      <c r="D43" s="555"/>
      <c r="E43" s="555"/>
      <c r="F43" s="555">
        <f t="shared" si="1"/>
        <v>0</v>
      </c>
      <c r="G43" s="507" t="s">
        <v>3904</v>
      </c>
    </row>
    <row r="44" spans="1:17">
      <c r="A44" s="580">
        <v>26</v>
      </c>
      <c r="B44" s="565"/>
      <c r="C44" s="555"/>
      <c r="D44" s="555"/>
      <c r="E44" s="555"/>
      <c r="F44" s="555">
        <f t="shared" si="1"/>
        <v>0</v>
      </c>
      <c r="G44" s="507"/>
    </row>
    <row r="45" spans="1:17">
      <c r="A45" s="580">
        <v>27</v>
      </c>
      <c r="B45" s="565"/>
      <c r="C45" s="555"/>
      <c r="D45" s="555"/>
      <c r="E45" s="555"/>
      <c r="F45" s="555">
        <f t="shared" si="1"/>
        <v>0</v>
      </c>
      <c r="G45" s="507"/>
    </row>
    <row r="46" spans="1:17">
      <c r="A46" s="580">
        <v>28</v>
      </c>
      <c r="B46" s="565"/>
      <c r="C46" s="555"/>
      <c r="D46" s="555"/>
      <c r="E46" s="555"/>
      <c r="F46" s="555">
        <f t="shared" si="1"/>
        <v>0</v>
      </c>
      <c r="G46" s="507"/>
    </row>
    <row r="47" spans="1:17">
      <c r="A47" s="580">
        <v>29</v>
      </c>
      <c r="B47" s="565"/>
      <c r="C47" s="555"/>
      <c r="D47" s="555"/>
      <c r="E47" s="555"/>
      <c r="F47" s="555">
        <f t="shared" si="1"/>
        <v>0</v>
      </c>
      <c r="G47" s="507"/>
    </row>
    <row r="48" spans="1:17">
      <c r="A48" s="580">
        <v>30</v>
      </c>
      <c r="B48" s="565"/>
      <c r="C48" s="555"/>
      <c r="D48" s="555" t="s">
        <v>3904</v>
      </c>
      <c r="E48" s="555" t="s">
        <v>3904</v>
      </c>
      <c r="F48" s="555">
        <f t="shared" si="1"/>
        <v>0</v>
      </c>
      <c r="G48" s="507"/>
    </row>
    <row r="49" spans="1:7">
      <c r="A49" s="580">
        <v>31</v>
      </c>
      <c r="B49" s="565"/>
      <c r="C49" s="555"/>
      <c r="D49" s="555"/>
      <c r="E49" s="555"/>
      <c r="F49" s="555">
        <f t="shared" si="1"/>
        <v>0</v>
      </c>
      <c r="G49" s="507"/>
    </row>
    <row r="50" spans="1:7">
      <c r="A50" s="580">
        <v>32</v>
      </c>
      <c r="B50" s="565"/>
      <c r="C50" s="555"/>
      <c r="D50" s="555"/>
      <c r="E50" s="555"/>
      <c r="F50" s="555">
        <f t="shared" si="1"/>
        <v>0</v>
      </c>
      <c r="G50" s="507"/>
    </row>
    <row r="51" spans="1:7">
      <c r="A51" s="580">
        <v>33</v>
      </c>
      <c r="B51" s="565"/>
      <c r="C51" s="555"/>
      <c r="D51" s="555"/>
      <c r="E51" s="555"/>
      <c r="F51" s="555">
        <f t="shared" si="1"/>
        <v>0</v>
      </c>
      <c r="G51" s="507"/>
    </row>
    <row r="52" spans="1:7">
      <c r="A52" s="580">
        <v>34</v>
      </c>
      <c r="B52" s="565"/>
      <c r="C52" s="555"/>
      <c r="D52" s="555"/>
      <c r="E52" s="555"/>
      <c r="F52" s="555">
        <f t="shared" si="1"/>
        <v>0</v>
      </c>
      <c r="G52" s="507"/>
    </row>
    <row r="53" spans="1:7">
      <c r="A53" s="580">
        <v>35</v>
      </c>
      <c r="B53" s="565"/>
      <c r="C53" s="555"/>
      <c r="D53" s="555"/>
      <c r="E53" s="555"/>
      <c r="F53" s="555">
        <f t="shared" si="1"/>
        <v>0</v>
      </c>
      <c r="G53" s="507"/>
    </row>
    <row r="54" spans="1:7">
      <c r="A54" s="580">
        <v>36</v>
      </c>
      <c r="B54" s="565"/>
      <c r="C54" s="555"/>
      <c r="D54" s="555"/>
      <c r="E54" s="555"/>
      <c r="F54" s="555">
        <f t="shared" si="1"/>
        <v>0</v>
      </c>
      <c r="G54" s="507"/>
    </row>
    <row r="55" spans="1:7">
      <c r="A55" s="580">
        <v>37</v>
      </c>
      <c r="B55" s="565"/>
      <c r="C55" s="555"/>
      <c r="D55" s="555"/>
      <c r="E55" s="555"/>
      <c r="F55" s="555">
        <f t="shared" si="1"/>
        <v>0</v>
      </c>
      <c r="G55" s="507"/>
    </row>
    <row r="56" spans="1:7">
      <c r="A56" s="580">
        <v>38</v>
      </c>
      <c r="B56" s="565"/>
      <c r="C56" s="555"/>
      <c r="D56" s="555"/>
      <c r="E56" s="555"/>
      <c r="F56" s="555">
        <f t="shared" si="1"/>
        <v>0</v>
      </c>
      <c r="G56" s="507"/>
    </row>
    <row r="57" spans="1:7">
      <c r="A57" s="580">
        <v>39</v>
      </c>
      <c r="B57" s="565"/>
      <c r="C57" s="555"/>
      <c r="D57" s="555"/>
      <c r="E57" s="555"/>
      <c r="F57" s="555">
        <f t="shared" si="1"/>
        <v>0</v>
      </c>
      <c r="G57" s="507"/>
    </row>
    <row r="58" spans="1:7">
      <c r="A58" s="580">
        <v>40</v>
      </c>
      <c r="B58" s="565"/>
      <c r="C58" s="555"/>
      <c r="D58" s="555"/>
      <c r="E58" s="555"/>
      <c r="F58" s="555">
        <f t="shared" si="1"/>
        <v>0</v>
      </c>
      <c r="G58" s="507"/>
    </row>
    <row r="59" spans="1:7">
      <c r="A59" s="580">
        <v>41</v>
      </c>
      <c r="B59" s="565"/>
      <c r="C59" s="555"/>
      <c r="D59" s="555"/>
      <c r="E59" s="555"/>
      <c r="F59" s="555">
        <f t="shared" si="1"/>
        <v>0</v>
      </c>
      <c r="G59" s="507"/>
    </row>
    <row r="60" spans="1:7">
      <c r="A60" s="580">
        <v>42</v>
      </c>
      <c r="B60" s="565"/>
      <c r="C60" s="555"/>
      <c r="D60" s="555"/>
      <c r="E60" s="555"/>
      <c r="F60" s="555">
        <f t="shared" si="1"/>
        <v>0</v>
      </c>
      <c r="G60" s="507"/>
    </row>
    <row r="61" spans="1:7">
      <c r="A61" s="580">
        <v>43</v>
      </c>
      <c r="B61" s="565"/>
      <c r="C61" s="555"/>
      <c r="D61" s="555"/>
      <c r="E61" s="555"/>
      <c r="F61" s="555">
        <f t="shared" si="1"/>
        <v>0</v>
      </c>
      <c r="G61" s="507"/>
    </row>
    <row r="62" spans="1:7">
      <c r="A62" s="580">
        <v>44</v>
      </c>
      <c r="B62" s="565"/>
      <c r="C62" s="555"/>
      <c r="D62" s="555"/>
      <c r="E62" s="555"/>
      <c r="F62" s="555">
        <f t="shared" si="1"/>
        <v>0</v>
      </c>
      <c r="G62" s="507"/>
    </row>
    <row r="63" spans="1:7">
      <c r="A63" s="580">
        <v>45</v>
      </c>
      <c r="B63" s="565"/>
      <c r="C63" s="555"/>
      <c r="D63" s="555"/>
      <c r="E63" s="555"/>
      <c r="F63" s="555">
        <f t="shared" si="1"/>
        <v>0</v>
      </c>
      <c r="G63" s="507"/>
    </row>
    <row r="64" spans="1:7">
      <c r="A64" s="580">
        <v>46</v>
      </c>
      <c r="B64" s="565"/>
      <c r="C64" s="555"/>
      <c r="D64" s="555"/>
      <c r="E64" s="555"/>
      <c r="F64" s="555">
        <f t="shared" si="1"/>
        <v>0</v>
      </c>
      <c r="G64" s="507"/>
    </row>
    <row r="65" spans="1:7">
      <c r="A65" s="580">
        <v>47</v>
      </c>
      <c r="B65" s="565"/>
      <c r="C65" s="555"/>
      <c r="D65" s="555"/>
      <c r="E65" s="555"/>
      <c r="F65" s="555">
        <f t="shared" si="1"/>
        <v>0</v>
      </c>
      <c r="G65" s="507"/>
    </row>
    <row r="66" spans="1:7" ht="15.75" thickBot="1">
      <c r="A66" s="620">
        <v>48</v>
      </c>
      <c r="B66" s="1216" t="s">
        <v>3791</v>
      </c>
      <c r="C66" s="557">
        <f>SUM(C33:C65)</f>
        <v>-313423</v>
      </c>
      <c r="D66" s="557">
        <f>SUM(D33:D65)</f>
        <v>16879071</v>
      </c>
      <c r="E66" s="557">
        <f>SUM(E33:E65)</f>
        <v>16336332</v>
      </c>
      <c r="F66" s="557">
        <f>SUM(F33:F65)</f>
        <v>229316</v>
      </c>
      <c r="G66" s="461">
        <f>SUM(G33:G65)</f>
        <v>0</v>
      </c>
    </row>
    <row r="67" spans="1:7">
      <c r="A67" s="229" t="s">
        <v>1527</v>
      </c>
      <c r="B67" s="229"/>
      <c r="C67" s="229"/>
      <c r="D67" s="229"/>
      <c r="E67" s="229"/>
      <c r="F67" s="229"/>
      <c r="G67" s="229"/>
    </row>
    <row r="68" spans="1:7">
      <c r="A68" s="13" t="s">
        <v>3792</v>
      </c>
      <c r="B68" s="13"/>
      <c r="C68" s="13"/>
      <c r="D68" s="13"/>
      <c r="E68" s="13"/>
      <c r="F68" s="13"/>
      <c r="G68" s="13"/>
    </row>
    <row r="69" spans="1:7" ht="18">
      <c r="A69" s="621"/>
      <c r="B69" s="621"/>
      <c r="C69" s="621"/>
      <c r="D69" s="621"/>
      <c r="E69" s="621"/>
      <c r="F69" s="621"/>
      <c r="G69" s="621"/>
    </row>
    <row r="70" spans="1:7" ht="18">
      <c r="A70" s="621"/>
      <c r="B70" s="621"/>
      <c r="C70" s="621"/>
      <c r="D70" s="621"/>
      <c r="E70" s="621"/>
      <c r="F70" s="621"/>
      <c r="G70" s="621"/>
    </row>
    <row r="71" spans="1:7" ht="18">
      <c r="A71" s="621"/>
      <c r="B71" s="621"/>
      <c r="C71" s="621"/>
      <c r="D71" s="621"/>
      <c r="E71" s="621"/>
      <c r="F71" s="621"/>
      <c r="G71" s="621"/>
    </row>
    <row r="72" spans="1:7" ht="18">
      <c r="A72" s="621"/>
      <c r="B72" s="621"/>
      <c r="C72" s="621"/>
      <c r="D72" s="621"/>
      <c r="E72" s="621"/>
      <c r="F72" s="621"/>
      <c r="G72" s="621"/>
    </row>
    <row r="73" spans="1:7" ht="18">
      <c r="A73" s="621"/>
      <c r="C73" s="621"/>
      <c r="D73" s="621"/>
      <c r="E73" s="621"/>
      <c r="F73" s="621"/>
      <c r="G73" s="621"/>
    </row>
    <row r="74" spans="1:7" ht="18">
      <c r="A74" s="621"/>
      <c r="C74" s="621"/>
      <c r="D74" s="621"/>
      <c r="E74" s="621"/>
      <c r="F74" s="621"/>
      <c r="G74" s="621"/>
    </row>
    <row r="75" spans="1:7" ht="18">
      <c r="A75" s="621"/>
      <c r="B75" s="265"/>
      <c r="C75" s="621"/>
      <c r="E75" s="621"/>
      <c r="F75" s="621"/>
      <c r="G75" s="621"/>
    </row>
    <row r="76" spans="1:7" ht="18">
      <c r="A76" s="621"/>
      <c r="C76" s="621"/>
      <c r="E76" s="621"/>
      <c r="F76" s="621"/>
      <c r="G76" s="621"/>
    </row>
    <row r="77" spans="1:7" ht="18">
      <c r="A77" s="621"/>
      <c r="B77" s="265"/>
      <c r="C77" s="621"/>
      <c r="E77" s="621"/>
      <c r="F77" s="621"/>
      <c r="G77" s="621"/>
    </row>
    <row r="78" spans="1:7" ht="18">
      <c r="A78" s="621"/>
      <c r="B78" s="265"/>
      <c r="C78" s="621"/>
      <c r="E78" s="621"/>
      <c r="F78" s="621"/>
      <c r="G78" s="621"/>
    </row>
    <row r="79" spans="1:7" ht="18">
      <c r="A79" s="621"/>
      <c r="B79" s="265"/>
      <c r="C79" s="621"/>
      <c r="E79" s="621"/>
      <c r="F79" s="621"/>
      <c r="G79" s="621"/>
    </row>
    <row r="80" spans="1:7" ht="18">
      <c r="A80" s="621"/>
      <c r="B80" s="265"/>
      <c r="C80" s="621"/>
      <c r="E80" s="621"/>
      <c r="F80" s="621"/>
      <c r="G80" s="621"/>
    </row>
    <row r="81" spans="1:7" ht="18">
      <c r="A81" s="621"/>
      <c r="B81" s="265"/>
      <c r="C81" s="621"/>
      <c r="E81" s="621"/>
      <c r="F81" s="621"/>
      <c r="G81" s="621"/>
    </row>
    <row r="82" spans="1:7" ht="18">
      <c r="A82" s="621"/>
      <c r="B82" s="229"/>
      <c r="C82" s="621"/>
      <c r="E82" s="621"/>
      <c r="F82" s="621"/>
      <c r="G82" s="621"/>
    </row>
    <row r="83" spans="1:7" ht="18">
      <c r="A83" s="621"/>
      <c r="B83" s="265"/>
      <c r="C83" s="621"/>
      <c r="E83" s="621"/>
      <c r="F83" s="621"/>
      <c r="G83" s="621"/>
    </row>
  </sheetData>
  <customSheetViews>
    <customSheetView guid="{2AF3F5E9-4F61-4561-B177-4F48CBC3D886}" scale="87" colorId="22" fitToPage="1">
      <selection activeCell="D38" sqref="D38"/>
      <pageMargins left="0.4" right="0.4" top="0.3" bottom="0.3" header="0" footer="0"/>
      <printOptions horizontalCentered="1" verticalCentered="1"/>
      <pageSetup scale="68" orientation="portrait" r:id="rId1"/>
      <headerFooter alignWithMargins="0"/>
    </customSheetView>
    <customSheetView guid="{D7BBBF77-F838-4AB2-B5F9-DD407B90DD55}" scale="87" colorId="22" fitToPage="1">
      <selection activeCell="D38" sqref="D38"/>
      <pageMargins left="0.4" right="0.4" top="0.3" bottom="0.3" header="0" footer="0"/>
      <printOptions horizontalCentered="1" verticalCentered="1"/>
      <pageSetup scale="68" orientation="portrait" r:id="rId2"/>
      <headerFooter alignWithMargins="0"/>
    </customSheetView>
    <customSheetView guid="{4C413893-8AAD-4C6B-9F27-B589EDCD884E}" scale="87" colorId="22" fitToPage="1">
      <selection activeCell="L19" sqref="L19"/>
      <pageMargins left="0.4" right="0.4" top="0.3" bottom="0.3" header="0" footer="0"/>
      <printOptions horizontalCentered="1" verticalCentered="1"/>
      <pageSetup scale="70" orientation="portrait" r:id="rId3"/>
      <headerFooter alignWithMargins="0"/>
    </customSheetView>
    <customSheetView guid="{A5549170-DBF5-42F1-9039-D999624B11D4}" scale="87" colorId="22" fitToPage="1" topLeftCell="A10">
      <selection activeCell="F35" sqref="F35"/>
      <pageMargins left="0.4" right="0.4" top="0.3" bottom="0.3" header="0" footer="0"/>
      <printOptions horizontalCentered="1" verticalCentered="1"/>
      <pageSetup scale="72" orientation="portrait" r:id="rId4"/>
      <headerFooter alignWithMargins="0"/>
    </customSheetView>
    <customSheetView guid="{A483E518-C1FA-4CA5-BC5D-12DF2516F4BA}" scale="87" colorId="22" fitToPage="1" topLeftCell="A7">
      <selection activeCell="L5" sqref="L5"/>
      <pageMargins left="0.4" right="0.4" top="0.3" bottom="0.3" header="0" footer="0"/>
      <printOptions horizontalCentered="1" verticalCentered="1"/>
      <pageSetup scale="68" orientation="portrait" r:id="rId5"/>
      <headerFooter alignWithMargins="0"/>
    </customSheetView>
    <customSheetView guid="{7F4D4B31-14C7-431F-8554-797D686306A3}" scale="87" colorId="22" fitToPage="1" topLeftCell="A7">
      <selection activeCell="L5" sqref="L5"/>
      <pageMargins left="0.4" right="0.4" top="0.3" bottom="0.3" header="0" footer="0"/>
      <printOptions horizontalCentered="1" verticalCentered="1"/>
      <pageSetup scale="68" orientation="portrait" r:id="rId6"/>
      <headerFooter alignWithMargins="0"/>
    </customSheetView>
  </customSheetViews>
  <phoneticPr fontId="83" type="noConversion"/>
  <printOptions horizontalCentered="1" verticalCentered="1"/>
  <pageMargins left="0.4" right="0.4" top="0.3" bottom="0.3" header="0" footer="0"/>
  <pageSetup scale="68" orientation="portrait" r:id="rId7"/>
  <headerFooter alignWithMargins="0"/>
  <customProperties>
    <customPr name="_pios_id" r:id="rId8"/>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129"/>
  <sheetViews>
    <sheetView workbookViewId="0"/>
  </sheetViews>
  <sheetFormatPr defaultColWidth="9.77734375" defaultRowHeight="15"/>
  <cols>
    <col min="1" max="1" width="40.77734375" customWidth="1"/>
    <col min="2" max="2" width="2.77734375" customWidth="1"/>
    <col min="3" max="3" width="20.77734375" customWidth="1"/>
    <col min="4" max="4" width="30.77734375" customWidth="1"/>
    <col min="5" max="5" width="4.77734375" customWidth="1"/>
    <col min="6" max="6" width="20.77734375" customWidth="1"/>
  </cols>
  <sheetData>
    <row r="1" spans="1:8" ht="30">
      <c r="A1" s="14" t="s">
        <v>441</v>
      </c>
      <c r="B1" s="8"/>
      <c r="C1" s="8"/>
      <c r="D1" s="8"/>
      <c r="E1" s="8"/>
      <c r="F1" s="8"/>
      <c r="G1" s="8"/>
    </row>
    <row r="2" spans="1:8" ht="30">
      <c r="A2" s="14" t="s">
        <v>442</v>
      </c>
      <c r="B2" s="8"/>
      <c r="C2" s="8"/>
      <c r="D2" s="8"/>
      <c r="E2" s="8"/>
      <c r="F2" s="8"/>
      <c r="G2" s="8"/>
    </row>
    <row r="3" spans="1:8" ht="30">
      <c r="A3" s="15"/>
      <c r="B3" s="8"/>
      <c r="C3" s="8"/>
      <c r="D3" s="8"/>
      <c r="E3" s="8"/>
      <c r="F3" s="8"/>
    </row>
    <row r="4" spans="1:8" ht="23.25">
      <c r="A4" s="16" t="s">
        <v>443</v>
      </c>
      <c r="B4" s="8"/>
      <c r="C4" s="8"/>
      <c r="D4" s="8"/>
      <c r="E4" s="8"/>
      <c r="F4" s="8"/>
    </row>
    <row r="5" spans="1:8" ht="23.25">
      <c r="A5" s="16" t="s">
        <v>444</v>
      </c>
      <c r="B5" s="8"/>
      <c r="C5" s="8"/>
      <c r="D5" s="8"/>
      <c r="E5" s="8"/>
      <c r="F5" s="8"/>
    </row>
    <row r="6" spans="1:8" ht="23.25">
      <c r="A6" s="17" t="str">
        <f>A47</f>
        <v>Year Ended  December 31, 2018</v>
      </c>
      <c r="B6" s="8"/>
      <c r="C6" s="8"/>
      <c r="D6" s="8"/>
      <c r="E6" s="8"/>
      <c r="F6" s="8"/>
    </row>
    <row r="8" spans="1:8" ht="18">
      <c r="A8" s="18"/>
      <c r="B8" s="18"/>
      <c r="C8" s="18"/>
      <c r="D8" s="18"/>
      <c r="E8" s="18"/>
      <c r="F8" s="18"/>
      <c r="G8" s="18"/>
    </row>
    <row r="9" spans="1:8" ht="23.25">
      <c r="D9" s="19"/>
    </row>
    <row r="10" spans="1:8" ht="23.25">
      <c r="A10" s="20" t="s">
        <v>445</v>
      </c>
      <c r="D10" s="19"/>
    </row>
    <row r="11" spans="1:8">
      <c r="B11">
        <v>1</v>
      </c>
      <c r="C11" s="1523" t="s">
        <v>446</v>
      </c>
      <c r="D11" s="8"/>
      <c r="E11" s="21"/>
      <c r="F11" s="21"/>
    </row>
    <row r="12" spans="1:8" ht="23.25">
      <c r="C12" s="1532" t="s">
        <v>447</v>
      </c>
      <c r="G12" s="8"/>
      <c r="H12" s="16"/>
    </row>
    <row r="13" spans="1:8" ht="23.25">
      <c r="D13" s="19"/>
      <c r="E13" s="22"/>
      <c r="H13" s="16"/>
    </row>
    <row r="14" spans="1:8" ht="23.25">
      <c r="B14" s="23">
        <v>2</v>
      </c>
      <c r="C14" s="1532" t="s">
        <v>863</v>
      </c>
      <c r="D14" s="8"/>
      <c r="E14" s="8"/>
      <c r="F14" s="8"/>
      <c r="G14" s="8"/>
      <c r="H14" s="17"/>
    </row>
    <row r="15" spans="1:8" ht="23.25">
      <c r="C15" s="1532" t="s">
        <v>3900</v>
      </c>
      <c r="D15" s="19"/>
    </row>
    <row r="16" spans="1:8" ht="23.25">
      <c r="C16" s="1532" t="s">
        <v>3901</v>
      </c>
      <c r="D16" s="19"/>
    </row>
    <row r="18" spans="1:8">
      <c r="F18" s="21"/>
    </row>
    <row r="19" spans="1:8" ht="22.5">
      <c r="A19" s="1512"/>
      <c r="B19" s="25"/>
      <c r="C19" s="25"/>
    </row>
    <row r="21" spans="1:8" ht="23.25">
      <c r="D21" s="19"/>
    </row>
    <row r="22" spans="1:8" ht="23.25">
      <c r="D22" s="19"/>
    </row>
    <row r="24" spans="1:8" ht="22.5">
      <c r="A24" s="26"/>
      <c r="B24" s="26"/>
      <c r="C24" s="27"/>
      <c r="D24" s="1181" t="s">
        <v>3902</v>
      </c>
      <c r="E24" s="27"/>
      <c r="F24" s="28"/>
      <c r="G24" s="28"/>
      <c r="H24" s="28"/>
    </row>
    <row r="25" spans="1:8" ht="18">
      <c r="A25" s="29"/>
      <c r="B25" s="29"/>
      <c r="C25" s="29"/>
      <c r="D25" s="29"/>
      <c r="E25" s="29"/>
      <c r="F25" s="28"/>
      <c r="G25" s="28"/>
      <c r="H25" s="28"/>
    </row>
    <row r="26" spans="1:8" ht="18">
      <c r="A26" s="29"/>
      <c r="B26" s="29"/>
      <c r="C26" s="29"/>
      <c r="D26" s="29"/>
      <c r="E26" s="29"/>
      <c r="F26" s="28"/>
      <c r="G26" s="28"/>
      <c r="H26" s="28"/>
    </row>
    <row r="27" spans="1:8" ht="18">
      <c r="A27" s="31" t="s">
        <v>3903</v>
      </c>
      <c r="B27" s="32"/>
      <c r="C27" s="31"/>
      <c r="D27" s="1734" t="s">
        <v>4220</v>
      </c>
      <c r="E27" s="33"/>
      <c r="F27" s="28"/>
      <c r="G27" s="28"/>
      <c r="H27" s="28"/>
    </row>
    <row r="28" spans="1:8" ht="18">
      <c r="A28" s="31"/>
      <c r="B28" s="31"/>
      <c r="C28" s="31"/>
      <c r="D28" s="34"/>
      <c r="E28" s="29"/>
      <c r="F28" s="28"/>
      <c r="G28" s="28"/>
      <c r="H28" s="28"/>
    </row>
    <row r="29" spans="1:8" ht="18">
      <c r="A29" s="31" t="s">
        <v>3905</v>
      </c>
      <c r="B29" s="32"/>
      <c r="C29" s="31"/>
      <c r="D29" s="1734" t="s">
        <v>4122</v>
      </c>
      <c r="E29" s="33"/>
      <c r="F29" s="28"/>
      <c r="G29" s="28"/>
      <c r="H29" s="28"/>
    </row>
    <row r="30" spans="1:8" ht="18">
      <c r="A30" s="31"/>
      <c r="B30" s="31"/>
      <c r="C30" s="31"/>
      <c r="D30" s="33"/>
      <c r="E30" s="29"/>
      <c r="F30" s="28"/>
      <c r="G30" s="28"/>
      <c r="H30" s="28"/>
    </row>
    <row r="31" spans="1:8" ht="18">
      <c r="A31" s="31" t="s">
        <v>3907</v>
      </c>
      <c r="B31" s="32"/>
      <c r="C31" s="31"/>
      <c r="D31" s="1734" t="s">
        <v>4123</v>
      </c>
      <c r="E31" s="33"/>
      <c r="F31" s="28"/>
      <c r="G31" s="28"/>
      <c r="H31" s="28"/>
    </row>
    <row r="32" spans="1:8" ht="18">
      <c r="A32" s="29"/>
      <c r="B32" s="29"/>
      <c r="C32" s="29"/>
      <c r="D32" s="34"/>
      <c r="E32" s="29"/>
      <c r="F32" s="35" t="s">
        <v>3908</v>
      </c>
      <c r="G32" s="28"/>
      <c r="H32" s="28"/>
    </row>
    <row r="33" spans="1:8" ht="23.25">
      <c r="A33" s="36" t="s">
        <v>3909</v>
      </c>
      <c r="B33" s="37"/>
      <c r="C33" s="1182" t="s">
        <v>3910</v>
      </c>
      <c r="D33" s="1533">
        <v>43555</v>
      </c>
      <c r="E33" s="38"/>
      <c r="F33" s="1183" t="s">
        <v>3911</v>
      </c>
      <c r="G33" s="39"/>
      <c r="H33" s="39"/>
    </row>
    <row r="34" spans="1:8" ht="23.25">
      <c r="A34" s="40"/>
      <c r="B34" s="40"/>
      <c r="C34" s="40"/>
      <c r="D34" s="40"/>
      <c r="E34" s="38"/>
      <c r="F34" s="41"/>
      <c r="G34" s="39"/>
      <c r="H34" s="39"/>
    </row>
    <row r="35" spans="1:8" ht="18">
      <c r="A35" s="42" t="s">
        <v>3912</v>
      </c>
      <c r="B35" s="42"/>
      <c r="C35" s="42"/>
      <c r="D35" s="1541" t="s">
        <v>4454</v>
      </c>
      <c r="E35" s="33"/>
      <c r="F35" s="43" t="s">
        <v>3913</v>
      </c>
    </row>
    <row r="36" spans="1:8">
      <c r="A36" s="44"/>
      <c r="B36" s="44"/>
      <c r="C36" s="44"/>
      <c r="D36" s="44"/>
      <c r="E36" s="33"/>
      <c r="F36" s="41"/>
    </row>
    <row r="37" spans="1:8">
      <c r="A37" s="33"/>
      <c r="B37" s="33"/>
      <c r="C37" s="33"/>
      <c r="D37" s="45"/>
      <c r="E37" s="33"/>
      <c r="F37" s="41"/>
    </row>
    <row r="38" spans="1:8" ht="18">
      <c r="A38" s="31" t="s">
        <v>3914</v>
      </c>
      <c r="B38" s="31"/>
      <c r="C38" s="32"/>
      <c r="D38" s="1541" t="s">
        <v>4455</v>
      </c>
      <c r="E38" s="33"/>
      <c r="F38" s="43" t="s">
        <v>3915</v>
      </c>
    </row>
    <row r="39" spans="1:8">
      <c r="A39" s="32"/>
      <c r="B39" s="32"/>
      <c r="C39" s="32"/>
      <c r="D39" s="1534" t="s">
        <v>3904</v>
      </c>
      <c r="E39" s="33"/>
      <c r="F39" s="33"/>
    </row>
    <row r="40" spans="1:8" ht="18">
      <c r="A40" s="31" t="s">
        <v>3916</v>
      </c>
      <c r="B40" s="31"/>
      <c r="C40" s="32"/>
      <c r="D40" s="1541" t="s">
        <v>4454</v>
      </c>
      <c r="E40" s="33"/>
      <c r="F40" s="43" t="s">
        <v>3913</v>
      </c>
    </row>
    <row r="41" spans="1:8">
      <c r="A41" s="32"/>
      <c r="B41" s="32"/>
      <c r="C41" s="32"/>
      <c r="D41" s="45" t="s">
        <v>3904</v>
      </c>
      <c r="E41" s="33"/>
      <c r="F41" s="33"/>
    </row>
    <row r="42" spans="1:8" ht="18">
      <c r="A42" s="31" t="s">
        <v>3917</v>
      </c>
      <c r="B42" s="31"/>
      <c r="C42" s="32"/>
      <c r="D42" s="1535">
        <v>43555</v>
      </c>
      <c r="E42" s="33"/>
      <c r="F42" s="43" t="s">
        <v>3918</v>
      </c>
    </row>
    <row r="43" spans="1:8">
      <c r="A43" s="33"/>
      <c r="B43" s="33"/>
      <c r="C43" s="33"/>
      <c r="D43" s="33"/>
      <c r="E43" s="33"/>
    </row>
    <row r="44" spans="1:8">
      <c r="A44" s="33"/>
      <c r="B44" s="33"/>
      <c r="C44" s="33"/>
      <c r="D44" s="33"/>
      <c r="E44" s="33"/>
    </row>
    <row r="45" spans="1:8" ht="18">
      <c r="A45" s="1536" t="str">
        <f>"For the period starting "&amp;D38</f>
        <v>For the period starting January 1, 2018</v>
      </c>
      <c r="B45" s="33"/>
      <c r="C45" s="33"/>
      <c r="D45" s="33"/>
      <c r="E45" s="33"/>
    </row>
    <row r="46" spans="1:8" ht="18">
      <c r="A46" s="1539" t="str">
        <f>"For the period ending "&amp;D40</f>
        <v>For the period ending December 31, 2018</v>
      </c>
      <c r="B46" s="33"/>
      <c r="C46" s="33"/>
      <c r="D46" s="33"/>
      <c r="E46" s="33"/>
    </row>
    <row r="47" spans="1:8" ht="18">
      <c r="A47" s="46" t="str">
        <f>"Year Ended  "&amp;D40</f>
        <v>Year Ended  December 31, 2018</v>
      </c>
      <c r="B47" s="33"/>
      <c r="C47" s="33"/>
      <c r="D47" s="33" t="s">
        <v>3904</v>
      </c>
      <c r="E47" s="33"/>
    </row>
    <row r="48" spans="1:8">
      <c r="A48" s="33"/>
      <c r="B48" s="33"/>
      <c r="C48" s="33"/>
      <c r="D48" s="33"/>
      <c r="E48" s="33"/>
    </row>
    <row r="49" spans="1:5">
      <c r="A49" s="33"/>
      <c r="B49" s="33"/>
      <c r="C49" s="33"/>
      <c r="D49" s="33"/>
      <c r="E49" s="33"/>
    </row>
    <row r="52" spans="1:5">
      <c r="D52" s="1537" t="s">
        <v>3904</v>
      </c>
    </row>
    <row r="53" spans="1:5">
      <c r="A53" s="47" t="str">
        <f>"Annual Report of "&amp;D27&amp;"                          "&amp;A6</f>
        <v>Annual Report of New York American Water Company, Inc.  - Service Area 2                          Year Ended  December 31, 2018</v>
      </c>
      <c r="B53" s="47"/>
    </row>
    <row r="55" spans="1:5">
      <c r="A55" s="47" t="str">
        <f>"Annual Report of "&amp;D27&amp;"                                                     "&amp;A6</f>
        <v>Annual Report of New York American Water Company, Inc.  - Service Area 2                                                     Year Ended  December 31, 2018</v>
      </c>
      <c r="B55" s="47"/>
    </row>
    <row r="57" spans="1:5">
      <c r="A57" s="47" t="str">
        <f>"Annual Report of "&amp;D27&amp;"                                   "&amp;A6</f>
        <v>Annual Report of New York American Water Company, Inc.  - Service Area 2                                   Year Ended  December 31, 2018</v>
      </c>
      <c r="B57" s="47"/>
    </row>
    <row r="59" spans="1:5">
      <c r="A59" s="47" t="str">
        <f>"Annual Report of "&amp;D27&amp;"                                  "&amp;A6</f>
        <v>Annual Report of New York American Water Company, Inc.  - Service Area 2                                  Year Ended  December 31, 2018</v>
      </c>
      <c r="B59" s="47"/>
    </row>
    <row r="61" spans="1:5">
      <c r="A61" s="47" t="str">
        <f>"Annual Report of "&amp;D27&amp;"                                                                 "&amp;A6</f>
        <v>Annual Report of New York American Water Company, Inc.  - Service Area 2                                                                 Year Ended  December 31, 2018</v>
      </c>
      <c r="B61" s="47"/>
    </row>
    <row r="63" spans="1:5">
      <c r="A63" s="47" t="str">
        <f>"Annual Report of "&amp;D27&amp;"                                                        "&amp;A6</f>
        <v>Annual Report of New York American Water Company, Inc.  - Service Area 2                                                        Year Ended  December 31, 2018</v>
      </c>
      <c r="B63" s="47"/>
    </row>
    <row r="65" spans="1:2">
      <c r="A65" s="47" t="str">
        <f>"Annual Report of "&amp;D27&amp;"                                                                    "&amp;A6</f>
        <v>Annual Report of New York American Water Company, Inc.  - Service Area 2                                                                    Year Ended  December 31, 2018</v>
      </c>
      <c r="B65" s="47"/>
    </row>
    <row r="72" spans="1:2">
      <c r="A72" s="230" t="s">
        <v>3904</v>
      </c>
      <c r="B72" t="s">
        <v>3904</v>
      </c>
    </row>
    <row r="73" spans="1:2">
      <c r="A73" t="s">
        <v>3904</v>
      </c>
    </row>
    <row r="74" spans="1:2">
      <c r="A74" s="230" t="s">
        <v>3904</v>
      </c>
      <c r="B74" s="1538" t="s">
        <v>3904</v>
      </c>
    </row>
    <row r="75" spans="1:2">
      <c r="A75" t="s">
        <v>3904</v>
      </c>
    </row>
    <row r="76" spans="1:2">
      <c r="A76" t="s">
        <v>3904</v>
      </c>
    </row>
    <row r="77" spans="1:2">
      <c r="A77" t="s">
        <v>3904</v>
      </c>
    </row>
    <row r="78" spans="1:2">
      <c r="A78" t="s">
        <v>3904</v>
      </c>
    </row>
    <row r="79" spans="1:2">
      <c r="A79" t="s">
        <v>3904</v>
      </c>
    </row>
    <row r="80" spans="1:2">
      <c r="A80" t="s">
        <v>3904</v>
      </c>
    </row>
    <row r="81" spans="1:1">
      <c r="A81" t="s">
        <v>3904</v>
      </c>
    </row>
    <row r="82" spans="1:1">
      <c r="A82" t="s">
        <v>3904</v>
      </c>
    </row>
    <row r="83" spans="1:1">
      <c r="A83" t="s">
        <v>3904</v>
      </c>
    </row>
    <row r="84" spans="1:1">
      <c r="A84" t="s">
        <v>3904</v>
      </c>
    </row>
    <row r="85" spans="1:1">
      <c r="A85" t="s">
        <v>3904</v>
      </c>
    </row>
    <row r="86" spans="1:1">
      <c r="A86" t="s">
        <v>3919</v>
      </c>
    </row>
    <row r="87" spans="1:1">
      <c r="A87" t="s">
        <v>3904</v>
      </c>
    </row>
    <row r="88" spans="1:1">
      <c r="A88" t="s">
        <v>3904</v>
      </c>
    </row>
    <row r="89" spans="1:1">
      <c r="A89" t="s">
        <v>3904</v>
      </c>
    </row>
    <row r="90" spans="1:1">
      <c r="A90" t="s">
        <v>3904</v>
      </c>
    </row>
    <row r="91" spans="1:1">
      <c r="A91" t="s">
        <v>3904</v>
      </c>
    </row>
    <row r="92" spans="1:1">
      <c r="A92" t="s">
        <v>3904</v>
      </c>
    </row>
    <row r="93" spans="1:1">
      <c r="A93" t="s">
        <v>3904</v>
      </c>
    </row>
    <row r="94" spans="1:1">
      <c r="A94" t="s">
        <v>3904</v>
      </c>
    </row>
    <row r="95" spans="1:1">
      <c r="A95" t="s">
        <v>3904</v>
      </c>
    </row>
    <row r="96" spans="1:1">
      <c r="A96" t="s">
        <v>3904</v>
      </c>
    </row>
    <row r="100" spans="1:1">
      <c r="A100" t="s">
        <v>3904</v>
      </c>
    </row>
    <row r="101" spans="1:1">
      <c r="A101" t="s">
        <v>3904</v>
      </c>
    </row>
    <row r="102" spans="1:1">
      <c r="A102" t="s">
        <v>3904</v>
      </c>
    </row>
    <row r="103" spans="1:1">
      <c r="A103" t="s">
        <v>3904</v>
      </c>
    </row>
    <row r="105" spans="1:1">
      <c r="A105" t="s">
        <v>3904</v>
      </c>
    </row>
    <row r="107" spans="1:1">
      <c r="A107" t="s">
        <v>3904</v>
      </c>
    </row>
    <row r="108" spans="1:1">
      <c r="A108" t="s">
        <v>3904</v>
      </c>
    </row>
    <row r="110" spans="1:1">
      <c r="A110" t="s">
        <v>3904</v>
      </c>
    </row>
    <row r="111" spans="1:1">
      <c r="A111" t="s">
        <v>3904</v>
      </c>
    </row>
    <row r="113" spans="1:1">
      <c r="A113" t="s">
        <v>3904</v>
      </c>
    </row>
    <row r="114" spans="1:1">
      <c r="A114" t="s">
        <v>3904</v>
      </c>
    </row>
    <row r="115" spans="1:1">
      <c r="A115" t="s">
        <v>3904</v>
      </c>
    </row>
    <row r="116" spans="1:1">
      <c r="A116" t="s">
        <v>3904</v>
      </c>
    </row>
    <row r="117" spans="1:1">
      <c r="A117" t="s">
        <v>3904</v>
      </c>
    </row>
    <row r="118" spans="1:1">
      <c r="A118" t="s">
        <v>3904</v>
      </c>
    </row>
    <row r="119" spans="1:1">
      <c r="A119" t="s">
        <v>3904</v>
      </c>
    </row>
    <row r="120" spans="1:1">
      <c r="A120" t="s">
        <v>3904</v>
      </c>
    </row>
    <row r="121" spans="1:1">
      <c r="A121" t="s">
        <v>3904</v>
      </c>
    </row>
    <row r="122" spans="1:1">
      <c r="A122" t="s">
        <v>3904</v>
      </c>
    </row>
    <row r="123" spans="1:1">
      <c r="A123" t="s">
        <v>3904</v>
      </c>
    </row>
    <row r="124" spans="1:1">
      <c r="A124" t="s">
        <v>3904</v>
      </c>
    </row>
    <row r="125" spans="1:1">
      <c r="A125" t="s">
        <v>3904</v>
      </c>
    </row>
    <row r="126" spans="1:1">
      <c r="A126" t="s">
        <v>3904</v>
      </c>
    </row>
    <row r="127" spans="1:1">
      <c r="A127" t="s">
        <v>3904</v>
      </c>
    </row>
    <row r="128" spans="1:1">
      <c r="A128" t="s">
        <v>3904</v>
      </c>
    </row>
    <row r="129" spans="1:1">
      <c r="A129" t="s">
        <v>3904</v>
      </c>
    </row>
  </sheetData>
  <customSheetViews>
    <customSheetView guid="{2AF3F5E9-4F61-4561-B177-4F48CBC3D886}" scale="87" colorId="22" topLeftCell="A24">
      <selection activeCell="D41" sqref="D41"/>
      <pageMargins left="0.4" right="0.4" top="0.3" bottom="0.3" header="0.5" footer="0.5"/>
      <pageSetup scale="58" orientation="portrait" r:id="rId1"/>
      <headerFooter alignWithMargins="0"/>
    </customSheetView>
    <customSheetView guid="{D7BBBF77-F838-4AB2-B5F9-DD407B90DD55}" scale="87" colorId="22" topLeftCell="A24">
      <selection activeCell="D41" sqref="D41"/>
      <pageMargins left="0.4" right="0.4" top="0.3" bottom="0.3" header="0.5" footer="0.5"/>
      <pageSetup scale="58" orientation="portrait" r:id="rId2"/>
      <headerFooter alignWithMargins="0"/>
    </customSheetView>
    <customSheetView guid="{4C413893-8AAD-4C6B-9F27-B589EDCD884E}" scale="87" colorId="22" showPageBreaks="1" printArea="1" topLeftCell="A25">
      <selection activeCell="M39" sqref="M39"/>
      <pageMargins left="0.4" right="0.4" top="0.3" bottom="0.3" header="0.5" footer="0.5"/>
      <pageSetup scale="58" orientation="portrait" r:id="rId3"/>
      <headerFooter alignWithMargins="0"/>
    </customSheetView>
    <customSheetView guid="{A5549170-DBF5-42F1-9039-D999624B11D4}" scale="87" colorId="22" showPageBreaks="1" printArea="1" topLeftCell="A25">
      <selection activeCell="G27" sqref="G27"/>
      <pageMargins left="0.4" right="0.4" top="0.3" bottom="0.3" header="0.5" footer="0.5"/>
      <pageSetup scale="58" orientation="portrait" r:id="rId4"/>
      <headerFooter alignWithMargins="0"/>
    </customSheetView>
    <customSheetView guid="{A483E518-C1FA-4CA5-BC5D-12DF2516F4BA}" scale="87" colorId="22" showPageBreaks="1" printArea="1" topLeftCell="A7">
      <selection activeCell="D31" sqref="D31"/>
      <pageMargins left="0.4" right="0.4" top="0.3" bottom="0.3" header="0.5" footer="0.5"/>
      <pageSetup scale="58" orientation="portrait" r:id="rId5"/>
      <headerFooter alignWithMargins="0"/>
    </customSheetView>
    <customSheetView guid="{7F4D4B31-14C7-431F-8554-797D686306A3}" scale="87" colorId="22" showPageBreaks="1" printArea="1" topLeftCell="A7">
      <selection activeCell="D31" sqref="D31"/>
      <pageMargins left="0.4" right="0.4" top="0.3" bottom="0.3" header="0.5" footer="0.5"/>
      <pageSetup scale="58" orientation="portrait" r:id="rId6"/>
      <headerFooter alignWithMargins="0"/>
    </customSheetView>
  </customSheetViews>
  <phoneticPr fontId="83" type="noConversion"/>
  <pageMargins left="0.4" right="0.4" top="0.3" bottom="0.3" header="0.5" footer="0.5"/>
  <pageSetup scale="58" orientation="portrait" r:id="rId7"/>
  <headerFooter alignWithMargins="0"/>
  <customProperties>
    <customPr name="_pios_id" r:id="rId8"/>
  </customProperties>
  <drawing r:id="rId9"/>
  <legacyDrawing r:id="rId10"/>
  <mc:AlternateContent xmlns:mc="http://schemas.openxmlformats.org/markup-compatibility/2006">
    <mc:Choice Requires="x14">
      <controls>
        <mc:AlternateContent xmlns:mc="http://schemas.openxmlformats.org/markup-compatibility/2006">
          <mc:Choice Requires="x14">
            <control shapeId="2050" r:id="rId11" name="Button 2">
              <controlPr locked="0" defaultSize="0" autoFill="0" autoLine="0" autoPict="0">
                <anchor moveWithCells="1" sizeWithCells="1">
                  <from>
                    <xdr:col>3</xdr:col>
                    <xdr:colOff>228600</xdr:colOff>
                    <xdr:row>69</xdr:row>
                    <xdr:rowOff>9525</xdr:rowOff>
                  </from>
                  <to>
                    <xdr:col>5</xdr:col>
                    <xdr:colOff>1352550</xdr:colOff>
                    <xdr:row>69</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69"/>
  <sheetViews>
    <sheetView workbookViewId="0"/>
  </sheetViews>
  <sheetFormatPr defaultColWidth="8.88671875" defaultRowHeight="15"/>
  <cols>
    <col min="1" max="1" width="4.77734375" customWidth="1"/>
    <col min="2" max="2" width="58.109375" customWidth="1"/>
    <col min="3" max="3" width="18.77734375" customWidth="1"/>
    <col min="4" max="4" width="8.88671875" hidden="1" customWidth="1"/>
    <col min="5" max="5" width="18.77734375" customWidth="1"/>
    <col min="6" max="6" width="17.77734375" customWidth="1"/>
    <col min="12" max="12" width="12.109375" bestFit="1" customWidth="1"/>
    <col min="13" max="13" width="12.21875" bestFit="1" customWidth="1"/>
    <col min="16" max="16" width="13.6640625" bestFit="1" customWidth="1"/>
  </cols>
  <sheetData>
    <row r="1" spans="1:6" ht="15.75" thickBot="1">
      <c r="A1" t="str">
        <f>'Data sheet'!A53</f>
        <v>Annual Report of New York American Water Company, Inc.  - Service Area 2                          Year Ended  December 31, 2018</v>
      </c>
    </row>
    <row r="2" spans="1:6">
      <c r="A2" s="89"/>
      <c r="B2" s="90"/>
      <c r="C2" s="90"/>
      <c r="D2" s="90"/>
      <c r="E2" s="90"/>
      <c r="F2" s="91"/>
    </row>
    <row r="3" spans="1:6" ht="15.75">
      <c r="A3" s="125" t="s">
        <v>3793</v>
      </c>
      <c r="B3" s="126"/>
      <c r="C3" s="126"/>
      <c r="D3" s="126"/>
      <c r="E3" s="126"/>
      <c r="F3" s="127"/>
    </row>
    <row r="4" spans="1:6">
      <c r="A4" s="131"/>
      <c r="B4" s="298"/>
      <c r="C4" s="298"/>
      <c r="D4" s="298"/>
      <c r="E4" s="136"/>
      <c r="F4" s="299"/>
    </row>
    <row r="5" spans="1:6">
      <c r="A5" s="92" t="s">
        <v>3794</v>
      </c>
      <c r="B5" s="11"/>
      <c r="C5" s="11"/>
      <c r="D5" s="11"/>
      <c r="E5" s="11"/>
      <c r="F5" s="349"/>
    </row>
    <row r="6" spans="1:6">
      <c r="A6" s="92" t="s">
        <v>3795</v>
      </c>
      <c r="B6" s="11"/>
      <c r="C6" s="11"/>
      <c r="D6" s="11"/>
      <c r="E6" s="11"/>
      <c r="F6" s="349"/>
    </row>
    <row r="7" spans="1:6">
      <c r="A7" s="92" t="s">
        <v>3796</v>
      </c>
      <c r="B7" s="11"/>
      <c r="C7" s="11"/>
      <c r="D7" s="11"/>
      <c r="E7" s="11"/>
      <c r="F7" s="349"/>
    </row>
    <row r="8" spans="1:6">
      <c r="A8" s="92" t="s">
        <v>3797</v>
      </c>
      <c r="B8" s="11"/>
      <c r="C8" s="11"/>
      <c r="D8" s="11"/>
      <c r="E8" s="11"/>
      <c r="F8" s="349"/>
    </row>
    <row r="9" spans="1:6">
      <c r="A9" s="92" t="s">
        <v>3798</v>
      </c>
      <c r="B9" s="11"/>
      <c r="C9" s="11"/>
      <c r="D9" s="11"/>
      <c r="E9" s="11"/>
      <c r="F9" s="349"/>
    </row>
    <row r="10" spans="1:6">
      <c r="A10" s="92" t="s">
        <v>3799</v>
      </c>
      <c r="B10" s="11"/>
      <c r="C10" s="11"/>
      <c r="D10" s="11"/>
      <c r="E10" s="11"/>
      <c r="F10" s="349"/>
    </row>
    <row r="11" spans="1:6">
      <c r="A11" s="92" t="s">
        <v>3800</v>
      </c>
      <c r="B11" s="11"/>
      <c r="C11" s="11"/>
      <c r="D11" s="11"/>
      <c r="E11" s="11"/>
      <c r="F11" s="349"/>
    </row>
    <row r="12" spans="1:6">
      <c r="A12" s="92"/>
      <c r="B12" s="11"/>
      <c r="C12" s="11"/>
      <c r="D12" s="11"/>
      <c r="E12" s="11"/>
      <c r="F12" s="349"/>
    </row>
    <row r="13" spans="1:6">
      <c r="A13" s="622"/>
      <c r="B13" s="623"/>
      <c r="C13" s="870" t="s">
        <v>3893</v>
      </c>
      <c r="D13" s="355"/>
      <c r="E13" s="355"/>
      <c r="F13" s="975" t="s">
        <v>3801</v>
      </c>
    </row>
    <row r="14" spans="1:6">
      <c r="A14" s="546" t="s">
        <v>1122</v>
      </c>
      <c r="B14" s="871" t="s">
        <v>2620</v>
      </c>
      <c r="C14" s="872" t="s">
        <v>3802</v>
      </c>
      <c r="D14" s="11"/>
      <c r="E14" s="875" t="s">
        <v>3893</v>
      </c>
      <c r="F14" s="981" t="s">
        <v>3803</v>
      </c>
    </row>
    <row r="15" spans="1:6">
      <c r="A15" s="546" t="s">
        <v>1134</v>
      </c>
      <c r="B15" s="625"/>
      <c r="C15" s="872" t="s">
        <v>3420</v>
      </c>
      <c r="D15" s="11"/>
      <c r="E15" s="875" t="s">
        <v>2385</v>
      </c>
      <c r="F15" s="981" t="s">
        <v>3804</v>
      </c>
    </row>
    <row r="16" spans="1:6">
      <c r="A16" s="628"/>
      <c r="B16" s="871" t="s">
        <v>3281</v>
      </c>
      <c r="C16" s="873" t="s">
        <v>3282</v>
      </c>
      <c r="D16" s="11"/>
      <c r="E16" s="875" t="s">
        <v>3283</v>
      </c>
      <c r="F16" s="976" t="s">
        <v>3284</v>
      </c>
    </row>
    <row r="17" spans="1:12">
      <c r="A17" s="629">
        <v>1</v>
      </c>
      <c r="B17" s="524" t="s">
        <v>3805</v>
      </c>
      <c r="C17" s="525"/>
      <c r="D17" s="630"/>
      <c r="E17" s="525"/>
      <c r="F17" s="631"/>
    </row>
    <row r="18" spans="1:12">
      <c r="A18" s="629">
        <v>2</v>
      </c>
      <c r="B18" s="524" t="s">
        <v>3806</v>
      </c>
      <c r="C18" s="531"/>
      <c r="D18" s="630"/>
      <c r="E18" s="531"/>
      <c r="F18" s="631"/>
    </row>
    <row r="19" spans="1:12">
      <c r="A19" s="629">
        <v>3</v>
      </c>
      <c r="B19" s="524" t="s">
        <v>3807</v>
      </c>
      <c r="C19" s="632"/>
      <c r="D19" s="633"/>
      <c r="E19" s="632"/>
      <c r="F19" s="634"/>
    </row>
    <row r="20" spans="1:12">
      <c r="A20" s="629">
        <v>4</v>
      </c>
      <c r="B20" s="524" t="s">
        <v>3808</v>
      </c>
      <c r="C20" s="532"/>
      <c r="D20" s="524"/>
      <c r="E20" s="532"/>
      <c r="F20" s="631"/>
    </row>
    <row r="21" spans="1:12">
      <c r="A21" s="629">
        <v>5</v>
      </c>
      <c r="B21" s="524" t="s">
        <v>1907</v>
      </c>
      <c r="C21" s="1851">
        <v>683729</v>
      </c>
      <c r="D21" s="630"/>
      <c r="E21" s="1851">
        <f>602282+2</f>
        <v>602284</v>
      </c>
      <c r="F21" s="631"/>
      <c r="H21" s="229"/>
    </row>
    <row r="22" spans="1:12">
      <c r="A22" s="629">
        <v>6</v>
      </c>
      <c r="B22" s="524" t="s">
        <v>1908</v>
      </c>
      <c r="C22" s="531"/>
      <c r="D22" s="630"/>
      <c r="E22" s="531"/>
      <c r="F22" s="631"/>
      <c r="K22" s="229"/>
    </row>
    <row r="23" spans="1:12">
      <c r="A23" s="629">
        <v>7</v>
      </c>
      <c r="B23" s="524" t="s">
        <v>1909</v>
      </c>
      <c r="C23" s="1851">
        <v>2135</v>
      </c>
      <c r="D23" s="1852"/>
      <c r="E23" s="1851">
        <f>872+1007</f>
        <v>1879</v>
      </c>
      <c r="F23" s="1853" t="s">
        <v>2</v>
      </c>
      <c r="H23" s="229"/>
      <c r="L23" s="1657"/>
    </row>
    <row r="24" spans="1:12">
      <c r="A24" s="629">
        <v>8</v>
      </c>
      <c r="B24" s="524" t="s">
        <v>1910</v>
      </c>
      <c r="C24" s="1851"/>
      <c r="D24" s="1852"/>
      <c r="E24" s="1851"/>
      <c r="F24" s="1854"/>
      <c r="L24" s="1657"/>
    </row>
    <row r="25" spans="1:12">
      <c r="A25" s="629">
        <v>9</v>
      </c>
      <c r="B25" s="524" t="s">
        <v>1911</v>
      </c>
      <c r="C25" s="1851">
        <v>1569</v>
      </c>
      <c r="D25" s="1852"/>
      <c r="E25" s="1851">
        <f>1145+162+75</f>
        <v>1382</v>
      </c>
      <c r="F25" s="1853" t="s">
        <v>2</v>
      </c>
      <c r="L25" s="2066"/>
    </row>
    <row r="26" spans="1:12">
      <c r="A26" s="629">
        <v>10</v>
      </c>
      <c r="B26" s="524" t="s">
        <v>1912</v>
      </c>
      <c r="C26" s="531"/>
      <c r="D26" s="630"/>
      <c r="E26" s="531"/>
      <c r="F26" s="631"/>
    </row>
    <row r="27" spans="1:12">
      <c r="A27" s="629">
        <v>11</v>
      </c>
      <c r="B27" s="524" t="s">
        <v>1913</v>
      </c>
      <c r="C27" s="635">
        <f>SUM(C21:C26)</f>
        <v>687433</v>
      </c>
      <c r="D27" s="524"/>
      <c r="E27" s="635">
        <f>SUM(E21:E26)</f>
        <v>605545</v>
      </c>
      <c r="F27" s="631"/>
    </row>
    <row r="28" spans="1:12">
      <c r="A28" s="629">
        <v>12</v>
      </c>
      <c r="B28" s="524" t="s">
        <v>1914</v>
      </c>
      <c r="C28" s="531"/>
      <c r="D28" s="630"/>
      <c r="E28" s="531"/>
      <c r="F28" s="631"/>
    </row>
    <row r="29" spans="1:12">
      <c r="A29" s="629">
        <v>13</v>
      </c>
      <c r="B29" s="524" t="s">
        <v>1915</v>
      </c>
      <c r="C29" s="531"/>
      <c r="D29" s="630"/>
      <c r="E29" s="531"/>
      <c r="F29" s="631"/>
    </row>
    <row r="30" spans="1:12">
      <c r="A30" s="622">
        <v>14</v>
      </c>
      <c r="B30" s="534"/>
      <c r="C30" s="636"/>
      <c r="D30" s="637"/>
      <c r="E30" s="636"/>
      <c r="F30" s="638"/>
    </row>
    <row r="31" spans="1:12">
      <c r="A31" s="629">
        <v>14</v>
      </c>
      <c r="B31" s="524" t="s">
        <v>1916</v>
      </c>
      <c r="C31" s="531"/>
      <c r="D31" s="630"/>
      <c r="E31" s="531"/>
      <c r="F31" s="631"/>
    </row>
    <row r="32" spans="1:12">
      <c r="A32" s="629">
        <v>15</v>
      </c>
      <c r="B32" s="524"/>
      <c r="C32" s="531"/>
      <c r="D32" s="630"/>
      <c r="E32" s="531"/>
      <c r="F32" s="631"/>
    </row>
    <row r="33" spans="1:16">
      <c r="A33" s="629">
        <v>16</v>
      </c>
      <c r="B33" s="524"/>
      <c r="C33" s="531"/>
      <c r="D33" s="630"/>
      <c r="E33" s="531"/>
      <c r="F33" s="631"/>
    </row>
    <row r="34" spans="1:16">
      <c r="A34" s="629">
        <v>17</v>
      </c>
      <c r="B34" s="524"/>
      <c r="C34" s="531"/>
      <c r="D34" s="630"/>
      <c r="E34" s="531"/>
      <c r="F34" s="631"/>
    </row>
    <row r="35" spans="1:16">
      <c r="A35" s="629">
        <v>18</v>
      </c>
      <c r="B35" s="524"/>
      <c r="C35" s="531"/>
      <c r="D35" s="630"/>
      <c r="E35" s="531"/>
      <c r="F35" s="631"/>
    </row>
    <row r="36" spans="1:16" ht="15.75" thickBot="1">
      <c r="A36" s="639">
        <v>19</v>
      </c>
      <c r="B36" s="640" t="s">
        <v>1917</v>
      </c>
      <c r="C36" s="641">
        <f>SUM(C17:C19)+SUM(C27:C30)+SUM(C31:C35)</f>
        <v>687433</v>
      </c>
      <c r="D36" s="640"/>
      <c r="E36" s="641">
        <f>SUM(E17:E19)+SUM(E27:E30)+SUM(E31:E35)</f>
        <v>605545</v>
      </c>
      <c r="F36" s="642"/>
    </row>
    <row r="37" spans="1:16">
      <c r="A37" s="92"/>
      <c r="B37" s="11"/>
      <c r="C37" s="11"/>
      <c r="D37" s="11"/>
      <c r="E37" s="11"/>
      <c r="F37" s="349"/>
    </row>
    <row r="38" spans="1:16" ht="15.75">
      <c r="A38" s="125" t="s">
        <v>1918</v>
      </c>
      <c r="B38" s="126"/>
      <c r="C38" s="643"/>
      <c r="D38" s="126"/>
      <c r="E38" s="126"/>
      <c r="F38" s="127"/>
    </row>
    <row r="39" spans="1:16" ht="15.75">
      <c r="A39" s="644"/>
      <c r="B39" s="129"/>
      <c r="C39" s="645"/>
      <c r="D39" s="298"/>
      <c r="E39" s="298"/>
      <c r="F39" s="299"/>
    </row>
    <row r="40" spans="1:16">
      <c r="A40" s="413"/>
      <c r="B40" s="493" t="s">
        <v>1919</v>
      </c>
      <c r="C40" s="493"/>
      <c r="D40" s="11"/>
      <c r="E40" s="11"/>
      <c r="F40" s="349"/>
    </row>
    <row r="41" spans="1:16">
      <c r="A41" s="413"/>
      <c r="B41" s="493"/>
      <c r="C41" s="493"/>
      <c r="D41" s="11"/>
      <c r="E41" s="11"/>
      <c r="F41" s="349"/>
    </row>
    <row r="42" spans="1:16">
      <c r="A42" s="413"/>
      <c r="B42" s="11" t="s">
        <v>1920</v>
      </c>
      <c r="C42" s="493"/>
      <c r="D42" s="11"/>
      <c r="E42" s="11"/>
      <c r="F42" s="349"/>
    </row>
    <row r="43" spans="1:16">
      <c r="A43" s="92"/>
      <c r="B43" s="11"/>
      <c r="C43" s="493"/>
      <c r="D43" s="11"/>
      <c r="E43" s="11"/>
      <c r="F43" s="349"/>
    </row>
    <row r="44" spans="1:16">
      <c r="A44" s="646"/>
      <c r="B44" s="355"/>
      <c r="C44" s="647"/>
      <c r="D44" s="11"/>
      <c r="E44" s="355"/>
      <c r="F44" s="1001" t="s">
        <v>1921</v>
      </c>
    </row>
    <row r="45" spans="1:16">
      <c r="A45" s="390" t="s">
        <v>1489</v>
      </c>
      <c r="B45" s="126" t="s">
        <v>1922</v>
      </c>
      <c r="C45" s="643"/>
      <c r="D45" s="126"/>
      <c r="E45" s="126"/>
      <c r="F45" s="1006" t="s">
        <v>3893</v>
      </c>
    </row>
    <row r="46" spans="1:16">
      <c r="A46" s="648" t="s">
        <v>3789</v>
      </c>
      <c r="B46" s="645" t="s">
        <v>3281</v>
      </c>
      <c r="C46" s="645"/>
      <c r="D46" s="126"/>
      <c r="E46" s="129"/>
      <c r="F46" s="1204" t="s">
        <v>3282</v>
      </c>
      <c r="J46" s="2206"/>
      <c r="P46" s="1657"/>
    </row>
    <row r="47" spans="1:16">
      <c r="A47" s="649">
        <v>1</v>
      </c>
      <c r="B47" s="650" t="s">
        <v>1923</v>
      </c>
      <c r="C47" s="651"/>
      <c r="D47" s="298"/>
      <c r="E47" s="298"/>
      <c r="F47" s="652">
        <v>589225</v>
      </c>
      <c r="J47" s="2206"/>
      <c r="P47" s="1657"/>
    </row>
    <row r="48" spans="1:16">
      <c r="A48" s="649">
        <v>2</v>
      </c>
      <c r="B48" s="495" t="s">
        <v>1924</v>
      </c>
      <c r="C48" s="653"/>
      <c r="D48" s="298"/>
      <c r="E48" s="298"/>
      <c r="F48" s="654"/>
      <c r="J48" s="2206"/>
      <c r="P48" s="1657"/>
    </row>
    <row r="49" spans="1:16">
      <c r="A49" s="649">
        <v>3</v>
      </c>
      <c r="B49" s="495" t="s">
        <v>4171</v>
      </c>
      <c r="C49" s="653"/>
      <c r="D49" s="298"/>
      <c r="E49" s="298"/>
      <c r="F49" s="654">
        <f>62067-1</f>
        <v>62066</v>
      </c>
      <c r="J49" s="2206"/>
      <c r="P49" s="1657"/>
    </row>
    <row r="50" spans="1:16">
      <c r="A50" s="649">
        <v>4</v>
      </c>
      <c r="B50" s="495" t="s">
        <v>1925</v>
      </c>
      <c r="C50" s="653"/>
      <c r="D50" s="298"/>
      <c r="E50" s="298"/>
      <c r="F50" s="654"/>
      <c r="J50" s="2206"/>
      <c r="P50" s="1657"/>
    </row>
    <row r="51" spans="1:16">
      <c r="A51" s="649">
        <v>5</v>
      </c>
      <c r="B51" s="495" t="s">
        <v>1926</v>
      </c>
      <c r="C51" s="653"/>
      <c r="D51" s="298"/>
      <c r="E51" s="298"/>
      <c r="F51" s="654"/>
      <c r="J51" s="2206"/>
      <c r="P51" s="1657"/>
    </row>
    <row r="52" spans="1:16">
      <c r="A52" s="649">
        <v>6</v>
      </c>
      <c r="B52" s="1855" t="s">
        <v>4304</v>
      </c>
      <c r="C52" s="653"/>
      <c r="D52" s="298"/>
      <c r="E52" s="298"/>
      <c r="F52" s="654">
        <v>129538</v>
      </c>
      <c r="J52" s="2206"/>
      <c r="P52" s="1657"/>
    </row>
    <row r="53" spans="1:16">
      <c r="A53" s="649">
        <v>7</v>
      </c>
      <c r="B53" s="1855" t="s">
        <v>3988</v>
      </c>
      <c r="C53" s="653"/>
      <c r="D53" s="298"/>
      <c r="E53" s="298"/>
      <c r="F53" s="654">
        <v>-12347</v>
      </c>
    </row>
    <row r="54" spans="1:16">
      <c r="A54" s="649">
        <v>8</v>
      </c>
      <c r="B54" s="1855" t="s">
        <v>4265</v>
      </c>
      <c r="C54" s="653"/>
      <c r="D54" s="298"/>
      <c r="E54" s="298"/>
      <c r="F54" s="654">
        <v>35489</v>
      </c>
    </row>
    <row r="55" spans="1:16">
      <c r="A55" s="649">
        <v>9</v>
      </c>
      <c r="B55" s="1855"/>
      <c r="C55" s="653"/>
      <c r="D55" s="298"/>
      <c r="E55" s="298"/>
      <c r="F55" s="654"/>
    </row>
    <row r="56" spans="1:16">
      <c r="A56" s="649">
        <v>10</v>
      </c>
      <c r="B56" s="495"/>
      <c r="C56" s="653"/>
      <c r="D56" s="298"/>
      <c r="E56" s="298"/>
      <c r="F56" s="654"/>
    </row>
    <row r="57" spans="1:16">
      <c r="A57" s="649">
        <v>11</v>
      </c>
      <c r="B57" s="495"/>
      <c r="C57" s="653"/>
      <c r="D57" s="298"/>
      <c r="E57" s="298"/>
      <c r="F57" s="654"/>
    </row>
    <row r="58" spans="1:16">
      <c r="A58" s="649">
        <v>12</v>
      </c>
      <c r="B58" s="495"/>
      <c r="C58" s="653"/>
      <c r="D58" s="298"/>
      <c r="E58" s="298"/>
      <c r="F58" s="654"/>
    </row>
    <row r="59" spans="1:16">
      <c r="A59" s="649">
        <v>13</v>
      </c>
      <c r="B59" s="495" t="s">
        <v>3904</v>
      </c>
      <c r="C59" s="653"/>
      <c r="D59" s="298"/>
      <c r="E59" s="298"/>
      <c r="F59" s="654" t="s">
        <v>3904</v>
      </c>
    </row>
    <row r="60" spans="1:16" ht="15.75" thickBot="1">
      <c r="A60" s="655">
        <v>14</v>
      </c>
      <c r="B60" s="1578" t="s">
        <v>3</v>
      </c>
      <c r="C60" s="656"/>
      <c r="D60" s="133"/>
      <c r="E60" s="133"/>
      <c r="F60" s="657">
        <f>SUM(F47:F59)</f>
        <v>803971</v>
      </c>
    </row>
    <row r="61" spans="1:16">
      <c r="F61" s="230" t="s">
        <v>1527</v>
      </c>
    </row>
    <row r="62" spans="1:16">
      <c r="A62" s="126" t="s">
        <v>1927</v>
      </c>
      <c r="B62" s="126"/>
      <c r="C62" s="126"/>
      <c r="D62" s="126"/>
      <c r="E62" s="126"/>
      <c r="F62" s="126"/>
    </row>
    <row r="63" spans="1:16">
      <c r="A63" s="126"/>
      <c r="B63" s="126"/>
      <c r="C63" s="126"/>
      <c r="D63" s="126"/>
      <c r="E63" s="126"/>
      <c r="F63" s="126"/>
    </row>
    <row r="64" spans="1:16">
      <c r="A64" s="126"/>
      <c r="B64" s="126"/>
      <c r="C64" s="126"/>
      <c r="D64" s="126"/>
      <c r="E64" s="126"/>
      <c r="F64" s="126"/>
    </row>
    <row r="65" spans="1:6">
      <c r="A65" s="126"/>
      <c r="B65" s="126"/>
      <c r="C65" s="126"/>
      <c r="D65" s="126"/>
      <c r="E65" s="126"/>
      <c r="F65" s="126"/>
    </row>
    <row r="66" spans="1:6">
      <c r="A66" s="126"/>
      <c r="B66" s="126"/>
      <c r="C66" s="126"/>
      <c r="D66" s="126"/>
      <c r="E66" s="126"/>
      <c r="F66" s="126"/>
    </row>
    <row r="67" spans="1:6">
      <c r="A67" s="126"/>
      <c r="B67" s="126"/>
      <c r="C67" s="126"/>
      <c r="D67" s="126"/>
      <c r="E67" s="126"/>
      <c r="F67" s="126"/>
    </row>
    <row r="68" spans="1:6">
      <c r="A68" s="126"/>
      <c r="B68" s="126"/>
      <c r="C68" s="126"/>
      <c r="D68" s="126"/>
      <c r="E68" s="126"/>
      <c r="F68" s="126"/>
    </row>
    <row r="69" spans="1:6">
      <c r="A69" s="126"/>
      <c r="B69" s="126"/>
      <c r="C69" s="126"/>
      <c r="D69" s="126"/>
      <c r="E69" s="126"/>
      <c r="F69" s="126"/>
    </row>
  </sheetData>
  <customSheetViews>
    <customSheetView guid="{2AF3F5E9-4F61-4561-B177-4F48CBC3D886}" scale="87" colorId="22" fitToPage="1" hiddenColumns="1" topLeftCell="A28">
      <selection activeCell="J43" sqref="J43:S55"/>
      <pageMargins left="0.4" right="0.4" top="0.3" bottom="0.3" header="0" footer="0"/>
      <printOptions horizontalCentered="1" verticalCentered="1"/>
      <pageSetup scale="69" orientation="portrait" r:id="rId1"/>
      <headerFooter alignWithMargins="0"/>
    </customSheetView>
    <customSheetView guid="{D7BBBF77-F838-4AB2-B5F9-DD407B90DD55}" scale="87" colorId="22" fitToPage="1" hiddenColumns="1" topLeftCell="A28">
      <selection activeCell="J43" sqref="J43:S55"/>
      <pageMargins left="0.4" right="0.4" top="0.3" bottom="0.3" header="0" footer="0"/>
      <printOptions horizontalCentered="1" verticalCentered="1"/>
      <pageSetup scale="69" orientation="portrait" r:id="rId2"/>
      <headerFooter alignWithMargins="0"/>
    </customSheetView>
    <customSheetView guid="{4C413893-8AAD-4C6B-9F27-B589EDCD884E}" scale="87" colorId="22" showPageBreaks="1" fitToPage="1" printArea="1" hiddenColumns="1" topLeftCell="A19">
      <selection activeCell="A2" sqref="A2"/>
      <pageMargins left="0.4" right="0.4" top="0.3" bottom="0.3" header="0" footer="0"/>
      <printOptions horizontalCentered="1" verticalCentered="1"/>
      <pageSetup scale="69" orientation="portrait" r:id="rId3"/>
      <headerFooter alignWithMargins="0"/>
    </customSheetView>
    <customSheetView guid="{A5549170-DBF5-42F1-9039-D999624B11D4}" scale="87" colorId="22" showPageBreaks="1" printArea="1" hiddenColumns="1">
      <selection activeCell="F1" sqref="F1"/>
      <pageMargins left="0.4" right="0.4" top="0.3" bottom="0.3" header="0" footer="0"/>
      <printOptions horizontalCentered="1" verticalCentered="1"/>
      <pageSetup scale="74" orientation="portrait" r:id="rId4"/>
      <headerFooter alignWithMargins="0"/>
    </customSheetView>
    <customSheetView guid="{A483E518-C1FA-4CA5-BC5D-12DF2516F4BA}" scale="87" colorId="22" showPageBreaks="1" fitToPage="1" printArea="1" hiddenColumns="1" topLeftCell="A25">
      <selection activeCell="F49" sqref="F49"/>
      <pageMargins left="0.4" right="0.4" top="0.3" bottom="0.3" header="0" footer="0"/>
      <printOptions horizontalCentered="1" verticalCentered="1"/>
      <pageSetup scale="69" orientation="portrait" r:id="rId5"/>
      <headerFooter alignWithMargins="0"/>
    </customSheetView>
    <customSheetView guid="{7F4D4B31-14C7-431F-8554-797D686306A3}" scale="87" colorId="22" showPageBreaks="1" fitToPage="1" printArea="1" hiddenColumns="1" topLeftCell="A25">
      <selection activeCell="F49" sqref="F49"/>
      <pageMargins left="0.4" right="0.4" top="0.3" bottom="0.3" header="0" footer="0"/>
      <printOptions horizontalCentered="1" verticalCentered="1"/>
      <pageSetup scale="69" orientation="portrait" r:id="rId6"/>
      <headerFooter alignWithMargins="0"/>
    </customSheetView>
  </customSheetViews>
  <phoneticPr fontId="83" type="noConversion"/>
  <printOptions horizontalCentered="1" verticalCentered="1"/>
  <pageMargins left="0.4" right="0.4" top="0.3" bottom="0.3" header="0" footer="0"/>
  <pageSetup scale="69" orientation="portrait" r:id="rId7"/>
  <headerFooter alignWithMargins="0"/>
  <customProperties>
    <customPr name="_pios_id" r:id="rId8"/>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48"/>
  <sheetViews>
    <sheetView workbookViewId="0"/>
  </sheetViews>
  <sheetFormatPr defaultColWidth="9.77734375" defaultRowHeight="15"/>
  <cols>
    <col min="1" max="1" width="4.77734375" customWidth="1"/>
    <col min="2" max="2" width="54.109375" customWidth="1"/>
    <col min="3" max="4" width="12.77734375" customWidth="1"/>
    <col min="5" max="5" width="7.77734375" customWidth="1"/>
    <col min="6" max="7" width="12.77734375" customWidth="1"/>
    <col min="8" max="8" width="10.109375" bestFit="1" customWidth="1"/>
    <col min="9" max="9" width="10.6640625" bestFit="1" customWidth="1"/>
    <col min="10" max="10" width="25" bestFit="1" customWidth="1"/>
    <col min="14" max="14" width="14" bestFit="1" customWidth="1"/>
    <col min="15" max="15" width="13.6640625" bestFit="1" customWidth="1"/>
    <col min="16" max="16" width="18.77734375" bestFit="1" customWidth="1"/>
    <col min="17" max="17" width="11.33203125" bestFit="1" customWidth="1"/>
    <col min="18" max="18" width="12.88671875" bestFit="1" customWidth="1"/>
  </cols>
  <sheetData>
    <row r="1" spans="1:7" ht="15.75" thickBot="1">
      <c r="A1" t="str">
        <f>'Data sheet'!A53</f>
        <v>Annual Report of New York American Water Company, Inc.  - Service Area 2                          Year Ended  December 31, 2018</v>
      </c>
    </row>
    <row r="2" spans="1:7">
      <c r="A2" s="137"/>
      <c r="B2" s="138"/>
      <c r="C2" s="138"/>
      <c r="D2" s="138"/>
      <c r="E2" s="138"/>
      <c r="F2" s="90"/>
      <c r="G2" s="139"/>
    </row>
    <row r="3" spans="1:7" ht="15.75">
      <c r="A3" s="125" t="s">
        <v>1928</v>
      </c>
      <c r="B3" s="123"/>
      <c r="C3" s="123"/>
      <c r="D3" s="123"/>
      <c r="E3" s="123"/>
      <c r="F3" s="123"/>
      <c r="G3" s="140"/>
    </row>
    <row r="4" spans="1:7">
      <c r="A4" s="106"/>
      <c r="B4" s="107"/>
      <c r="C4" s="107"/>
      <c r="D4" s="107"/>
      <c r="E4" s="136"/>
      <c r="F4" s="107"/>
      <c r="G4" s="299"/>
    </row>
    <row r="5" spans="1:7">
      <c r="A5" s="95"/>
      <c r="B5" s="1217" t="s">
        <v>1929</v>
      </c>
      <c r="C5" s="742" t="s">
        <v>1133</v>
      </c>
      <c r="D5" s="742" t="s">
        <v>1930</v>
      </c>
      <c r="E5" s="156" t="s">
        <v>1931</v>
      </c>
      <c r="F5" s="104"/>
      <c r="G5" s="97"/>
    </row>
    <row r="6" spans="1:7">
      <c r="A6" s="95"/>
      <c r="B6" s="1217" t="s">
        <v>1932</v>
      </c>
      <c r="C6" s="742" t="s">
        <v>1697</v>
      </c>
      <c r="D6" s="742" t="s">
        <v>1933</v>
      </c>
      <c r="E6" s="427" t="s">
        <v>1934</v>
      </c>
      <c r="F6" s="428"/>
      <c r="G6" s="97"/>
    </row>
    <row r="7" spans="1:7">
      <c r="A7" s="95"/>
      <c r="B7" s="1217" t="s">
        <v>1935</v>
      </c>
      <c r="C7" s="742" t="s">
        <v>1936</v>
      </c>
      <c r="D7" s="742" t="s">
        <v>1937</v>
      </c>
      <c r="E7" s="742" t="s">
        <v>2620</v>
      </c>
      <c r="F7" s="105"/>
      <c r="G7" s="489" t="s">
        <v>2383</v>
      </c>
    </row>
    <row r="8" spans="1:7">
      <c r="A8" s="116" t="s">
        <v>1122</v>
      </c>
      <c r="B8" s="1217" t="s">
        <v>1938</v>
      </c>
      <c r="C8" s="625"/>
      <c r="D8" s="625"/>
      <c r="E8" s="742" t="s">
        <v>1939</v>
      </c>
      <c r="F8" s="115" t="s">
        <v>1697</v>
      </c>
      <c r="G8" s="489" t="s">
        <v>2385</v>
      </c>
    </row>
    <row r="9" spans="1:7">
      <c r="A9" s="426" t="s">
        <v>1134</v>
      </c>
      <c r="B9" s="1218" t="s">
        <v>3281</v>
      </c>
      <c r="C9" s="743" t="s">
        <v>3282</v>
      </c>
      <c r="D9" s="743" t="s">
        <v>3283</v>
      </c>
      <c r="E9" s="743" t="s">
        <v>3284</v>
      </c>
      <c r="F9" s="1187" t="s">
        <v>3429</v>
      </c>
      <c r="G9" s="485" t="s">
        <v>3430</v>
      </c>
    </row>
    <row r="10" spans="1:7">
      <c r="A10" s="95">
        <v>1</v>
      </c>
      <c r="B10" s="156"/>
      <c r="C10" s="574"/>
      <c r="D10" s="574"/>
      <c r="E10" s="156"/>
      <c r="F10" s="658"/>
      <c r="G10" s="496"/>
    </row>
    <row r="11" spans="1:7">
      <c r="A11" s="95">
        <v>2</v>
      </c>
      <c r="B11" s="156"/>
      <c r="C11" s="555"/>
      <c r="D11" s="555"/>
      <c r="E11" s="156"/>
      <c r="F11" s="600"/>
      <c r="G11" s="488"/>
    </row>
    <row r="12" spans="1:7">
      <c r="A12" s="95">
        <v>3</v>
      </c>
      <c r="B12" s="156"/>
      <c r="C12" s="555"/>
      <c r="D12" s="555"/>
      <c r="E12" s="156"/>
      <c r="F12" s="600"/>
      <c r="G12" s="488"/>
    </row>
    <row r="13" spans="1:7">
      <c r="A13" s="95">
        <v>4</v>
      </c>
      <c r="B13" s="156"/>
      <c r="C13" s="555"/>
      <c r="D13" s="555"/>
      <c r="E13" s="156"/>
      <c r="F13" s="600"/>
      <c r="G13" s="488"/>
    </row>
    <row r="14" spans="1:7">
      <c r="A14" s="95">
        <v>5</v>
      </c>
      <c r="B14" s="156"/>
      <c r="C14" s="555"/>
      <c r="D14" s="555"/>
      <c r="E14" s="156"/>
      <c r="F14" s="600"/>
      <c r="G14" s="488"/>
    </row>
    <row r="15" spans="1:7">
      <c r="A15" s="95">
        <v>6</v>
      </c>
      <c r="B15" s="759" t="s">
        <v>962</v>
      </c>
      <c r="C15" s="555"/>
      <c r="D15" s="555"/>
      <c r="E15" s="156"/>
      <c r="F15" s="600"/>
      <c r="G15" s="488"/>
    </row>
    <row r="16" spans="1:7">
      <c r="A16" s="95">
        <v>7</v>
      </c>
      <c r="B16" s="156"/>
      <c r="C16" s="555"/>
      <c r="D16" s="555"/>
      <c r="E16" s="156"/>
      <c r="F16" s="600"/>
      <c r="G16" s="488"/>
    </row>
    <row r="17" spans="1:7">
      <c r="A17" s="95">
        <v>8</v>
      </c>
      <c r="B17" s="156"/>
      <c r="C17" s="555"/>
      <c r="D17" s="555"/>
      <c r="E17" s="156"/>
      <c r="F17" s="600"/>
      <c r="G17" s="488"/>
    </row>
    <row r="18" spans="1:7">
      <c r="A18" s="95">
        <v>9</v>
      </c>
      <c r="B18" s="156"/>
      <c r="C18" s="555"/>
      <c r="D18" s="555"/>
      <c r="E18" s="156"/>
      <c r="F18" s="600"/>
      <c r="G18" s="488"/>
    </row>
    <row r="19" spans="1:7">
      <c r="A19" s="95">
        <v>10</v>
      </c>
      <c r="B19" s="156"/>
      <c r="C19" s="555"/>
      <c r="D19" s="555"/>
      <c r="E19" s="156"/>
      <c r="F19" s="600"/>
      <c r="G19" s="488"/>
    </row>
    <row r="20" spans="1:7">
      <c r="A20" s="95">
        <v>11</v>
      </c>
      <c r="B20" s="156"/>
      <c r="C20" s="555"/>
      <c r="D20" s="555"/>
      <c r="E20" s="156"/>
      <c r="F20" s="600"/>
      <c r="G20" s="488"/>
    </row>
    <row r="21" spans="1:7">
      <c r="A21" s="95">
        <v>12</v>
      </c>
      <c r="B21" s="156"/>
      <c r="C21" s="555"/>
      <c r="D21" s="555"/>
      <c r="E21" s="156"/>
      <c r="F21" s="600"/>
      <c r="G21" s="488"/>
    </row>
    <row r="22" spans="1:7">
      <c r="A22" s="95">
        <v>13</v>
      </c>
      <c r="B22" s="156"/>
      <c r="C22" s="555"/>
      <c r="D22" s="555"/>
      <c r="E22" s="156"/>
      <c r="F22" s="600"/>
      <c r="G22" s="488"/>
    </row>
    <row r="23" spans="1:7">
      <c r="A23" s="95">
        <v>14</v>
      </c>
      <c r="B23" s="156"/>
      <c r="C23" s="555"/>
      <c r="D23" s="555"/>
      <c r="E23" s="156"/>
      <c r="F23" s="600"/>
      <c r="G23" s="488"/>
    </row>
    <row r="24" spans="1:7">
      <c r="A24" s="95">
        <v>15</v>
      </c>
      <c r="B24" s="156"/>
      <c r="C24" s="555"/>
      <c r="D24" s="555"/>
      <c r="E24" s="156"/>
      <c r="F24" s="600"/>
      <c r="G24" s="488"/>
    </row>
    <row r="25" spans="1:7">
      <c r="A25" s="95">
        <v>16</v>
      </c>
      <c r="B25" s="163"/>
      <c r="C25" s="552"/>
      <c r="D25" s="552"/>
      <c r="E25" s="163"/>
      <c r="F25" s="659"/>
      <c r="G25" s="484"/>
    </row>
    <row r="26" spans="1:7" ht="15.75" thickBot="1">
      <c r="A26" s="170">
        <v>17</v>
      </c>
      <c r="B26" s="660" t="s">
        <v>1940</v>
      </c>
      <c r="C26" s="558">
        <f>SUM(C10:C25)</f>
        <v>0</v>
      </c>
      <c r="D26" s="558">
        <f>SUM(D10:D25)</f>
        <v>0</v>
      </c>
      <c r="E26" s="661"/>
      <c r="F26" s="662">
        <f>SUM(F10:F25)</f>
        <v>0</v>
      </c>
      <c r="G26" s="500">
        <f>SUM(G10:G25)</f>
        <v>0</v>
      </c>
    </row>
    <row r="27" spans="1:7">
      <c r="A27" s="95"/>
      <c r="B27" s="96"/>
      <c r="C27" s="464"/>
      <c r="D27" s="464"/>
      <c r="E27" s="96"/>
      <c r="F27" s="464"/>
      <c r="G27" s="496"/>
    </row>
    <row r="28" spans="1:7" ht="15.75">
      <c r="A28" s="125" t="s">
        <v>1941</v>
      </c>
      <c r="B28" s="123"/>
      <c r="C28" s="123"/>
      <c r="D28" s="123"/>
      <c r="E28" s="123"/>
      <c r="F28" s="123"/>
      <c r="G28" s="140"/>
    </row>
    <row r="29" spans="1:7" ht="15.75">
      <c r="A29" s="644"/>
      <c r="B29" s="141"/>
      <c r="C29" s="141"/>
      <c r="D29" s="141"/>
      <c r="E29" s="141"/>
      <c r="F29" s="141"/>
      <c r="G29" s="663"/>
    </row>
    <row r="30" spans="1:7">
      <c r="A30" s="95"/>
      <c r="B30" s="1217" t="s">
        <v>1942</v>
      </c>
      <c r="C30" s="742" t="s">
        <v>1943</v>
      </c>
      <c r="D30" s="742" t="s">
        <v>1944</v>
      </c>
      <c r="E30" s="156" t="s">
        <v>1931</v>
      </c>
      <c r="F30" s="104"/>
      <c r="G30" s="97"/>
    </row>
    <row r="31" spans="1:7">
      <c r="A31" s="95"/>
      <c r="B31" s="1217" t="s">
        <v>1945</v>
      </c>
      <c r="C31" s="742" t="s">
        <v>1946</v>
      </c>
      <c r="D31" s="742" t="s">
        <v>1933</v>
      </c>
      <c r="E31" s="427" t="s">
        <v>1934</v>
      </c>
      <c r="F31" s="428"/>
      <c r="G31" s="97"/>
    </row>
    <row r="32" spans="1:7">
      <c r="A32" s="116" t="s">
        <v>1122</v>
      </c>
      <c r="B32" s="1217" t="s">
        <v>1947</v>
      </c>
      <c r="C32" s="742" t="s">
        <v>1948</v>
      </c>
      <c r="D32" s="742" t="s">
        <v>1937</v>
      </c>
      <c r="E32" s="742" t="s">
        <v>2620</v>
      </c>
      <c r="F32" s="105"/>
      <c r="G32" s="489" t="s">
        <v>2383</v>
      </c>
    </row>
    <row r="33" spans="1:7">
      <c r="A33" s="116" t="s">
        <v>1134</v>
      </c>
      <c r="B33" s="1217" t="s">
        <v>1949</v>
      </c>
      <c r="C33" s="625"/>
      <c r="D33" s="625"/>
      <c r="E33" s="742" t="s">
        <v>1939</v>
      </c>
      <c r="F33" s="115" t="s">
        <v>1697</v>
      </c>
      <c r="G33" s="489" t="s">
        <v>2385</v>
      </c>
    </row>
    <row r="34" spans="1:7">
      <c r="A34" s="106"/>
      <c r="B34" s="1218" t="s">
        <v>3281</v>
      </c>
      <c r="C34" s="743" t="s">
        <v>3282</v>
      </c>
      <c r="D34" s="743" t="s">
        <v>3283</v>
      </c>
      <c r="E34" s="743" t="s">
        <v>3284</v>
      </c>
      <c r="F34" s="1187" t="s">
        <v>3429</v>
      </c>
      <c r="G34" s="485" t="s">
        <v>3430</v>
      </c>
    </row>
    <row r="35" spans="1:7">
      <c r="A35" s="95">
        <v>18</v>
      </c>
      <c r="B35" s="156" t="s">
        <v>4162</v>
      </c>
      <c r="C35" s="555">
        <v>652271</v>
      </c>
      <c r="D35" s="555"/>
      <c r="E35" s="742"/>
      <c r="F35" s="600">
        <v>293911</v>
      </c>
      <c r="G35" s="1589">
        <f t="shared" ref="G35:G48" si="0">+C35-F35+D35</f>
        <v>358360</v>
      </c>
    </row>
    <row r="36" spans="1:7">
      <c r="A36" s="95">
        <v>19</v>
      </c>
      <c r="B36" s="156" t="s">
        <v>4017</v>
      </c>
      <c r="C36" s="555">
        <v>0</v>
      </c>
      <c r="D36" s="555"/>
      <c r="E36" s="742"/>
      <c r="F36" s="600"/>
      <c r="G36" s="1589">
        <f t="shared" si="0"/>
        <v>0</v>
      </c>
    </row>
    <row r="37" spans="1:7" ht="13.5" customHeight="1">
      <c r="A37" s="95">
        <v>20</v>
      </c>
      <c r="B37" s="156" t="s">
        <v>4161</v>
      </c>
      <c r="C37" s="555">
        <v>12346653</v>
      </c>
      <c r="D37" s="555">
        <v>698184</v>
      </c>
      <c r="E37" s="742"/>
      <c r="F37" s="600">
        <v>1201956</v>
      </c>
      <c r="G37" s="1589">
        <f t="shared" si="0"/>
        <v>11842881</v>
      </c>
    </row>
    <row r="38" spans="1:7">
      <c r="A38" s="95">
        <v>21</v>
      </c>
      <c r="B38" s="156" t="s">
        <v>5</v>
      </c>
      <c r="C38" s="555">
        <v>248135</v>
      </c>
      <c r="D38" s="555"/>
      <c r="E38" s="156"/>
      <c r="F38" s="600">
        <v>110544</v>
      </c>
      <c r="G38" s="1589">
        <f t="shared" si="0"/>
        <v>137591</v>
      </c>
    </row>
    <row r="39" spans="1:7">
      <c r="A39" s="95">
        <v>22</v>
      </c>
      <c r="B39" s="156" t="s">
        <v>3993</v>
      </c>
      <c r="C39" s="555">
        <v>476678</v>
      </c>
      <c r="D39" s="555">
        <v>204354</v>
      </c>
      <c r="E39" s="742"/>
      <c r="F39" s="600">
        <v>101927</v>
      </c>
      <c r="G39" s="1589">
        <f t="shared" si="0"/>
        <v>579105</v>
      </c>
    </row>
    <row r="40" spans="1:7">
      <c r="A40" s="95">
        <v>23</v>
      </c>
      <c r="B40" s="156" t="s">
        <v>3994</v>
      </c>
      <c r="C40" s="555">
        <v>180496</v>
      </c>
      <c r="D40" s="555">
        <v>101927</v>
      </c>
      <c r="E40" s="742"/>
      <c r="F40" s="600">
        <v>122403</v>
      </c>
      <c r="G40" s="1589">
        <f t="shared" si="0"/>
        <v>160020</v>
      </c>
    </row>
    <row r="41" spans="1:7">
      <c r="A41" s="95">
        <v>24</v>
      </c>
      <c r="B41" s="156" t="s">
        <v>4113</v>
      </c>
      <c r="C41" s="555">
        <v>-58406</v>
      </c>
      <c r="D41" s="555">
        <v>-30748</v>
      </c>
      <c r="E41" s="156"/>
      <c r="F41" s="600"/>
      <c r="G41" s="1589">
        <f t="shared" si="0"/>
        <v>-89154</v>
      </c>
    </row>
    <row r="42" spans="1:7">
      <c r="A42" s="95">
        <v>25</v>
      </c>
      <c r="B42" s="156" t="s">
        <v>3995</v>
      </c>
      <c r="C42" s="555">
        <v>1306228</v>
      </c>
      <c r="D42" s="555">
        <v>1691687</v>
      </c>
      <c r="E42" s="156"/>
      <c r="F42" s="600">
        <v>350244</v>
      </c>
      <c r="G42" s="1589">
        <f t="shared" si="0"/>
        <v>2647671</v>
      </c>
    </row>
    <row r="43" spans="1:7">
      <c r="A43" s="95">
        <v>26</v>
      </c>
      <c r="B43" s="156" t="s">
        <v>4266</v>
      </c>
      <c r="C43" s="555">
        <v>5305687</v>
      </c>
      <c r="D43" s="555">
        <v>-244398</v>
      </c>
      <c r="E43" s="156"/>
      <c r="F43" s="600"/>
      <c r="G43" s="1589">
        <f t="shared" si="0"/>
        <v>5061289</v>
      </c>
    </row>
    <row r="44" spans="1:7">
      <c r="A44" s="95">
        <v>27</v>
      </c>
      <c r="B44" s="156" t="s">
        <v>4191</v>
      </c>
      <c r="C44" s="555">
        <v>312081</v>
      </c>
      <c r="D44" s="555">
        <v>29610</v>
      </c>
      <c r="E44" s="742"/>
      <c r="F44" s="600">
        <v>94110</v>
      </c>
      <c r="G44" s="1589">
        <f t="shared" si="0"/>
        <v>247581</v>
      </c>
    </row>
    <row r="45" spans="1:7">
      <c r="A45" s="95">
        <v>28</v>
      </c>
      <c r="B45" s="156" t="s">
        <v>4192</v>
      </c>
      <c r="C45" s="555">
        <v>585631</v>
      </c>
      <c r="D45" s="555">
        <v>244867</v>
      </c>
      <c r="E45" s="156"/>
      <c r="F45" s="600">
        <v>320956</v>
      </c>
      <c r="G45" s="1589">
        <f t="shared" si="0"/>
        <v>509542</v>
      </c>
    </row>
    <row r="46" spans="1:7">
      <c r="A46" s="95">
        <v>29</v>
      </c>
      <c r="B46" s="156" t="s">
        <v>4267</v>
      </c>
      <c r="C46" s="555">
        <v>0</v>
      </c>
      <c r="D46" s="555"/>
      <c r="E46" s="156"/>
      <c r="F46" s="600"/>
      <c r="G46" s="1589">
        <f t="shared" si="0"/>
        <v>0</v>
      </c>
    </row>
    <row r="47" spans="1:7">
      <c r="A47" s="95">
        <v>30</v>
      </c>
      <c r="B47" s="156" t="s">
        <v>4112</v>
      </c>
      <c r="C47" s="555">
        <v>864522</v>
      </c>
      <c r="D47" s="555">
        <f>3025882+1</f>
        <v>3025883</v>
      </c>
      <c r="E47" s="156"/>
      <c r="F47" s="600">
        <v>3017233</v>
      </c>
      <c r="G47" s="1589">
        <f t="shared" si="0"/>
        <v>873172</v>
      </c>
    </row>
    <row r="48" spans="1:7">
      <c r="A48" s="95">
        <v>31</v>
      </c>
      <c r="B48" s="156" t="s">
        <v>4549</v>
      </c>
      <c r="C48" s="555"/>
      <c r="D48" s="555">
        <v>186307</v>
      </c>
      <c r="E48" s="156"/>
      <c r="F48" s="600"/>
      <c r="G48" s="1589">
        <f t="shared" si="0"/>
        <v>186307</v>
      </c>
    </row>
    <row r="49" spans="1:7">
      <c r="A49" s="95">
        <v>32</v>
      </c>
      <c r="B49" s="156"/>
      <c r="C49" s="555"/>
      <c r="D49" s="555"/>
      <c r="E49" s="156"/>
      <c r="F49" s="600"/>
      <c r="G49" s="1589"/>
    </row>
    <row r="50" spans="1:7">
      <c r="A50" s="95">
        <v>33</v>
      </c>
      <c r="B50" s="156"/>
      <c r="C50" s="555"/>
      <c r="D50" s="555"/>
      <c r="E50" s="742"/>
      <c r="F50" s="600"/>
      <c r="G50" s="1589"/>
    </row>
    <row r="51" spans="1:7">
      <c r="A51" s="95">
        <v>34</v>
      </c>
      <c r="B51" s="156"/>
      <c r="C51" s="555"/>
      <c r="D51" s="555"/>
      <c r="E51" s="156"/>
      <c r="F51" s="600"/>
      <c r="G51" s="1589"/>
    </row>
    <row r="52" spans="1:7">
      <c r="A52" s="95">
        <v>35</v>
      </c>
      <c r="B52" s="156"/>
      <c r="C52" s="555"/>
      <c r="D52" s="555"/>
      <c r="E52" s="742"/>
      <c r="F52" s="600"/>
      <c r="G52" s="1589"/>
    </row>
    <row r="53" spans="1:7">
      <c r="A53" s="95">
        <v>36</v>
      </c>
      <c r="B53" s="156"/>
      <c r="C53" s="555"/>
      <c r="D53" s="555"/>
      <c r="E53" s="742"/>
      <c r="F53" s="600"/>
      <c r="G53" s="1589"/>
    </row>
    <row r="54" spans="1:7">
      <c r="A54" s="95">
        <v>37</v>
      </c>
      <c r="B54" s="156"/>
      <c r="C54" s="555"/>
      <c r="D54" s="555"/>
      <c r="E54" s="742"/>
      <c r="F54" s="600"/>
      <c r="G54" s="1589"/>
    </row>
    <row r="55" spans="1:7">
      <c r="A55" s="95">
        <v>38</v>
      </c>
      <c r="B55" s="156"/>
      <c r="C55" s="555"/>
      <c r="D55" s="555"/>
      <c r="E55" s="742"/>
      <c r="F55" s="600"/>
      <c r="G55" s="1589"/>
    </row>
    <row r="56" spans="1:7">
      <c r="A56" s="95">
        <v>39</v>
      </c>
      <c r="B56" s="156"/>
      <c r="C56" s="555"/>
      <c r="D56" s="555"/>
      <c r="E56" s="156"/>
      <c r="F56" s="600"/>
      <c r="G56" s="1589"/>
    </row>
    <row r="57" spans="1:7">
      <c r="A57" s="95">
        <v>40</v>
      </c>
      <c r="B57" s="156"/>
      <c r="C57" s="555"/>
      <c r="D57" s="555"/>
      <c r="E57" s="156"/>
      <c r="F57" s="600"/>
      <c r="G57" s="1589"/>
    </row>
    <row r="58" spans="1:7">
      <c r="A58" s="95">
        <v>41</v>
      </c>
      <c r="B58" s="156"/>
      <c r="C58" s="555"/>
      <c r="D58" s="555"/>
      <c r="E58" s="156"/>
      <c r="F58" s="600"/>
      <c r="G58" s="1589"/>
    </row>
    <row r="59" spans="1:7">
      <c r="A59" s="95">
        <v>42</v>
      </c>
      <c r="B59" s="156"/>
      <c r="C59" s="555"/>
      <c r="D59" s="555"/>
      <c r="E59" s="156"/>
      <c r="F59" s="600"/>
      <c r="G59" s="1589"/>
    </row>
    <row r="60" spans="1:7">
      <c r="A60" s="95">
        <v>43</v>
      </c>
      <c r="B60" s="156"/>
      <c r="C60" s="555"/>
      <c r="D60" s="555"/>
      <c r="E60" s="156"/>
      <c r="F60" s="600"/>
      <c r="G60" s="1589"/>
    </row>
    <row r="61" spans="1:7">
      <c r="A61" s="95">
        <v>44</v>
      </c>
      <c r="B61" s="156"/>
      <c r="C61" s="555"/>
      <c r="D61" s="555"/>
      <c r="E61" s="156"/>
      <c r="F61" s="600"/>
      <c r="G61" s="1589"/>
    </row>
    <row r="62" spans="1:7">
      <c r="A62" s="95">
        <v>45</v>
      </c>
      <c r="B62" s="109"/>
      <c r="C62" s="552"/>
      <c r="D62" s="659"/>
      <c r="E62" s="163"/>
      <c r="F62" s="659"/>
      <c r="G62" s="1861"/>
    </row>
    <row r="63" spans="1:7" ht="15.75" thickBot="1">
      <c r="A63" s="170">
        <v>46</v>
      </c>
      <c r="B63" s="664" t="s">
        <v>1940</v>
      </c>
      <c r="C63" s="558">
        <f>SUM(C35:C62)</f>
        <v>22219976</v>
      </c>
      <c r="D63" s="558">
        <f>SUM(D35:D62)</f>
        <v>5907673</v>
      </c>
      <c r="E63" s="665"/>
      <c r="F63" s="666">
        <f>SUM(F35:F62)</f>
        <v>5613284</v>
      </c>
      <c r="G63" s="500">
        <f>SUM(G35:G62)</f>
        <v>22514365</v>
      </c>
    </row>
    <row r="64" spans="1:7">
      <c r="A64" s="96" t="s">
        <v>1527</v>
      </c>
      <c r="B64" s="96"/>
      <c r="C64" s="96"/>
      <c r="D64" s="96"/>
      <c r="E64" s="96"/>
      <c r="F64" s="96"/>
      <c r="G64" s="96"/>
    </row>
    <row r="65" spans="1:7">
      <c r="A65" s="123" t="s">
        <v>1950</v>
      </c>
      <c r="B65" s="123"/>
      <c r="C65" s="123"/>
      <c r="D65" s="123"/>
      <c r="E65" s="123"/>
      <c r="F65" s="123"/>
      <c r="G65" s="123"/>
    </row>
    <row r="66" spans="1:7">
      <c r="A66" s="123"/>
      <c r="B66" s="123"/>
      <c r="C66" s="123"/>
      <c r="D66" s="123"/>
      <c r="E66" s="123"/>
      <c r="F66" s="123"/>
      <c r="G66" s="123"/>
    </row>
    <row r="67" spans="1:7">
      <c r="A67" s="123"/>
      <c r="B67" s="123"/>
      <c r="C67" s="123"/>
      <c r="D67" s="123"/>
      <c r="E67" s="123"/>
      <c r="F67" s="123"/>
      <c r="G67" s="123"/>
    </row>
    <row r="68" spans="1:7">
      <c r="A68" s="123"/>
      <c r="B68" s="123"/>
      <c r="C68" s="123"/>
      <c r="D68" s="123"/>
      <c r="E68" s="123"/>
      <c r="F68" s="123"/>
      <c r="G68" s="123"/>
    </row>
    <row r="69" spans="1:7">
      <c r="A69" s="123"/>
      <c r="B69" s="123"/>
      <c r="C69" s="123"/>
      <c r="D69" s="123"/>
      <c r="E69" s="123"/>
      <c r="F69" s="123"/>
      <c r="G69" s="123"/>
    </row>
    <row r="70" spans="1:7">
      <c r="A70" s="123"/>
      <c r="B70" s="123"/>
      <c r="C70" s="123"/>
      <c r="D70" s="123"/>
      <c r="E70" s="123"/>
      <c r="F70" s="123"/>
      <c r="G70" s="123"/>
    </row>
    <row r="71" spans="1:7">
      <c r="A71" s="123"/>
      <c r="B71" s="123"/>
      <c r="C71" s="123"/>
      <c r="D71" s="123"/>
      <c r="E71" s="123"/>
      <c r="F71" s="123"/>
      <c r="G71" s="123"/>
    </row>
    <row r="72" spans="1:7">
      <c r="A72" s="96"/>
      <c r="B72" s="96"/>
      <c r="C72" s="96"/>
      <c r="D72" s="96"/>
      <c r="E72" s="96"/>
      <c r="F72" s="96"/>
      <c r="G72" s="96"/>
    </row>
    <row r="73" spans="1:7">
      <c r="A73" s="96"/>
      <c r="B73" s="96"/>
      <c r="C73" s="96"/>
      <c r="D73" s="96"/>
      <c r="E73" s="96"/>
      <c r="F73" s="96"/>
      <c r="G73" s="96"/>
    </row>
    <row r="74" spans="1:7">
      <c r="A74" s="96"/>
      <c r="B74" s="96"/>
      <c r="C74" s="96"/>
      <c r="D74" s="96"/>
      <c r="E74" s="96"/>
      <c r="F74" s="96"/>
      <c r="G74" s="96"/>
    </row>
    <row r="75" spans="1:7">
      <c r="A75" s="96"/>
      <c r="B75" s="96"/>
      <c r="C75" s="96"/>
      <c r="D75" s="96"/>
      <c r="E75" s="96"/>
      <c r="F75" s="96"/>
      <c r="G75" s="96"/>
    </row>
    <row r="76" spans="1:7">
      <c r="A76" s="96"/>
      <c r="B76" s="96"/>
      <c r="C76" s="96"/>
      <c r="D76" s="96"/>
      <c r="E76" s="96"/>
      <c r="F76" s="96"/>
      <c r="G76" s="96"/>
    </row>
    <row r="77" spans="1:7">
      <c r="A77" s="96"/>
      <c r="B77" s="96"/>
      <c r="C77" s="96"/>
      <c r="D77" s="96"/>
      <c r="E77" s="96"/>
      <c r="F77" s="96"/>
      <c r="G77" s="96"/>
    </row>
    <row r="78" spans="1:7">
      <c r="A78" s="96"/>
      <c r="B78" s="96"/>
      <c r="C78" s="96"/>
      <c r="D78" s="96"/>
      <c r="E78" s="96"/>
      <c r="F78" s="96"/>
      <c r="G78" s="96"/>
    </row>
    <row r="79" spans="1:7">
      <c r="A79" s="96"/>
      <c r="B79" s="96"/>
      <c r="C79" s="96"/>
      <c r="D79" s="96"/>
      <c r="E79" s="96"/>
      <c r="F79" s="96"/>
      <c r="G79" s="96"/>
    </row>
    <row r="80" spans="1:7">
      <c r="A80" s="96"/>
      <c r="B80" s="96"/>
      <c r="C80" s="96"/>
      <c r="D80" s="96"/>
      <c r="E80" s="96"/>
      <c r="F80" s="96"/>
      <c r="G80" s="96"/>
    </row>
    <row r="81" spans="1:7">
      <c r="A81" s="96"/>
      <c r="B81" s="96"/>
      <c r="C81" s="96"/>
      <c r="D81" s="96"/>
      <c r="E81" s="96"/>
      <c r="F81" s="96"/>
      <c r="G81" s="96"/>
    </row>
    <row r="82" spans="1:7">
      <c r="A82" s="96"/>
      <c r="B82" s="96"/>
      <c r="C82" s="96"/>
      <c r="D82" s="96"/>
      <c r="E82" s="96"/>
      <c r="F82" s="96"/>
      <c r="G82" s="96"/>
    </row>
    <row r="83" spans="1:7">
      <c r="A83" s="96"/>
      <c r="B83" s="96"/>
      <c r="C83" s="96"/>
      <c r="D83" s="96"/>
      <c r="E83" s="96"/>
      <c r="F83" s="96"/>
      <c r="G83" s="96"/>
    </row>
    <row r="84" spans="1:7">
      <c r="A84" s="96"/>
      <c r="B84" s="96"/>
      <c r="C84" s="96"/>
      <c r="D84" s="96"/>
      <c r="E84" s="96"/>
      <c r="F84" s="96"/>
      <c r="G84" s="96"/>
    </row>
    <row r="85" spans="1:7">
      <c r="A85" s="96"/>
      <c r="B85" s="96"/>
      <c r="C85" s="96"/>
      <c r="D85" s="96"/>
      <c r="E85" s="96"/>
      <c r="F85" s="96"/>
      <c r="G85" s="96"/>
    </row>
    <row r="86" spans="1:7">
      <c r="A86" s="96"/>
      <c r="B86" s="96"/>
      <c r="C86" s="96"/>
      <c r="D86" s="96"/>
      <c r="E86" s="96"/>
      <c r="F86" s="96"/>
      <c r="G86" s="96"/>
    </row>
    <row r="87" spans="1:7">
      <c r="A87" s="96"/>
      <c r="B87" s="96"/>
      <c r="C87" s="96"/>
      <c r="D87" s="96"/>
      <c r="E87" s="96"/>
      <c r="F87" s="96"/>
      <c r="G87" s="96"/>
    </row>
    <row r="88" spans="1:7">
      <c r="A88" s="96"/>
      <c r="B88" s="96"/>
      <c r="C88" s="96"/>
      <c r="D88" s="96"/>
      <c r="E88" s="96"/>
      <c r="F88" s="96"/>
      <c r="G88" s="96"/>
    </row>
    <row r="89" spans="1:7">
      <c r="A89" s="96"/>
      <c r="B89" s="96"/>
      <c r="C89" s="96"/>
      <c r="D89" s="96"/>
      <c r="E89" s="96"/>
      <c r="F89" s="96"/>
      <c r="G89" s="96"/>
    </row>
    <row r="90" spans="1:7">
      <c r="A90" s="96"/>
      <c r="B90" s="96"/>
      <c r="C90" s="96"/>
      <c r="D90" s="96"/>
      <c r="E90" s="96"/>
      <c r="F90" s="96"/>
      <c r="G90" s="96"/>
    </row>
    <row r="91" spans="1:7">
      <c r="A91" s="96"/>
      <c r="B91" s="96"/>
      <c r="C91" s="96"/>
      <c r="D91" s="96"/>
      <c r="E91" s="96"/>
      <c r="F91" s="96"/>
      <c r="G91" s="96"/>
    </row>
    <row r="92" spans="1:7">
      <c r="A92" s="96"/>
      <c r="B92" s="96"/>
      <c r="C92" s="96"/>
      <c r="D92" s="96"/>
      <c r="E92" s="96"/>
      <c r="F92" s="96"/>
      <c r="G92" s="96"/>
    </row>
    <row r="93" spans="1:7">
      <c r="A93" s="96"/>
      <c r="B93" s="96"/>
      <c r="C93" s="96"/>
      <c r="D93" s="96"/>
      <c r="E93" s="96"/>
      <c r="F93" s="96"/>
      <c r="G93" s="96"/>
    </row>
    <row r="94" spans="1:7">
      <c r="A94" s="96"/>
      <c r="B94" s="96"/>
      <c r="C94" s="96"/>
      <c r="D94" s="96"/>
      <c r="E94" s="96"/>
      <c r="F94" s="96"/>
      <c r="G94" s="96"/>
    </row>
    <row r="95" spans="1:7">
      <c r="A95" s="96"/>
      <c r="B95" s="96"/>
      <c r="C95" s="96"/>
      <c r="D95" s="96"/>
      <c r="E95" s="96"/>
      <c r="F95" s="96"/>
      <c r="G95" s="96"/>
    </row>
    <row r="96" spans="1:7">
      <c r="A96" s="96"/>
      <c r="B96" s="96"/>
      <c r="C96" s="96"/>
      <c r="D96" s="96"/>
      <c r="E96" s="96"/>
      <c r="F96" s="96"/>
      <c r="G96" s="96"/>
    </row>
    <row r="97" spans="1:7">
      <c r="A97" s="96"/>
      <c r="B97" s="96"/>
      <c r="C97" s="96"/>
      <c r="D97" s="96"/>
      <c r="E97" s="96"/>
      <c r="F97" s="96"/>
      <c r="G97" s="96"/>
    </row>
    <row r="98" spans="1:7">
      <c r="A98" s="96"/>
      <c r="B98" s="96"/>
      <c r="C98" s="96"/>
      <c r="D98" s="96"/>
      <c r="E98" s="96"/>
      <c r="F98" s="96"/>
      <c r="G98" s="96"/>
    </row>
    <row r="99" spans="1:7">
      <c r="A99" s="96"/>
      <c r="B99" s="96"/>
      <c r="C99" s="96"/>
      <c r="D99" s="96"/>
      <c r="E99" s="96"/>
      <c r="F99" s="96"/>
      <c r="G99" s="96"/>
    </row>
    <row r="100" spans="1:7">
      <c r="A100" s="96"/>
      <c r="B100" s="96"/>
      <c r="C100" s="96"/>
      <c r="D100" s="96"/>
      <c r="E100" s="96"/>
      <c r="F100" s="96"/>
      <c r="G100" s="96"/>
    </row>
    <row r="101" spans="1:7">
      <c r="A101" s="96"/>
      <c r="B101" s="96"/>
      <c r="C101" s="96"/>
      <c r="D101" s="96"/>
      <c r="E101" s="96"/>
      <c r="F101" s="96"/>
      <c r="G101" s="96"/>
    </row>
    <row r="102" spans="1:7">
      <c r="A102" s="96"/>
      <c r="B102" s="96"/>
      <c r="C102" s="96"/>
      <c r="D102" s="96"/>
      <c r="E102" s="96"/>
      <c r="F102" s="96"/>
      <c r="G102" s="96"/>
    </row>
    <row r="103" spans="1:7">
      <c r="A103" s="96"/>
      <c r="B103" s="96"/>
      <c r="C103" s="96"/>
      <c r="D103" s="96"/>
      <c r="E103" s="96"/>
      <c r="F103" s="96"/>
      <c r="G103" s="96"/>
    </row>
    <row r="104" spans="1:7">
      <c r="A104" s="96"/>
      <c r="B104" s="96"/>
      <c r="C104" s="96"/>
      <c r="D104" s="96"/>
      <c r="E104" s="96"/>
      <c r="F104" s="96"/>
      <c r="G104" s="96"/>
    </row>
    <row r="105" spans="1:7">
      <c r="A105" s="96"/>
      <c r="B105" s="96"/>
      <c r="C105" s="96"/>
      <c r="D105" s="96"/>
      <c r="E105" s="96"/>
      <c r="F105" s="96"/>
      <c r="G105" s="96"/>
    </row>
    <row r="106" spans="1:7">
      <c r="A106" s="96"/>
      <c r="B106" s="96"/>
      <c r="C106" s="96"/>
      <c r="D106" s="96"/>
      <c r="E106" s="96"/>
      <c r="F106" s="96"/>
      <c r="G106" s="96"/>
    </row>
    <row r="107" spans="1:7">
      <c r="A107" s="96"/>
      <c r="B107" s="96"/>
      <c r="C107" s="96"/>
      <c r="D107" s="96"/>
      <c r="E107" s="96"/>
      <c r="F107" s="96"/>
      <c r="G107" s="96"/>
    </row>
    <row r="108" spans="1:7">
      <c r="A108" s="96"/>
      <c r="B108" s="96"/>
      <c r="C108" s="96"/>
      <c r="D108" s="96"/>
      <c r="E108" s="96"/>
      <c r="F108" s="96"/>
      <c r="G108" s="96"/>
    </row>
    <row r="109" spans="1:7">
      <c r="A109" s="96"/>
      <c r="B109" s="96"/>
      <c r="C109" s="96"/>
      <c r="D109" s="96"/>
      <c r="E109" s="96"/>
      <c r="F109" s="96"/>
      <c r="G109" s="96"/>
    </row>
    <row r="110" spans="1:7">
      <c r="A110" s="96"/>
      <c r="B110" s="96"/>
      <c r="C110" s="96"/>
      <c r="D110" s="96"/>
      <c r="E110" s="96"/>
      <c r="F110" s="96"/>
      <c r="G110" s="96"/>
    </row>
    <row r="111" spans="1:7">
      <c r="A111" s="96"/>
      <c r="B111" s="96"/>
      <c r="C111" s="96"/>
      <c r="D111" s="96"/>
      <c r="E111" s="96"/>
      <c r="F111" s="96"/>
      <c r="G111" s="96"/>
    </row>
    <row r="112" spans="1:7">
      <c r="A112" s="96"/>
      <c r="B112" s="96"/>
      <c r="C112" s="96"/>
      <c r="D112" s="96"/>
      <c r="E112" s="96"/>
      <c r="F112" s="96"/>
      <c r="G112" s="96"/>
    </row>
    <row r="113" spans="1:7">
      <c r="A113" s="96"/>
      <c r="B113" s="96"/>
      <c r="C113" s="96"/>
      <c r="D113" s="96"/>
      <c r="E113" s="96"/>
      <c r="F113" s="96"/>
      <c r="G113" s="96"/>
    </row>
    <row r="114" spans="1:7">
      <c r="A114" s="96"/>
      <c r="B114" s="96"/>
      <c r="C114" s="96"/>
      <c r="D114" s="96"/>
      <c r="E114" s="96"/>
      <c r="F114" s="96"/>
      <c r="G114" s="96"/>
    </row>
    <row r="115" spans="1:7">
      <c r="A115" s="96"/>
      <c r="B115" s="96"/>
      <c r="C115" s="96"/>
      <c r="D115" s="96"/>
      <c r="E115" s="96"/>
      <c r="F115" s="96"/>
      <c r="G115" s="96"/>
    </row>
    <row r="116" spans="1:7">
      <c r="A116" s="96"/>
      <c r="B116" s="96"/>
      <c r="C116" s="96"/>
      <c r="D116" s="96"/>
      <c r="E116" s="96"/>
      <c r="F116" s="96"/>
      <c r="G116" s="96"/>
    </row>
    <row r="117" spans="1:7">
      <c r="A117" s="96"/>
      <c r="B117" s="96"/>
      <c r="C117" s="96"/>
      <c r="D117" s="96"/>
      <c r="E117" s="96"/>
      <c r="F117" s="96"/>
      <c r="G117" s="96"/>
    </row>
    <row r="118" spans="1:7">
      <c r="A118" s="96"/>
      <c r="B118" s="96"/>
      <c r="C118" s="96"/>
      <c r="D118" s="96"/>
      <c r="E118" s="96"/>
      <c r="F118" s="96"/>
      <c r="G118" s="96"/>
    </row>
    <row r="119" spans="1:7">
      <c r="A119" s="96"/>
      <c r="B119" s="96"/>
      <c r="C119" s="96"/>
      <c r="D119" s="96"/>
      <c r="E119" s="96"/>
      <c r="F119" s="96"/>
      <c r="G119" s="96"/>
    </row>
    <row r="120" spans="1:7">
      <c r="A120" s="96"/>
      <c r="B120" s="96"/>
      <c r="C120" s="96"/>
      <c r="D120" s="96"/>
      <c r="E120" s="96"/>
      <c r="F120" s="96"/>
      <c r="G120" s="96"/>
    </row>
    <row r="121" spans="1:7">
      <c r="A121" s="96"/>
      <c r="B121" s="96"/>
      <c r="C121" s="96"/>
      <c r="D121" s="96"/>
      <c r="E121" s="96"/>
      <c r="F121" s="96"/>
      <c r="G121" s="96"/>
    </row>
    <row r="122" spans="1:7">
      <c r="A122" s="96"/>
      <c r="B122" s="96"/>
      <c r="C122" s="96"/>
      <c r="D122" s="96"/>
      <c r="E122" s="96"/>
      <c r="F122" s="96"/>
      <c r="G122" s="96"/>
    </row>
    <row r="123" spans="1:7">
      <c r="A123" s="96"/>
      <c r="B123" s="96"/>
      <c r="C123" s="96"/>
      <c r="D123" s="96"/>
      <c r="E123" s="96"/>
      <c r="F123" s="96"/>
      <c r="G123" s="96"/>
    </row>
    <row r="124" spans="1:7">
      <c r="A124" s="96"/>
      <c r="B124" s="96"/>
      <c r="C124" s="96"/>
      <c r="D124" s="96"/>
      <c r="E124" s="96"/>
      <c r="F124" s="96"/>
      <c r="G124" s="96"/>
    </row>
    <row r="125" spans="1:7">
      <c r="A125" s="96"/>
      <c r="B125" s="96"/>
      <c r="C125" s="96"/>
      <c r="D125" s="96"/>
      <c r="E125" s="96"/>
      <c r="F125" s="96"/>
      <c r="G125" s="96"/>
    </row>
    <row r="126" spans="1:7">
      <c r="A126" s="96"/>
      <c r="B126" s="96"/>
      <c r="C126" s="96"/>
      <c r="D126" s="96"/>
      <c r="E126" s="96"/>
      <c r="F126" s="96"/>
      <c r="G126" s="96"/>
    </row>
    <row r="127" spans="1:7">
      <c r="A127" s="96"/>
      <c r="B127" s="96"/>
      <c r="C127" s="96"/>
      <c r="D127" s="96"/>
      <c r="E127" s="96"/>
      <c r="F127" s="96"/>
      <c r="G127" s="96"/>
    </row>
    <row r="128" spans="1:7">
      <c r="A128" s="96"/>
      <c r="B128" s="96"/>
      <c r="C128" s="96"/>
      <c r="D128" s="96"/>
      <c r="E128" s="96"/>
      <c r="F128" s="96"/>
      <c r="G128" s="96"/>
    </row>
    <row r="129" spans="1:7">
      <c r="A129" s="96"/>
      <c r="B129" s="96"/>
      <c r="C129" s="96"/>
      <c r="D129" s="96"/>
      <c r="E129" s="96"/>
      <c r="F129" s="96"/>
      <c r="G129" s="96"/>
    </row>
    <row r="130" spans="1:7">
      <c r="A130" s="96"/>
      <c r="B130" s="96"/>
      <c r="C130" s="96"/>
      <c r="D130" s="96"/>
      <c r="E130" s="96"/>
      <c r="F130" s="96"/>
      <c r="G130" s="96"/>
    </row>
    <row r="131" spans="1:7">
      <c r="A131" s="96"/>
      <c r="B131" s="96"/>
      <c r="C131" s="96"/>
      <c r="D131" s="96"/>
      <c r="E131" s="96"/>
      <c r="F131" s="96"/>
      <c r="G131" s="96"/>
    </row>
    <row r="132" spans="1:7">
      <c r="A132" s="96"/>
      <c r="B132" s="96"/>
      <c r="C132" s="96"/>
      <c r="D132" s="96"/>
      <c r="E132" s="96"/>
      <c r="F132" s="96"/>
      <c r="G132" s="96"/>
    </row>
    <row r="133" spans="1:7">
      <c r="A133" s="96"/>
      <c r="B133" s="96"/>
      <c r="C133" s="96"/>
      <c r="D133" s="96"/>
      <c r="E133" s="96"/>
      <c r="F133" s="96"/>
      <c r="G133" s="96"/>
    </row>
    <row r="134" spans="1:7">
      <c r="A134" s="96"/>
      <c r="B134" s="96"/>
      <c r="C134" s="96"/>
      <c r="D134" s="96"/>
      <c r="E134" s="96"/>
      <c r="F134" s="96"/>
      <c r="G134" s="96"/>
    </row>
    <row r="135" spans="1:7">
      <c r="A135" s="96"/>
      <c r="B135" s="96"/>
      <c r="C135" s="96"/>
      <c r="D135" s="96"/>
      <c r="E135" s="96"/>
      <c r="F135" s="96"/>
      <c r="G135" s="96"/>
    </row>
    <row r="136" spans="1:7">
      <c r="A136" s="96"/>
      <c r="B136" s="96"/>
      <c r="C136" s="96"/>
      <c r="D136" s="96"/>
      <c r="E136" s="96"/>
      <c r="F136" s="96"/>
      <c r="G136" s="96"/>
    </row>
    <row r="137" spans="1:7">
      <c r="A137" s="96"/>
      <c r="B137" s="96"/>
      <c r="C137" s="96"/>
      <c r="D137" s="96"/>
      <c r="E137" s="96"/>
      <c r="F137" s="96"/>
      <c r="G137" s="96"/>
    </row>
    <row r="138" spans="1:7">
      <c r="A138" s="96"/>
      <c r="B138" s="96"/>
      <c r="C138" s="96"/>
      <c r="D138" s="96"/>
      <c r="E138" s="96"/>
      <c r="F138" s="96"/>
      <c r="G138" s="96"/>
    </row>
    <row r="139" spans="1:7">
      <c r="A139" s="96"/>
      <c r="B139" s="96"/>
      <c r="C139" s="96"/>
      <c r="D139" s="96"/>
      <c r="E139" s="96"/>
      <c r="F139" s="96"/>
      <c r="G139" s="96"/>
    </row>
    <row r="140" spans="1:7">
      <c r="A140" s="96"/>
      <c r="B140" s="96"/>
      <c r="C140" s="96"/>
      <c r="D140" s="96"/>
      <c r="E140" s="96"/>
      <c r="F140" s="96"/>
      <c r="G140" s="96"/>
    </row>
    <row r="141" spans="1:7">
      <c r="A141" s="96"/>
      <c r="B141" s="96"/>
      <c r="C141" s="96"/>
      <c r="D141" s="96"/>
      <c r="E141" s="96"/>
      <c r="F141" s="96"/>
      <c r="G141" s="96"/>
    </row>
    <row r="142" spans="1:7">
      <c r="A142" s="96"/>
      <c r="B142" s="96"/>
      <c r="C142" s="96"/>
      <c r="D142" s="96"/>
      <c r="E142" s="96"/>
      <c r="F142" s="96"/>
      <c r="G142" s="96"/>
    </row>
    <row r="143" spans="1:7">
      <c r="A143" s="96"/>
      <c r="B143" s="96"/>
      <c r="C143" s="96"/>
      <c r="D143" s="96"/>
      <c r="E143" s="96"/>
      <c r="F143" s="96"/>
      <c r="G143" s="96"/>
    </row>
    <row r="144" spans="1:7">
      <c r="A144" s="96"/>
      <c r="B144" s="96"/>
      <c r="C144" s="96"/>
      <c r="D144" s="96"/>
      <c r="E144" s="96"/>
      <c r="F144" s="96"/>
      <c r="G144" s="96"/>
    </row>
    <row r="145" spans="1:7">
      <c r="A145" s="96"/>
      <c r="B145" s="96"/>
      <c r="C145" s="96"/>
      <c r="D145" s="96"/>
      <c r="E145" s="96"/>
      <c r="F145" s="96"/>
      <c r="G145" s="96"/>
    </row>
    <row r="146" spans="1:7">
      <c r="A146" s="96"/>
      <c r="B146" s="96"/>
      <c r="C146" s="96"/>
      <c r="D146" s="96"/>
      <c r="E146" s="96"/>
      <c r="F146" s="96"/>
      <c r="G146" s="96"/>
    </row>
    <row r="147" spans="1:7">
      <c r="A147" s="96"/>
      <c r="B147" s="96"/>
      <c r="C147" s="96"/>
      <c r="D147" s="96"/>
      <c r="E147" s="96"/>
      <c r="F147" s="96"/>
      <c r="G147" s="96"/>
    </row>
    <row r="148" spans="1:7">
      <c r="A148" s="96"/>
      <c r="B148" s="96"/>
      <c r="C148" s="96"/>
      <c r="D148" s="96"/>
      <c r="E148" s="96"/>
      <c r="F148" s="96"/>
      <c r="G148" s="96"/>
    </row>
  </sheetData>
  <customSheetViews>
    <customSheetView guid="{2AF3F5E9-4F61-4561-B177-4F48CBC3D886}" scale="87" colorId="22" fitToPage="1" topLeftCell="A28">
      <selection activeCell="L75" sqref="L75"/>
      <pageMargins left="0.4" right="0.4" top="0.3" bottom="0.3" header="0" footer="0"/>
      <printOptions horizontalCentered="1" verticalCentered="1"/>
      <pageSetup scale="69" orientation="portrait" r:id="rId1"/>
      <headerFooter alignWithMargins="0"/>
    </customSheetView>
    <customSheetView guid="{D7BBBF77-F838-4AB2-B5F9-DD407B90DD55}" scale="87" colorId="22" fitToPage="1" topLeftCell="A28">
      <selection activeCell="H35" sqref="H35"/>
      <pageMargins left="0.4" right="0.4" top="0.3" bottom="0.3" header="0" footer="0"/>
      <printOptions horizontalCentered="1" verticalCentered="1"/>
      <pageSetup scale="69" orientation="portrait" r:id="rId2"/>
      <headerFooter alignWithMargins="0"/>
    </customSheetView>
    <customSheetView guid="{4C413893-8AAD-4C6B-9F27-B589EDCD884E}" scale="87" colorId="22" showPageBreaks="1" fitToPage="1" printArea="1" topLeftCell="A22">
      <selection activeCell="F47" sqref="F47"/>
      <pageMargins left="0.4" right="0.4" top="0.3" bottom="0.3" header="0" footer="0"/>
      <printOptions horizontalCentered="1" verticalCentered="1"/>
      <pageSetup scale="69" orientation="portrait" r:id="rId3"/>
      <headerFooter alignWithMargins="0"/>
    </customSheetView>
    <customSheetView guid="{A5549170-DBF5-42F1-9039-D999624B11D4}" scale="87" colorId="22" showPageBreaks="1" fitToPage="1" printArea="1" topLeftCell="B1">
      <selection activeCell="M25" sqref="M25"/>
      <pageMargins left="0.4" right="0.4" top="0.3" bottom="0.3" header="0" footer="0"/>
      <printOptions horizontalCentered="1" verticalCentered="1"/>
      <pageSetup scale="69" orientation="portrait" r:id="rId4"/>
      <headerFooter alignWithMargins="0"/>
    </customSheetView>
    <customSheetView guid="{A483E518-C1FA-4CA5-BC5D-12DF2516F4BA}" scale="87" colorId="22" showPageBreaks="1" fitToPage="1" printArea="1" topLeftCell="A25">
      <selection activeCell="I46" sqref="I46"/>
      <pageMargins left="0.4" right="0.4" top="0.3" bottom="0.3" header="0" footer="0"/>
      <printOptions horizontalCentered="1" verticalCentered="1"/>
      <pageSetup scale="10" orientation="portrait" r:id="rId5"/>
      <headerFooter alignWithMargins="0"/>
    </customSheetView>
    <customSheetView guid="{7F4D4B31-14C7-431F-8554-797D686306A3}" scale="87" colorId="22" showPageBreaks="1" fitToPage="1" printArea="1" topLeftCell="A25">
      <selection activeCell="I46" sqref="I46"/>
      <pageMargins left="0.4" right="0.4" top="0.3" bottom="0.3" header="0" footer="0"/>
      <printOptions horizontalCentered="1" verticalCentered="1"/>
      <pageSetup scale="10" orientation="portrait" r:id="rId6"/>
      <headerFooter alignWithMargins="0"/>
    </customSheetView>
  </customSheetViews>
  <phoneticPr fontId="83" type="noConversion"/>
  <printOptions horizontalCentered="1" verticalCentered="1"/>
  <pageMargins left="0.4" right="0.4" top="0.3" bottom="0.3" header="0" footer="0"/>
  <pageSetup scale="69" orientation="portrait" r:id="rId7"/>
  <headerFooter alignWithMargins="0"/>
  <customProperties>
    <customPr name="_pios_id" r:id="rId8"/>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29"/>
  <sheetViews>
    <sheetView workbookViewId="0"/>
  </sheetViews>
  <sheetFormatPr defaultColWidth="9.77734375" defaultRowHeight="15"/>
  <cols>
    <col min="1" max="1" width="4.77734375" customWidth="1"/>
    <col min="2" max="2" width="1.77734375" customWidth="1"/>
    <col min="3" max="4" width="30.77734375" customWidth="1"/>
    <col min="5" max="5" width="18.88671875" customWidth="1"/>
    <col min="6" max="6" width="31.44140625" customWidth="1"/>
  </cols>
  <sheetData>
    <row r="1" spans="1:6" ht="15.75" thickBot="1">
      <c r="A1" t="str">
        <f>'Data sheet'!A53</f>
        <v>Annual Report of New York American Water Company, Inc.  - Service Area 2                          Year Ended  December 31, 2018</v>
      </c>
    </row>
    <row r="2" spans="1:6">
      <c r="A2" s="137"/>
      <c r="B2" s="138"/>
      <c r="C2" s="138"/>
      <c r="D2" s="138"/>
      <c r="E2" s="138"/>
      <c r="F2" s="139"/>
    </row>
    <row r="3" spans="1:6" ht="15.75">
      <c r="A3" s="667"/>
      <c r="B3" s="93" t="s">
        <v>1951</v>
      </c>
      <c r="C3" s="123"/>
      <c r="D3" s="123"/>
      <c r="E3" s="123"/>
      <c r="F3" s="140"/>
    </row>
    <row r="4" spans="1:6">
      <c r="A4" s="106"/>
      <c r="B4" s="107"/>
      <c r="C4" s="107"/>
      <c r="D4" s="107"/>
      <c r="E4" s="136"/>
      <c r="F4" s="299"/>
    </row>
    <row r="5" spans="1:6">
      <c r="A5" s="95" t="s">
        <v>1952</v>
      </c>
      <c r="B5" s="11"/>
      <c r="C5" s="96"/>
      <c r="D5" s="96"/>
      <c r="E5" s="96"/>
      <c r="F5" s="97"/>
    </row>
    <row r="6" spans="1:6">
      <c r="A6" s="95"/>
      <c r="B6" s="96"/>
      <c r="C6" s="96" t="s">
        <v>1953</v>
      </c>
      <c r="D6" s="96"/>
      <c r="E6" s="96"/>
      <c r="F6" s="97"/>
    </row>
    <row r="7" spans="1:6">
      <c r="A7" s="95" t="s">
        <v>1954</v>
      </c>
      <c r="B7" s="96"/>
      <c r="C7" s="96"/>
      <c r="D7" s="96"/>
      <c r="E7" s="96"/>
      <c r="F7" s="97"/>
    </row>
    <row r="8" spans="1:6">
      <c r="A8" s="548"/>
      <c r="B8" s="99"/>
      <c r="C8" s="99"/>
      <c r="D8" s="99"/>
      <c r="E8" s="1219" t="s">
        <v>1955</v>
      </c>
      <c r="F8" s="701" t="s">
        <v>3893</v>
      </c>
    </row>
    <row r="9" spans="1:6">
      <c r="A9" s="467" t="s">
        <v>1489</v>
      </c>
      <c r="B9" s="96"/>
      <c r="C9" s="103" t="s">
        <v>1956</v>
      </c>
      <c r="D9" s="96"/>
      <c r="E9" s="742" t="s">
        <v>1957</v>
      </c>
      <c r="F9" s="425" t="s">
        <v>145</v>
      </c>
    </row>
    <row r="10" spans="1:6">
      <c r="A10" s="467" t="s">
        <v>1134</v>
      </c>
      <c r="B10" s="11"/>
      <c r="C10" s="11"/>
      <c r="D10" s="11"/>
      <c r="E10" s="742" t="s">
        <v>1958</v>
      </c>
      <c r="F10" s="425" t="s">
        <v>1505</v>
      </c>
    </row>
    <row r="11" spans="1:6">
      <c r="A11" s="546"/>
      <c r="B11" s="107"/>
      <c r="C11" s="1186" t="s">
        <v>3281</v>
      </c>
      <c r="D11" s="107"/>
      <c r="E11" s="743" t="s">
        <v>1959</v>
      </c>
      <c r="F11" s="429" t="s">
        <v>3283</v>
      </c>
    </row>
    <row r="12" spans="1:6">
      <c r="A12" s="430">
        <v>1</v>
      </c>
      <c r="B12" s="469" t="s">
        <v>1845</v>
      </c>
      <c r="C12" s="469"/>
      <c r="D12" s="469" t="s">
        <v>3984</v>
      </c>
      <c r="E12" s="1327"/>
      <c r="F12" s="1328"/>
    </row>
    <row r="13" spans="1:6">
      <c r="A13" s="430">
        <f t="shared" ref="A13:A39" si="0">A12+1</f>
        <v>2</v>
      </c>
      <c r="B13" s="469"/>
      <c r="C13" s="469"/>
      <c r="D13" s="469"/>
      <c r="E13" s="473"/>
      <c r="F13" s="571"/>
    </row>
    <row r="14" spans="1:6">
      <c r="A14" s="430">
        <f t="shared" si="0"/>
        <v>3</v>
      </c>
      <c r="B14" s="469"/>
      <c r="C14" s="469"/>
      <c r="D14" s="469"/>
      <c r="E14" s="471"/>
      <c r="F14" s="452"/>
    </row>
    <row r="15" spans="1:6">
      <c r="A15" s="430">
        <f t="shared" si="0"/>
        <v>4</v>
      </c>
      <c r="B15" s="469"/>
      <c r="C15" s="469"/>
      <c r="D15" s="469"/>
      <c r="E15" s="471"/>
      <c r="F15" s="452"/>
    </row>
    <row r="16" spans="1:6">
      <c r="A16" s="430">
        <f t="shared" si="0"/>
        <v>5</v>
      </c>
      <c r="B16" s="469"/>
      <c r="C16" s="469"/>
      <c r="D16" s="469"/>
      <c r="E16" s="471"/>
      <c r="F16" s="452"/>
    </row>
    <row r="17" spans="1:6">
      <c r="A17" s="430">
        <f t="shared" si="0"/>
        <v>6</v>
      </c>
      <c r="B17" s="469"/>
      <c r="C17" s="469"/>
      <c r="D17" s="469"/>
      <c r="E17" s="471"/>
      <c r="F17" s="452"/>
    </row>
    <row r="18" spans="1:6">
      <c r="A18" s="430">
        <f t="shared" si="0"/>
        <v>7</v>
      </c>
      <c r="B18" s="469"/>
      <c r="C18" s="469"/>
      <c r="D18" s="469"/>
      <c r="E18" s="471"/>
      <c r="F18" s="452"/>
    </row>
    <row r="19" spans="1:6">
      <c r="A19" s="430">
        <f t="shared" si="0"/>
        <v>8</v>
      </c>
      <c r="B19" s="469"/>
      <c r="C19" s="668"/>
      <c r="D19" s="668"/>
      <c r="E19" s="471"/>
      <c r="F19" s="452"/>
    </row>
    <row r="20" spans="1:6">
      <c r="A20" s="430">
        <f t="shared" si="0"/>
        <v>9</v>
      </c>
      <c r="B20" s="469"/>
      <c r="C20" s="469"/>
      <c r="D20" s="469"/>
      <c r="E20" s="471"/>
      <c r="F20" s="452"/>
    </row>
    <row r="21" spans="1:6">
      <c r="A21" s="430">
        <f t="shared" si="0"/>
        <v>10</v>
      </c>
      <c r="B21" s="469"/>
      <c r="C21" s="469"/>
      <c r="D21" s="469"/>
      <c r="E21" s="471"/>
      <c r="F21" s="452"/>
    </row>
    <row r="22" spans="1:6">
      <c r="A22" s="430">
        <f t="shared" si="0"/>
        <v>11</v>
      </c>
      <c r="B22" s="469"/>
      <c r="C22" s="469"/>
      <c r="D22" s="469"/>
      <c r="E22" s="471"/>
      <c r="F22" s="452"/>
    </row>
    <row r="23" spans="1:6">
      <c r="A23" s="430">
        <f t="shared" si="0"/>
        <v>12</v>
      </c>
      <c r="B23" s="469"/>
      <c r="C23" s="469"/>
      <c r="D23" s="469"/>
      <c r="E23" s="471"/>
      <c r="F23" s="452"/>
    </row>
    <row r="24" spans="1:6">
      <c r="A24" s="430">
        <f t="shared" si="0"/>
        <v>13</v>
      </c>
      <c r="B24" s="469"/>
      <c r="C24" s="469"/>
      <c r="D24" s="469"/>
      <c r="E24" s="471"/>
      <c r="F24" s="452"/>
    </row>
    <row r="25" spans="1:6">
      <c r="A25" s="430">
        <f t="shared" si="0"/>
        <v>14</v>
      </c>
      <c r="B25" s="469"/>
      <c r="C25" s="469"/>
      <c r="D25" s="469"/>
      <c r="E25" s="471"/>
      <c r="F25" s="452"/>
    </row>
    <row r="26" spans="1:6">
      <c r="A26" s="430">
        <f t="shared" si="0"/>
        <v>15</v>
      </c>
      <c r="B26" s="469"/>
      <c r="C26" s="469"/>
      <c r="D26" s="469"/>
      <c r="E26" s="471"/>
      <c r="F26" s="452"/>
    </row>
    <row r="27" spans="1:6">
      <c r="A27" s="430">
        <f t="shared" si="0"/>
        <v>16</v>
      </c>
      <c r="B27" s="469"/>
      <c r="C27" s="469"/>
      <c r="D27" s="11"/>
      <c r="E27" s="471"/>
      <c r="F27" s="452"/>
    </row>
    <row r="28" spans="1:6">
      <c r="A28" s="430">
        <f t="shared" si="0"/>
        <v>17</v>
      </c>
      <c r="B28" s="469"/>
      <c r="C28" s="668"/>
      <c r="D28" s="668"/>
      <c r="E28" s="471"/>
      <c r="F28" s="452"/>
    </row>
    <row r="29" spans="1:6">
      <c r="A29" s="430">
        <f t="shared" si="0"/>
        <v>18</v>
      </c>
      <c r="B29" s="469"/>
      <c r="C29" s="469" t="s">
        <v>1960</v>
      </c>
      <c r="D29" s="668"/>
      <c r="E29" s="471">
        <f>SUM(E13:E28)</f>
        <v>0</v>
      </c>
      <c r="F29" s="452">
        <f>SUM(F13:F28)</f>
        <v>0</v>
      </c>
    </row>
    <row r="30" spans="1:6">
      <c r="A30" s="669">
        <f t="shared" si="0"/>
        <v>19</v>
      </c>
      <c r="B30" s="469" t="s">
        <v>1132</v>
      </c>
      <c r="C30" s="469"/>
      <c r="D30" s="668" t="s">
        <v>3984</v>
      </c>
      <c r="E30" s="1287"/>
      <c r="F30" s="1329"/>
    </row>
    <row r="31" spans="1:6">
      <c r="A31" s="669">
        <f t="shared" si="0"/>
        <v>20</v>
      </c>
      <c r="B31" s="469"/>
      <c r="C31" s="469"/>
      <c r="D31" s="668"/>
      <c r="E31" s="471"/>
      <c r="F31" s="452"/>
    </row>
    <row r="32" spans="1:6">
      <c r="A32" s="669">
        <f t="shared" si="0"/>
        <v>21</v>
      </c>
      <c r="B32" s="469"/>
      <c r="C32" s="469"/>
      <c r="D32" s="668"/>
      <c r="E32" s="471"/>
      <c r="F32" s="452"/>
    </row>
    <row r="33" spans="1:6">
      <c r="A33" s="669">
        <f t="shared" si="0"/>
        <v>22</v>
      </c>
      <c r="B33" s="469"/>
      <c r="C33" s="469"/>
      <c r="D33" s="668"/>
      <c r="E33" s="471"/>
      <c r="F33" s="452"/>
    </row>
    <row r="34" spans="1:6">
      <c r="A34" s="669">
        <f t="shared" si="0"/>
        <v>23</v>
      </c>
      <c r="B34" s="469"/>
      <c r="C34" s="469"/>
      <c r="D34" s="668"/>
      <c r="E34" s="471"/>
      <c r="F34" s="452"/>
    </row>
    <row r="35" spans="1:6">
      <c r="A35" s="669">
        <f t="shared" si="0"/>
        <v>24</v>
      </c>
      <c r="B35" s="469"/>
      <c r="C35" s="469"/>
      <c r="D35" s="668"/>
      <c r="E35" s="471"/>
      <c r="F35" s="452"/>
    </row>
    <row r="36" spans="1:6">
      <c r="A36" s="669">
        <f t="shared" si="0"/>
        <v>25</v>
      </c>
      <c r="B36" s="469"/>
      <c r="C36" s="469"/>
      <c r="D36" s="668"/>
      <c r="E36" s="471"/>
      <c r="F36" s="452"/>
    </row>
    <row r="37" spans="1:6">
      <c r="A37" s="669">
        <f t="shared" si="0"/>
        <v>26</v>
      </c>
      <c r="B37" s="469"/>
      <c r="C37" s="469"/>
      <c r="D37" s="668"/>
      <c r="E37" s="471"/>
      <c r="F37" s="452"/>
    </row>
    <row r="38" spans="1:6">
      <c r="A38" s="669">
        <f t="shared" si="0"/>
        <v>27</v>
      </c>
      <c r="B38" s="469"/>
      <c r="C38" s="469" t="s">
        <v>1961</v>
      </c>
      <c r="D38" s="668"/>
      <c r="E38" s="471">
        <f>SUM(E31:E37)</f>
        <v>0</v>
      </c>
      <c r="F38" s="452">
        <f>SUM(F31:F37)</f>
        <v>0</v>
      </c>
    </row>
    <row r="39" spans="1:6">
      <c r="A39" s="670">
        <f t="shared" si="0"/>
        <v>28</v>
      </c>
      <c r="B39" s="469"/>
      <c r="C39" s="469" t="s">
        <v>1962</v>
      </c>
      <c r="D39" s="668"/>
      <c r="E39" s="473">
        <f>E29+E38</f>
        <v>0</v>
      </c>
      <c r="F39" s="571">
        <f>F29+F38</f>
        <v>0</v>
      </c>
    </row>
    <row r="40" spans="1:6">
      <c r="A40" s="671" t="s">
        <v>1963</v>
      </c>
      <c r="B40" s="123"/>
      <c r="C40" s="123"/>
      <c r="D40" s="126"/>
      <c r="E40" s="466"/>
      <c r="F40" s="672"/>
    </row>
    <row r="41" spans="1:6">
      <c r="A41" s="671"/>
      <c r="B41" s="96"/>
      <c r="C41" s="96"/>
      <c r="D41" s="11"/>
      <c r="E41" s="464"/>
      <c r="F41" s="496"/>
    </row>
    <row r="42" spans="1:6">
      <c r="A42" s="671"/>
      <c r="B42" s="96"/>
      <c r="C42" s="96"/>
      <c r="D42" s="11"/>
      <c r="E42" s="464"/>
      <c r="F42" s="496"/>
    </row>
    <row r="43" spans="1:6">
      <c r="A43" s="671"/>
      <c r="B43" s="96"/>
      <c r="C43" s="96"/>
      <c r="D43" s="11"/>
      <c r="E43" s="464"/>
      <c r="F43" s="496"/>
    </row>
    <row r="44" spans="1:6">
      <c r="A44" s="671"/>
      <c r="B44" s="96"/>
      <c r="C44" s="96"/>
      <c r="D44" s="11"/>
      <c r="E44" s="464"/>
      <c r="F44" s="496"/>
    </row>
    <row r="45" spans="1:6">
      <c r="A45" s="671"/>
      <c r="B45" s="96"/>
      <c r="C45" s="96"/>
      <c r="D45" s="11"/>
      <c r="E45" s="464"/>
      <c r="F45" s="496"/>
    </row>
    <row r="46" spans="1:6">
      <c r="A46" s="95"/>
      <c r="B46" s="96"/>
      <c r="C46" s="96"/>
      <c r="D46" s="96"/>
      <c r="E46" s="96"/>
      <c r="F46" s="97"/>
    </row>
    <row r="47" spans="1:6">
      <c r="A47" s="95"/>
      <c r="B47" s="96"/>
      <c r="C47" s="96"/>
      <c r="D47" s="96"/>
      <c r="E47" s="96"/>
      <c r="F47" s="97"/>
    </row>
    <row r="48" spans="1:6">
      <c r="A48" s="95"/>
      <c r="B48" s="96"/>
      <c r="C48" s="96"/>
      <c r="D48" s="96"/>
      <c r="E48" s="96"/>
      <c r="F48" s="97"/>
    </row>
    <row r="49" spans="1:6">
      <c r="A49" s="95"/>
      <c r="B49" s="96"/>
      <c r="C49" s="96"/>
      <c r="D49" s="96"/>
      <c r="E49" s="96"/>
      <c r="F49" s="97"/>
    </row>
    <row r="50" spans="1:6">
      <c r="A50" s="95"/>
      <c r="B50" s="96"/>
      <c r="C50" s="96"/>
      <c r="D50" s="96"/>
      <c r="E50" s="96"/>
      <c r="F50" s="97"/>
    </row>
    <row r="51" spans="1:6">
      <c r="A51" s="95"/>
      <c r="B51" s="96"/>
      <c r="C51" s="96"/>
      <c r="D51" s="96"/>
      <c r="E51" s="96"/>
      <c r="F51" s="97"/>
    </row>
    <row r="52" spans="1:6">
      <c r="A52" s="95"/>
      <c r="B52" s="96"/>
      <c r="C52" s="96"/>
      <c r="D52" s="96"/>
      <c r="E52" s="96"/>
      <c r="F52" s="97"/>
    </row>
    <row r="53" spans="1:6">
      <c r="A53" s="95"/>
      <c r="B53" s="96"/>
      <c r="C53" s="96"/>
      <c r="D53" s="96"/>
      <c r="E53" s="96"/>
      <c r="F53" s="97"/>
    </row>
    <row r="54" spans="1:6">
      <c r="A54" s="95"/>
      <c r="B54" s="96"/>
      <c r="C54" s="96"/>
      <c r="D54" s="96"/>
      <c r="E54" s="96"/>
      <c r="F54" s="97"/>
    </row>
    <row r="55" spans="1:6">
      <c r="A55" s="95"/>
      <c r="B55" s="96"/>
      <c r="C55" s="96"/>
      <c r="D55" s="96"/>
      <c r="E55" s="96"/>
      <c r="F55" s="97"/>
    </row>
    <row r="56" spans="1:6">
      <c r="A56" s="95"/>
      <c r="B56" s="96"/>
      <c r="C56" s="96"/>
      <c r="D56" s="96"/>
      <c r="E56" s="96"/>
      <c r="F56" s="97"/>
    </row>
    <row r="57" spans="1:6">
      <c r="A57" s="95"/>
      <c r="B57" s="96"/>
      <c r="C57" s="96"/>
      <c r="D57" s="96"/>
      <c r="E57" s="96"/>
      <c r="F57" s="97"/>
    </row>
    <row r="58" spans="1:6">
      <c r="A58" s="95"/>
      <c r="B58" s="96"/>
      <c r="C58" s="96"/>
      <c r="D58" s="96"/>
      <c r="E58" s="96"/>
      <c r="F58" s="97"/>
    </row>
    <row r="59" spans="1:6" ht="15.75" thickBot="1">
      <c r="A59" s="170"/>
      <c r="B59" s="119"/>
      <c r="C59" s="119"/>
      <c r="D59" s="119"/>
      <c r="E59" s="119"/>
      <c r="F59" s="122"/>
    </row>
    <row r="60" spans="1:6">
      <c r="F60" t="s">
        <v>1527</v>
      </c>
    </row>
    <row r="61" spans="1:6">
      <c r="A61" s="123" t="s">
        <v>1964</v>
      </c>
      <c r="B61" s="123"/>
      <c r="C61" s="123"/>
      <c r="D61" s="123"/>
      <c r="E61" s="123"/>
      <c r="F61" s="123"/>
    </row>
    <row r="62" spans="1:6">
      <c r="A62" s="96"/>
      <c r="B62" s="96"/>
      <c r="C62" s="96"/>
      <c r="D62" s="96"/>
      <c r="E62" s="96"/>
      <c r="F62" s="96"/>
    </row>
    <row r="63" spans="1:6">
      <c r="A63" s="96"/>
      <c r="B63" s="96"/>
      <c r="C63" s="96"/>
      <c r="D63" s="96"/>
      <c r="E63" s="96"/>
      <c r="F63" s="96"/>
    </row>
    <row r="64" spans="1:6">
      <c r="A64" s="96"/>
      <c r="B64" s="96"/>
      <c r="C64" s="96"/>
      <c r="D64" s="96"/>
      <c r="E64" s="96"/>
      <c r="F64" s="96"/>
    </row>
    <row r="65" spans="1:6">
      <c r="A65" s="96"/>
      <c r="B65" s="96"/>
      <c r="C65" s="96"/>
      <c r="D65" s="96"/>
      <c r="E65" s="96"/>
      <c r="F65" s="96"/>
    </row>
    <row r="66" spans="1:6">
      <c r="A66" s="96"/>
      <c r="B66" s="96"/>
      <c r="C66" s="96"/>
      <c r="D66" s="96"/>
      <c r="E66" s="96"/>
      <c r="F66" s="96"/>
    </row>
    <row r="67" spans="1:6">
      <c r="A67" s="96"/>
      <c r="B67" s="96"/>
      <c r="C67" s="96"/>
      <c r="D67" s="96"/>
      <c r="E67" s="96"/>
      <c r="F67" s="96"/>
    </row>
    <row r="68" spans="1:6" ht="15.75">
      <c r="A68" s="96"/>
      <c r="B68" s="96"/>
      <c r="C68" s="512" t="s">
        <v>1965</v>
      </c>
      <c r="D68" s="96"/>
      <c r="E68" s="96"/>
      <c r="F68" s="96"/>
    </row>
    <row r="69" spans="1:6">
      <c r="A69" s="96"/>
      <c r="B69" s="96"/>
      <c r="C69" s="96"/>
      <c r="D69" s="96"/>
      <c r="E69" s="96"/>
      <c r="F69" s="96"/>
    </row>
    <row r="70" spans="1:6" ht="16.5" thickBot="1">
      <c r="A70" s="539"/>
      <c r="B70" s="96"/>
      <c r="C70" s="96"/>
      <c r="D70" s="96"/>
      <c r="E70" s="136"/>
    </row>
    <row r="71" spans="1:6">
      <c r="A71" s="137"/>
      <c r="B71" s="138"/>
      <c r="C71" s="138"/>
      <c r="D71" s="138"/>
      <c r="E71" s="138"/>
      <c r="F71" s="139"/>
    </row>
    <row r="72" spans="1:6">
      <c r="A72" s="95"/>
      <c r="B72" s="123" t="s">
        <v>1951</v>
      </c>
      <c r="C72" s="123"/>
      <c r="D72" s="123"/>
      <c r="E72" s="123"/>
      <c r="F72" s="140"/>
    </row>
    <row r="73" spans="1:6">
      <c r="A73" s="106"/>
      <c r="B73" s="107"/>
      <c r="C73" s="107"/>
      <c r="D73" s="107"/>
      <c r="E73" s="107"/>
      <c r="F73" s="110"/>
    </row>
    <row r="74" spans="1:6">
      <c r="A74" s="548"/>
      <c r="B74" s="99"/>
      <c r="C74" s="99"/>
      <c r="D74" s="99"/>
      <c r="E74" s="1219" t="s">
        <v>1955</v>
      </c>
      <c r="F74" s="701" t="s">
        <v>3893</v>
      </c>
    </row>
    <row r="75" spans="1:6">
      <c r="A75" s="467" t="s">
        <v>1489</v>
      </c>
      <c r="B75" s="96"/>
      <c r="C75" s="123" t="s">
        <v>1956</v>
      </c>
      <c r="D75" s="123"/>
      <c r="E75" s="742" t="s">
        <v>1957</v>
      </c>
      <c r="F75" s="425" t="s">
        <v>145</v>
      </c>
    </row>
    <row r="76" spans="1:6">
      <c r="A76" s="467" t="s">
        <v>1134</v>
      </c>
      <c r="B76" s="11"/>
      <c r="C76" s="11"/>
      <c r="D76" s="11"/>
      <c r="E76" s="742" t="s">
        <v>1958</v>
      </c>
      <c r="F76" s="425" t="s">
        <v>1505</v>
      </c>
    </row>
    <row r="77" spans="1:6">
      <c r="A77" s="673"/>
      <c r="B77" s="107"/>
      <c r="C77" s="141" t="s">
        <v>3281</v>
      </c>
      <c r="D77" s="141"/>
      <c r="E77" s="743" t="s">
        <v>1959</v>
      </c>
      <c r="F77" s="429" t="s">
        <v>3283</v>
      </c>
    </row>
    <row r="78" spans="1:6">
      <c r="A78" s="95"/>
      <c r="B78" s="156"/>
      <c r="C78" s="505"/>
      <c r="D78" s="96"/>
      <c r="E78" s="600"/>
      <c r="F78" s="488"/>
    </row>
    <row r="79" spans="1:6">
      <c r="A79" s="95"/>
      <c r="B79" s="156"/>
      <c r="C79" s="96"/>
      <c r="D79" s="96"/>
      <c r="E79" s="600"/>
      <c r="F79" s="488"/>
    </row>
    <row r="80" spans="1:6">
      <c r="A80" s="95"/>
      <c r="B80" s="156"/>
      <c r="C80" s="96"/>
      <c r="D80" s="96"/>
      <c r="E80" s="600"/>
      <c r="F80" s="488"/>
    </row>
    <row r="81" spans="1:6">
      <c r="A81" s="95"/>
      <c r="B81" s="156"/>
      <c r="C81" s="96"/>
      <c r="D81" s="96"/>
      <c r="E81" s="600"/>
      <c r="F81" s="488"/>
    </row>
    <row r="82" spans="1:6">
      <c r="A82" s="95"/>
      <c r="B82" s="156"/>
      <c r="C82" s="96"/>
      <c r="D82" s="96"/>
      <c r="E82" s="600"/>
      <c r="F82" s="488"/>
    </row>
    <row r="83" spans="1:6">
      <c r="A83" s="95"/>
      <c r="B83" s="156"/>
      <c r="C83" s="96"/>
      <c r="D83" s="96"/>
      <c r="E83" s="600"/>
      <c r="F83" s="488"/>
    </row>
    <row r="84" spans="1:6">
      <c r="A84" s="95"/>
      <c r="B84" s="156"/>
      <c r="C84" s="96"/>
      <c r="D84" s="96"/>
      <c r="E84" s="600"/>
      <c r="F84" s="488"/>
    </row>
    <row r="85" spans="1:6">
      <c r="A85" s="95"/>
      <c r="B85" s="156"/>
      <c r="C85" s="96"/>
      <c r="D85" s="96"/>
      <c r="E85" s="600"/>
      <c r="F85" s="488"/>
    </row>
    <row r="86" spans="1:6">
      <c r="A86" s="95"/>
      <c r="B86" s="156"/>
      <c r="C86" s="96"/>
      <c r="D86" s="96"/>
      <c r="E86" s="600"/>
      <c r="F86" s="488"/>
    </row>
    <row r="87" spans="1:6">
      <c r="A87" s="95"/>
      <c r="B87" s="156"/>
      <c r="C87" s="96"/>
      <c r="D87" s="96"/>
      <c r="E87" s="600"/>
      <c r="F87" s="488"/>
    </row>
    <row r="88" spans="1:6">
      <c r="A88" s="95"/>
      <c r="B88" s="156"/>
      <c r="C88" s="96"/>
      <c r="D88" s="96"/>
      <c r="E88" s="600"/>
      <c r="F88" s="488"/>
    </row>
    <row r="89" spans="1:6">
      <c r="A89" s="95"/>
      <c r="B89" s="156"/>
      <c r="C89" s="96"/>
      <c r="D89" s="96"/>
      <c r="E89" s="600"/>
      <c r="F89" s="488"/>
    </row>
    <row r="90" spans="1:6">
      <c r="A90" s="95"/>
      <c r="B90" s="156"/>
      <c r="C90" s="96"/>
      <c r="D90" s="96"/>
      <c r="E90" s="600"/>
      <c r="F90" s="488"/>
    </row>
    <row r="91" spans="1:6">
      <c r="A91" s="95"/>
      <c r="B91" s="156"/>
      <c r="C91" s="96"/>
      <c r="D91" s="96"/>
      <c r="E91" s="600"/>
      <c r="F91" s="488"/>
    </row>
    <row r="92" spans="1:6">
      <c r="A92" s="95"/>
      <c r="B92" s="156"/>
      <c r="C92" s="96"/>
      <c r="D92" s="96"/>
      <c r="E92" s="600"/>
      <c r="F92" s="488"/>
    </row>
    <row r="93" spans="1:6">
      <c r="A93" s="95"/>
      <c r="B93" s="156"/>
      <c r="C93" s="96"/>
      <c r="D93" s="96"/>
      <c r="E93" s="600"/>
      <c r="F93" s="488"/>
    </row>
    <row r="94" spans="1:6">
      <c r="A94" s="95"/>
      <c r="B94" s="156"/>
      <c r="C94" s="96"/>
      <c r="D94" s="96"/>
      <c r="E94" s="600"/>
      <c r="F94" s="488"/>
    </row>
    <row r="95" spans="1:6">
      <c r="A95" s="95"/>
      <c r="B95" s="156"/>
      <c r="C95" s="96"/>
      <c r="D95" s="96"/>
      <c r="E95" s="600"/>
      <c r="F95" s="488"/>
    </row>
    <row r="96" spans="1:6">
      <c r="A96" s="95"/>
      <c r="B96" s="156"/>
      <c r="C96" s="96"/>
      <c r="D96" s="96"/>
      <c r="E96" s="600"/>
      <c r="F96" s="488"/>
    </row>
    <row r="97" spans="1:6">
      <c r="A97" s="95"/>
      <c r="B97" s="156"/>
      <c r="C97" s="96"/>
      <c r="D97" s="96"/>
      <c r="E97" s="600"/>
      <c r="F97" s="488"/>
    </row>
    <row r="98" spans="1:6">
      <c r="A98" s="95"/>
      <c r="B98" s="156"/>
      <c r="C98" s="96"/>
      <c r="D98" s="96"/>
      <c r="E98" s="600"/>
      <c r="F98" s="488"/>
    </row>
    <row r="99" spans="1:6">
      <c r="A99" s="95"/>
      <c r="B99" s="156"/>
      <c r="C99" s="96"/>
      <c r="D99" s="96"/>
      <c r="E99" s="600"/>
      <c r="F99" s="488"/>
    </row>
    <row r="100" spans="1:6">
      <c r="A100" s="95"/>
      <c r="B100" s="156"/>
      <c r="C100" s="96"/>
      <c r="D100" s="96"/>
      <c r="E100" s="600"/>
      <c r="F100" s="488"/>
    </row>
    <row r="101" spans="1:6">
      <c r="A101" s="95"/>
      <c r="B101" s="156"/>
      <c r="C101" s="96"/>
      <c r="D101" s="96"/>
      <c r="E101" s="600"/>
      <c r="F101" s="488"/>
    </row>
    <row r="102" spans="1:6">
      <c r="A102" s="95"/>
      <c r="B102" s="156"/>
      <c r="C102" s="96"/>
      <c r="D102" s="96"/>
      <c r="E102" s="600"/>
      <c r="F102" s="488"/>
    </row>
    <row r="103" spans="1:6">
      <c r="A103" s="95"/>
      <c r="B103" s="156"/>
      <c r="C103" s="96"/>
      <c r="D103" s="96"/>
      <c r="E103" s="600"/>
      <c r="F103" s="488"/>
    </row>
    <row r="104" spans="1:6">
      <c r="A104" s="95"/>
      <c r="B104" s="156"/>
      <c r="C104" s="96"/>
      <c r="D104" s="96"/>
      <c r="E104" s="600"/>
      <c r="F104" s="488"/>
    </row>
    <row r="105" spans="1:6">
      <c r="A105" s="95"/>
      <c r="B105" s="156"/>
      <c r="C105" s="96"/>
      <c r="D105" s="96"/>
      <c r="E105" s="600"/>
      <c r="F105" s="488"/>
    </row>
    <row r="106" spans="1:6">
      <c r="A106" s="95"/>
      <c r="B106" s="156"/>
      <c r="C106" s="96"/>
      <c r="D106" s="96"/>
      <c r="E106" s="600"/>
      <c r="F106" s="488"/>
    </row>
    <row r="107" spans="1:6">
      <c r="A107" s="95"/>
      <c r="B107" s="156"/>
      <c r="C107" s="96"/>
      <c r="D107" s="96"/>
      <c r="E107" s="600"/>
      <c r="F107" s="488"/>
    </row>
    <row r="108" spans="1:6">
      <c r="A108" s="95"/>
      <c r="B108" s="156"/>
      <c r="C108" s="96"/>
      <c r="D108" s="96"/>
      <c r="E108" s="600"/>
      <c r="F108" s="488"/>
    </row>
    <row r="109" spans="1:6">
      <c r="A109" s="95"/>
      <c r="B109" s="156"/>
      <c r="C109" s="96"/>
      <c r="D109" s="96"/>
      <c r="E109" s="600"/>
      <c r="F109" s="488"/>
    </row>
    <row r="110" spans="1:6">
      <c r="A110" s="95"/>
      <c r="B110" s="156"/>
      <c r="C110" s="96"/>
      <c r="D110" s="96"/>
      <c r="E110" s="600"/>
      <c r="F110" s="488"/>
    </row>
    <row r="111" spans="1:6">
      <c r="A111" s="95"/>
      <c r="B111" s="156"/>
      <c r="C111" s="96"/>
      <c r="D111" s="96"/>
      <c r="E111" s="600"/>
      <c r="F111" s="488"/>
    </row>
    <row r="112" spans="1:6">
      <c r="A112" s="95"/>
      <c r="B112" s="156"/>
      <c r="C112" s="96"/>
      <c r="D112" s="96"/>
      <c r="E112" s="600"/>
      <c r="F112" s="488"/>
    </row>
    <row r="113" spans="1:6">
      <c r="A113" s="95"/>
      <c r="B113" s="156"/>
      <c r="C113" s="96"/>
      <c r="D113" s="96"/>
      <c r="E113" s="600"/>
      <c r="F113" s="488"/>
    </row>
    <row r="114" spans="1:6">
      <c r="A114" s="95"/>
      <c r="B114" s="156"/>
      <c r="C114" s="96"/>
      <c r="D114" s="96"/>
      <c r="E114" s="600"/>
      <c r="F114" s="488"/>
    </row>
    <row r="115" spans="1:6">
      <c r="A115" s="95"/>
      <c r="B115" s="156"/>
      <c r="C115" s="96"/>
      <c r="D115" s="96"/>
      <c r="E115" s="600"/>
      <c r="F115" s="488"/>
    </row>
    <row r="116" spans="1:6" ht="15.75">
      <c r="A116" s="95"/>
      <c r="B116" s="156"/>
      <c r="C116" s="539"/>
      <c r="D116" s="96"/>
      <c r="E116" s="600"/>
      <c r="F116" s="488"/>
    </row>
    <row r="117" spans="1:6">
      <c r="A117" s="95"/>
      <c r="B117" s="156"/>
      <c r="C117" s="96"/>
      <c r="D117" s="96"/>
      <c r="E117" s="600"/>
      <c r="F117" s="488"/>
    </row>
    <row r="118" spans="1:6">
      <c r="A118" s="95"/>
      <c r="B118" s="156"/>
      <c r="C118" s="96"/>
      <c r="D118" s="96"/>
      <c r="E118" s="600"/>
      <c r="F118" s="488"/>
    </row>
    <row r="119" spans="1:6">
      <c r="A119" s="95"/>
      <c r="B119" s="156"/>
      <c r="C119" s="96"/>
      <c r="D119" s="96"/>
      <c r="E119" s="600"/>
      <c r="F119" s="488"/>
    </row>
    <row r="120" spans="1:6">
      <c r="A120" s="95"/>
      <c r="B120" s="156"/>
      <c r="C120" s="96"/>
      <c r="D120" s="96"/>
      <c r="E120" s="600"/>
      <c r="F120" s="488"/>
    </row>
    <row r="121" spans="1:6">
      <c r="A121" s="95"/>
      <c r="B121" s="156"/>
      <c r="C121" s="96"/>
      <c r="D121" s="96"/>
      <c r="E121" s="600"/>
      <c r="F121" s="488"/>
    </row>
    <row r="122" spans="1:6">
      <c r="A122" s="95"/>
      <c r="B122" s="156"/>
      <c r="C122" s="96"/>
      <c r="D122" s="96"/>
      <c r="E122" s="600"/>
      <c r="F122" s="488"/>
    </row>
    <row r="123" spans="1:6">
      <c r="A123" s="95"/>
      <c r="B123" s="156"/>
      <c r="C123" s="96"/>
      <c r="D123" s="96"/>
      <c r="E123" s="600"/>
      <c r="F123" s="488"/>
    </row>
    <row r="124" spans="1:6">
      <c r="A124" s="95"/>
      <c r="B124" s="156"/>
      <c r="C124" s="96"/>
      <c r="D124" s="96"/>
      <c r="E124" s="600"/>
      <c r="F124" s="488"/>
    </row>
    <row r="125" spans="1:6">
      <c r="A125" s="95"/>
      <c r="B125" s="156"/>
      <c r="C125" s="96"/>
      <c r="D125" s="96"/>
      <c r="E125" s="600"/>
      <c r="F125" s="488"/>
    </row>
    <row r="126" spans="1:6">
      <c r="A126" s="95"/>
      <c r="B126" s="156"/>
      <c r="C126" s="96"/>
      <c r="D126" s="96"/>
      <c r="E126" s="600"/>
      <c r="F126" s="488"/>
    </row>
    <row r="127" spans="1:6" ht="15.75" thickBot="1">
      <c r="A127" s="170"/>
      <c r="B127" s="660"/>
      <c r="C127" s="119"/>
      <c r="D127" s="119"/>
      <c r="E127" s="674"/>
      <c r="F127" s="675"/>
    </row>
    <row r="128" spans="1:6">
      <c r="A128" s="96"/>
      <c r="B128" s="96"/>
      <c r="C128" s="96"/>
      <c r="D128" s="96"/>
      <c r="E128" s="96"/>
      <c r="F128" s="96"/>
    </row>
    <row r="129" spans="1:6">
      <c r="A129" s="123" t="s">
        <v>1966</v>
      </c>
      <c r="B129" s="123"/>
      <c r="C129" s="123"/>
      <c r="D129" s="123"/>
      <c r="E129" s="123"/>
      <c r="F129" s="123"/>
    </row>
  </sheetData>
  <customSheetViews>
    <customSheetView guid="{2AF3F5E9-4F61-4561-B177-4F48CBC3D886}" scale="87" colorId="22">
      <selection activeCell="L5" sqref="L5"/>
      <rowBreaks count="1" manualBreakCount="1">
        <brk id="61" max="16383" man="1"/>
      </rowBreaks>
      <pageMargins left="0.4" right="0.4" top="0.3" bottom="0.3" header="0" footer="0"/>
      <printOptions horizontalCentered="1" verticalCentered="1"/>
      <pageSetup scale="69" orientation="portrait" r:id="rId1"/>
      <headerFooter alignWithMargins="0"/>
    </customSheetView>
    <customSheetView guid="{D7BBBF77-F838-4AB2-B5F9-DD407B90DD55}" scale="87" colorId="22">
      <selection activeCell="L5" sqref="L5"/>
      <rowBreaks count="1" manualBreakCount="1">
        <brk id="61" max="16383" man="1"/>
      </rowBreaks>
      <pageMargins left="0.4" right="0.4" top="0.3" bottom="0.3" header="0" footer="0"/>
      <printOptions horizontalCentered="1" verticalCentered="1"/>
      <pageSetup scale="69" orientation="portrait" r:id="rId2"/>
      <headerFooter alignWithMargins="0"/>
    </customSheetView>
    <customSheetView guid="{4C413893-8AAD-4C6B-9F27-B589EDCD884E}" scale="87" colorId="22" showPageBreaks="1" fitToPage="1" printArea="1">
      <selection activeCell="A2" sqref="A2"/>
      <rowBreaks count="1" manualBreakCount="1">
        <brk id="61" max="16383" man="1"/>
      </rowBreaks>
      <pageMargins left="0.4" right="0.4" top="0.3" bottom="0.3" header="0" footer="0"/>
      <printOptions horizontalCentered="1" verticalCentered="1"/>
      <pageSetup scale="69" orientation="portrait" r:id="rId3"/>
      <headerFooter alignWithMargins="0"/>
    </customSheetView>
    <customSheetView guid="{A5549170-DBF5-42F1-9039-D999624B11D4}" scale="87" colorId="22" showPageBreaks="1" printArea="1">
      <selection activeCell="D12" sqref="D12"/>
      <rowBreaks count="1" manualBreakCount="1">
        <brk id="61" max="16383" man="1"/>
      </rowBreaks>
      <pageMargins left="0.4" right="0.4" top="0.3" bottom="0.3" header="0" footer="0"/>
      <printOptions horizontalCentered="1" verticalCentered="1"/>
      <pageSetup scale="75" orientation="portrait" r:id="rId4"/>
      <headerFooter alignWithMargins="0"/>
    </customSheetView>
    <customSheetView guid="{A483E518-C1FA-4CA5-BC5D-12DF2516F4BA}" scale="60" colorId="22" showPageBreaks="1" printArea="1" view="pageBreakPreview">
      <selection activeCell="L5" sqref="L5"/>
      <rowBreaks count="1" manualBreakCount="1">
        <brk id="61" max="16383" man="1"/>
      </rowBreaks>
      <pageMargins left="0.4" right="0.4" top="0.3" bottom="0.3" header="0" footer="0"/>
      <printOptions horizontalCentered="1" verticalCentered="1"/>
      <pageSetup scale="69" orientation="portrait" r:id="rId5"/>
      <headerFooter alignWithMargins="0"/>
    </customSheetView>
    <customSheetView guid="{7F4D4B31-14C7-431F-8554-797D686306A3}" scale="60" colorId="22" showPageBreaks="1" printArea="1" view="pageBreakPreview">
      <selection activeCell="L5" sqref="L5"/>
      <rowBreaks count="1" manualBreakCount="1">
        <brk id="61" max="16383" man="1"/>
      </rowBreaks>
      <pageMargins left="0.4" right="0.4" top="0.3" bottom="0.3" header="0" footer="0"/>
      <printOptions horizontalCentered="1" verticalCentered="1"/>
      <pageSetup scale="69" orientation="portrait" r:id="rId6"/>
      <headerFooter alignWithMargins="0"/>
    </customSheetView>
  </customSheetViews>
  <phoneticPr fontId="83" type="noConversion"/>
  <printOptions horizontalCentered="1" verticalCentered="1"/>
  <pageMargins left="0.4" right="0.4" top="0.3" bottom="0.3" header="0" footer="0"/>
  <pageSetup scale="69" orientation="portrait" r:id="rId7"/>
  <headerFooter alignWithMargins="0"/>
  <rowBreaks count="1" manualBreakCount="1">
    <brk id="61" max="16383" man="1"/>
  </rowBreaks>
  <customProperties>
    <customPr name="_pios_id" r:id="rId8"/>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415"/>
  <sheetViews>
    <sheetView workbookViewId="0"/>
  </sheetViews>
  <sheetFormatPr defaultColWidth="9.77734375" defaultRowHeight="15"/>
  <cols>
    <col min="1" max="1" width="5.77734375" customWidth="1"/>
    <col min="2" max="2" width="48.77734375" customWidth="1"/>
    <col min="3" max="3" width="19.77734375" customWidth="1"/>
    <col min="4" max="4" width="21.44140625" customWidth="1"/>
    <col min="5" max="5" width="23.77734375" customWidth="1"/>
    <col min="6" max="6" width="2.77734375" customWidth="1"/>
    <col min="7" max="7" width="17.77734375" customWidth="1"/>
    <col min="8" max="8" width="19.77734375" customWidth="1"/>
    <col min="9" max="9" width="18.77734375" customWidth="1"/>
    <col min="10" max="10" width="19.77734375" customWidth="1"/>
    <col min="11" max="11" width="15.77734375" customWidth="1"/>
    <col min="12" max="12" width="19.88671875" customWidth="1"/>
    <col min="13" max="13" width="5.77734375" customWidth="1"/>
  </cols>
  <sheetData>
    <row r="1" spans="1:14" ht="15.75" thickBot="1">
      <c r="A1" s="229" t="str">
        <f>'Data sheet'!A53</f>
        <v>Annual Report of New York American Water Company, Inc.  - Service Area 2                          Year Ended  December 31, 2018</v>
      </c>
      <c r="B1" s="229"/>
      <c r="C1" s="229"/>
      <c r="D1" s="229"/>
      <c r="E1" s="229"/>
      <c r="F1" s="229" t="str">
        <f>'Data sheet'!A53</f>
        <v>Annual Report of New York American Water Company, Inc.  - Service Area 2                          Year Ended  December 31, 2018</v>
      </c>
      <c r="G1" s="229"/>
      <c r="H1" s="229"/>
      <c r="I1" s="229"/>
      <c r="J1" s="229"/>
      <c r="K1" s="229"/>
      <c r="L1" s="229"/>
      <c r="M1" s="229"/>
      <c r="N1" s="229"/>
    </row>
    <row r="2" spans="1:14">
      <c r="A2" s="137"/>
      <c r="B2" s="138"/>
      <c r="C2" s="138"/>
      <c r="D2" s="138"/>
      <c r="E2" s="139"/>
      <c r="F2" s="137"/>
      <c r="G2" s="138"/>
      <c r="H2" s="138"/>
      <c r="I2" s="138"/>
      <c r="J2" s="138"/>
      <c r="K2" s="138"/>
      <c r="L2" s="138"/>
      <c r="M2" s="139"/>
      <c r="N2" s="229"/>
    </row>
    <row r="3" spans="1:14" ht="15.75">
      <c r="A3" s="667"/>
      <c r="B3" s="93" t="s">
        <v>1967</v>
      </c>
      <c r="C3" s="123"/>
      <c r="D3" s="123"/>
      <c r="E3" s="140"/>
      <c r="F3" s="95"/>
      <c r="G3" s="93" t="s">
        <v>1968</v>
      </c>
      <c r="H3" s="123"/>
      <c r="I3" s="123"/>
      <c r="J3" s="123"/>
      <c r="K3" s="123"/>
      <c r="L3" s="123"/>
      <c r="M3" s="140"/>
      <c r="N3" s="229"/>
    </row>
    <row r="4" spans="1:14">
      <c r="A4" s="106"/>
      <c r="B4" s="107"/>
      <c r="C4" s="107"/>
      <c r="D4" s="107"/>
      <c r="E4" s="110"/>
      <c r="F4" s="106"/>
      <c r="G4" s="107"/>
      <c r="H4" s="107"/>
      <c r="I4" s="107"/>
      <c r="J4" s="107"/>
      <c r="K4" s="107"/>
      <c r="L4" s="107"/>
      <c r="M4" s="110"/>
      <c r="N4" s="229"/>
    </row>
    <row r="5" spans="1:14">
      <c r="A5" s="420" t="s">
        <v>1969</v>
      </c>
      <c r="B5" s="421"/>
      <c r="C5" s="421"/>
      <c r="D5" s="421"/>
      <c r="E5" s="422"/>
      <c r="F5" s="95"/>
      <c r="G5" s="1330" t="s">
        <v>1970</v>
      </c>
      <c r="H5" s="421"/>
      <c r="I5" s="421"/>
      <c r="J5" s="421"/>
      <c r="K5" s="421"/>
      <c r="L5" s="421"/>
      <c r="M5" s="422"/>
      <c r="N5" s="229"/>
    </row>
    <row r="6" spans="1:14">
      <c r="A6" s="420" t="s">
        <v>1971</v>
      </c>
      <c r="B6" s="421"/>
      <c r="C6" s="421"/>
      <c r="D6" s="421"/>
      <c r="E6" s="422"/>
      <c r="F6" s="95"/>
      <c r="G6" s="1330" t="s">
        <v>1972</v>
      </c>
      <c r="H6" s="421"/>
      <c r="I6" s="421"/>
      <c r="J6" s="421"/>
      <c r="K6" s="421"/>
      <c r="L6" s="421"/>
      <c r="M6" s="422"/>
      <c r="N6" s="229"/>
    </row>
    <row r="7" spans="1:14">
      <c r="A7" s="420" t="s">
        <v>1973</v>
      </c>
      <c r="B7" s="421"/>
      <c r="C7" s="421"/>
      <c r="D7" s="421"/>
      <c r="E7" s="422"/>
      <c r="F7" s="95"/>
      <c r="G7" s="1330" t="s">
        <v>1974</v>
      </c>
      <c r="H7" s="421"/>
      <c r="I7" s="421"/>
      <c r="J7" s="421"/>
      <c r="K7" s="421"/>
      <c r="L7" s="421"/>
      <c r="M7" s="422"/>
      <c r="N7" s="229"/>
    </row>
    <row r="8" spans="1:14">
      <c r="A8" s="420" t="s">
        <v>1975</v>
      </c>
      <c r="B8" s="421"/>
      <c r="C8" s="421"/>
      <c r="D8" s="421"/>
      <c r="E8" s="422"/>
      <c r="F8" s="95"/>
      <c r="G8" s="1330" t="s">
        <v>1976</v>
      </c>
      <c r="H8" s="421"/>
      <c r="I8" s="421"/>
      <c r="J8" s="421"/>
      <c r="K8" s="421"/>
      <c r="L8" s="421"/>
      <c r="M8" s="422"/>
      <c r="N8" s="229"/>
    </row>
    <row r="9" spans="1:14">
      <c r="A9" s="420" t="s">
        <v>1977</v>
      </c>
      <c r="B9" s="421"/>
      <c r="C9" s="421"/>
      <c r="D9" s="421"/>
      <c r="E9" s="422"/>
      <c r="F9" s="95"/>
      <c r="G9" s="1330" t="s">
        <v>1978</v>
      </c>
      <c r="H9" s="421"/>
      <c r="I9" s="421"/>
      <c r="J9" s="421"/>
      <c r="K9" s="421"/>
      <c r="L9" s="421"/>
      <c r="M9" s="422"/>
      <c r="N9" s="229"/>
    </row>
    <row r="10" spans="1:14">
      <c r="A10" s="420" t="s">
        <v>1979</v>
      </c>
      <c r="B10" s="421"/>
      <c r="C10" s="421"/>
      <c r="D10" s="421"/>
      <c r="E10" s="422"/>
      <c r="F10" s="95"/>
      <c r="G10" s="114"/>
      <c r="H10" s="96"/>
      <c r="I10" s="96"/>
      <c r="J10" s="96"/>
      <c r="K10" s="96"/>
      <c r="L10" s="96"/>
      <c r="M10" s="97"/>
      <c r="N10" s="229"/>
    </row>
    <row r="11" spans="1:14">
      <c r="A11" s="420" t="s">
        <v>1980</v>
      </c>
      <c r="B11" s="421"/>
      <c r="C11" s="421"/>
      <c r="D11" s="421"/>
      <c r="E11" s="422"/>
      <c r="F11" s="95"/>
      <c r="G11" s="96"/>
      <c r="H11" s="96"/>
      <c r="I11" s="96"/>
      <c r="J11" s="96"/>
      <c r="K11" s="96"/>
      <c r="L11" s="96"/>
      <c r="M11" s="97"/>
      <c r="N11" s="229"/>
    </row>
    <row r="12" spans="1:14">
      <c r="A12" s="106"/>
      <c r="B12" s="107"/>
      <c r="C12" s="107"/>
      <c r="D12" s="107"/>
      <c r="E12" s="110"/>
      <c r="F12" s="106"/>
      <c r="G12" s="107"/>
      <c r="H12" s="107"/>
      <c r="I12" s="107"/>
      <c r="J12" s="107"/>
      <c r="K12" s="107"/>
      <c r="L12" s="107"/>
      <c r="M12" s="110"/>
      <c r="N12" s="229"/>
    </row>
    <row r="13" spans="1:14">
      <c r="A13" s="116"/>
      <c r="B13" s="156"/>
      <c r="C13" s="1185" t="s">
        <v>1981</v>
      </c>
      <c r="D13" s="115" t="s">
        <v>1982</v>
      </c>
      <c r="E13" s="489" t="s">
        <v>1983</v>
      </c>
      <c r="F13" s="2567" t="s">
        <v>1984</v>
      </c>
      <c r="G13" s="2568"/>
      <c r="H13" s="2569"/>
      <c r="I13" s="156"/>
      <c r="J13" s="96" t="s">
        <v>1985</v>
      </c>
      <c r="K13" s="96"/>
      <c r="L13" s="96"/>
      <c r="M13" s="143"/>
      <c r="N13" s="229"/>
    </row>
    <row r="14" spans="1:14">
      <c r="A14" s="116"/>
      <c r="B14" s="742" t="s">
        <v>1986</v>
      </c>
      <c r="C14" s="115" t="s">
        <v>1987</v>
      </c>
      <c r="D14" s="115" t="s">
        <v>1988</v>
      </c>
      <c r="E14" s="489" t="s">
        <v>1989</v>
      </c>
      <c r="F14" s="2570" t="s">
        <v>1990</v>
      </c>
      <c r="G14" s="2571"/>
      <c r="H14" s="2572"/>
      <c r="I14" s="163"/>
      <c r="J14" s="107"/>
      <c r="K14" s="107"/>
      <c r="L14" s="107"/>
      <c r="M14" s="143"/>
      <c r="N14" s="229"/>
    </row>
    <row r="15" spans="1:14">
      <c r="A15" s="116"/>
      <c r="B15" s="742" t="s">
        <v>1991</v>
      </c>
      <c r="C15" s="115" t="s">
        <v>1992</v>
      </c>
      <c r="D15" s="115" t="s">
        <v>1993</v>
      </c>
      <c r="E15" s="489" t="s">
        <v>2385</v>
      </c>
      <c r="F15" s="2570" t="s">
        <v>1994</v>
      </c>
      <c r="G15" s="2571"/>
      <c r="H15" s="2572"/>
      <c r="I15" s="156" t="s">
        <v>1995</v>
      </c>
      <c r="J15" s="96"/>
      <c r="K15" s="156" t="s">
        <v>1996</v>
      </c>
      <c r="L15" s="96"/>
      <c r="M15" s="143"/>
      <c r="N15" s="229"/>
    </row>
    <row r="16" spans="1:14">
      <c r="A16" s="116"/>
      <c r="B16" s="156"/>
      <c r="C16" s="115" t="s">
        <v>1997</v>
      </c>
      <c r="D16" s="115" t="s">
        <v>1998</v>
      </c>
      <c r="E16" s="97"/>
      <c r="F16" s="2570" t="s">
        <v>1999</v>
      </c>
      <c r="G16" s="2571"/>
      <c r="H16" s="2572"/>
      <c r="I16" s="156" t="s">
        <v>2000</v>
      </c>
      <c r="J16" s="96"/>
      <c r="K16" s="156" t="s">
        <v>2001</v>
      </c>
      <c r="L16" s="96"/>
      <c r="M16" s="143"/>
      <c r="N16" s="229"/>
    </row>
    <row r="17" spans="1:14">
      <c r="A17" s="116"/>
      <c r="B17" s="156"/>
      <c r="C17" s="105"/>
      <c r="D17" s="105"/>
      <c r="E17" s="97"/>
      <c r="F17" s="106"/>
      <c r="G17" s="107"/>
      <c r="H17" s="96"/>
      <c r="I17" s="163"/>
      <c r="J17" s="107"/>
      <c r="K17" s="163"/>
      <c r="L17" s="107"/>
      <c r="M17" s="169"/>
      <c r="N17" s="229"/>
    </row>
    <row r="18" spans="1:14">
      <c r="A18" s="116" t="s">
        <v>1122</v>
      </c>
      <c r="B18" s="156"/>
      <c r="C18" s="105"/>
      <c r="D18" s="105"/>
      <c r="E18" s="97"/>
      <c r="F18" s="98"/>
      <c r="G18" s="1184" t="s">
        <v>2002</v>
      </c>
      <c r="H18" s="1219" t="s">
        <v>1697</v>
      </c>
      <c r="I18" s="742" t="s">
        <v>2002</v>
      </c>
      <c r="J18" s="742" t="s">
        <v>2003</v>
      </c>
      <c r="K18" s="742" t="s">
        <v>2002</v>
      </c>
      <c r="L18" s="742" t="s">
        <v>1697</v>
      </c>
      <c r="M18" s="425" t="s">
        <v>1122</v>
      </c>
      <c r="N18" s="229"/>
    </row>
    <row r="19" spans="1:14">
      <c r="A19" s="549" t="s">
        <v>1134</v>
      </c>
      <c r="B19" s="1220" t="s">
        <v>3281</v>
      </c>
      <c r="C19" s="1187" t="s">
        <v>3282</v>
      </c>
      <c r="D19" s="1187" t="s">
        <v>3283</v>
      </c>
      <c r="E19" s="485" t="s">
        <v>3284</v>
      </c>
      <c r="F19" s="106"/>
      <c r="G19" s="1186" t="s">
        <v>3429</v>
      </c>
      <c r="H19" s="743" t="s">
        <v>3430</v>
      </c>
      <c r="I19" s="743" t="s">
        <v>3431</v>
      </c>
      <c r="J19" s="743" t="s">
        <v>3432</v>
      </c>
      <c r="K19" s="743" t="s">
        <v>3433</v>
      </c>
      <c r="L19" s="743" t="s">
        <v>3434</v>
      </c>
      <c r="M19" s="429" t="s">
        <v>1134</v>
      </c>
      <c r="N19" s="229"/>
    </row>
    <row r="20" spans="1:14">
      <c r="A20" s="116">
        <v>1</v>
      </c>
      <c r="B20" s="676" t="s">
        <v>2004</v>
      </c>
      <c r="C20" s="1331"/>
      <c r="D20" s="1332"/>
      <c r="E20" s="1333"/>
      <c r="F20" s="1334"/>
      <c r="G20" s="1335"/>
      <c r="H20" s="1336"/>
      <c r="I20" s="1331"/>
      <c r="J20" s="1331"/>
      <c r="K20" s="1331"/>
      <c r="L20" s="1331"/>
      <c r="M20" s="678">
        <v>1</v>
      </c>
      <c r="N20" s="229"/>
    </row>
    <row r="21" spans="1:14">
      <c r="A21" s="116">
        <v>2</v>
      </c>
      <c r="B21" s="156"/>
      <c r="C21" s="555"/>
      <c r="D21" s="680"/>
      <c r="E21" s="681"/>
      <c r="F21" s="159"/>
      <c r="G21" s="487"/>
      <c r="H21" s="574"/>
      <c r="I21" s="555"/>
      <c r="J21" s="574"/>
      <c r="K21" s="555"/>
      <c r="L21" s="574"/>
      <c r="M21" s="678">
        <v>2</v>
      </c>
      <c r="N21" s="229"/>
    </row>
    <row r="22" spans="1:14">
      <c r="A22" s="116">
        <v>3</v>
      </c>
      <c r="B22" s="156"/>
      <c r="C22" s="555"/>
      <c r="D22" s="682"/>
      <c r="E22" s="683"/>
      <c r="F22" s="159"/>
      <c r="G22" s="487"/>
      <c r="H22" s="555"/>
      <c r="I22" s="555"/>
      <c r="J22" s="555"/>
      <c r="K22" s="555"/>
      <c r="L22" s="555"/>
      <c r="M22" s="678">
        <v>3</v>
      </c>
      <c r="N22" s="229"/>
    </row>
    <row r="23" spans="1:14">
      <c r="A23" s="116">
        <v>4</v>
      </c>
      <c r="B23" s="156"/>
      <c r="C23" s="555"/>
      <c r="D23" s="682"/>
      <c r="E23" s="683"/>
      <c r="F23" s="159"/>
      <c r="G23" s="487"/>
      <c r="H23" s="555"/>
      <c r="I23" s="555"/>
      <c r="J23" s="555"/>
      <c r="K23" s="555"/>
      <c r="L23" s="555"/>
      <c r="M23" s="678">
        <v>4</v>
      </c>
      <c r="N23" s="229"/>
    </row>
    <row r="24" spans="1:14">
      <c r="A24" s="116">
        <v>5</v>
      </c>
      <c r="B24" s="156" t="s">
        <v>962</v>
      </c>
      <c r="C24" s="555"/>
      <c r="D24" s="682"/>
      <c r="E24" s="683"/>
      <c r="F24" s="159"/>
      <c r="G24" s="487"/>
      <c r="H24" s="555"/>
      <c r="I24" s="555"/>
      <c r="J24" s="555"/>
      <c r="K24" s="555"/>
      <c r="L24" s="555"/>
      <c r="M24" s="678">
        <v>5</v>
      </c>
      <c r="N24" s="229"/>
    </row>
    <row r="25" spans="1:14">
      <c r="A25" s="116">
        <v>6</v>
      </c>
      <c r="B25" s="156"/>
      <c r="C25" s="555"/>
      <c r="D25" s="682"/>
      <c r="E25" s="683"/>
      <c r="F25" s="159"/>
      <c r="G25" s="487"/>
      <c r="H25" s="555"/>
      <c r="I25" s="555"/>
      <c r="J25" s="555"/>
      <c r="K25" s="555"/>
      <c r="L25" s="555"/>
      <c r="M25" s="678">
        <v>6</v>
      </c>
      <c r="N25" s="229"/>
    </row>
    <row r="26" spans="1:14">
      <c r="A26" s="116">
        <v>7</v>
      </c>
      <c r="B26" s="156"/>
      <c r="C26" s="555"/>
      <c r="D26" s="682"/>
      <c r="E26" s="683"/>
      <c r="F26" s="159"/>
      <c r="G26" s="487"/>
      <c r="H26" s="555"/>
      <c r="I26" s="555"/>
      <c r="J26" s="555"/>
      <c r="K26" s="555"/>
      <c r="L26" s="555"/>
      <c r="M26" s="678">
        <v>7</v>
      </c>
      <c r="N26" s="229"/>
    </row>
    <row r="27" spans="1:14">
      <c r="A27" s="116">
        <v>8</v>
      </c>
      <c r="B27" s="156"/>
      <c r="C27" s="555"/>
      <c r="D27" s="682"/>
      <c r="E27" s="683"/>
      <c r="F27" s="159"/>
      <c r="G27" s="487"/>
      <c r="H27" s="555"/>
      <c r="I27" s="555"/>
      <c r="J27" s="555"/>
      <c r="K27" s="555"/>
      <c r="L27" s="555"/>
      <c r="M27" s="678">
        <v>8</v>
      </c>
      <c r="N27" s="229"/>
    </row>
    <row r="28" spans="1:14">
      <c r="A28" s="116">
        <v>9</v>
      </c>
      <c r="B28" s="156"/>
      <c r="C28" s="555"/>
      <c r="D28" s="682"/>
      <c r="E28" s="683"/>
      <c r="F28" s="159"/>
      <c r="G28" s="487"/>
      <c r="H28" s="555"/>
      <c r="I28" s="555"/>
      <c r="J28" s="555"/>
      <c r="K28" s="555"/>
      <c r="L28" s="555"/>
      <c r="M28" s="678">
        <v>9</v>
      </c>
      <c r="N28" s="229"/>
    </row>
    <row r="29" spans="1:14">
      <c r="A29" s="116">
        <v>10</v>
      </c>
      <c r="B29" s="156"/>
      <c r="C29" s="555"/>
      <c r="D29" s="682"/>
      <c r="E29" s="683"/>
      <c r="F29" s="159"/>
      <c r="G29" s="487"/>
      <c r="H29" s="555"/>
      <c r="I29" s="555"/>
      <c r="J29" s="555"/>
      <c r="K29" s="555"/>
      <c r="L29" s="555"/>
      <c r="M29" s="678">
        <v>10</v>
      </c>
      <c r="N29" s="229"/>
    </row>
    <row r="30" spans="1:14">
      <c r="A30" s="116">
        <v>11</v>
      </c>
      <c r="B30" s="156"/>
      <c r="C30" s="555"/>
      <c r="D30" s="682"/>
      <c r="E30" s="683"/>
      <c r="F30" s="159"/>
      <c r="G30" s="487"/>
      <c r="H30" s="555"/>
      <c r="I30" s="555"/>
      <c r="J30" s="555"/>
      <c r="K30" s="555"/>
      <c r="L30" s="555"/>
      <c r="M30" s="678">
        <v>11</v>
      </c>
      <c r="N30" s="229"/>
    </row>
    <row r="31" spans="1:14">
      <c r="A31" s="116">
        <v>12</v>
      </c>
      <c r="B31" s="156"/>
      <c r="C31" s="555"/>
      <c r="D31" s="682"/>
      <c r="E31" s="683"/>
      <c r="F31" s="159"/>
      <c r="G31" s="487"/>
      <c r="H31" s="555"/>
      <c r="I31" s="555"/>
      <c r="J31" s="555"/>
      <c r="K31" s="555"/>
      <c r="L31" s="555"/>
      <c r="M31" s="678">
        <v>12</v>
      </c>
      <c r="N31" s="229"/>
    </row>
    <row r="32" spans="1:14">
      <c r="A32" s="116">
        <v>13</v>
      </c>
      <c r="B32" s="156"/>
      <c r="C32" s="555"/>
      <c r="D32" s="682"/>
      <c r="E32" s="683"/>
      <c r="F32" s="159"/>
      <c r="G32" s="487"/>
      <c r="H32" s="555"/>
      <c r="I32" s="555"/>
      <c r="J32" s="555"/>
      <c r="K32" s="555"/>
      <c r="L32" s="555"/>
      <c r="M32" s="678">
        <v>13</v>
      </c>
      <c r="N32" s="229"/>
    </row>
    <row r="33" spans="1:14">
      <c r="A33" s="116">
        <v>14</v>
      </c>
      <c r="B33" s="156"/>
      <c r="C33" s="555"/>
      <c r="D33" s="682"/>
      <c r="E33" s="683"/>
      <c r="F33" s="159"/>
      <c r="G33" s="487"/>
      <c r="H33" s="555"/>
      <c r="I33" s="555"/>
      <c r="J33" s="555"/>
      <c r="K33" s="555"/>
      <c r="L33" s="555"/>
      <c r="M33" s="678">
        <v>14</v>
      </c>
      <c r="N33" s="229"/>
    </row>
    <row r="34" spans="1:14">
      <c r="A34" s="116">
        <v>15</v>
      </c>
      <c r="B34" s="156"/>
      <c r="C34" s="555"/>
      <c r="D34" s="682"/>
      <c r="E34" s="683"/>
      <c r="F34" s="95"/>
      <c r="G34" s="487"/>
      <c r="H34" s="555"/>
      <c r="I34" s="156"/>
      <c r="J34" s="156"/>
      <c r="K34" s="156"/>
      <c r="L34" s="156"/>
      <c r="M34" s="425">
        <v>15</v>
      </c>
      <c r="N34" s="229"/>
    </row>
    <row r="35" spans="1:14">
      <c r="A35" s="116">
        <v>16</v>
      </c>
      <c r="B35" s="156"/>
      <c r="C35" s="555"/>
      <c r="D35" s="682"/>
      <c r="E35" s="683"/>
      <c r="F35" s="159"/>
      <c r="G35" s="487"/>
      <c r="H35" s="555"/>
      <c r="I35" s="555"/>
      <c r="J35" s="555"/>
      <c r="K35" s="555"/>
      <c r="L35" s="555"/>
      <c r="M35" s="678">
        <v>16</v>
      </c>
      <c r="N35" s="229"/>
    </row>
    <row r="36" spans="1:14">
      <c r="A36" s="116">
        <v>17</v>
      </c>
      <c r="B36" s="156"/>
      <c r="C36" s="555"/>
      <c r="D36" s="682"/>
      <c r="E36" s="683"/>
      <c r="F36" s="95"/>
      <c r="G36" s="487"/>
      <c r="H36" s="555"/>
      <c r="I36" s="156"/>
      <c r="J36" s="156"/>
      <c r="K36" s="156"/>
      <c r="L36" s="156"/>
      <c r="M36" s="678">
        <v>17</v>
      </c>
      <c r="N36" s="229"/>
    </row>
    <row r="37" spans="1:14">
      <c r="A37" s="116">
        <v>18</v>
      </c>
      <c r="B37" s="156"/>
      <c r="C37" s="555"/>
      <c r="D37" s="682"/>
      <c r="E37" s="683"/>
      <c r="F37" s="159"/>
      <c r="G37" s="487"/>
      <c r="H37" s="555"/>
      <c r="I37" s="555"/>
      <c r="J37" s="555"/>
      <c r="K37" s="555"/>
      <c r="L37" s="555"/>
      <c r="M37" s="678">
        <v>18</v>
      </c>
      <c r="N37" s="229"/>
    </row>
    <row r="38" spans="1:14">
      <c r="A38" s="116">
        <v>19</v>
      </c>
      <c r="B38" s="156"/>
      <c r="C38" s="600"/>
      <c r="D38" s="682"/>
      <c r="E38" s="683"/>
      <c r="F38" s="159"/>
      <c r="G38" s="684"/>
      <c r="H38" s="555"/>
      <c r="I38" s="555"/>
      <c r="J38" s="555"/>
      <c r="K38" s="555"/>
      <c r="L38" s="555"/>
      <c r="M38" s="678">
        <v>19</v>
      </c>
      <c r="N38" s="229"/>
    </row>
    <row r="39" spans="1:14">
      <c r="A39" s="116">
        <v>20</v>
      </c>
      <c r="B39" s="742" t="s">
        <v>1133</v>
      </c>
      <c r="C39" s="471">
        <f>SUM(C20:C38)</f>
        <v>0</v>
      </c>
      <c r="D39" s="600"/>
      <c r="E39" s="683"/>
      <c r="F39" s="685"/>
      <c r="G39" s="470">
        <f t="shared" ref="G39:L39" si="0">SUM(G20:G38)</f>
        <v>0</v>
      </c>
      <c r="H39" s="473">
        <f t="shared" si="0"/>
        <v>0</v>
      </c>
      <c r="I39" s="471">
        <f t="shared" si="0"/>
        <v>0</v>
      </c>
      <c r="J39" s="473">
        <f t="shared" si="0"/>
        <v>0</v>
      </c>
      <c r="K39" s="471">
        <f t="shared" si="0"/>
        <v>0</v>
      </c>
      <c r="L39" s="473">
        <f t="shared" si="0"/>
        <v>0</v>
      </c>
      <c r="M39" s="678">
        <v>20</v>
      </c>
      <c r="N39" s="229"/>
    </row>
    <row r="40" spans="1:14">
      <c r="A40" s="116">
        <v>21</v>
      </c>
      <c r="B40" s="1337"/>
      <c r="C40" s="1285"/>
      <c r="D40" s="1338"/>
      <c r="E40" s="1339"/>
      <c r="F40" s="1340"/>
      <c r="G40" s="1341"/>
      <c r="H40" s="1285"/>
      <c r="I40" s="1285"/>
      <c r="J40" s="1285"/>
      <c r="K40" s="1285"/>
      <c r="L40" s="1285"/>
      <c r="M40" s="678">
        <v>21</v>
      </c>
      <c r="N40" s="229"/>
    </row>
    <row r="41" spans="1:14">
      <c r="A41" s="116">
        <v>22</v>
      </c>
      <c r="B41" s="676" t="s">
        <v>2005</v>
      </c>
      <c r="C41" s="1331"/>
      <c r="D41" s="1332"/>
      <c r="E41" s="1342"/>
      <c r="F41" s="1334"/>
      <c r="G41" s="1335"/>
      <c r="H41" s="1331"/>
      <c r="I41" s="1331"/>
      <c r="J41" s="1331"/>
      <c r="K41" s="1331"/>
      <c r="L41" s="1331"/>
      <c r="M41" s="678">
        <v>22</v>
      </c>
      <c r="N41" s="229"/>
    </row>
    <row r="42" spans="1:14">
      <c r="A42" s="116">
        <v>23</v>
      </c>
      <c r="B42" s="156"/>
      <c r="C42" s="555"/>
      <c r="D42" s="680"/>
      <c r="E42" s="681"/>
      <c r="F42" s="159"/>
      <c r="G42" s="487"/>
      <c r="H42" s="574"/>
      <c r="I42" s="555"/>
      <c r="J42" s="574"/>
      <c r="K42" s="555"/>
      <c r="L42" s="574"/>
      <c r="M42" s="678">
        <v>23</v>
      </c>
      <c r="N42" s="229"/>
    </row>
    <row r="43" spans="1:14">
      <c r="A43" s="116">
        <v>24</v>
      </c>
      <c r="B43" s="555"/>
      <c r="C43" s="555"/>
      <c r="D43" s="600"/>
      <c r="E43" s="488"/>
      <c r="F43" s="159"/>
      <c r="G43" s="487"/>
      <c r="H43" s="555"/>
      <c r="I43" s="555"/>
      <c r="J43" s="555"/>
      <c r="K43" s="555"/>
      <c r="L43" s="555"/>
      <c r="M43" s="678">
        <v>24</v>
      </c>
      <c r="N43" s="229"/>
    </row>
    <row r="44" spans="1:14">
      <c r="A44" s="116">
        <v>25</v>
      </c>
      <c r="B44" s="555"/>
      <c r="C44" s="555"/>
      <c r="D44" s="600"/>
      <c r="E44" s="488"/>
      <c r="F44" s="159"/>
      <c r="G44" s="487"/>
      <c r="H44" s="555"/>
      <c r="I44" s="555"/>
      <c r="J44" s="555"/>
      <c r="K44" s="555"/>
      <c r="L44" s="555"/>
      <c r="M44" s="678">
        <v>25</v>
      </c>
      <c r="N44" s="229"/>
    </row>
    <row r="45" spans="1:14">
      <c r="A45" s="116">
        <v>26</v>
      </c>
      <c r="B45" s="1842" t="s">
        <v>962</v>
      </c>
      <c r="C45" s="555"/>
      <c r="D45" s="600"/>
      <c r="E45" s="488"/>
      <c r="F45" s="159"/>
      <c r="G45" s="487"/>
      <c r="H45" s="555"/>
      <c r="I45" s="555"/>
      <c r="J45" s="555"/>
      <c r="K45" s="555"/>
      <c r="L45" s="555"/>
      <c r="M45" s="678">
        <v>26</v>
      </c>
      <c r="N45" s="229"/>
    </row>
    <row r="46" spans="1:14">
      <c r="A46" s="116">
        <v>27</v>
      </c>
      <c r="B46" s="555"/>
      <c r="C46" s="555"/>
      <c r="D46" s="600"/>
      <c r="E46" s="488"/>
      <c r="F46" s="159"/>
      <c r="G46" s="487"/>
      <c r="H46" s="555"/>
      <c r="I46" s="555"/>
      <c r="J46" s="555"/>
      <c r="K46" s="555"/>
      <c r="L46" s="555"/>
      <c r="M46" s="678">
        <v>27</v>
      </c>
      <c r="N46" s="229"/>
    </row>
    <row r="47" spans="1:14">
      <c r="A47" s="116">
        <v>28</v>
      </c>
      <c r="B47" s="555"/>
      <c r="C47" s="555"/>
      <c r="D47" s="600"/>
      <c r="E47" s="488"/>
      <c r="F47" s="159"/>
      <c r="G47" s="487"/>
      <c r="H47" s="555"/>
      <c r="I47" s="555"/>
      <c r="J47" s="555"/>
      <c r="K47" s="555"/>
      <c r="L47" s="555"/>
      <c r="M47" s="678">
        <v>28</v>
      </c>
      <c r="N47" s="229"/>
    </row>
    <row r="48" spans="1:14">
      <c r="A48" s="116">
        <v>29</v>
      </c>
      <c r="B48" s="555"/>
      <c r="C48" s="555"/>
      <c r="D48" s="600"/>
      <c r="E48" s="488"/>
      <c r="F48" s="159"/>
      <c r="G48" s="487"/>
      <c r="H48" s="555"/>
      <c r="I48" s="555"/>
      <c r="J48" s="555"/>
      <c r="K48" s="555"/>
      <c r="L48" s="555"/>
      <c r="M48" s="678">
        <v>29</v>
      </c>
      <c r="N48" s="229"/>
    </row>
    <row r="49" spans="1:14">
      <c r="A49" s="116">
        <v>30</v>
      </c>
      <c r="B49" s="555"/>
      <c r="C49" s="555"/>
      <c r="D49" s="600"/>
      <c r="E49" s="488"/>
      <c r="F49" s="159"/>
      <c r="G49" s="487"/>
      <c r="H49" s="555"/>
      <c r="I49" s="555"/>
      <c r="J49" s="555"/>
      <c r="K49" s="555"/>
      <c r="L49" s="555"/>
      <c r="M49" s="425">
        <v>30</v>
      </c>
      <c r="N49" s="229"/>
    </row>
    <row r="50" spans="1:14">
      <c r="A50" s="116">
        <v>31</v>
      </c>
      <c r="B50" s="555"/>
      <c r="C50" s="555"/>
      <c r="D50" s="600"/>
      <c r="E50" s="488"/>
      <c r="F50" s="159"/>
      <c r="G50" s="487"/>
      <c r="H50" s="555"/>
      <c r="I50" s="555"/>
      <c r="J50" s="555"/>
      <c r="K50" s="555"/>
      <c r="L50" s="555"/>
      <c r="M50" s="425">
        <v>31</v>
      </c>
      <c r="N50" s="229"/>
    </row>
    <row r="51" spans="1:14">
      <c r="A51" s="116">
        <v>32</v>
      </c>
      <c r="B51" s="555"/>
      <c r="C51" s="555"/>
      <c r="D51" s="600"/>
      <c r="E51" s="488"/>
      <c r="F51" s="159"/>
      <c r="G51" s="487"/>
      <c r="H51" s="555"/>
      <c r="I51" s="555"/>
      <c r="J51" s="555"/>
      <c r="K51" s="555"/>
      <c r="L51" s="555"/>
      <c r="M51" s="425">
        <v>32</v>
      </c>
      <c r="N51" s="229"/>
    </row>
    <row r="52" spans="1:14">
      <c r="A52" s="116">
        <v>33</v>
      </c>
      <c r="B52" s="555"/>
      <c r="C52" s="555"/>
      <c r="D52" s="600"/>
      <c r="E52" s="488"/>
      <c r="F52" s="159"/>
      <c r="G52" s="487"/>
      <c r="H52" s="555"/>
      <c r="I52" s="555"/>
      <c r="J52" s="555"/>
      <c r="K52" s="555"/>
      <c r="L52" s="555"/>
      <c r="M52" s="425">
        <v>33</v>
      </c>
      <c r="N52" s="229"/>
    </row>
    <row r="53" spans="1:14">
      <c r="A53" s="116">
        <v>34</v>
      </c>
      <c r="B53" s="555"/>
      <c r="C53" s="555"/>
      <c r="D53" s="600"/>
      <c r="E53" s="488"/>
      <c r="F53" s="159"/>
      <c r="G53" s="487"/>
      <c r="H53" s="555"/>
      <c r="I53" s="555"/>
      <c r="J53" s="555"/>
      <c r="K53" s="555"/>
      <c r="L53" s="555"/>
      <c r="M53" s="425">
        <v>34</v>
      </c>
      <c r="N53" s="229"/>
    </row>
    <row r="54" spans="1:14">
      <c r="A54" s="116">
        <v>35</v>
      </c>
      <c r="B54" s="555"/>
      <c r="C54" s="555"/>
      <c r="D54" s="600"/>
      <c r="E54" s="488"/>
      <c r="F54" s="159"/>
      <c r="G54" s="487"/>
      <c r="H54" s="555"/>
      <c r="I54" s="555"/>
      <c r="J54" s="555"/>
      <c r="K54" s="555"/>
      <c r="L54" s="555"/>
      <c r="M54" s="425">
        <v>35</v>
      </c>
      <c r="N54" s="229"/>
    </row>
    <row r="55" spans="1:14">
      <c r="A55" s="116">
        <v>36</v>
      </c>
      <c r="B55" s="555"/>
      <c r="C55" s="555"/>
      <c r="D55" s="600"/>
      <c r="E55" s="488"/>
      <c r="F55" s="159"/>
      <c r="G55" s="487"/>
      <c r="H55" s="555"/>
      <c r="I55" s="555"/>
      <c r="J55" s="555"/>
      <c r="K55" s="555"/>
      <c r="L55" s="555"/>
      <c r="M55" s="425">
        <v>36</v>
      </c>
      <c r="N55" s="229"/>
    </row>
    <row r="56" spans="1:14">
      <c r="A56" s="116">
        <v>37</v>
      </c>
      <c r="B56" s="555"/>
      <c r="C56" s="555"/>
      <c r="D56" s="600"/>
      <c r="E56" s="488"/>
      <c r="F56" s="159"/>
      <c r="G56" s="487"/>
      <c r="H56" s="555"/>
      <c r="I56" s="555"/>
      <c r="J56" s="555"/>
      <c r="K56" s="555"/>
      <c r="L56" s="555"/>
      <c r="M56" s="425">
        <v>37</v>
      </c>
      <c r="N56" s="229"/>
    </row>
    <row r="57" spans="1:14">
      <c r="A57" s="116">
        <v>38</v>
      </c>
      <c r="B57" s="555"/>
      <c r="C57" s="555"/>
      <c r="D57" s="600"/>
      <c r="E57" s="488"/>
      <c r="F57" s="159"/>
      <c r="G57" s="487"/>
      <c r="H57" s="555"/>
      <c r="I57" s="555"/>
      <c r="J57" s="555"/>
      <c r="K57" s="555"/>
      <c r="L57" s="555"/>
      <c r="M57" s="425">
        <v>38</v>
      </c>
      <c r="N57" s="229"/>
    </row>
    <row r="58" spans="1:14">
      <c r="A58" s="116">
        <v>39</v>
      </c>
      <c r="B58" s="555"/>
      <c r="C58" s="555"/>
      <c r="D58" s="600"/>
      <c r="E58" s="488"/>
      <c r="F58" s="159"/>
      <c r="G58" s="487"/>
      <c r="H58" s="555"/>
      <c r="I58" s="555"/>
      <c r="J58" s="555"/>
      <c r="K58" s="555"/>
      <c r="L58" s="555"/>
      <c r="M58" s="425">
        <v>39</v>
      </c>
      <c r="N58" s="229"/>
    </row>
    <row r="59" spans="1:14">
      <c r="A59" s="116">
        <v>40</v>
      </c>
      <c r="B59" s="555"/>
      <c r="C59" s="555"/>
      <c r="D59" s="600"/>
      <c r="E59" s="488"/>
      <c r="F59" s="159"/>
      <c r="G59" s="487"/>
      <c r="H59" s="555"/>
      <c r="I59" s="555"/>
      <c r="J59" s="555"/>
      <c r="K59" s="555"/>
      <c r="L59" s="555"/>
      <c r="M59" s="425">
        <v>40</v>
      </c>
      <c r="N59" s="229"/>
    </row>
    <row r="60" spans="1:14">
      <c r="A60" s="116">
        <v>41</v>
      </c>
      <c r="B60" s="742" t="s">
        <v>1133</v>
      </c>
      <c r="C60" s="471">
        <f>SUM(C41:C59)</f>
        <v>0</v>
      </c>
      <c r="D60" s="682"/>
      <c r="E60" s="683"/>
      <c r="F60" s="543"/>
      <c r="G60" s="470">
        <f t="shared" ref="G60:L60" si="1">SUM(G41:G59)</f>
        <v>0</v>
      </c>
      <c r="H60" s="473">
        <f t="shared" si="1"/>
        <v>0</v>
      </c>
      <c r="I60" s="471">
        <f t="shared" si="1"/>
        <v>0</v>
      </c>
      <c r="J60" s="473">
        <f t="shared" si="1"/>
        <v>0</v>
      </c>
      <c r="K60" s="471">
        <f t="shared" si="1"/>
        <v>0</v>
      </c>
      <c r="L60" s="473">
        <f t="shared" si="1"/>
        <v>0</v>
      </c>
      <c r="M60" s="425">
        <v>41</v>
      </c>
      <c r="N60" s="229"/>
    </row>
    <row r="61" spans="1:14" ht="15.75" thickBot="1">
      <c r="A61" s="498">
        <v>42</v>
      </c>
      <c r="B61" s="1343"/>
      <c r="C61" s="1343"/>
      <c r="D61" s="1344"/>
      <c r="E61" s="1345"/>
      <c r="F61" s="1346"/>
      <c r="G61" s="1347"/>
      <c r="H61" s="1343"/>
      <c r="I61" s="1343"/>
      <c r="J61" s="1343"/>
      <c r="K61" s="1343"/>
      <c r="L61" s="1343"/>
      <c r="M61" s="686">
        <v>42</v>
      </c>
      <c r="N61" s="229"/>
    </row>
    <row r="62" spans="1:14">
      <c r="A62" s="96" t="s">
        <v>1527</v>
      </c>
      <c r="B62" s="96"/>
      <c r="C62" s="96"/>
      <c r="D62" s="96"/>
      <c r="E62" s="96"/>
      <c r="F62" s="96"/>
      <c r="G62" s="96"/>
      <c r="H62" s="96"/>
      <c r="I62" s="96"/>
      <c r="J62" s="96"/>
      <c r="K62" s="96"/>
      <c r="L62" s="96" t="s">
        <v>1527</v>
      </c>
      <c r="M62" s="96"/>
      <c r="N62" s="229"/>
    </row>
    <row r="63" spans="1:14">
      <c r="A63" s="123" t="s">
        <v>2006</v>
      </c>
      <c r="B63" s="123"/>
      <c r="C63" s="123"/>
      <c r="D63" s="123"/>
      <c r="E63" s="123"/>
      <c r="F63" s="123" t="s">
        <v>2007</v>
      </c>
      <c r="G63" s="123"/>
      <c r="H63" s="123"/>
      <c r="I63" s="123"/>
      <c r="J63" s="123"/>
      <c r="K63" s="123"/>
      <c r="L63" s="123"/>
      <c r="M63" s="123"/>
      <c r="N63" s="229"/>
    </row>
    <row r="64" spans="1:14">
      <c r="A64" s="123"/>
      <c r="B64" s="123"/>
      <c r="C64" s="123"/>
      <c r="D64" s="123"/>
      <c r="E64" s="123"/>
      <c r="F64" s="123"/>
      <c r="G64" s="123"/>
      <c r="H64" s="123"/>
      <c r="I64" s="123"/>
      <c r="J64" s="123"/>
      <c r="K64" s="123"/>
      <c r="L64" s="123"/>
      <c r="M64" s="123"/>
      <c r="N64" s="229"/>
    </row>
    <row r="65" spans="1:14">
      <c r="A65" s="123"/>
      <c r="B65" s="123"/>
      <c r="C65" s="123"/>
      <c r="D65" s="123"/>
      <c r="E65" s="123"/>
      <c r="F65" s="123"/>
      <c r="G65" s="123"/>
      <c r="H65" s="123"/>
      <c r="I65" s="123"/>
      <c r="J65" s="123"/>
      <c r="K65" s="123"/>
      <c r="L65" s="123"/>
      <c r="M65" s="123"/>
      <c r="N65" s="229"/>
    </row>
    <row r="66" spans="1:14">
      <c r="A66" s="123"/>
      <c r="B66" s="123"/>
      <c r="C66" s="123"/>
      <c r="D66" s="123"/>
      <c r="E66" s="123"/>
      <c r="F66" s="123"/>
      <c r="G66" s="123"/>
      <c r="H66" s="123"/>
      <c r="I66" s="123"/>
      <c r="J66" s="123"/>
      <c r="K66" s="123"/>
      <c r="L66" s="123"/>
      <c r="M66" s="123"/>
      <c r="N66" s="229"/>
    </row>
    <row r="67" spans="1:14">
      <c r="A67" s="123"/>
      <c r="B67" s="123"/>
      <c r="C67" s="123"/>
      <c r="D67" s="123"/>
      <c r="E67" s="123"/>
      <c r="F67" s="123"/>
      <c r="G67" s="123"/>
      <c r="H67" s="123"/>
      <c r="I67" s="123"/>
      <c r="J67" s="123"/>
      <c r="K67" s="123"/>
      <c r="L67" s="123"/>
      <c r="M67" s="123"/>
      <c r="N67" s="229"/>
    </row>
    <row r="68" spans="1:14">
      <c r="A68" s="123"/>
      <c r="B68" s="123"/>
      <c r="C68" s="123"/>
      <c r="D68" s="123"/>
      <c r="E68" s="123"/>
      <c r="F68" s="123"/>
      <c r="G68" s="123"/>
      <c r="H68" s="123"/>
      <c r="I68" s="123"/>
      <c r="J68" s="123"/>
      <c r="K68" s="123"/>
      <c r="L68" s="123"/>
      <c r="M68" s="123"/>
      <c r="N68" s="229"/>
    </row>
    <row r="69" spans="1:14">
      <c r="A69" s="123"/>
      <c r="B69" s="123"/>
      <c r="C69" s="123"/>
      <c r="D69" s="123"/>
      <c r="E69" s="123"/>
      <c r="F69" s="123"/>
      <c r="G69" s="123"/>
      <c r="H69" s="123"/>
      <c r="I69" s="123"/>
      <c r="J69" s="123"/>
      <c r="K69" s="123"/>
      <c r="L69" s="123"/>
      <c r="M69" s="123"/>
      <c r="N69" s="229"/>
    </row>
    <row r="70" spans="1:14">
      <c r="A70" s="96"/>
      <c r="B70" s="96"/>
      <c r="C70" s="96"/>
      <c r="D70" s="96"/>
      <c r="E70" s="96"/>
      <c r="F70" s="96"/>
      <c r="G70" s="96"/>
      <c r="H70" s="96"/>
      <c r="I70" s="96"/>
      <c r="J70" s="96"/>
      <c r="K70" s="96"/>
      <c r="L70" s="96"/>
      <c r="M70" s="96"/>
      <c r="N70" s="229"/>
    </row>
    <row r="71" spans="1:14">
      <c r="A71" s="96"/>
      <c r="B71" s="96"/>
      <c r="C71" s="96"/>
      <c r="D71" s="96"/>
      <c r="E71" s="96"/>
      <c r="F71" s="96"/>
      <c r="G71" s="96"/>
      <c r="H71" s="96"/>
      <c r="I71" s="96"/>
      <c r="J71" s="96"/>
      <c r="K71" s="96"/>
      <c r="L71" s="96"/>
      <c r="M71" s="96"/>
      <c r="N71" s="229"/>
    </row>
    <row r="72" spans="1:14">
      <c r="A72" s="96"/>
      <c r="B72" s="96"/>
      <c r="C72" s="96"/>
      <c r="D72" s="96"/>
      <c r="E72" s="96"/>
      <c r="F72" s="96"/>
      <c r="G72" s="96"/>
      <c r="H72" s="96"/>
      <c r="I72" s="96"/>
      <c r="J72" s="96"/>
      <c r="K72" s="96"/>
      <c r="L72" s="96"/>
      <c r="M72" s="96"/>
      <c r="N72" s="229"/>
    </row>
    <row r="73" spans="1:14">
      <c r="A73" s="96"/>
      <c r="B73" s="96"/>
      <c r="C73" s="96"/>
      <c r="D73" s="96"/>
      <c r="E73" s="96"/>
      <c r="F73" s="96"/>
      <c r="G73" s="96"/>
      <c r="H73" s="96"/>
      <c r="I73" s="96"/>
      <c r="J73" s="96"/>
      <c r="K73" s="96"/>
      <c r="L73" s="96"/>
      <c r="M73" s="96"/>
      <c r="N73" s="229"/>
    </row>
    <row r="74" spans="1:14">
      <c r="A74" s="96"/>
      <c r="B74" s="96"/>
      <c r="C74" s="96"/>
      <c r="D74" s="96"/>
      <c r="E74" s="96"/>
      <c r="F74" s="96"/>
      <c r="G74" s="96"/>
      <c r="H74" s="96"/>
      <c r="I74" s="96"/>
      <c r="J74" s="96"/>
      <c r="K74" s="96"/>
      <c r="L74" s="96"/>
      <c r="M74" s="96"/>
      <c r="N74" s="229"/>
    </row>
    <row r="75" spans="1:14">
      <c r="A75" s="96"/>
      <c r="B75" s="96"/>
      <c r="C75" s="96"/>
      <c r="D75" s="96"/>
      <c r="E75" s="96"/>
      <c r="F75" s="96"/>
      <c r="G75" s="96"/>
      <c r="H75" s="96"/>
      <c r="I75" s="96"/>
      <c r="J75" s="96"/>
      <c r="K75" s="96"/>
      <c r="L75" s="96"/>
      <c r="M75" s="96"/>
      <c r="N75" s="229"/>
    </row>
    <row r="76" spans="1:14">
      <c r="A76" s="96"/>
      <c r="B76" s="96"/>
      <c r="C76" s="96"/>
      <c r="D76" s="96"/>
      <c r="E76" s="96"/>
      <c r="F76" s="96"/>
      <c r="G76" s="96"/>
      <c r="H76" s="96"/>
      <c r="I76" s="96"/>
      <c r="J76" s="96"/>
      <c r="K76" s="96"/>
      <c r="L76" s="96"/>
      <c r="M76" s="96"/>
      <c r="N76" s="229"/>
    </row>
    <row r="77" spans="1:14">
      <c r="A77" s="96"/>
      <c r="B77" s="96"/>
      <c r="C77" s="96"/>
      <c r="D77" s="96"/>
      <c r="E77" s="96"/>
      <c r="F77" s="96"/>
      <c r="G77" s="96"/>
      <c r="H77" s="96"/>
      <c r="I77" s="96"/>
      <c r="J77" s="96"/>
      <c r="K77" s="96"/>
      <c r="L77" s="96"/>
      <c r="M77" s="96"/>
      <c r="N77" s="229"/>
    </row>
    <row r="78" spans="1:14">
      <c r="A78" s="96"/>
      <c r="B78" s="96"/>
      <c r="C78" s="96"/>
      <c r="D78" s="96"/>
      <c r="E78" s="96"/>
      <c r="F78" s="96"/>
      <c r="G78" s="96"/>
      <c r="H78" s="96"/>
      <c r="I78" s="96"/>
      <c r="J78" s="96"/>
      <c r="K78" s="96"/>
      <c r="L78" s="96"/>
      <c r="M78" s="96"/>
      <c r="N78" s="229"/>
    </row>
    <row r="79" spans="1:14">
      <c r="A79" s="96"/>
      <c r="B79" s="96"/>
      <c r="C79" s="96"/>
      <c r="D79" s="96"/>
      <c r="E79" s="96"/>
      <c r="F79" s="96"/>
      <c r="G79" s="96"/>
      <c r="H79" s="96"/>
      <c r="I79" s="96"/>
      <c r="J79" s="96"/>
      <c r="K79" s="96"/>
      <c r="L79" s="96"/>
      <c r="M79" s="96"/>
      <c r="N79" s="229"/>
    </row>
    <row r="80" spans="1:14">
      <c r="A80" s="96"/>
      <c r="B80" s="96"/>
      <c r="C80" s="96"/>
      <c r="D80" s="96"/>
      <c r="E80" s="96"/>
      <c r="F80" s="96"/>
      <c r="G80" s="96"/>
      <c r="H80" s="96"/>
      <c r="I80" s="96"/>
      <c r="J80" s="96"/>
      <c r="K80" s="96"/>
      <c r="L80" s="96"/>
      <c r="M80" s="96"/>
      <c r="N80" s="229"/>
    </row>
    <row r="81" spans="1:14">
      <c r="A81" s="96"/>
      <c r="B81" s="96"/>
      <c r="C81" s="96"/>
      <c r="D81" s="96"/>
      <c r="E81" s="96"/>
      <c r="F81" s="96"/>
      <c r="G81" s="96"/>
      <c r="H81" s="96"/>
      <c r="I81" s="96"/>
      <c r="J81" s="96"/>
      <c r="K81" s="96"/>
      <c r="L81" s="96"/>
      <c r="M81" s="96"/>
      <c r="N81" s="229"/>
    </row>
    <row r="82" spans="1:14">
      <c r="A82" s="96"/>
      <c r="B82" s="96"/>
      <c r="C82" s="96"/>
      <c r="D82" s="96"/>
      <c r="E82" s="96"/>
      <c r="F82" s="96"/>
      <c r="G82" s="96"/>
      <c r="H82" s="96"/>
      <c r="I82" s="96"/>
      <c r="J82" s="96"/>
      <c r="K82" s="96"/>
      <c r="L82" s="96"/>
      <c r="M82" s="96"/>
      <c r="N82" s="229"/>
    </row>
    <row r="83" spans="1:14">
      <c r="A83" s="96"/>
      <c r="B83" s="96"/>
      <c r="C83" s="96"/>
      <c r="D83" s="96"/>
      <c r="E83" s="96"/>
      <c r="F83" s="96"/>
      <c r="G83" s="96"/>
      <c r="H83" s="96"/>
      <c r="I83" s="96"/>
      <c r="J83" s="96"/>
      <c r="K83" s="96"/>
      <c r="L83" s="96"/>
      <c r="M83" s="96"/>
      <c r="N83" s="229"/>
    </row>
    <row r="84" spans="1:14">
      <c r="A84" s="96"/>
      <c r="B84" s="96"/>
      <c r="C84" s="96"/>
      <c r="D84" s="96"/>
      <c r="E84" s="96"/>
      <c r="F84" s="96"/>
      <c r="G84" s="96"/>
      <c r="H84" s="96"/>
      <c r="I84" s="96"/>
      <c r="J84" s="96"/>
      <c r="K84" s="96"/>
      <c r="L84" s="96"/>
      <c r="M84" s="96"/>
      <c r="N84" s="229"/>
    </row>
    <row r="85" spans="1:14">
      <c r="A85" s="96"/>
      <c r="B85" s="96"/>
      <c r="C85" s="96"/>
      <c r="D85" s="96"/>
      <c r="E85" s="96"/>
      <c r="F85" s="96"/>
      <c r="G85" s="96"/>
      <c r="H85" s="96"/>
      <c r="I85" s="96"/>
      <c r="J85" s="96"/>
      <c r="K85" s="96"/>
      <c r="L85" s="96"/>
      <c r="M85" s="96"/>
      <c r="N85" s="229"/>
    </row>
    <row r="86" spans="1:14">
      <c r="A86" s="96"/>
      <c r="B86" s="96"/>
      <c r="C86" s="96"/>
      <c r="D86" s="96"/>
      <c r="E86" s="96"/>
      <c r="F86" s="96"/>
      <c r="G86" s="96"/>
      <c r="H86" s="96"/>
      <c r="I86" s="96"/>
      <c r="J86" s="96"/>
      <c r="K86" s="96"/>
      <c r="L86" s="96"/>
      <c r="M86" s="96"/>
      <c r="N86" s="229"/>
    </row>
    <row r="87" spans="1:14">
      <c r="A87" s="96"/>
      <c r="B87" s="96"/>
      <c r="C87" s="96"/>
      <c r="D87" s="96"/>
      <c r="E87" s="96"/>
      <c r="F87" s="96"/>
      <c r="G87" s="96"/>
      <c r="H87" s="96"/>
      <c r="I87" s="96"/>
      <c r="J87" s="96"/>
      <c r="K87" s="96"/>
      <c r="L87" s="96"/>
      <c r="M87" s="96"/>
      <c r="N87" s="229"/>
    </row>
    <row r="88" spans="1:14">
      <c r="A88" s="96"/>
      <c r="B88" s="96"/>
      <c r="C88" s="96"/>
      <c r="D88" s="96"/>
      <c r="E88" s="96"/>
      <c r="F88" s="96"/>
      <c r="G88" s="96"/>
      <c r="H88" s="96"/>
      <c r="I88" s="96"/>
      <c r="J88" s="96"/>
      <c r="K88" s="96"/>
      <c r="L88" s="96"/>
      <c r="M88" s="96"/>
      <c r="N88" s="229"/>
    </row>
    <row r="89" spans="1:14">
      <c r="A89" s="96"/>
      <c r="B89" s="96"/>
      <c r="C89" s="96"/>
      <c r="D89" s="96"/>
      <c r="E89" s="96"/>
      <c r="F89" s="96"/>
      <c r="G89" s="96"/>
      <c r="H89" s="96"/>
      <c r="I89" s="96"/>
      <c r="J89" s="96"/>
      <c r="K89" s="96"/>
      <c r="L89" s="96"/>
      <c r="M89" s="96"/>
      <c r="N89" s="229"/>
    </row>
    <row r="90" spans="1:14">
      <c r="A90" s="96"/>
      <c r="B90" s="96"/>
      <c r="C90" s="96"/>
      <c r="D90" s="96"/>
      <c r="E90" s="96"/>
      <c r="F90" s="96"/>
      <c r="G90" s="96"/>
      <c r="H90" s="96"/>
      <c r="I90" s="96"/>
      <c r="J90" s="96"/>
      <c r="K90" s="96"/>
      <c r="L90" s="96"/>
      <c r="M90" s="96"/>
      <c r="N90" s="229"/>
    </row>
    <row r="91" spans="1:14">
      <c r="A91" s="96"/>
      <c r="B91" s="96"/>
      <c r="C91" s="96"/>
      <c r="D91" s="96"/>
      <c r="E91" s="96"/>
      <c r="F91" s="96"/>
      <c r="G91" s="96"/>
      <c r="H91" s="96"/>
      <c r="I91" s="96"/>
      <c r="J91" s="96"/>
      <c r="K91" s="96"/>
      <c r="L91" s="96"/>
      <c r="M91" s="96"/>
      <c r="N91" s="229"/>
    </row>
    <row r="92" spans="1:14">
      <c r="A92" s="96"/>
      <c r="B92" s="96"/>
      <c r="C92" s="96"/>
      <c r="D92" s="96"/>
      <c r="E92" s="96"/>
      <c r="F92" s="96"/>
      <c r="G92" s="96"/>
      <c r="H92" s="96"/>
      <c r="I92" s="96"/>
      <c r="J92" s="96"/>
      <c r="K92" s="96"/>
      <c r="L92" s="96"/>
      <c r="M92" s="96"/>
      <c r="N92" s="229"/>
    </row>
    <row r="93" spans="1:14">
      <c r="A93" s="96"/>
      <c r="B93" s="96"/>
      <c r="C93" s="96"/>
      <c r="D93" s="96"/>
      <c r="E93" s="96"/>
      <c r="F93" s="96"/>
      <c r="G93" s="96"/>
      <c r="H93" s="96"/>
      <c r="I93" s="96"/>
      <c r="J93" s="96"/>
      <c r="K93" s="96"/>
      <c r="L93" s="96"/>
      <c r="M93" s="96"/>
      <c r="N93" s="229"/>
    </row>
    <row r="94" spans="1:14">
      <c r="A94" s="96"/>
      <c r="B94" s="96"/>
      <c r="C94" s="96"/>
      <c r="D94" s="96"/>
      <c r="E94" s="96"/>
      <c r="F94" s="96"/>
      <c r="G94" s="96"/>
      <c r="H94" s="96"/>
      <c r="I94" s="96"/>
      <c r="J94" s="96"/>
      <c r="K94" s="96"/>
      <c r="L94" s="96"/>
      <c r="M94" s="96"/>
      <c r="N94" s="229"/>
    </row>
    <row r="95" spans="1:14">
      <c r="A95" s="96"/>
      <c r="B95" s="96"/>
      <c r="C95" s="96"/>
      <c r="D95" s="96"/>
      <c r="E95" s="96"/>
      <c r="F95" s="96"/>
      <c r="G95" s="96"/>
      <c r="H95" s="96"/>
      <c r="I95" s="96"/>
      <c r="J95" s="96"/>
      <c r="K95" s="96"/>
      <c r="L95" s="96"/>
      <c r="M95" s="96"/>
      <c r="N95" s="229"/>
    </row>
    <row r="96" spans="1:14">
      <c r="A96" s="96"/>
      <c r="B96" s="96"/>
      <c r="C96" s="96"/>
      <c r="D96" s="96"/>
      <c r="E96" s="96"/>
      <c r="F96" s="96"/>
      <c r="G96" s="96"/>
      <c r="H96" s="96"/>
      <c r="I96" s="96"/>
      <c r="J96" s="96"/>
      <c r="K96" s="96"/>
      <c r="L96" s="96"/>
      <c r="M96" s="96"/>
      <c r="N96" s="229"/>
    </row>
    <row r="97" spans="1:14">
      <c r="A97" s="96"/>
      <c r="B97" s="96"/>
      <c r="C97" s="96"/>
      <c r="D97" s="96"/>
      <c r="E97" s="96"/>
      <c r="F97" s="96"/>
      <c r="G97" s="96"/>
      <c r="H97" s="96"/>
      <c r="I97" s="96"/>
      <c r="J97" s="96"/>
      <c r="K97" s="96"/>
      <c r="L97" s="96"/>
      <c r="M97" s="96"/>
      <c r="N97" s="229"/>
    </row>
    <row r="98" spans="1:14">
      <c r="A98" s="96"/>
      <c r="B98" s="96"/>
      <c r="C98" s="96"/>
      <c r="D98" s="96"/>
      <c r="E98" s="96"/>
      <c r="F98" s="96"/>
      <c r="G98" s="96"/>
      <c r="H98" s="96"/>
      <c r="I98" s="96"/>
      <c r="J98" s="96"/>
      <c r="K98" s="96"/>
      <c r="L98" s="96"/>
      <c r="M98" s="96"/>
      <c r="N98" s="229"/>
    </row>
    <row r="99" spans="1:14">
      <c r="A99" s="96"/>
      <c r="B99" s="96"/>
      <c r="C99" s="96"/>
      <c r="D99" s="96"/>
      <c r="E99" s="96"/>
      <c r="F99" s="96"/>
      <c r="G99" s="96"/>
      <c r="H99" s="96"/>
      <c r="I99" s="96"/>
      <c r="J99" s="96"/>
      <c r="K99" s="96"/>
      <c r="L99" s="96"/>
      <c r="M99" s="96"/>
      <c r="N99" s="229"/>
    </row>
    <row r="100" spans="1:14">
      <c r="A100" s="96"/>
      <c r="B100" s="96"/>
      <c r="C100" s="96"/>
      <c r="D100" s="96"/>
      <c r="E100" s="96"/>
      <c r="F100" s="96"/>
      <c r="G100" s="96"/>
      <c r="H100" s="96"/>
      <c r="I100" s="96"/>
      <c r="J100" s="96"/>
      <c r="K100" s="96"/>
      <c r="L100" s="96"/>
      <c r="M100" s="96"/>
      <c r="N100" s="229"/>
    </row>
    <row r="101" spans="1:14">
      <c r="A101" s="96"/>
      <c r="B101" s="96"/>
      <c r="C101" s="96"/>
      <c r="D101" s="96"/>
      <c r="E101" s="96"/>
      <c r="F101" s="96"/>
      <c r="G101" s="96"/>
      <c r="H101" s="96"/>
      <c r="I101" s="96"/>
      <c r="J101" s="96"/>
      <c r="K101" s="96"/>
      <c r="L101" s="96"/>
      <c r="M101" s="96"/>
      <c r="N101" s="229"/>
    </row>
    <row r="102" spans="1:14">
      <c r="A102" s="96"/>
      <c r="B102" s="96"/>
      <c r="C102" s="96"/>
      <c r="D102" s="96"/>
      <c r="E102" s="96"/>
      <c r="F102" s="96"/>
      <c r="G102" s="96"/>
      <c r="H102" s="96"/>
      <c r="I102" s="96"/>
      <c r="J102" s="96"/>
      <c r="K102" s="96"/>
      <c r="L102" s="96"/>
      <c r="M102" s="96"/>
      <c r="N102" s="229"/>
    </row>
    <row r="103" spans="1:14">
      <c r="A103" s="96"/>
      <c r="B103" s="96"/>
      <c r="C103" s="96"/>
      <c r="D103" s="96"/>
      <c r="E103" s="96"/>
      <c r="F103" s="96"/>
      <c r="G103" s="96"/>
      <c r="H103" s="96"/>
      <c r="I103" s="96"/>
      <c r="J103" s="96"/>
      <c r="K103" s="96"/>
      <c r="L103" s="96"/>
      <c r="M103" s="96"/>
      <c r="N103" s="229"/>
    </row>
    <row r="104" spans="1:14">
      <c r="A104" s="96"/>
      <c r="B104" s="96"/>
      <c r="C104" s="96"/>
      <c r="D104" s="96"/>
      <c r="E104" s="96"/>
      <c r="F104" s="96"/>
      <c r="G104" s="96"/>
      <c r="H104" s="96"/>
      <c r="I104" s="96"/>
      <c r="J104" s="96"/>
      <c r="K104" s="96"/>
      <c r="L104" s="96"/>
      <c r="M104" s="96"/>
      <c r="N104" s="229"/>
    </row>
    <row r="105" spans="1:14">
      <c r="A105" s="96"/>
      <c r="B105" s="96"/>
      <c r="C105" s="96"/>
      <c r="D105" s="96"/>
      <c r="E105" s="96"/>
      <c r="F105" s="96"/>
      <c r="G105" s="96"/>
      <c r="H105" s="96"/>
      <c r="I105" s="96"/>
      <c r="J105" s="96"/>
      <c r="K105" s="96"/>
      <c r="L105" s="96"/>
      <c r="M105" s="96"/>
      <c r="N105" s="229"/>
    </row>
    <row r="106" spans="1:14">
      <c r="A106" s="96"/>
      <c r="B106" s="96"/>
      <c r="C106" s="96"/>
      <c r="D106" s="96"/>
      <c r="E106" s="96"/>
      <c r="F106" s="96"/>
      <c r="G106" s="96"/>
      <c r="H106" s="96"/>
      <c r="I106" s="96"/>
      <c r="J106" s="96"/>
      <c r="K106" s="96"/>
      <c r="L106" s="96"/>
      <c r="M106" s="96"/>
      <c r="N106" s="229"/>
    </row>
    <row r="107" spans="1:14">
      <c r="A107" s="96"/>
      <c r="B107" s="96"/>
      <c r="C107" s="96"/>
      <c r="D107" s="96"/>
      <c r="E107" s="96"/>
      <c r="F107" s="96"/>
      <c r="G107" s="96"/>
      <c r="H107" s="96"/>
      <c r="I107" s="96"/>
      <c r="J107" s="96"/>
      <c r="K107" s="96"/>
      <c r="L107" s="96"/>
      <c r="M107" s="96"/>
      <c r="N107" s="229"/>
    </row>
    <row r="108" spans="1:14">
      <c r="A108" s="96"/>
      <c r="B108" s="96"/>
      <c r="C108" s="96"/>
      <c r="D108" s="96"/>
      <c r="E108" s="96"/>
      <c r="F108" s="96"/>
      <c r="G108" s="96"/>
      <c r="H108" s="96"/>
      <c r="I108" s="96"/>
      <c r="J108" s="96"/>
      <c r="K108" s="96"/>
      <c r="L108" s="96"/>
      <c r="M108" s="96"/>
      <c r="N108" s="229"/>
    </row>
    <row r="109" spans="1:14">
      <c r="A109" s="96"/>
      <c r="B109" s="96"/>
      <c r="C109" s="96"/>
      <c r="D109" s="96"/>
      <c r="E109" s="96"/>
      <c r="F109" s="96"/>
      <c r="G109" s="96"/>
      <c r="H109" s="96"/>
      <c r="I109" s="96"/>
      <c r="J109" s="96"/>
      <c r="K109" s="96"/>
      <c r="L109" s="96"/>
      <c r="M109" s="96"/>
      <c r="N109" s="229"/>
    </row>
    <row r="110" spans="1:14">
      <c r="A110" s="96"/>
      <c r="B110" s="96"/>
      <c r="C110" s="96"/>
      <c r="D110" s="96"/>
      <c r="E110" s="96"/>
      <c r="F110" s="96"/>
      <c r="G110" s="96"/>
      <c r="H110" s="96"/>
      <c r="I110" s="96"/>
      <c r="J110" s="96"/>
      <c r="K110" s="96"/>
      <c r="L110" s="96"/>
      <c r="M110" s="96"/>
      <c r="N110" s="229"/>
    </row>
    <row r="111" spans="1:14">
      <c r="A111" s="96"/>
      <c r="B111" s="96"/>
      <c r="C111" s="96"/>
      <c r="D111" s="96"/>
      <c r="E111" s="96"/>
      <c r="F111" s="96"/>
      <c r="G111" s="96"/>
      <c r="H111" s="96"/>
      <c r="I111" s="96"/>
      <c r="J111" s="96"/>
      <c r="K111" s="96"/>
      <c r="L111" s="96"/>
      <c r="M111" s="96"/>
      <c r="N111" s="229"/>
    </row>
    <row r="112" spans="1:14">
      <c r="A112" s="96"/>
      <c r="B112" s="96"/>
      <c r="C112" s="96"/>
      <c r="D112" s="96"/>
      <c r="E112" s="96"/>
      <c r="F112" s="96"/>
      <c r="G112" s="96"/>
      <c r="H112" s="96"/>
      <c r="I112" s="96"/>
      <c r="J112" s="96"/>
      <c r="K112" s="96"/>
      <c r="L112" s="96"/>
      <c r="M112" s="96"/>
      <c r="N112" s="229"/>
    </row>
    <row r="113" spans="1:14">
      <c r="A113" s="96"/>
      <c r="B113" s="96"/>
      <c r="C113" s="96"/>
      <c r="D113" s="96"/>
      <c r="E113" s="96"/>
      <c r="F113" s="96"/>
      <c r="G113" s="96"/>
      <c r="H113" s="96"/>
      <c r="I113" s="96"/>
      <c r="J113" s="96"/>
      <c r="K113" s="96"/>
      <c r="L113" s="96"/>
      <c r="M113" s="96"/>
      <c r="N113" s="229"/>
    </row>
    <row r="114" spans="1:14">
      <c r="A114" s="96"/>
      <c r="B114" s="96"/>
      <c r="C114" s="96"/>
      <c r="D114" s="96"/>
      <c r="E114" s="96"/>
      <c r="F114" s="96"/>
      <c r="G114" s="96"/>
      <c r="H114" s="96"/>
      <c r="I114" s="96"/>
      <c r="J114" s="96"/>
      <c r="K114" s="96"/>
      <c r="L114" s="96"/>
      <c r="M114" s="96"/>
      <c r="N114" s="229"/>
    </row>
    <row r="115" spans="1:14">
      <c r="A115" s="96"/>
      <c r="B115" s="96"/>
      <c r="C115" s="96"/>
      <c r="D115" s="96"/>
      <c r="E115" s="96"/>
      <c r="F115" s="96"/>
      <c r="G115" s="96"/>
      <c r="H115" s="96"/>
      <c r="I115" s="96"/>
      <c r="J115" s="96"/>
      <c r="K115" s="96"/>
      <c r="L115" s="96"/>
      <c r="M115" s="96"/>
      <c r="N115" s="229"/>
    </row>
    <row r="116" spans="1:14">
      <c r="A116" s="96"/>
      <c r="B116" s="96"/>
      <c r="C116" s="96"/>
      <c r="D116" s="96"/>
      <c r="E116" s="96"/>
      <c r="F116" s="96"/>
      <c r="G116" s="96"/>
      <c r="H116" s="96"/>
      <c r="I116" s="96"/>
      <c r="J116" s="96"/>
      <c r="K116" s="96"/>
      <c r="L116" s="96"/>
      <c r="M116" s="96"/>
      <c r="N116" s="229"/>
    </row>
    <row r="117" spans="1:14">
      <c r="A117" s="96"/>
      <c r="B117" s="96"/>
      <c r="C117" s="96"/>
      <c r="D117" s="96"/>
      <c r="E117" s="96"/>
      <c r="F117" s="96"/>
      <c r="G117" s="96"/>
      <c r="H117" s="96"/>
      <c r="I117" s="96"/>
      <c r="J117" s="96"/>
      <c r="K117" s="96"/>
      <c r="L117" s="96"/>
      <c r="M117" s="96"/>
      <c r="N117" s="229"/>
    </row>
    <row r="118" spans="1:14">
      <c r="A118" s="96"/>
      <c r="B118" s="96"/>
      <c r="C118" s="96"/>
      <c r="D118" s="96"/>
      <c r="E118" s="96"/>
      <c r="F118" s="96"/>
      <c r="G118" s="96"/>
      <c r="H118" s="96"/>
      <c r="I118" s="96"/>
      <c r="J118" s="96"/>
      <c r="K118" s="96"/>
      <c r="L118" s="96"/>
      <c r="M118" s="96"/>
      <c r="N118" s="229"/>
    </row>
    <row r="119" spans="1:14">
      <c r="A119" s="96"/>
      <c r="B119" s="96"/>
      <c r="C119" s="96"/>
      <c r="D119" s="96"/>
      <c r="E119" s="96"/>
      <c r="F119" s="96"/>
      <c r="G119" s="96"/>
      <c r="H119" s="96"/>
      <c r="I119" s="96"/>
      <c r="J119" s="96"/>
      <c r="K119" s="96"/>
      <c r="L119" s="96"/>
      <c r="M119" s="96"/>
      <c r="N119" s="229"/>
    </row>
    <row r="120" spans="1:14">
      <c r="A120" s="96"/>
      <c r="B120" s="96"/>
      <c r="C120" s="96"/>
      <c r="D120" s="96"/>
      <c r="E120" s="96"/>
      <c r="F120" s="96"/>
      <c r="G120" s="96"/>
      <c r="H120" s="96"/>
      <c r="I120" s="96"/>
      <c r="J120" s="96"/>
      <c r="K120" s="96"/>
      <c r="L120" s="96"/>
      <c r="M120" s="96"/>
      <c r="N120" s="229"/>
    </row>
    <row r="121" spans="1:14">
      <c r="A121" s="96"/>
      <c r="B121" s="96"/>
      <c r="C121" s="96"/>
      <c r="D121" s="96"/>
      <c r="E121" s="96"/>
      <c r="F121" s="96"/>
      <c r="G121" s="96"/>
      <c r="H121" s="96"/>
      <c r="I121" s="96"/>
      <c r="J121" s="96"/>
      <c r="K121" s="96"/>
      <c r="L121" s="96"/>
      <c r="M121" s="96"/>
      <c r="N121" s="229"/>
    </row>
    <row r="122" spans="1:14">
      <c r="A122" s="96"/>
      <c r="B122" s="96"/>
      <c r="C122" s="96"/>
      <c r="D122" s="96"/>
      <c r="E122" s="96"/>
      <c r="F122" s="96"/>
      <c r="G122" s="96"/>
      <c r="H122" s="96"/>
      <c r="I122" s="96"/>
      <c r="J122" s="96"/>
      <c r="K122" s="96"/>
      <c r="L122" s="96"/>
      <c r="M122" s="96"/>
      <c r="N122" s="229"/>
    </row>
    <row r="123" spans="1:14">
      <c r="A123" s="96"/>
      <c r="B123" s="96"/>
      <c r="C123" s="96"/>
      <c r="D123" s="96"/>
      <c r="E123" s="96"/>
      <c r="F123" s="96"/>
      <c r="G123" s="96"/>
      <c r="H123" s="96"/>
      <c r="I123" s="96"/>
      <c r="J123" s="96"/>
      <c r="K123" s="96"/>
      <c r="L123" s="96"/>
      <c r="M123" s="96"/>
      <c r="N123" s="229"/>
    </row>
    <row r="124" spans="1:14">
      <c r="A124" s="96"/>
      <c r="B124" s="96"/>
      <c r="C124" s="96"/>
      <c r="D124" s="96"/>
      <c r="E124" s="96"/>
      <c r="F124" s="96"/>
      <c r="G124" s="96"/>
      <c r="H124" s="96"/>
      <c r="I124" s="96"/>
      <c r="J124" s="96"/>
      <c r="K124" s="96"/>
      <c r="L124" s="96"/>
      <c r="M124" s="96"/>
      <c r="N124" s="229"/>
    </row>
    <row r="125" spans="1:14">
      <c r="A125" s="96"/>
      <c r="B125" s="96"/>
      <c r="C125" s="96"/>
      <c r="D125" s="96"/>
      <c r="E125" s="96"/>
      <c r="F125" s="96"/>
      <c r="G125" s="96"/>
      <c r="H125" s="96"/>
      <c r="I125" s="96"/>
      <c r="J125" s="96"/>
      <c r="K125" s="96"/>
      <c r="L125" s="96"/>
      <c r="M125" s="96"/>
      <c r="N125" s="229"/>
    </row>
    <row r="126" spans="1:14">
      <c r="A126" s="96"/>
      <c r="B126" s="96"/>
      <c r="C126" s="96"/>
      <c r="D126" s="96"/>
      <c r="E126" s="96"/>
      <c r="F126" s="96"/>
      <c r="G126" s="96"/>
      <c r="H126" s="96"/>
      <c r="I126" s="96"/>
      <c r="J126" s="96"/>
      <c r="K126" s="96"/>
      <c r="L126" s="96"/>
      <c r="M126" s="96"/>
      <c r="N126" s="229"/>
    </row>
    <row r="127" spans="1:14">
      <c r="A127" s="96"/>
      <c r="B127" s="96"/>
      <c r="C127" s="96"/>
      <c r="D127" s="96"/>
      <c r="E127" s="96"/>
      <c r="F127" s="96"/>
      <c r="G127" s="96"/>
      <c r="H127" s="96"/>
      <c r="I127" s="96"/>
      <c r="J127" s="96"/>
      <c r="K127" s="96"/>
      <c r="L127" s="96"/>
      <c r="M127" s="96"/>
      <c r="N127" s="229"/>
    </row>
    <row r="128" spans="1:14">
      <c r="A128" s="96"/>
      <c r="B128" s="96"/>
      <c r="C128" s="96"/>
      <c r="D128" s="96"/>
      <c r="E128" s="96"/>
      <c r="F128" s="96"/>
      <c r="G128" s="96"/>
      <c r="H128" s="96"/>
      <c r="I128" s="96"/>
      <c r="J128" s="96"/>
      <c r="K128" s="96"/>
      <c r="L128" s="96"/>
      <c r="M128" s="96"/>
      <c r="N128" s="229"/>
    </row>
    <row r="129" spans="1:14">
      <c r="A129" s="96"/>
      <c r="B129" s="96"/>
      <c r="C129" s="96"/>
      <c r="D129" s="96"/>
      <c r="E129" s="96"/>
      <c r="F129" s="96"/>
      <c r="G129" s="96"/>
      <c r="H129" s="96"/>
      <c r="I129" s="96"/>
      <c r="J129" s="96"/>
      <c r="K129" s="96"/>
      <c r="L129" s="96"/>
      <c r="M129" s="96"/>
      <c r="N129" s="229"/>
    </row>
    <row r="130" spans="1:14">
      <c r="A130" s="96"/>
      <c r="B130" s="96"/>
      <c r="C130" s="96"/>
      <c r="D130" s="96"/>
      <c r="E130" s="96"/>
      <c r="F130" s="96"/>
      <c r="G130" s="96"/>
      <c r="H130" s="96"/>
      <c r="I130" s="96"/>
      <c r="J130" s="96"/>
      <c r="K130" s="96"/>
      <c r="L130" s="96"/>
      <c r="M130" s="96"/>
      <c r="N130" s="229"/>
    </row>
    <row r="131" spans="1:14">
      <c r="A131" s="96"/>
      <c r="B131" s="96"/>
      <c r="C131" s="96"/>
      <c r="D131" s="96"/>
      <c r="E131" s="96"/>
      <c r="F131" s="96"/>
      <c r="G131" s="96"/>
      <c r="H131" s="96"/>
      <c r="I131" s="96"/>
      <c r="J131" s="96"/>
      <c r="K131" s="96"/>
      <c r="L131" s="96"/>
      <c r="M131" s="96"/>
      <c r="N131" s="229"/>
    </row>
    <row r="132" spans="1:14">
      <c r="A132" s="96"/>
      <c r="B132" s="96"/>
      <c r="C132" s="96"/>
      <c r="D132" s="96"/>
      <c r="E132" s="96"/>
      <c r="F132" s="96"/>
      <c r="G132" s="96"/>
      <c r="H132" s="96"/>
      <c r="I132" s="96"/>
      <c r="J132" s="96"/>
      <c r="K132" s="96"/>
      <c r="L132" s="96"/>
      <c r="M132" s="96"/>
      <c r="N132" s="229"/>
    </row>
    <row r="133" spans="1:14">
      <c r="A133" s="96"/>
      <c r="B133" s="96"/>
      <c r="C133" s="96"/>
      <c r="D133" s="96"/>
      <c r="E133" s="96"/>
      <c r="F133" s="96"/>
      <c r="G133" s="96"/>
      <c r="H133" s="96"/>
      <c r="I133" s="96"/>
      <c r="J133" s="96"/>
      <c r="K133" s="96"/>
      <c r="L133" s="96"/>
      <c r="M133" s="96"/>
      <c r="N133" s="229"/>
    </row>
    <row r="134" spans="1:14">
      <c r="A134" s="96"/>
      <c r="B134" s="96"/>
      <c r="C134" s="96"/>
      <c r="D134" s="96"/>
      <c r="E134" s="96"/>
      <c r="F134" s="96"/>
      <c r="G134" s="96"/>
      <c r="H134" s="96"/>
      <c r="I134" s="96"/>
      <c r="J134" s="96"/>
      <c r="K134" s="96"/>
      <c r="L134" s="96"/>
      <c r="M134" s="96"/>
      <c r="N134" s="229"/>
    </row>
    <row r="135" spans="1:14">
      <c r="A135" s="96"/>
      <c r="B135" s="96"/>
      <c r="C135" s="96"/>
      <c r="D135" s="96"/>
      <c r="E135" s="96"/>
      <c r="F135" s="96"/>
      <c r="G135" s="96"/>
      <c r="H135" s="96"/>
      <c r="I135" s="96"/>
      <c r="J135" s="96"/>
      <c r="K135" s="96"/>
      <c r="L135" s="96"/>
      <c r="M135" s="96"/>
      <c r="N135" s="229"/>
    </row>
    <row r="136" spans="1:14">
      <c r="A136" s="96"/>
      <c r="B136" s="96"/>
      <c r="C136" s="96"/>
      <c r="D136" s="96"/>
      <c r="E136" s="96"/>
      <c r="F136" s="96"/>
      <c r="G136" s="96"/>
      <c r="H136" s="96"/>
      <c r="I136" s="96"/>
      <c r="J136" s="96"/>
      <c r="K136" s="96"/>
      <c r="L136" s="96"/>
      <c r="M136" s="96"/>
      <c r="N136" s="229"/>
    </row>
    <row r="137" spans="1:14">
      <c r="A137" s="96"/>
      <c r="B137" s="96"/>
      <c r="C137" s="96"/>
      <c r="D137" s="96"/>
      <c r="E137" s="96"/>
      <c r="F137" s="96"/>
      <c r="G137" s="96"/>
      <c r="H137" s="96"/>
      <c r="I137" s="96"/>
      <c r="J137" s="96"/>
      <c r="K137" s="96"/>
      <c r="L137" s="96"/>
      <c r="M137" s="96"/>
      <c r="N137" s="229"/>
    </row>
    <row r="138" spans="1:14">
      <c r="A138" s="96"/>
      <c r="B138" s="96"/>
      <c r="C138" s="96"/>
      <c r="D138" s="96"/>
      <c r="E138" s="96"/>
      <c r="F138" s="96"/>
      <c r="G138" s="96"/>
      <c r="H138" s="96"/>
      <c r="I138" s="96"/>
      <c r="J138" s="96"/>
      <c r="K138" s="96"/>
      <c r="L138" s="96"/>
      <c r="M138" s="96"/>
      <c r="N138" s="229"/>
    </row>
    <row r="139" spans="1:14">
      <c r="A139" s="96"/>
      <c r="B139" s="96"/>
      <c r="C139" s="96"/>
      <c r="D139" s="96"/>
      <c r="E139" s="96"/>
      <c r="F139" s="96"/>
      <c r="G139" s="96"/>
      <c r="H139" s="96"/>
      <c r="I139" s="96"/>
      <c r="J139" s="96"/>
      <c r="K139" s="96"/>
      <c r="L139" s="96"/>
      <c r="M139" s="96"/>
      <c r="N139" s="229"/>
    </row>
    <row r="140" spans="1:14">
      <c r="A140" s="96"/>
      <c r="B140" s="96"/>
      <c r="C140" s="96"/>
      <c r="D140" s="96"/>
      <c r="E140" s="96"/>
      <c r="F140" s="96"/>
      <c r="G140" s="96"/>
      <c r="H140" s="96"/>
      <c r="I140" s="96"/>
      <c r="J140" s="96"/>
      <c r="K140" s="96"/>
      <c r="L140" s="96"/>
      <c r="M140" s="96"/>
      <c r="N140" s="229"/>
    </row>
    <row r="141" spans="1:14">
      <c r="A141" s="96"/>
      <c r="B141" s="96"/>
      <c r="C141" s="96"/>
      <c r="D141" s="96"/>
      <c r="E141" s="96"/>
      <c r="F141" s="96"/>
      <c r="G141" s="96"/>
      <c r="H141" s="96"/>
      <c r="I141" s="96"/>
      <c r="J141" s="96"/>
      <c r="K141" s="96"/>
      <c r="L141" s="96"/>
      <c r="M141" s="96"/>
      <c r="N141" s="229"/>
    </row>
    <row r="142" spans="1:14">
      <c r="A142" s="96"/>
      <c r="B142" s="96"/>
      <c r="C142" s="96"/>
      <c r="D142" s="96"/>
      <c r="E142" s="96"/>
      <c r="F142" s="96"/>
      <c r="G142" s="96"/>
      <c r="H142" s="96"/>
      <c r="I142" s="96"/>
      <c r="J142" s="96"/>
      <c r="K142" s="96"/>
      <c r="L142" s="96"/>
      <c r="M142" s="96"/>
      <c r="N142" s="229"/>
    </row>
    <row r="143" spans="1:14">
      <c r="A143" s="96"/>
      <c r="B143" s="96"/>
      <c r="C143" s="96"/>
      <c r="D143" s="96"/>
      <c r="E143" s="96"/>
      <c r="F143" s="96"/>
      <c r="G143" s="96"/>
      <c r="H143" s="96"/>
      <c r="I143" s="96"/>
      <c r="J143" s="96"/>
      <c r="K143" s="96"/>
      <c r="L143" s="96"/>
      <c r="M143" s="96"/>
      <c r="N143" s="229"/>
    </row>
    <row r="144" spans="1:14">
      <c r="A144" s="96"/>
      <c r="B144" s="96"/>
      <c r="C144" s="96"/>
      <c r="D144" s="96"/>
      <c r="E144" s="96"/>
      <c r="F144" s="96"/>
      <c r="G144" s="96"/>
      <c r="H144" s="96"/>
      <c r="I144" s="96"/>
      <c r="J144" s="96"/>
      <c r="K144" s="96"/>
      <c r="L144" s="96"/>
      <c r="M144" s="96"/>
      <c r="N144" s="229"/>
    </row>
    <row r="145" spans="1:14">
      <c r="A145" s="96"/>
      <c r="B145" s="96"/>
      <c r="C145" s="96"/>
      <c r="D145" s="96"/>
      <c r="E145" s="96"/>
      <c r="F145" s="96"/>
      <c r="G145" s="96"/>
      <c r="H145" s="96"/>
      <c r="I145" s="96"/>
      <c r="J145" s="96"/>
      <c r="K145" s="96"/>
      <c r="L145" s="96"/>
      <c r="M145" s="96"/>
      <c r="N145" s="229"/>
    </row>
    <row r="146" spans="1:14">
      <c r="A146" s="96"/>
      <c r="B146" s="96"/>
      <c r="C146" s="96"/>
      <c r="D146" s="96"/>
      <c r="E146" s="96"/>
      <c r="F146" s="96"/>
      <c r="G146" s="96"/>
      <c r="H146" s="96"/>
      <c r="I146" s="96"/>
      <c r="J146" s="96"/>
      <c r="K146" s="96"/>
      <c r="L146" s="96"/>
      <c r="M146" s="96"/>
      <c r="N146" s="229"/>
    </row>
    <row r="147" spans="1:14">
      <c r="A147" s="96"/>
      <c r="B147" s="96"/>
      <c r="C147" s="96"/>
      <c r="D147" s="96"/>
      <c r="E147" s="96"/>
      <c r="F147" s="96"/>
      <c r="G147" s="96"/>
      <c r="H147" s="96"/>
      <c r="I147" s="96"/>
      <c r="J147" s="96"/>
      <c r="K147" s="96"/>
      <c r="L147" s="96"/>
      <c r="M147" s="96"/>
      <c r="N147" s="229"/>
    </row>
    <row r="148" spans="1:14">
      <c r="A148" s="96"/>
      <c r="B148" s="96"/>
      <c r="C148" s="96"/>
      <c r="D148" s="96"/>
      <c r="E148" s="96"/>
      <c r="F148" s="96"/>
      <c r="G148" s="96"/>
      <c r="H148" s="96"/>
      <c r="I148" s="96"/>
      <c r="J148" s="96"/>
      <c r="K148" s="96"/>
      <c r="L148" s="96"/>
      <c r="M148" s="96"/>
      <c r="N148" s="229"/>
    </row>
    <row r="149" spans="1:14">
      <c r="A149" s="229"/>
      <c r="B149" s="229"/>
      <c r="C149" s="229"/>
      <c r="D149" s="229"/>
      <c r="E149" s="229"/>
      <c r="F149" s="229"/>
      <c r="G149" s="229"/>
      <c r="H149" s="229"/>
      <c r="I149" s="229"/>
      <c r="J149" s="229"/>
      <c r="K149" s="229"/>
      <c r="L149" s="229"/>
      <c r="M149" s="229"/>
      <c r="N149" s="229"/>
    </row>
    <row r="150" spans="1:14">
      <c r="A150" s="229"/>
      <c r="B150" s="229"/>
      <c r="C150" s="229"/>
      <c r="D150" s="229"/>
      <c r="E150" s="229"/>
      <c r="F150" s="229"/>
      <c r="G150" s="229"/>
      <c r="H150" s="229"/>
      <c r="I150" s="229"/>
      <c r="J150" s="229"/>
      <c r="K150" s="229"/>
      <c r="L150" s="229"/>
      <c r="M150" s="229"/>
      <c r="N150" s="229"/>
    </row>
    <row r="151" spans="1:14">
      <c r="A151" s="229"/>
      <c r="B151" s="229"/>
      <c r="C151" s="229"/>
      <c r="D151" s="229"/>
      <c r="E151" s="229"/>
      <c r="F151" s="229"/>
      <c r="G151" s="229"/>
      <c r="H151" s="229"/>
      <c r="I151" s="229"/>
      <c r="J151" s="229"/>
      <c r="K151" s="229"/>
      <c r="L151" s="229"/>
      <c r="M151" s="229"/>
      <c r="N151" s="229"/>
    </row>
    <row r="152" spans="1:14">
      <c r="A152" s="229"/>
      <c r="B152" s="229"/>
      <c r="C152" s="229"/>
      <c r="D152" s="229"/>
      <c r="E152" s="229"/>
      <c r="F152" s="229"/>
      <c r="G152" s="229"/>
      <c r="H152" s="229"/>
      <c r="I152" s="229"/>
      <c r="J152" s="229"/>
      <c r="K152" s="229"/>
      <c r="L152" s="229"/>
      <c r="M152" s="229"/>
      <c r="N152" s="229"/>
    </row>
    <row r="153" spans="1:14">
      <c r="A153" s="229"/>
      <c r="B153" s="229"/>
      <c r="C153" s="229"/>
      <c r="D153" s="229"/>
      <c r="E153" s="229"/>
      <c r="F153" s="229"/>
      <c r="G153" s="229"/>
      <c r="H153" s="229"/>
      <c r="I153" s="229"/>
      <c r="J153" s="229"/>
      <c r="K153" s="229"/>
      <c r="L153" s="229"/>
      <c r="M153" s="229"/>
      <c r="N153" s="229"/>
    </row>
    <row r="154" spans="1:14">
      <c r="A154" s="229"/>
      <c r="B154" s="229"/>
      <c r="C154" s="229"/>
      <c r="D154" s="229"/>
      <c r="E154" s="229"/>
      <c r="F154" s="229"/>
      <c r="G154" s="229"/>
      <c r="H154" s="229"/>
      <c r="I154" s="229"/>
      <c r="J154" s="229"/>
      <c r="K154" s="229"/>
      <c r="L154" s="229"/>
      <c r="M154" s="229"/>
      <c r="N154" s="229"/>
    </row>
    <row r="155" spans="1:14">
      <c r="A155" s="229"/>
      <c r="B155" s="229"/>
      <c r="C155" s="229"/>
      <c r="D155" s="229"/>
      <c r="E155" s="229"/>
      <c r="F155" s="229"/>
      <c r="G155" s="229"/>
      <c r="H155" s="229"/>
      <c r="I155" s="229"/>
      <c r="J155" s="229"/>
      <c r="K155" s="229"/>
      <c r="L155" s="229"/>
      <c r="M155" s="229"/>
      <c r="N155" s="229"/>
    </row>
    <row r="156" spans="1:14">
      <c r="A156" s="229"/>
      <c r="B156" s="229"/>
      <c r="C156" s="229"/>
      <c r="D156" s="229"/>
      <c r="E156" s="229"/>
      <c r="F156" s="229"/>
      <c r="G156" s="229"/>
      <c r="H156" s="229"/>
      <c r="I156" s="229"/>
      <c r="J156" s="229"/>
      <c r="K156" s="229"/>
      <c r="L156" s="229"/>
      <c r="M156" s="229"/>
      <c r="N156" s="229"/>
    </row>
    <row r="157" spans="1:14">
      <c r="A157" s="229"/>
      <c r="B157" s="229"/>
      <c r="C157" s="229"/>
      <c r="D157" s="229"/>
      <c r="E157" s="229"/>
      <c r="F157" s="229"/>
      <c r="G157" s="229"/>
      <c r="H157" s="229"/>
      <c r="I157" s="229"/>
      <c r="J157" s="229"/>
      <c r="K157" s="229"/>
      <c r="L157" s="229"/>
      <c r="M157" s="229"/>
      <c r="N157" s="229"/>
    </row>
    <row r="158" spans="1:14">
      <c r="A158" s="229"/>
      <c r="B158" s="229"/>
      <c r="C158" s="229"/>
      <c r="D158" s="229"/>
      <c r="E158" s="229"/>
      <c r="F158" s="229"/>
      <c r="G158" s="229"/>
      <c r="H158" s="229"/>
      <c r="I158" s="229"/>
      <c r="J158" s="229"/>
      <c r="K158" s="229"/>
      <c r="L158" s="229"/>
      <c r="M158" s="229"/>
      <c r="N158" s="229"/>
    </row>
    <row r="159" spans="1:14">
      <c r="A159" s="229"/>
      <c r="B159" s="229"/>
      <c r="C159" s="229"/>
      <c r="D159" s="229"/>
      <c r="E159" s="229"/>
      <c r="F159" s="229"/>
      <c r="G159" s="229"/>
      <c r="H159" s="229"/>
      <c r="I159" s="229"/>
      <c r="J159" s="229"/>
      <c r="K159" s="229"/>
      <c r="L159" s="229"/>
      <c r="M159" s="229"/>
      <c r="N159" s="229"/>
    </row>
    <row r="160" spans="1:14">
      <c r="A160" s="229"/>
      <c r="B160" s="229"/>
      <c r="C160" s="229"/>
      <c r="D160" s="229"/>
      <c r="E160" s="229"/>
      <c r="F160" s="229"/>
      <c r="G160" s="229"/>
      <c r="H160" s="229"/>
      <c r="I160" s="229"/>
      <c r="J160" s="229"/>
      <c r="K160" s="229"/>
      <c r="L160" s="229"/>
      <c r="M160" s="229"/>
      <c r="N160" s="229"/>
    </row>
    <row r="161" spans="1:14">
      <c r="A161" s="229"/>
      <c r="B161" s="229"/>
      <c r="C161" s="229"/>
      <c r="D161" s="229"/>
      <c r="E161" s="229"/>
      <c r="F161" s="229"/>
      <c r="G161" s="229"/>
      <c r="H161" s="229"/>
      <c r="I161" s="229"/>
      <c r="J161" s="229"/>
      <c r="K161" s="229"/>
      <c r="L161" s="229"/>
      <c r="M161" s="229"/>
      <c r="N161" s="229"/>
    </row>
    <row r="162" spans="1:14">
      <c r="A162" s="229"/>
      <c r="B162" s="229"/>
      <c r="C162" s="229"/>
      <c r="D162" s="229"/>
      <c r="E162" s="229"/>
      <c r="F162" s="229"/>
      <c r="G162" s="229"/>
      <c r="H162" s="229"/>
      <c r="I162" s="229"/>
      <c r="J162" s="229"/>
      <c r="K162" s="229"/>
      <c r="L162" s="229"/>
      <c r="M162" s="229"/>
      <c r="N162" s="229"/>
    </row>
    <row r="163" spans="1:14">
      <c r="A163" s="229"/>
      <c r="B163" s="229"/>
      <c r="C163" s="229"/>
      <c r="D163" s="229"/>
      <c r="E163" s="229"/>
      <c r="F163" s="229"/>
      <c r="G163" s="229"/>
      <c r="H163" s="229"/>
      <c r="I163" s="229"/>
      <c r="J163" s="229"/>
      <c r="K163" s="229"/>
      <c r="L163" s="229"/>
      <c r="M163" s="229"/>
      <c r="N163" s="229"/>
    </row>
    <row r="164" spans="1:14">
      <c r="A164" s="229"/>
      <c r="B164" s="229"/>
      <c r="C164" s="229"/>
      <c r="D164" s="229"/>
      <c r="E164" s="229"/>
      <c r="F164" s="229"/>
      <c r="G164" s="229"/>
      <c r="H164" s="229"/>
      <c r="I164" s="229"/>
      <c r="J164" s="229"/>
      <c r="K164" s="229"/>
      <c r="L164" s="229"/>
      <c r="M164" s="229"/>
      <c r="N164" s="229"/>
    </row>
    <row r="165" spans="1:14">
      <c r="A165" s="229"/>
      <c r="B165" s="229"/>
      <c r="C165" s="229"/>
      <c r="D165" s="229"/>
      <c r="E165" s="229"/>
      <c r="F165" s="229"/>
      <c r="G165" s="229"/>
      <c r="H165" s="229"/>
      <c r="I165" s="229"/>
      <c r="J165" s="229"/>
      <c r="K165" s="229"/>
      <c r="L165" s="229"/>
      <c r="M165" s="229"/>
      <c r="N165" s="229"/>
    </row>
    <row r="166" spans="1:14">
      <c r="A166" s="229"/>
      <c r="B166" s="229"/>
      <c r="C166" s="229"/>
      <c r="D166" s="229"/>
      <c r="E166" s="229"/>
      <c r="F166" s="229"/>
      <c r="G166" s="229"/>
      <c r="H166" s="229"/>
      <c r="I166" s="229"/>
      <c r="J166" s="229"/>
      <c r="K166" s="229"/>
      <c r="L166" s="229"/>
      <c r="M166" s="229"/>
      <c r="N166" s="229"/>
    </row>
    <row r="167" spans="1:14">
      <c r="A167" s="229"/>
      <c r="B167" s="229"/>
      <c r="C167" s="229"/>
      <c r="D167" s="229"/>
      <c r="E167" s="229"/>
      <c r="F167" s="229"/>
      <c r="G167" s="229"/>
      <c r="H167" s="229"/>
      <c r="I167" s="229"/>
      <c r="J167" s="229"/>
      <c r="K167" s="229"/>
      <c r="L167" s="229"/>
      <c r="M167" s="229"/>
      <c r="N167" s="229"/>
    </row>
    <row r="168" spans="1:14">
      <c r="A168" s="229"/>
      <c r="B168" s="229"/>
      <c r="C168" s="229"/>
      <c r="D168" s="229"/>
      <c r="E168" s="229"/>
      <c r="F168" s="229"/>
      <c r="G168" s="229"/>
      <c r="H168" s="229"/>
      <c r="I168" s="229"/>
      <c r="J168" s="229"/>
      <c r="K168" s="229"/>
      <c r="L168" s="229"/>
      <c r="M168" s="229"/>
      <c r="N168" s="229"/>
    </row>
    <row r="169" spans="1:14">
      <c r="A169" s="229"/>
      <c r="B169" s="229"/>
      <c r="C169" s="229"/>
      <c r="D169" s="229"/>
      <c r="E169" s="229"/>
      <c r="F169" s="229"/>
      <c r="G169" s="229"/>
      <c r="H169" s="229"/>
      <c r="I169" s="229"/>
      <c r="J169" s="229"/>
      <c r="K169" s="229"/>
      <c r="L169" s="229"/>
      <c r="M169" s="229"/>
      <c r="N169" s="229"/>
    </row>
    <row r="170" spans="1:14">
      <c r="A170" s="229"/>
      <c r="B170" s="229"/>
      <c r="C170" s="229"/>
      <c r="D170" s="229"/>
      <c r="E170" s="229"/>
      <c r="F170" s="229"/>
      <c r="G170" s="229"/>
      <c r="H170" s="229"/>
      <c r="I170" s="229"/>
      <c r="J170" s="229"/>
      <c r="K170" s="229"/>
      <c r="L170" s="229"/>
      <c r="M170" s="229"/>
      <c r="N170" s="229"/>
    </row>
    <row r="171" spans="1:14">
      <c r="A171" s="229"/>
      <c r="B171" s="229"/>
      <c r="C171" s="229"/>
      <c r="D171" s="229"/>
      <c r="E171" s="229"/>
      <c r="F171" s="229"/>
      <c r="G171" s="229"/>
      <c r="H171" s="229"/>
      <c r="I171" s="229"/>
      <c r="J171" s="229"/>
      <c r="K171" s="229"/>
      <c r="L171" s="229"/>
      <c r="M171" s="229"/>
      <c r="N171" s="229"/>
    </row>
    <row r="172" spans="1:14">
      <c r="A172" s="229"/>
      <c r="B172" s="229"/>
      <c r="C172" s="229"/>
      <c r="D172" s="229"/>
      <c r="E172" s="229"/>
      <c r="F172" s="229"/>
      <c r="G172" s="229"/>
      <c r="H172" s="229"/>
      <c r="I172" s="229"/>
      <c r="J172" s="229"/>
      <c r="K172" s="229"/>
      <c r="L172" s="229"/>
      <c r="M172" s="229"/>
      <c r="N172" s="229"/>
    </row>
    <row r="173" spans="1:14">
      <c r="A173" s="229"/>
      <c r="B173" s="229"/>
      <c r="C173" s="229"/>
      <c r="D173" s="229"/>
      <c r="E173" s="229"/>
      <c r="F173" s="229"/>
      <c r="G173" s="229"/>
      <c r="H173" s="229"/>
      <c r="I173" s="229"/>
      <c r="J173" s="229"/>
      <c r="K173" s="229"/>
      <c r="L173" s="229"/>
      <c r="M173" s="229"/>
      <c r="N173" s="229"/>
    </row>
    <row r="174" spans="1:14">
      <c r="A174" s="229"/>
      <c r="B174" s="229"/>
      <c r="C174" s="229"/>
      <c r="D174" s="229"/>
      <c r="E174" s="229"/>
      <c r="F174" s="229"/>
      <c r="G174" s="229"/>
      <c r="H174" s="229"/>
      <c r="I174" s="229"/>
      <c r="J174" s="229"/>
      <c r="K174" s="229"/>
      <c r="L174" s="229"/>
      <c r="M174" s="229"/>
      <c r="N174" s="229"/>
    </row>
    <row r="175" spans="1:14">
      <c r="A175" s="229"/>
      <c r="B175" s="229"/>
      <c r="C175" s="229"/>
      <c r="D175" s="229"/>
      <c r="E175" s="229"/>
      <c r="F175" s="229"/>
      <c r="G175" s="229"/>
      <c r="H175" s="229"/>
      <c r="I175" s="229"/>
      <c r="J175" s="229"/>
      <c r="K175" s="229"/>
      <c r="L175" s="229"/>
      <c r="M175" s="229"/>
      <c r="N175" s="229"/>
    </row>
    <row r="176" spans="1:14">
      <c r="A176" s="229"/>
      <c r="B176" s="229"/>
      <c r="C176" s="229"/>
      <c r="D176" s="229"/>
      <c r="E176" s="229"/>
      <c r="F176" s="229"/>
      <c r="G176" s="229"/>
      <c r="H176" s="229"/>
      <c r="I176" s="229"/>
      <c r="J176" s="229"/>
      <c r="K176" s="229"/>
      <c r="L176" s="229"/>
      <c r="M176" s="229"/>
      <c r="N176" s="229"/>
    </row>
    <row r="177" spans="1:14">
      <c r="A177" s="229"/>
      <c r="B177" s="229"/>
      <c r="C177" s="229"/>
      <c r="D177" s="229"/>
      <c r="E177" s="229"/>
      <c r="F177" s="229"/>
      <c r="G177" s="229"/>
      <c r="H177" s="229"/>
      <c r="I177" s="229"/>
      <c r="J177" s="229"/>
      <c r="K177" s="229"/>
      <c r="L177" s="229"/>
      <c r="M177" s="229"/>
      <c r="N177" s="229"/>
    </row>
    <row r="178" spans="1:14">
      <c r="A178" s="229"/>
      <c r="B178" s="229"/>
      <c r="C178" s="229"/>
      <c r="D178" s="229"/>
      <c r="E178" s="229"/>
      <c r="F178" s="229"/>
      <c r="G178" s="229"/>
      <c r="H178" s="229"/>
      <c r="I178" s="229"/>
      <c r="J178" s="229"/>
      <c r="K178" s="229"/>
      <c r="L178" s="229"/>
      <c r="M178" s="229"/>
      <c r="N178" s="229"/>
    </row>
    <row r="179" spans="1:14">
      <c r="A179" s="229"/>
      <c r="B179" s="229"/>
      <c r="C179" s="229"/>
      <c r="D179" s="229"/>
      <c r="E179" s="229"/>
      <c r="F179" s="229"/>
      <c r="G179" s="229"/>
      <c r="H179" s="229"/>
      <c r="I179" s="229"/>
      <c r="J179" s="229"/>
      <c r="K179" s="229"/>
      <c r="L179" s="229"/>
      <c r="M179" s="229"/>
      <c r="N179" s="229"/>
    </row>
    <row r="180" spans="1:14">
      <c r="A180" s="229"/>
      <c r="B180" s="229"/>
      <c r="C180" s="229"/>
      <c r="D180" s="229"/>
      <c r="E180" s="229"/>
      <c r="F180" s="229"/>
      <c r="G180" s="229"/>
      <c r="H180" s="229"/>
      <c r="I180" s="229"/>
      <c r="J180" s="229"/>
      <c r="K180" s="229"/>
      <c r="L180" s="229"/>
      <c r="M180" s="229"/>
      <c r="N180" s="229"/>
    </row>
    <row r="181" spans="1:14">
      <c r="A181" s="229"/>
      <c r="B181" s="229"/>
      <c r="C181" s="229"/>
      <c r="D181" s="229"/>
      <c r="E181" s="229"/>
      <c r="F181" s="229"/>
      <c r="G181" s="229"/>
      <c r="H181" s="229"/>
      <c r="I181" s="229"/>
      <c r="J181" s="229"/>
      <c r="K181" s="229"/>
      <c r="L181" s="229"/>
      <c r="M181" s="229"/>
      <c r="N181" s="229"/>
    </row>
    <row r="182" spans="1:14">
      <c r="A182" s="229"/>
      <c r="B182" s="229"/>
      <c r="C182" s="229"/>
      <c r="D182" s="229"/>
      <c r="E182" s="229"/>
      <c r="F182" s="229"/>
      <c r="G182" s="229"/>
      <c r="H182" s="229"/>
      <c r="I182" s="229"/>
      <c r="J182" s="229"/>
      <c r="K182" s="229"/>
      <c r="L182" s="229"/>
      <c r="M182" s="229"/>
      <c r="N182" s="229"/>
    </row>
    <row r="183" spans="1:14">
      <c r="A183" s="229"/>
      <c r="B183" s="229"/>
      <c r="C183" s="229"/>
      <c r="D183" s="229"/>
      <c r="E183" s="229"/>
      <c r="F183" s="229"/>
      <c r="G183" s="229"/>
      <c r="H183" s="229"/>
      <c r="I183" s="229"/>
      <c r="J183" s="229"/>
      <c r="K183" s="229"/>
      <c r="L183" s="229"/>
      <c r="M183" s="229"/>
      <c r="N183" s="229"/>
    </row>
    <row r="184" spans="1:14">
      <c r="A184" s="229"/>
      <c r="B184" s="229"/>
      <c r="C184" s="229"/>
      <c r="D184" s="229"/>
      <c r="E184" s="229"/>
      <c r="F184" s="229"/>
      <c r="G184" s="229"/>
      <c r="H184" s="229"/>
      <c r="I184" s="229"/>
      <c r="J184" s="229"/>
      <c r="K184" s="229"/>
      <c r="L184" s="229"/>
      <c r="M184" s="229"/>
      <c r="N184" s="229"/>
    </row>
    <row r="185" spans="1:14">
      <c r="A185" s="229"/>
      <c r="B185" s="229"/>
      <c r="C185" s="229"/>
      <c r="D185" s="229"/>
      <c r="E185" s="229"/>
      <c r="F185" s="229"/>
      <c r="G185" s="229"/>
      <c r="H185" s="229"/>
      <c r="I185" s="229"/>
      <c r="J185" s="229"/>
      <c r="K185" s="229"/>
      <c r="L185" s="229"/>
      <c r="M185" s="229"/>
      <c r="N185" s="229"/>
    </row>
    <row r="186" spans="1:14">
      <c r="A186" s="229"/>
      <c r="B186" s="229"/>
      <c r="C186" s="229"/>
      <c r="D186" s="229"/>
      <c r="E186" s="229"/>
      <c r="F186" s="229"/>
      <c r="G186" s="229"/>
      <c r="H186" s="229"/>
      <c r="I186" s="229"/>
      <c r="J186" s="229"/>
      <c r="K186" s="229"/>
      <c r="L186" s="229"/>
      <c r="M186" s="229"/>
      <c r="N186" s="229"/>
    </row>
    <row r="187" spans="1:14">
      <c r="A187" s="229"/>
      <c r="B187" s="229"/>
      <c r="C187" s="229"/>
      <c r="D187" s="229"/>
      <c r="E187" s="229"/>
      <c r="F187" s="229"/>
      <c r="G187" s="229"/>
      <c r="H187" s="229"/>
      <c r="I187" s="229"/>
      <c r="J187" s="229"/>
      <c r="K187" s="229"/>
      <c r="L187" s="229"/>
      <c r="M187" s="229"/>
      <c r="N187" s="229"/>
    </row>
    <row r="188" spans="1:14">
      <c r="A188" s="229"/>
      <c r="B188" s="229"/>
      <c r="C188" s="229"/>
      <c r="D188" s="229"/>
      <c r="E188" s="229"/>
      <c r="F188" s="229"/>
      <c r="G188" s="229"/>
      <c r="H188" s="229"/>
      <c r="I188" s="229"/>
      <c r="J188" s="229"/>
      <c r="K188" s="229"/>
      <c r="L188" s="229"/>
      <c r="M188" s="229"/>
      <c r="N188" s="229"/>
    </row>
    <row r="189" spans="1:14">
      <c r="A189" s="229"/>
      <c r="B189" s="229"/>
      <c r="C189" s="229"/>
      <c r="D189" s="229"/>
      <c r="E189" s="229"/>
      <c r="F189" s="229"/>
      <c r="G189" s="229"/>
      <c r="H189" s="229"/>
      <c r="I189" s="229"/>
      <c r="J189" s="229"/>
      <c r="K189" s="229"/>
      <c r="L189" s="229"/>
      <c r="M189" s="229"/>
      <c r="N189" s="229"/>
    </row>
    <row r="190" spans="1:14">
      <c r="A190" s="229"/>
      <c r="B190" s="229"/>
      <c r="C190" s="229"/>
      <c r="D190" s="229"/>
      <c r="E190" s="229"/>
      <c r="F190" s="229"/>
      <c r="G190" s="229"/>
      <c r="H190" s="229"/>
      <c r="I190" s="229"/>
      <c r="J190" s="229"/>
      <c r="K190" s="229"/>
      <c r="L190" s="229"/>
      <c r="M190" s="229"/>
      <c r="N190" s="229"/>
    </row>
    <row r="191" spans="1:14">
      <c r="A191" s="229"/>
      <c r="B191" s="229"/>
      <c r="C191" s="229"/>
      <c r="D191" s="229"/>
      <c r="E191" s="229"/>
      <c r="F191" s="229"/>
      <c r="G191" s="229"/>
      <c r="H191" s="229"/>
      <c r="I191" s="229"/>
      <c r="J191" s="229"/>
      <c r="K191" s="229"/>
      <c r="L191" s="229"/>
      <c r="M191" s="229"/>
      <c r="N191" s="229"/>
    </row>
    <row r="192" spans="1:14">
      <c r="A192" s="229"/>
      <c r="B192" s="229"/>
      <c r="C192" s="229"/>
      <c r="D192" s="229"/>
      <c r="E192" s="229"/>
      <c r="F192" s="229"/>
      <c r="G192" s="229"/>
      <c r="H192" s="229"/>
      <c r="I192" s="229"/>
      <c r="J192" s="229"/>
      <c r="K192" s="229"/>
      <c r="L192" s="229"/>
      <c r="M192" s="229"/>
      <c r="N192" s="229"/>
    </row>
    <row r="193" spans="1:14">
      <c r="A193" s="229"/>
      <c r="B193" s="229"/>
      <c r="C193" s="229"/>
      <c r="D193" s="229"/>
      <c r="E193" s="229"/>
      <c r="F193" s="229"/>
      <c r="G193" s="229"/>
      <c r="H193" s="229"/>
      <c r="I193" s="229"/>
      <c r="J193" s="229"/>
      <c r="K193" s="229"/>
      <c r="L193" s="229"/>
      <c r="M193" s="229"/>
      <c r="N193" s="229"/>
    </row>
    <row r="194" spans="1:14">
      <c r="A194" s="229"/>
      <c r="B194" s="229"/>
      <c r="C194" s="229"/>
      <c r="D194" s="229"/>
      <c r="E194" s="229"/>
      <c r="F194" s="229"/>
      <c r="G194" s="229"/>
      <c r="H194" s="229"/>
      <c r="I194" s="229"/>
      <c r="J194" s="229"/>
      <c r="K194" s="229"/>
      <c r="L194" s="229"/>
      <c r="M194" s="229"/>
      <c r="N194" s="229"/>
    </row>
    <row r="195" spans="1:14">
      <c r="A195" s="229"/>
      <c r="B195" s="229"/>
      <c r="C195" s="229"/>
      <c r="D195" s="229"/>
      <c r="E195" s="229"/>
      <c r="F195" s="229"/>
      <c r="G195" s="229"/>
      <c r="H195" s="229"/>
      <c r="I195" s="229"/>
      <c r="J195" s="229"/>
      <c r="K195" s="229"/>
      <c r="L195" s="229"/>
      <c r="M195" s="229"/>
      <c r="N195" s="229"/>
    </row>
    <row r="196" spans="1:14">
      <c r="A196" s="229"/>
      <c r="B196" s="229"/>
      <c r="C196" s="229"/>
      <c r="D196" s="229"/>
      <c r="E196" s="229"/>
      <c r="F196" s="229"/>
      <c r="G196" s="229"/>
      <c r="H196" s="229"/>
      <c r="I196" s="229"/>
      <c r="J196" s="229"/>
      <c r="K196" s="229"/>
      <c r="L196" s="229"/>
      <c r="M196" s="229"/>
      <c r="N196" s="229"/>
    </row>
    <row r="197" spans="1:14">
      <c r="A197" s="229"/>
      <c r="B197" s="229"/>
      <c r="C197" s="229"/>
      <c r="D197" s="229"/>
      <c r="E197" s="229"/>
      <c r="F197" s="229"/>
      <c r="G197" s="229"/>
      <c r="H197" s="229"/>
      <c r="I197" s="229"/>
      <c r="J197" s="229"/>
      <c r="K197" s="229"/>
      <c r="L197" s="229"/>
      <c r="M197" s="229"/>
      <c r="N197" s="229"/>
    </row>
    <row r="198" spans="1:14">
      <c r="A198" s="229"/>
      <c r="B198" s="229"/>
      <c r="C198" s="229"/>
      <c r="D198" s="229"/>
      <c r="E198" s="229"/>
      <c r="F198" s="229"/>
      <c r="G198" s="229"/>
      <c r="H198" s="229"/>
      <c r="I198" s="229"/>
      <c r="J198" s="229"/>
      <c r="K198" s="229"/>
      <c r="L198" s="229"/>
      <c r="M198" s="229"/>
      <c r="N198" s="229"/>
    </row>
    <row r="199" spans="1:14">
      <c r="A199" s="229"/>
      <c r="B199" s="229"/>
      <c r="C199" s="229"/>
      <c r="D199" s="229"/>
      <c r="E199" s="229"/>
      <c r="F199" s="229"/>
      <c r="G199" s="229"/>
      <c r="H199" s="229"/>
      <c r="I199" s="229"/>
      <c r="J199" s="229"/>
      <c r="K199" s="229"/>
      <c r="L199" s="229"/>
      <c r="M199" s="229"/>
      <c r="N199" s="229"/>
    </row>
    <row r="200" spans="1:14">
      <c r="A200" s="229"/>
      <c r="B200" s="229"/>
      <c r="C200" s="229"/>
      <c r="D200" s="229"/>
      <c r="E200" s="229"/>
      <c r="F200" s="229"/>
      <c r="G200" s="229"/>
      <c r="H200" s="229"/>
      <c r="I200" s="229"/>
      <c r="J200" s="229"/>
      <c r="K200" s="229"/>
      <c r="L200" s="229"/>
      <c r="M200" s="229"/>
      <c r="N200" s="229"/>
    </row>
    <row r="201" spans="1:14">
      <c r="A201" s="229"/>
      <c r="B201" s="229"/>
      <c r="C201" s="229"/>
      <c r="D201" s="229"/>
      <c r="E201" s="229"/>
      <c r="F201" s="229"/>
      <c r="G201" s="229"/>
      <c r="H201" s="229"/>
      <c r="I201" s="229"/>
      <c r="J201" s="229"/>
      <c r="K201" s="229"/>
      <c r="L201" s="229"/>
      <c r="M201" s="229"/>
      <c r="N201" s="229"/>
    </row>
    <row r="202" spans="1:14">
      <c r="A202" s="229"/>
      <c r="B202" s="229"/>
      <c r="C202" s="229"/>
      <c r="D202" s="229"/>
      <c r="E202" s="229"/>
      <c r="F202" s="229"/>
      <c r="G202" s="229"/>
      <c r="H202" s="229"/>
      <c r="I202" s="229"/>
      <c r="J202" s="229"/>
      <c r="K202" s="229"/>
      <c r="L202" s="229"/>
      <c r="M202" s="229"/>
      <c r="N202" s="229"/>
    </row>
    <row r="203" spans="1:14">
      <c r="A203" s="229"/>
      <c r="B203" s="229"/>
      <c r="C203" s="229"/>
      <c r="D203" s="229"/>
      <c r="E203" s="229"/>
      <c r="F203" s="229"/>
      <c r="G203" s="229"/>
      <c r="H203" s="229"/>
      <c r="I203" s="229"/>
      <c r="J203" s="229"/>
      <c r="K203" s="229"/>
      <c r="L203" s="229"/>
      <c r="M203" s="229"/>
      <c r="N203" s="229"/>
    </row>
    <row r="204" spans="1:14">
      <c r="A204" s="229"/>
      <c r="B204" s="229"/>
      <c r="C204" s="229"/>
      <c r="D204" s="229"/>
      <c r="E204" s="229"/>
      <c r="F204" s="229"/>
      <c r="G204" s="229"/>
      <c r="H204" s="229"/>
      <c r="I204" s="229"/>
      <c r="J204" s="229"/>
      <c r="K204" s="229"/>
      <c r="L204" s="229"/>
      <c r="M204" s="229"/>
      <c r="N204" s="229"/>
    </row>
    <row r="205" spans="1:14">
      <c r="A205" s="229"/>
      <c r="B205" s="229"/>
      <c r="C205" s="229"/>
      <c r="D205" s="229"/>
      <c r="E205" s="229"/>
      <c r="F205" s="229"/>
      <c r="G205" s="229"/>
      <c r="H205" s="229"/>
      <c r="I205" s="229"/>
      <c r="J205" s="229"/>
      <c r="K205" s="229"/>
      <c r="L205" s="229"/>
      <c r="M205" s="229"/>
      <c r="N205" s="229"/>
    </row>
    <row r="206" spans="1:14">
      <c r="A206" s="229"/>
      <c r="B206" s="229"/>
      <c r="C206" s="229"/>
      <c r="D206" s="229"/>
      <c r="E206" s="229"/>
      <c r="F206" s="229"/>
      <c r="G206" s="229"/>
      <c r="H206" s="229"/>
      <c r="I206" s="229"/>
      <c r="J206" s="229"/>
      <c r="K206" s="229"/>
      <c r="L206" s="229"/>
      <c r="M206" s="229"/>
      <c r="N206" s="229"/>
    </row>
    <row r="207" spans="1:14">
      <c r="A207" s="229"/>
      <c r="B207" s="229"/>
      <c r="C207" s="229"/>
      <c r="D207" s="229"/>
      <c r="E207" s="229"/>
      <c r="F207" s="229"/>
      <c r="G207" s="229"/>
      <c r="H207" s="229"/>
      <c r="I207" s="229"/>
      <c r="J207" s="229"/>
      <c r="K207" s="229"/>
      <c r="L207" s="229"/>
      <c r="M207" s="229"/>
      <c r="N207" s="229"/>
    </row>
    <row r="208" spans="1:14">
      <c r="A208" s="229"/>
      <c r="B208" s="229"/>
      <c r="C208" s="229"/>
      <c r="D208" s="229"/>
      <c r="E208" s="229"/>
      <c r="F208" s="229"/>
      <c r="G208" s="229"/>
      <c r="H208" s="229"/>
      <c r="I208" s="229"/>
      <c r="J208" s="229"/>
      <c r="K208" s="229"/>
      <c r="L208" s="229"/>
      <c r="M208" s="229"/>
      <c r="N208" s="229"/>
    </row>
    <row r="209" spans="1:14">
      <c r="A209" s="229"/>
      <c r="B209" s="229"/>
      <c r="C209" s="229"/>
      <c r="D209" s="229"/>
      <c r="E209" s="229"/>
      <c r="F209" s="229"/>
      <c r="G209" s="229"/>
      <c r="H209" s="229"/>
      <c r="I209" s="229"/>
      <c r="J209" s="229"/>
      <c r="K209" s="229"/>
      <c r="L209" s="229"/>
      <c r="M209" s="229"/>
      <c r="N209" s="229"/>
    </row>
    <row r="210" spans="1:14">
      <c r="A210" s="229"/>
      <c r="B210" s="229"/>
      <c r="C210" s="229"/>
      <c r="D210" s="229"/>
      <c r="E210" s="229"/>
      <c r="F210" s="229"/>
      <c r="G210" s="229"/>
      <c r="H210" s="229"/>
      <c r="I210" s="229"/>
      <c r="J210" s="229"/>
      <c r="K210" s="229"/>
      <c r="L210" s="229"/>
      <c r="M210" s="229"/>
      <c r="N210" s="229"/>
    </row>
    <row r="211" spans="1:14">
      <c r="A211" s="229"/>
      <c r="B211" s="229"/>
      <c r="C211" s="229"/>
      <c r="D211" s="229"/>
      <c r="E211" s="229"/>
      <c r="F211" s="229"/>
      <c r="G211" s="229"/>
      <c r="H211" s="229"/>
      <c r="I211" s="229"/>
      <c r="J211" s="229"/>
      <c r="K211" s="229"/>
      <c r="L211" s="229"/>
      <c r="M211" s="229"/>
      <c r="N211" s="229"/>
    </row>
    <row r="212" spans="1:14">
      <c r="A212" s="229"/>
      <c r="B212" s="229"/>
      <c r="C212" s="229"/>
      <c r="D212" s="229"/>
      <c r="E212" s="229"/>
      <c r="F212" s="229"/>
      <c r="G212" s="229"/>
      <c r="H212" s="229"/>
      <c r="I212" s="229"/>
      <c r="J212" s="229"/>
      <c r="K212" s="229"/>
      <c r="L212" s="229"/>
      <c r="M212" s="229"/>
      <c r="N212" s="229"/>
    </row>
    <row r="213" spans="1:14">
      <c r="A213" s="229"/>
      <c r="B213" s="229"/>
      <c r="C213" s="229"/>
      <c r="D213" s="229"/>
      <c r="E213" s="229"/>
      <c r="F213" s="229"/>
      <c r="G213" s="229"/>
      <c r="H213" s="229"/>
      <c r="I213" s="229"/>
      <c r="J213" s="229"/>
      <c r="K213" s="229"/>
      <c r="L213" s="229"/>
      <c r="M213" s="229"/>
      <c r="N213" s="229"/>
    </row>
    <row r="214" spans="1:14">
      <c r="A214" s="229"/>
      <c r="B214" s="229"/>
      <c r="C214" s="229"/>
      <c r="D214" s="229"/>
      <c r="E214" s="229"/>
      <c r="F214" s="229"/>
      <c r="G214" s="229"/>
      <c r="H214" s="229"/>
      <c r="I214" s="229"/>
      <c r="J214" s="229"/>
      <c r="K214" s="229"/>
      <c r="L214" s="229"/>
      <c r="M214" s="229"/>
      <c r="N214" s="229"/>
    </row>
    <row r="215" spans="1:14">
      <c r="A215" s="229"/>
      <c r="B215" s="229"/>
      <c r="C215" s="229"/>
      <c r="D215" s="229"/>
      <c r="E215" s="229"/>
      <c r="F215" s="229"/>
      <c r="G215" s="229"/>
      <c r="H215" s="229"/>
      <c r="I215" s="229"/>
      <c r="J215" s="229"/>
      <c r="K215" s="229"/>
      <c r="L215" s="229"/>
      <c r="M215" s="229"/>
      <c r="N215" s="229"/>
    </row>
    <row r="216" spans="1:14">
      <c r="A216" s="229"/>
      <c r="B216" s="229"/>
      <c r="C216" s="229"/>
      <c r="D216" s="229"/>
      <c r="E216" s="229"/>
      <c r="F216" s="229"/>
      <c r="G216" s="229"/>
      <c r="H216" s="229"/>
      <c r="I216" s="229"/>
      <c r="J216" s="229"/>
      <c r="K216" s="229"/>
      <c r="L216" s="229"/>
      <c r="M216" s="229"/>
      <c r="N216" s="229"/>
    </row>
    <row r="217" spans="1:14">
      <c r="A217" s="229"/>
      <c r="B217" s="229"/>
      <c r="C217" s="229"/>
      <c r="D217" s="229"/>
      <c r="E217" s="229"/>
      <c r="F217" s="229"/>
      <c r="G217" s="229"/>
      <c r="H217" s="229"/>
      <c r="I217" s="229"/>
      <c r="J217" s="229"/>
      <c r="K217" s="229"/>
      <c r="L217" s="229"/>
      <c r="M217" s="229"/>
      <c r="N217" s="229"/>
    </row>
    <row r="218" spans="1:14">
      <c r="A218" s="229"/>
      <c r="B218" s="229"/>
      <c r="C218" s="229"/>
      <c r="D218" s="229"/>
      <c r="E218" s="229"/>
      <c r="F218" s="229"/>
      <c r="G218" s="229"/>
      <c r="H218" s="229"/>
      <c r="I218" s="229"/>
      <c r="J218" s="229"/>
      <c r="K218" s="229"/>
      <c r="L218" s="229"/>
      <c r="M218" s="229"/>
      <c r="N218" s="229"/>
    </row>
    <row r="219" spans="1:14">
      <c r="A219" s="229"/>
      <c r="B219" s="229"/>
      <c r="C219" s="229"/>
      <c r="D219" s="229"/>
      <c r="E219" s="229"/>
      <c r="F219" s="229"/>
      <c r="G219" s="229"/>
      <c r="H219" s="229"/>
      <c r="I219" s="229"/>
      <c r="J219" s="229"/>
      <c r="K219" s="229"/>
      <c r="L219" s="229"/>
      <c r="M219" s="229"/>
      <c r="N219" s="229"/>
    </row>
    <row r="220" spans="1:14">
      <c r="A220" s="229"/>
      <c r="B220" s="229"/>
      <c r="C220" s="229"/>
      <c r="D220" s="229"/>
      <c r="E220" s="229"/>
      <c r="F220" s="229"/>
      <c r="G220" s="229"/>
      <c r="H220" s="229"/>
      <c r="I220" s="229"/>
      <c r="J220" s="229"/>
      <c r="K220" s="229"/>
      <c r="L220" s="229"/>
      <c r="M220" s="229"/>
      <c r="N220" s="229"/>
    </row>
    <row r="221" spans="1:14">
      <c r="A221" s="229"/>
      <c r="B221" s="229"/>
      <c r="C221" s="229"/>
      <c r="D221" s="229"/>
      <c r="E221" s="229"/>
      <c r="F221" s="229"/>
      <c r="G221" s="229"/>
      <c r="H221" s="229"/>
      <c r="I221" s="229"/>
      <c r="J221" s="229"/>
      <c r="K221" s="229"/>
      <c r="L221" s="229"/>
      <c r="M221" s="229"/>
      <c r="N221" s="229"/>
    </row>
    <row r="222" spans="1:14">
      <c r="A222" s="229"/>
      <c r="B222" s="229"/>
      <c r="C222" s="229"/>
      <c r="D222" s="229"/>
      <c r="E222" s="229"/>
      <c r="F222" s="229"/>
      <c r="G222" s="229"/>
      <c r="H222" s="229"/>
      <c r="I222" s="229"/>
      <c r="J222" s="229"/>
      <c r="K222" s="229"/>
      <c r="L222" s="229"/>
      <c r="M222" s="229"/>
      <c r="N222" s="229"/>
    </row>
    <row r="223" spans="1:14">
      <c r="A223" s="229"/>
      <c r="B223" s="229"/>
      <c r="C223" s="229"/>
      <c r="D223" s="229"/>
      <c r="E223" s="229"/>
      <c r="F223" s="229"/>
      <c r="G223" s="229"/>
      <c r="H223" s="229"/>
      <c r="I223" s="229"/>
      <c r="J223" s="229"/>
      <c r="K223" s="229"/>
      <c r="L223" s="229"/>
      <c r="M223" s="229"/>
      <c r="N223" s="229"/>
    </row>
    <row r="224" spans="1:14">
      <c r="A224" s="229"/>
      <c r="B224" s="229"/>
      <c r="C224" s="229"/>
      <c r="D224" s="229"/>
      <c r="E224" s="229"/>
      <c r="F224" s="229"/>
      <c r="G224" s="229"/>
      <c r="H224" s="229"/>
      <c r="I224" s="229"/>
      <c r="J224" s="229"/>
      <c r="K224" s="229"/>
      <c r="L224" s="229"/>
      <c r="M224" s="229"/>
      <c r="N224" s="229"/>
    </row>
    <row r="225" spans="1:14">
      <c r="A225" s="229"/>
      <c r="B225" s="229"/>
      <c r="C225" s="229"/>
      <c r="D225" s="229"/>
      <c r="E225" s="229"/>
      <c r="F225" s="229"/>
      <c r="G225" s="229"/>
      <c r="H225" s="229"/>
      <c r="I225" s="229"/>
      <c r="J225" s="229"/>
      <c r="K225" s="229"/>
      <c r="L225" s="229"/>
      <c r="M225" s="229"/>
      <c r="N225" s="229"/>
    </row>
    <row r="226" spans="1:14">
      <c r="A226" s="229"/>
      <c r="B226" s="229"/>
      <c r="C226" s="229"/>
      <c r="D226" s="229"/>
      <c r="E226" s="229"/>
      <c r="F226" s="229"/>
      <c r="G226" s="229"/>
      <c r="H226" s="229"/>
      <c r="I226" s="229"/>
      <c r="J226" s="229"/>
      <c r="K226" s="229"/>
      <c r="L226" s="229"/>
      <c r="M226" s="229"/>
      <c r="N226" s="229"/>
    </row>
    <row r="227" spans="1:14">
      <c r="A227" s="229"/>
      <c r="B227" s="229"/>
      <c r="C227" s="229"/>
      <c r="D227" s="229"/>
      <c r="E227" s="229"/>
      <c r="F227" s="229"/>
      <c r="G227" s="229"/>
      <c r="H227" s="229"/>
      <c r="I227" s="229"/>
      <c r="J227" s="229"/>
      <c r="K227" s="229"/>
      <c r="L227" s="229"/>
      <c r="M227" s="229"/>
      <c r="N227" s="229"/>
    </row>
    <row r="228" spans="1:14">
      <c r="A228" s="229"/>
      <c r="B228" s="229"/>
      <c r="C228" s="229"/>
      <c r="D228" s="229"/>
      <c r="E228" s="229"/>
      <c r="F228" s="229"/>
      <c r="G228" s="229"/>
      <c r="H228" s="229"/>
      <c r="I228" s="229"/>
      <c r="J228" s="229"/>
      <c r="K228" s="229"/>
      <c r="L228" s="229"/>
      <c r="M228" s="229"/>
      <c r="N228" s="229"/>
    </row>
    <row r="229" spans="1:14">
      <c r="A229" s="229"/>
      <c r="B229" s="229"/>
      <c r="C229" s="229"/>
      <c r="D229" s="229"/>
      <c r="E229" s="229"/>
      <c r="F229" s="229"/>
      <c r="G229" s="229"/>
      <c r="H229" s="229"/>
      <c r="I229" s="229"/>
      <c r="J229" s="229"/>
      <c r="K229" s="229"/>
      <c r="L229" s="229"/>
      <c r="M229" s="229"/>
      <c r="N229" s="229"/>
    </row>
    <row r="230" spans="1:14">
      <c r="A230" s="229"/>
      <c r="B230" s="229"/>
      <c r="C230" s="229"/>
      <c r="D230" s="229"/>
      <c r="E230" s="229"/>
      <c r="F230" s="229"/>
      <c r="G230" s="229"/>
      <c r="H230" s="229"/>
      <c r="I230" s="229"/>
      <c r="J230" s="229"/>
      <c r="K230" s="229"/>
      <c r="L230" s="229"/>
      <c r="M230" s="229"/>
      <c r="N230" s="229"/>
    </row>
    <row r="231" spans="1:14">
      <c r="A231" s="229"/>
      <c r="B231" s="229"/>
      <c r="C231" s="229"/>
      <c r="D231" s="229"/>
      <c r="E231" s="229"/>
      <c r="F231" s="229"/>
      <c r="G231" s="229"/>
      <c r="H231" s="229"/>
      <c r="I231" s="229"/>
      <c r="J231" s="229"/>
      <c r="K231" s="229"/>
      <c r="L231" s="229"/>
      <c r="M231" s="229"/>
      <c r="N231" s="229"/>
    </row>
    <row r="232" spans="1:14">
      <c r="A232" s="229"/>
      <c r="B232" s="229"/>
      <c r="C232" s="229"/>
      <c r="D232" s="229"/>
      <c r="E232" s="229"/>
      <c r="F232" s="229"/>
      <c r="G232" s="229"/>
      <c r="H232" s="229"/>
      <c r="I232" s="229"/>
      <c r="J232" s="229"/>
      <c r="K232" s="229"/>
      <c r="L232" s="229"/>
      <c r="M232" s="229"/>
      <c r="N232" s="229"/>
    </row>
    <row r="233" spans="1:14">
      <c r="A233" s="229"/>
      <c r="B233" s="229"/>
      <c r="C233" s="229"/>
      <c r="D233" s="229"/>
      <c r="E233" s="229"/>
      <c r="F233" s="229"/>
      <c r="G233" s="229"/>
      <c r="H233" s="229"/>
      <c r="I233" s="229"/>
      <c r="J233" s="229"/>
      <c r="K233" s="229"/>
      <c r="L233" s="229"/>
      <c r="M233" s="229"/>
      <c r="N233" s="229"/>
    </row>
    <row r="234" spans="1:14">
      <c r="A234" s="229"/>
      <c r="B234" s="229"/>
      <c r="C234" s="229"/>
      <c r="D234" s="229"/>
      <c r="E234" s="229"/>
      <c r="F234" s="229"/>
      <c r="G234" s="229"/>
      <c r="H234" s="229"/>
      <c r="I234" s="229"/>
      <c r="J234" s="229"/>
      <c r="K234" s="229"/>
      <c r="L234" s="229"/>
      <c r="M234" s="229"/>
      <c r="N234" s="229"/>
    </row>
    <row r="235" spans="1:14">
      <c r="A235" s="229"/>
      <c r="B235" s="229"/>
      <c r="C235" s="229"/>
      <c r="D235" s="229"/>
      <c r="E235" s="229"/>
      <c r="F235" s="229"/>
      <c r="G235" s="229"/>
      <c r="H235" s="229"/>
      <c r="I235" s="229"/>
      <c r="J235" s="229"/>
      <c r="K235" s="229"/>
      <c r="L235" s="229"/>
      <c r="M235" s="229"/>
      <c r="N235" s="229"/>
    </row>
    <row r="236" spans="1:14">
      <c r="A236" s="229"/>
      <c r="B236" s="229"/>
      <c r="C236" s="229"/>
      <c r="D236" s="229"/>
      <c r="E236" s="229"/>
      <c r="F236" s="229"/>
      <c r="G236" s="229"/>
      <c r="H236" s="229"/>
      <c r="I236" s="229"/>
      <c r="J236" s="229"/>
      <c r="K236" s="229"/>
      <c r="L236" s="229"/>
      <c r="M236" s="229"/>
      <c r="N236" s="229"/>
    </row>
    <row r="237" spans="1:14">
      <c r="A237" s="229"/>
      <c r="B237" s="229"/>
      <c r="C237" s="229"/>
      <c r="D237" s="229"/>
      <c r="E237" s="229"/>
      <c r="F237" s="229"/>
      <c r="G237" s="229"/>
      <c r="H237" s="229"/>
      <c r="I237" s="229"/>
      <c r="J237" s="229"/>
      <c r="K237" s="229"/>
      <c r="L237" s="229"/>
      <c r="M237" s="229"/>
      <c r="N237" s="229"/>
    </row>
    <row r="238" spans="1:14">
      <c r="A238" s="229"/>
      <c r="B238" s="229"/>
      <c r="C238" s="229"/>
      <c r="D238" s="229"/>
      <c r="E238" s="229"/>
      <c r="F238" s="229"/>
      <c r="G238" s="229"/>
      <c r="H238" s="229"/>
      <c r="I238" s="229"/>
      <c r="J238" s="229"/>
      <c r="K238" s="229"/>
      <c r="L238" s="229"/>
      <c r="M238" s="229"/>
      <c r="N238" s="229"/>
    </row>
    <row r="239" spans="1:14">
      <c r="A239" s="229"/>
      <c r="B239" s="229"/>
      <c r="C239" s="229"/>
      <c r="D239" s="229"/>
      <c r="E239" s="229"/>
      <c r="F239" s="229"/>
      <c r="G239" s="229"/>
      <c r="H239" s="229"/>
      <c r="I239" s="229"/>
      <c r="J239" s="229"/>
      <c r="K239" s="229"/>
      <c r="L239" s="229"/>
      <c r="M239" s="229"/>
      <c r="N239" s="229"/>
    </row>
    <row r="240" spans="1:14">
      <c r="A240" s="229"/>
      <c r="B240" s="229"/>
      <c r="C240" s="229"/>
      <c r="D240" s="229"/>
      <c r="E240" s="229"/>
      <c r="F240" s="229"/>
      <c r="G240" s="229"/>
      <c r="H240" s="229"/>
      <c r="I240" s="229"/>
      <c r="J240" s="229"/>
      <c r="K240" s="229"/>
      <c r="L240" s="229"/>
      <c r="M240" s="229"/>
      <c r="N240" s="229"/>
    </row>
    <row r="241" spans="1:14">
      <c r="A241" s="229"/>
      <c r="B241" s="229"/>
      <c r="C241" s="229"/>
      <c r="D241" s="229"/>
      <c r="E241" s="229"/>
      <c r="F241" s="229"/>
      <c r="G241" s="229"/>
      <c r="H241" s="229"/>
      <c r="I241" s="229"/>
      <c r="J241" s="229"/>
      <c r="K241" s="229"/>
      <c r="L241" s="229"/>
      <c r="M241" s="229"/>
      <c r="N241" s="229"/>
    </row>
    <row r="242" spans="1:14">
      <c r="A242" s="229"/>
      <c r="B242" s="229"/>
      <c r="C242" s="229"/>
      <c r="D242" s="229"/>
      <c r="E242" s="229"/>
      <c r="F242" s="229"/>
      <c r="G242" s="229"/>
      <c r="H242" s="229"/>
      <c r="I242" s="229"/>
      <c r="J242" s="229"/>
      <c r="K242" s="229"/>
      <c r="L242" s="229"/>
      <c r="M242" s="229"/>
      <c r="N242" s="229"/>
    </row>
    <row r="243" spans="1:14">
      <c r="A243" s="229"/>
      <c r="B243" s="229"/>
      <c r="C243" s="229"/>
      <c r="D243" s="229"/>
      <c r="E243" s="229"/>
      <c r="F243" s="229"/>
      <c r="G243" s="229"/>
      <c r="H243" s="229"/>
      <c r="I243" s="229"/>
      <c r="J243" s="229"/>
      <c r="K243" s="229"/>
      <c r="L243" s="229"/>
      <c r="M243" s="229"/>
      <c r="N243" s="229"/>
    </row>
    <row r="244" spans="1:14">
      <c r="A244" s="229"/>
      <c r="B244" s="229"/>
      <c r="C244" s="229"/>
      <c r="D244" s="229"/>
      <c r="E244" s="229"/>
      <c r="F244" s="229"/>
      <c r="G244" s="229"/>
      <c r="H244" s="229"/>
      <c r="I244" s="229"/>
      <c r="J244" s="229"/>
      <c r="K244" s="229"/>
      <c r="L244" s="229"/>
      <c r="M244" s="229"/>
      <c r="N244" s="229"/>
    </row>
    <row r="245" spans="1:14">
      <c r="A245" s="229"/>
      <c r="B245" s="229"/>
      <c r="C245" s="229"/>
      <c r="D245" s="229"/>
      <c r="E245" s="229"/>
      <c r="F245" s="229"/>
      <c r="G245" s="229"/>
      <c r="H245" s="229"/>
      <c r="I245" s="229"/>
      <c r="J245" s="229"/>
      <c r="K245" s="229"/>
      <c r="L245" s="229"/>
      <c r="M245" s="229"/>
      <c r="N245" s="229"/>
    </row>
    <row r="246" spans="1:14">
      <c r="A246" s="229"/>
      <c r="B246" s="229"/>
      <c r="C246" s="229"/>
      <c r="D246" s="229"/>
      <c r="E246" s="229"/>
      <c r="F246" s="229"/>
      <c r="G246" s="229"/>
      <c r="H246" s="229"/>
      <c r="I246" s="229"/>
      <c r="J246" s="229"/>
      <c r="K246" s="229"/>
      <c r="L246" s="229"/>
      <c r="M246" s="229"/>
      <c r="N246" s="229"/>
    </row>
    <row r="247" spans="1:14">
      <c r="A247" s="229"/>
      <c r="B247" s="229"/>
      <c r="C247" s="229"/>
      <c r="D247" s="229"/>
      <c r="E247" s="229"/>
      <c r="F247" s="229"/>
      <c r="G247" s="229"/>
      <c r="H247" s="229"/>
      <c r="I247" s="229"/>
      <c r="J247" s="229"/>
      <c r="K247" s="229"/>
      <c r="L247" s="229"/>
      <c r="M247" s="229"/>
      <c r="N247" s="229"/>
    </row>
    <row r="248" spans="1:14">
      <c r="A248" s="229"/>
      <c r="B248" s="229"/>
      <c r="C248" s="229"/>
      <c r="D248" s="229"/>
      <c r="E248" s="229"/>
      <c r="F248" s="229"/>
      <c r="G248" s="229"/>
      <c r="H248" s="229"/>
      <c r="I248" s="229"/>
      <c r="J248" s="229"/>
      <c r="K248" s="229"/>
      <c r="L248" s="229"/>
      <c r="M248" s="229"/>
      <c r="N248" s="229"/>
    </row>
    <row r="249" spans="1:14">
      <c r="A249" s="229"/>
      <c r="B249" s="229"/>
      <c r="C249" s="229"/>
      <c r="D249" s="229"/>
      <c r="E249" s="229"/>
      <c r="F249" s="229"/>
      <c r="G249" s="229"/>
      <c r="H249" s="229"/>
      <c r="I249" s="229"/>
      <c r="J249" s="229"/>
      <c r="K249" s="229"/>
      <c r="L249" s="229"/>
      <c r="M249" s="229"/>
      <c r="N249" s="229"/>
    </row>
    <row r="250" spans="1:14">
      <c r="A250" s="229"/>
      <c r="B250" s="229"/>
      <c r="C250" s="229"/>
      <c r="D250" s="229"/>
      <c r="E250" s="229"/>
      <c r="F250" s="229"/>
      <c r="G250" s="229"/>
      <c r="H250" s="229"/>
      <c r="I250" s="229"/>
      <c r="J250" s="229"/>
      <c r="K250" s="229"/>
      <c r="L250" s="229"/>
      <c r="M250" s="229"/>
      <c r="N250" s="229"/>
    </row>
    <row r="251" spans="1:14">
      <c r="A251" s="229"/>
      <c r="B251" s="229"/>
      <c r="C251" s="229"/>
      <c r="D251" s="229"/>
      <c r="E251" s="229"/>
      <c r="F251" s="229"/>
      <c r="G251" s="229"/>
      <c r="H251" s="229"/>
      <c r="I251" s="229"/>
      <c r="J251" s="229"/>
      <c r="K251" s="229"/>
      <c r="L251" s="229"/>
      <c r="M251" s="229"/>
      <c r="N251" s="229"/>
    </row>
    <row r="252" spans="1:14">
      <c r="A252" s="229"/>
      <c r="B252" s="229"/>
      <c r="C252" s="229"/>
      <c r="D252" s="229"/>
      <c r="E252" s="229"/>
      <c r="F252" s="229"/>
      <c r="G252" s="229"/>
      <c r="H252" s="229"/>
      <c r="I252" s="229"/>
      <c r="J252" s="229"/>
      <c r="K252" s="229"/>
      <c r="L252" s="229"/>
      <c r="M252" s="229"/>
      <c r="N252" s="229"/>
    </row>
    <row r="253" spans="1:14">
      <c r="A253" s="229"/>
      <c r="B253" s="229"/>
      <c r="C253" s="229"/>
      <c r="D253" s="229"/>
      <c r="E253" s="229"/>
      <c r="F253" s="229"/>
      <c r="G253" s="229"/>
      <c r="H253" s="229"/>
      <c r="I253" s="229"/>
      <c r="J253" s="229"/>
      <c r="K253" s="229"/>
      <c r="L253" s="229"/>
      <c r="M253" s="229"/>
      <c r="N253" s="229"/>
    </row>
    <row r="254" spans="1:14">
      <c r="A254" s="229"/>
      <c r="B254" s="229"/>
      <c r="C254" s="229"/>
      <c r="D254" s="229"/>
      <c r="E254" s="229"/>
      <c r="F254" s="229"/>
      <c r="G254" s="229"/>
      <c r="H254" s="229"/>
      <c r="I254" s="229"/>
      <c r="J254" s="229"/>
      <c r="K254" s="229"/>
      <c r="L254" s="229"/>
      <c r="M254" s="229"/>
      <c r="N254" s="229"/>
    </row>
    <row r="255" spans="1:14">
      <c r="A255" s="229"/>
      <c r="B255" s="229"/>
      <c r="C255" s="229"/>
      <c r="D255" s="229"/>
      <c r="E255" s="229"/>
      <c r="F255" s="229"/>
      <c r="G255" s="229"/>
      <c r="H255" s="229"/>
      <c r="I255" s="229"/>
      <c r="J255" s="229"/>
      <c r="K255" s="229"/>
      <c r="L255" s="229"/>
      <c r="M255" s="229"/>
      <c r="N255" s="229"/>
    </row>
    <row r="256" spans="1:14">
      <c r="A256" s="229"/>
      <c r="B256" s="229"/>
      <c r="C256" s="229"/>
      <c r="D256" s="229"/>
      <c r="E256" s="229"/>
      <c r="F256" s="229"/>
      <c r="G256" s="229"/>
      <c r="H256" s="229"/>
      <c r="I256" s="229"/>
      <c r="J256" s="229"/>
      <c r="K256" s="229"/>
      <c r="L256" s="229"/>
      <c r="M256" s="229"/>
      <c r="N256" s="229"/>
    </row>
    <row r="257" spans="1:14">
      <c r="A257" s="229"/>
      <c r="B257" s="229"/>
      <c r="C257" s="229"/>
      <c r="D257" s="229"/>
      <c r="E257" s="229"/>
      <c r="F257" s="229"/>
      <c r="G257" s="229"/>
      <c r="H257" s="229"/>
      <c r="I257" s="229"/>
      <c r="J257" s="229"/>
      <c r="K257" s="229"/>
      <c r="L257" s="229"/>
      <c r="M257" s="229"/>
      <c r="N257" s="229"/>
    </row>
    <row r="258" spans="1:14">
      <c r="A258" s="229"/>
      <c r="B258" s="229"/>
      <c r="C258" s="229"/>
      <c r="D258" s="229"/>
      <c r="E258" s="229"/>
      <c r="F258" s="229"/>
      <c r="G258" s="229"/>
      <c r="H258" s="229"/>
      <c r="I258" s="229"/>
      <c r="J258" s="229"/>
      <c r="K258" s="229"/>
      <c r="L258" s="229"/>
      <c r="M258" s="229"/>
      <c r="N258" s="229"/>
    </row>
    <row r="259" spans="1:14">
      <c r="A259" s="229"/>
      <c r="B259" s="229"/>
      <c r="C259" s="229"/>
      <c r="D259" s="229"/>
      <c r="E259" s="229"/>
      <c r="F259" s="229"/>
      <c r="G259" s="229"/>
      <c r="H259" s="229"/>
      <c r="I259" s="229"/>
      <c r="J259" s="229"/>
      <c r="K259" s="229"/>
      <c r="L259" s="229"/>
      <c r="M259" s="229"/>
      <c r="N259" s="229"/>
    </row>
    <row r="260" spans="1:14">
      <c r="A260" s="229"/>
      <c r="B260" s="229"/>
      <c r="C260" s="229"/>
      <c r="D260" s="229"/>
      <c r="E260" s="229"/>
      <c r="F260" s="229"/>
      <c r="G260" s="229"/>
      <c r="H260" s="229"/>
      <c r="I260" s="229"/>
      <c r="J260" s="229"/>
      <c r="K260" s="229"/>
      <c r="L260" s="229"/>
      <c r="M260" s="229"/>
      <c r="N260" s="229"/>
    </row>
    <row r="261" spans="1:14">
      <c r="A261" s="229"/>
      <c r="B261" s="229"/>
      <c r="C261" s="229"/>
      <c r="D261" s="229"/>
      <c r="E261" s="229"/>
      <c r="F261" s="229"/>
      <c r="G261" s="229"/>
      <c r="H261" s="229"/>
      <c r="I261" s="229"/>
      <c r="J261" s="229"/>
      <c r="K261" s="229"/>
      <c r="L261" s="229"/>
      <c r="M261" s="229"/>
      <c r="N261" s="229"/>
    </row>
    <row r="262" spans="1:14">
      <c r="A262" s="229"/>
      <c r="B262" s="229"/>
      <c r="C262" s="229"/>
      <c r="D262" s="229"/>
      <c r="E262" s="229"/>
      <c r="F262" s="229"/>
      <c r="G262" s="229"/>
      <c r="H262" s="229"/>
      <c r="I262" s="229"/>
      <c r="J262" s="229"/>
      <c r="K262" s="229"/>
      <c r="L262" s="229"/>
      <c r="M262" s="229"/>
      <c r="N262" s="229"/>
    </row>
    <row r="263" spans="1:14">
      <c r="A263" s="229"/>
      <c r="B263" s="229"/>
      <c r="C263" s="229"/>
      <c r="D263" s="229"/>
      <c r="E263" s="229"/>
      <c r="F263" s="229"/>
      <c r="G263" s="229"/>
      <c r="H263" s="229"/>
      <c r="I263" s="229"/>
      <c r="J263" s="229"/>
      <c r="K263" s="229"/>
      <c r="L263" s="229"/>
      <c r="M263" s="229"/>
      <c r="N263" s="229"/>
    </row>
    <row r="264" spans="1:14">
      <c r="A264" s="229"/>
      <c r="B264" s="229"/>
      <c r="C264" s="229"/>
      <c r="D264" s="229"/>
      <c r="E264" s="229"/>
      <c r="F264" s="229"/>
      <c r="G264" s="229"/>
      <c r="H264" s="229"/>
      <c r="I264" s="229"/>
      <c r="J264" s="229"/>
      <c r="K264" s="229"/>
      <c r="L264" s="229"/>
      <c r="M264" s="229"/>
      <c r="N264" s="229"/>
    </row>
    <row r="265" spans="1:14">
      <c r="A265" s="229"/>
      <c r="B265" s="229"/>
      <c r="C265" s="229"/>
      <c r="D265" s="229"/>
      <c r="E265" s="229"/>
      <c r="F265" s="229"/>
      <c r="G265" s="229"/>
      <c r="H265" s="229"/>
      <c r="I265" s="229"/>
      <c r="J265" s="229"/>
      <c r="K265" s="229"/>
      <c r="L265" s="229"/>
      <c r="M265" s="229"/>
      <c r="N265" s="229"/>
    </row>
    <row r="266" spans="1:14">
      <c r="A266" s="229"/>
      <c r="B266" s="229"/>
      <c r="C266" s="229"/>
      <c r="D266" s="229"/>
      <c r="E266" s="229"/>
      <c r="F266" s="229"/>
      <c r="G266" s="229"/>
      <c r="H266" s="229"/>
      <c r="I266" s="229"/>
      <c r="J266" s="229"/>
      <c r="K266" s="229"/>
      <c r="L266" s="229"/>
      <c r="M266" s="229"/>
      <c r="N266" s="229"/>
    </row>
    <row r="267" spans="1:14">
      <c r="A267" s="229"/>
      <c r="B267" s="229"/>
      <c r="C267" s="229"/>
      <c r="D267" s="229"/>
      <c r="E267" s="229"/>
      <c r="F267" s="229"/>
      <c r="G267" s="229"/>
      <c r="H267" s="229"/>
      <c r="I267" s="229"/>
      <c r="J267" s="229"/>
      <c r="K267" s="229"/>
      <c r="L267" s="229"/>
      <c r="M267" s="229"/>
      <c r="N267" s="229"/>
    </row>
    <row r="268" spans="1:14">
      <c r="A268" s="229"/>
      <c r="B268" s="229"/>
      <c r="C268" s="229"/>
      <c r="D268" s="229"/>
      <c r="E268" s="229"/>
      <c r="F268" s="229"/>
      <c r="G268" s="229"/>
      <c r="H268" s="229"/>
      <c r="I268" s="229"/>
      <c r="J268" s="229"/>
      <c r="K268" s="229"/>
      <c r="L268" s="229"/>
      <c r="M268" s="229"/>
      <c r="N268" s="229"/>
    </row>
    <row r="269" spans="1:14">
      <c r="A269" s="229"/>
      <c r="B269" s="229"/>
      <c r="C269" s="229"/>
      <c r="D269" s="229"/>
      <c r="E269" s="229"/>
      <c r="F269" s="229"/>
      <c r="G269" s="229"/>
      <c r="H269" s="229"/>
      <c r="I269" s="229"/>
      <c r="J269" s="229"/>
      <c r="K269" s="229"/>
      <c r="L269" s="229"/>
      <c r="M269" s="229"/>
      <c r="N269" s="229"/>
    </row>
    <row r="270" spans="1:14">
      <c r="A270" s="229"/>
      <c r="B270" s="229"/>
      <c r="C270" s="229"/>
      <c r="D270" s="229"/>
      <c r="E270" s="229"/>
      <c r="F270" s="229"/>
      <c r="G270" s="229"/>
      <c r="H270" s="229"/>
      <c r="I270" s="229"/>
      <c r="J270" s="229"/>
      <c r="K270" s="229"/>
      <c r="L270" s="229"/>
      <c r="M270" s="229"/>
      <c r="N270" s="229"/>
    </row>
    <row r="271" spans="1:14">
      <c r="A271" s="229"/>
      <c r="B271" s="229"/>
      <c r="C271" s="229"/>
      <c r="D271" s="229"/>
      <c r="E271" s="229"/>
      <c r="F271" s="229"/>
      <c r="G271" s="229"/>
      <c r="H271" s="229"/>
      <c r="I271" s="229"/>
      <c r="J271" s="229"/>
      <c r="K271" s="229"/>
      <c r="L271" s="229"/>
      <c r="M271" s="229"/>
      <c r="N271" s="229"/>
    </row>
    <row r="272" spans="1:14">
      <c r="A272" s="229"/>
      <c r="B272" s="229"/>
      <c r="C272" s="229"/>
      <c r="D272" s="229"/>
      <c r="E272" s="229"/>
      <c r="F272" s="229"/>
      <c r="G272" s="229"/>
      <c r="H272" s="229"/>
      <c r="I272" s="229"/>
      <c r="J272" s="229"/>
      <c r="K272" s="229"/>
      <c r="L272" s="229"/>
      <c r="M272" s="229"/>
      <c r="N272" s="229"/>
    </row>
    <row r="273" spans="1:14">
      <c r="A273" s="229"/>
      <c r="B273" s="229"/>
      <c r="C273" s="229"/>
      <c r="D273" s="229"/>
      <c r="E273" s="229"/>
      <c r="F273" s="229"/>
      <c r="G273" s="229"/>
      <c r="H273" s="229"/>
      <c r="I273" s="229"/>
      <c r="J273" s="229"/>
      <c r="K273" s="229"/>
      <c r="L273" s="229"/>
      <c r="M273" s="229"/>
      <c r="N273" s="229"/>
    </row>
    <row r="274" spans="1:14">
      <c r="A274" s="229"/>
      <c r="B274" s="229"/>
      <c r="C274" s="229"/>
      <c r="D274" s="229"/>
      <c r="E274" s="229"/>
      <c r="F274" s="229"/>
      <c r="G274" s="229"/>
      <c r="H274" s="229"/>
      <c r="I274" s="229"/>
      <c r="J274" s="229"/>
      <c r="K274" s="229"/>
      <c r="L274" s="229"/>
      <c r="M274" s="229"/>
      <c r="N274" s="229"/>
    </row>
    <row r="275" spans="1:14">
      <c r="A275" s="229"/>
      <c r="B275" s="229"/>
      <c r="C275" s="229"/>
      <c r="D275" s="229"/>
      <c r="E275" s="229"/>
      <c r="F275" s="229"/>
      <c r="G275" s="229"/>
      <c r="H275" s="229"/>
      <c r="I275" s="229"/>
      <c r="J275" s="229"/>
      <c r="K275" s="229"/>
      <c r="L275" s="229"/>
      <c r="M275" s="229"/>
      <c r="N275" s="229"/>
    </row>
    <row r="276" spans="1:14">
      <c r="A276" s="229"/>
      <c r="B276" s="229"/>
      <c r="C276" s="229"/>
      <c r="D276" s="229"/>
      <c r="E276" s="229"/>
      <c r="F276" s="229"/>
      <c r="G276" s="229"/>
      <c r="H276" s="229"/>
      <c r="I276" s="229"/>
      <c r="J276" s="229"/>
      <c r="K276" s="229"/>
      <c r="L276" s="229"/>
      <c r="M276" s="229"/>
      <c r="N276" s="229"/>
    </row>
    <row r="277" spans="1:14">
      <c r="A277" s="229"/>
      <c r="B277" s="229"/>
      <c r="C277" s="229"/>
      <c r="D277" s="229"/>
      <c r="E277" s="229"/>
      <c r="F277" s="229"/>
      <c r="G277" s="229"/>
      <c r="H277" s="229"/>
      <c r="I277" s="229"/>
      <c r="J277" s="229"/>
      <c r="K277" s="229"/>
      <c r="L277" s="229"/>
      <c r="M277" s="229"/>
      <c r="N277" s="229"/>
    </row>
    <row r="278" spans="1:14">
      <c r="A278" s="229"/>
      <c r="B278" s="229"/>
      <c r="C278" s="229"/>
      <c r="D278" s="229"/>
      <c r="E278" s="229"/>
      <c r="F278" s="229"/>
      <c r="G278" s="229"/>
      <c r="H278" s="229"/>
      <c r="I278" s="229"/>
      <c r="J278" s="229"/>
      <c r="K278" s="229"/>
      <c r="L278" s="229"/>
      <c r="M278" s="229"/>
      <c r="N278" s="229"/>
    </row>
    <row r="279" spans="1:14">
      <c r="A279" s="229"/>
      <c r="B279" s="229"/>
      <c r="C279" s="229"/>
      <c r="D279" s="229"/>
      <c r="E279" s="229"/>
      <c r="F279" s="229"/>
      <c r="G279" s="229"/>
      <c r="H279" s="229"/>
      <c r="I279" s="229"/>
      <c r="J279" s="229"/>
      <c r="K279" s="229"/>
      <c r="L279" s="229"/>
      <c r="M279" s="229"/>
      <c r="N279" s="229"/>
    </row>
    <row r="280" spans="1:14">
      <c r="A280" s="229"/>
      <c r="B280" s="229"/>
      <c r="C280" s="229"/>
      <c r="D280" s="229"/>
      <c r="E280" s="229"/>
      <c r="F280" s="229"/>
      <c r="G280" s="229"/>
      <c r="H280" s="229"/>
      <c r="I280" s="229"/>
      <c r="J280" s="229"/>
      <c r="K280" s="229"/>
      <c r="L280" s="229"/>
      <c r="M280" s="229"/>
      <c r="N280" s="229"/>
    </row>
    <row r="281" spans="1:14">
      <c r="A281" s="229"/>
      <c r="B281" s="229"/>
      <c r="C281" s="229"/>
      <c r="D281" s="229"/>
      <c r="E281" s="229"/>
      <c r="F281" s="229"/>
      <c r="G281" s="229"/>
      <c r="H281" s="229"/>
      <c r="I281" s="229"/>
      <c r="J281" s="229"/>
      <c r="K281" s="229"/>
      <c r="L281" s="229"/>
      <c r="M281" s="229"/>
      <c r="N281" s="229"/>
    </row>
    <row r="282" spans="1:14">
      <c r="A282" s="229"/>
      <c r="B282" s="229"/>
      <c r="C282" s="229"/>
      <c r="D282" s="229"/>
      <c r="E282" s="229"/>
      <c r="F282" s="229"/>
      <c r="G282" s="229"/>
      <c r="H282" s="229"/>
      <c r="I282" s="229"/>
      <c r="J282" s="229"/>
      <c r="K282" s="229"/>
      <c r="L282" s="229"/>
      <c r="M282" s="229"/>
      <c r="N282" s="229"/>
    </row>
    <row r="283" spans="1:14">
      <c r="A283" s="229"/>
      <c r="B283" s="229"/>
      <c r="C283" s="229"/>
      <c r="D283" s="229"/>
      <c r="E283" s="229"/>
      <c r="F283" s="229"/>
      <c r="G283" s="229"/>
      <c r="H283" s="229"/>
      <c r="I283" s="229"/>
      <c r="J283" s="229"/>
      <c r="K283" s="229"/>
      <c r="L283" s="229"/>
      <c r="M283" s="229"/>
      <c r="N283" s="229"/>
    </row>
    <row r="284" spans="1:14">
      <c r="A284" s="229"/>
      <c r="B284" s="229"/>
      <c r="C284" s="229"/>
      <c r="D284" s="229"/>
      <c r="E284" s="229"/>
      <c r="F284" s="229"/>
      <c r="G284" s="229"/>
      <c r="H284" s="229"/>
      <c r="I284" s="229"/>
      <c r="J284" s="229"/>
      <c r="K284" s="229"/>
      <c r="L284" s="229"/>
      <c r="M284" s="229"/>
      <c r="N284" s="229"/>
    </row>
    <row r="285" spans="1:14">
      <c r="A285" s="229"/>
      <c r="B285" s="229"/>
      <c r="C285" s="229"/>
      <c r="D285" s="229"/>
      <c r="E285" s="229"/>
      <c r="F285" s="229"/>
      <c r="G285" s="229"/>
      <c r="H285" s="229"/>
      <c r="I285" s="229"/>
      <c r="J285" s="229"/>
      <c r="K285" s="229"/>
      <c r="L285" s="229"/>
      <c r="M285" s="229"/>
      <c r="N285" s="229"/>
    </row>
    <row r="286" spans="1:14">
      <c r="A286" s="229"/>
      <c r="B286" s="229"/>
      <c r="C286" s="229"/>
      <c r="D286" s="229"/>
      <c r="E286" s="229"/>
      <c r="F286" s="229"/>
      <c r="G286" s="229"/>
      <c r="H286" s="229"/>
      <c r="I286" s="229"/>
      <c r="J286" s="229"/>
      <c r="K286" s="229"/>
      <c r="L286" s="229"/>
      <c r="M286" s="229"/>
      <c r="N286" s="229"/>
    </row>
    <row r="287" spans="1:14">
      <c r="A287" s="229"/>
      <c r="B287" s="229"/>
      <c r="C287" s="229"/>
      <c r="D287" s="229"/>
      <c r="E287" s="229"/>
      <c r="F287" s="229"/>
      <c r="G287" s="229"/>
      <c r="H287" s="229"/>
      <c r="I287" s="229"/>
      <c r="J287" s="229"/>
      <c r="K287" s="229"/>
      <c r="L287" s="229"/>
      <c r="M287" s="229"/>
      <c r="N287" s="229"/>
    </row>
    <row r="288" spans="1:14">
      <c r="A288" s="229"/>
      <c r="B288" s="229"/>
      <c r="C288" s="229"/>
      <c r="D288" s="229"/>
      <c r="E288" s="229"/>
      <c r="F288" s="229"/>
      <c r="G288" s="229"/>
      <c r="H288" s="229"/>
      <c r="I288" s="229"/>
      <c r="J288" s="229"/>
      <c r="K288" s="229"/>
      <c r="L288" s="229"/>
      <c r="M288" s="229"/>
      <c r="N288" s="229"/>
    </row>
    <row r="289" spans="1:14">
      <c r="A289" s="229"/>
      <c r="B289" s="229"/>
      <c r="C289" s="229"/>
      <c r="D289" s="229"/>
      <c r="E289" s="229"/>
      <c r="F289" s="229"/>
      <c r="G289" s="229"/>
      <c r="H289" s="229"/>
      <c r="I289" s="229"/>
      <c r="J289" s="229"/>
      <c r="K289" s="229"/>
      <c r="L289" s="229"/>
      <c r="M289" s="229"/>
      <c r="N289" s="229"/>
    </row>
    <row r="290" spans="1:14">
      <c r="A290" s="229"/>
      <c r="B290" s="229"/>
      <c r="C290" s="229"/>
      <c r="D290" s="229"/>
      <c r="E290" s="229"/>
      <c r="F290" s="229"/>
      <c r="G290" s="229"/>
      <c r="H290" s="229"/>
      <c r="I290" s="229"/>
      <c r="J290" s="229"/>
      <c r="K290" s="229"/>
      <c r="L290" s="229"/>
      <c r="M290" s="229"/>
      <c r="N290" s="229"/>
    </row>
    <row r="291" spans="1:14">
      <c r="A291" s="229"/>
      <c r="B291" s="229"/>
      <c r="C291" s="229"/>
      <c r="D291" s="229"/>
      <c r="E291" s="229"/>
      <c r="F291" s="229"/>
      <c r="G291" s="229"/>
      <c r="H291" s="229"/>
      <c r="I291" s="229"/>
      <c r="J291" s="229"/>
      <c r="K291" s="229"/>
      <c r="L291" s="229"/>
      <c r="M291" s="229"/>
      <c r="N291" s="229"/>
    </row>
    <row r="292" spans="1:14">
      <c r="A292" s="229"/>
      <c r="B292" s="229"/>
      <c r="C292" s="229"/>
      <c r="D292" s="229"/>
      <c r="E292" s="229"/>
      <c r="F292" s="229"/>
      <c r="G292" s="229"/>
      <c r="H292" s="229"/>
      <c r="I292" s="229"/>
      <c r="J292" s="229"/>
      <c r="K292" s="229"/>
      <c r="L292" s="229"/>
      <c r="M292" s="229"/>
      <c r="N292" s="229"/>
    </row>
    <row r="293" spans="1:14">
      <c r="A293" s="229"/>
      <c r="B293" s="229"/>
      <c r="C293" s="229"/>
      <c r="D293" s="229"/>
      <c r="E293" s="229"/>
      <c r="F293" s="229"/>
      <c r="G293" s="229"/>
      <c r="H293" s="229"/>
      <c r="I293" s="229"/>
      <c r="J293" s="229"/>
      <c r="K293" s="229"/>
      <c r="L293" s="229"/>
      <c r="M293" s="229"/>
      <c r="N293" s="229"/>
    </row>
    <row r="294" spans="1:14">
      <c r="A294" s="229"/>
      <c r="B294" s="229"/>
      <c r="C294" s="229"/>
      <c r="D294" s="229"/>
      <c r="E294" s="229"/>
      <c r="F294" s="229"/>
      <c r="G294" s="229"/>
      <c r="H294" s="229"/>
      <c r="I294" s="229"/>
      <c r="J294" s="229"/>
      <c r="K294" s="229"/>
      <c r="L294" s="229"/>
      <c r="M294" s="229"/>
      <c r="N294" s="229"/>
    </row>
    <row r="295" spans="1:14">
      <c r="A295" s="229"/>
      <c r="B295" s="229"/>
      <c r="C295" s="229"/>
      <c r="D295" s="229"/>
      <c r="E295" s="229"/>
      <c r="F295" s="229"/>
      <c r="G295" s="229"/>
      <c r="H295" s="229"/>
      <c r="I295" s="229"/>
      <c r="J295" s="229"/>
      <c r="K295" s="229"/>
      <c r="L295" s="229"/>
      <c r="M295" s="229"/>
      <c r="N295" s="229"/>
    </row>
    <row r="296" spans="1:14">
      <c r="A296" s="229"/>
      <c r="B296" s="229"/>
      <c r="C296" s="229"/>
      <c r="D296" s="229"/>
      <c r="E296" s="229"/>
      <c r="F296" s="229"/>
      <c r="G296" s="229"/>
      <c r="H296" s="229"/>
      <c r="I296" s="229"/>
      <c r="J296" s="229"/>
      <c r="K296" s="229"/>
      <c r="L296" s="229"/>
      <c r="M296" s="229"/>
      <c r="N296" s="229"/>
    </row>
    <row r="297" spans="1:14">
      <c r="A297" s="229"/>
      <c r="B297" s="229"/>
      <c r="C297" s="229"/>
      <c r="D297" s="229"/>
      <c r="E297" s="229"/>
      <c r="F297" s="229"/>
      <c r="G297" s="229"/>
      <c r="H297" s="229"/>
      <c r="I297" s="229"/>
      <c r="J297" s="229"/>
      <c r="K297" s="229"/>
      <c r="L297" s="229"/>
      <c r="M297" s="229"/>
      <c r="N297" s="229"/>
    </row>
    <row r="298" spans="1:14">
      <c r="A298" s="229"/>
      <c r="B298" s="229"/>
      <c r="C298" s="229"/>
      <c r="D298" s="229"/>
      <c r="E298" s="229"/>
      <c r="F298" s="229"/>
      <c r="G298" s="229"/>
      <c r="H298" s="229"/>
      <c r="I298" s="229"/>
      <c r="J298" s="229"/>
      <c r="K298" s="229"/>
      <c r="L298" s="229"/>
      <c r="M298" s="229"/>
      <c r="N298" s="229"/>
    </row>
    <row r="299" spans="1:14">
      <c r="A299" s="229"/>
      <c r="B299" s="229"/>
      <c r="C299" s="229"/>
      <c r="D299" s="229"/>
      <c r="E299" s="229"/>
      <c r="F299" s="229"/>
      <c r="G299" s="229"/>
      <c r="H299" s="229"/>
      <c r="I299" s="229"/>
      <c r="J299" s="229"/>
      <c r="K299" s="229"/>
      <c r="L299" s="229"/>
      <c r="M299" s="229"/>
      <c r="N299" s="229"/>
    </row>
    <row r="300" spans="1:14">
      <c r="A300" s="229"/>
      <c r="B300" s="229"/>
      <c r="C300" s="229"/>
      <c r="D300" s="229"/>
      <c r="E300" s="229"/>
      <c r="F300" s="229"/>
      <c r="G300" s="229"/>
      <c r="H300" s="229"/>
      <c r="I300" s="229"/>
      <c r="J300" s="229"/>
      <c r="K300" s="229"/>
      <c r="L300" s="229"/>
      <c r="M300" s="229"/>
      <c r="N300" s="229"/>
    </row>
    <row r="301" spans="1:14">
      <c r="A301" s="229"/>
      <c r="B301" s="229"/>
      <c r="C301" s="229"/>
      <c r="D301" s="229"/>
      <c r="E301" s="229"/>
      <c r="F301" s="229"/>
      <c r="G301" s="229"/>
      <c r="H301" s="229"/>
      <c r="I301" s="229"/>
      <c r="J301" s="229"/>
      <c r="K301" s="229"/>
      <c r="L301" s="229"/>
      <c r="M301" s="229"/>
      <c r="N301" s="229"/>
    </row>
    <row r="302" spans="1:14">
      <c r="A302" s="229"/>
      <c r="B302" s="229"/>
      <c r="C302" s="229"/>
      <c r="D302" s="229"/>
      <c r="E302" s="229"/>
      <c r="F302" s="229"/>
      <c r="G302" s="229"/>
      <c r="H302" s="229"/>
      <c r="I302" s="229"/>
      <c r="J302" s="229"/>
      <c r="K302" s="229"/>
      <c r="L302" s="229"/>
      <c r="M302" s="229"/>
      <c r="N302" s="229"/>
    </row>
    <row r="303" spans="1:14">
      <c r="A303" s="229"/>
      <c r="B303" s="229"/>
      <c r="C303" s="229"/>
      <c r="D303" s="229"/>
      <c r="E303" s="229"/>
      <c r="F303" s="229"/>
      <c r="G303" s="229"/>
      <c r="H303" s="229"/>
      <c r="I303" s="229"/>
      <c r="J303" s="229"/>
      <c r="K303" s="229"/>
      <c r="L303" s="229"/>
      <c r="M303" s="229"/>
      <c r="N303" s="229"/>
    </row>
    <row r="304" spans="1:14">
      <c r="A304" s="229"/>
      <c r="B304" s="229"/>
      <c r="C304" s="229"/>
      <c r="D304" s="229"/>
      <c r="E304" s="229"/>
      <c r="F304" s="229"/>
      <c r="G304" s="229"/>
      <c r="H304" s="229"/>
      <c r="I304" s="229"/>
      <c r="J304" s="229"/>
      <c r="K304" s="229"/>
      <c r="L304" s="229"/>
      <c r="M304" s="229"/>
      <c r="N304" s="229"/>
    </row>
    <row r="305" spans="1:14">
      <c r="A305" s="229"/>
      <c r="B305" s="229"/>
      <c r="C305" s="229"/>
      <c r="D305" s="229"/>
      <c r="E305" s="229"/>
      <c r="F305" s="229"/>
      <c r="G305" s="229"/>
      <c r="H305" s="229"/>
      <c r="I305" s="229"/>
      <c r="J305" s="229"/>
      <c r="K305" s="229"/>
      <c r="L305" s="229"/>
      <c r="M305" s="229"/>
      <c r="N305" s="229"/>
    </row>
    <row r="306" spans="1:14">
      <c r="A306" s="229"/>
      <c r="B306" s="229"/>
      <c r="C306" s="229"/>
      <c r="D306" s="229"/>
      <c r="E306" s="229"/>
      <c r="F306" s="229"/>
      <c r="G306" s="229"/>
      <c r="H306" s="229"/>
      <c r="I306" s="229"/>
      <c r="J306" s="229"/>
      <c r="K306" s="229"/>
      <c r="L306" s="229"/>
      <c r="M306" s="229"/>
      <c r="N306" s="229"/>
    </row>
    <row r="307" spans="1:14">
      <c r="A307" s="229"/>
      <c r="B307" s="229"/>
      <c r="C307" s="229"/>
      <c r="D307" s="229"/>
      <c r="E307" s="229"/>
      <c r="F307" s="229"/>
      <c r="G307" s="229"/>
      <c r="H307" s="229"/>
      <c r="I307" s="229"/>
      <c r="J307" s="229"/>
      <c r="K307" s="229"/>
      <c r="L307" s="229"/>
      <c r="M307" s="229"/>
      <c r="N307" s="229"/>
    </row>
    <row r="308" spans="1:14">
      <c r="A308" s="229"/>
      <c r="B308" s="229"/>
      <c r="C308" s="229"/>
      <c r="D308" s="229"/>
      <c r="E308" s="229"/>
      <c r="F308" s="229"/>
      <c r="G308" s="229"/>
      <c r="H308" s="229"/>
      <c r="I308" s="229"/>
      <c r="J308" s="229"/>
      <c r="K308" s="229"/>
      <c r="L308" s="229"/>
      <c r="M308" s="229"/>
      <c r="N308" s="229"/>
    </row>
    <row r="309" spans="1:14">
      <c r="A309" s="229"/>
      <c r="B309" s="229"/>
      <c r="C309" s="229"/>
      <c r="D309" s="229"/>
      <c r="E309" s="229"/>
      <c r="F309" s="229"/>
      <c r="G309" s="229"/>
      <c r="H309" s="229"/>
      <c r="I309" s="229"/>
      <c r="J309" s="229"/>
      <c r="K309" s="229"/>
      <c r="L309" s="229"/>
      <c r="M309" s="229"/>
      <c r="N309" s="229"/>
    </row>
    <row r="310" spans="1:14">
      <c r="A310" s="229"/>
      <c r="B310" s="229"/>
      <c r="C310" s="229"/>
      <c r="D310" s="229"/>
      <c r="E310" s="229"/>
      <c r="F310" s="229"/>
      <c r="G310" s="229"/>
      <c r="H310" s="229"/>
      <c r="I310" s="229"/>
      <c r="J310" s="229"/>
      <c r="K310" s="229"/>
      <c r="L310" s="229"/>
      <c r="M310" s="229"/>
      <c r="N310" s="229"/>
    </row>
    <row r="311" spans="1:14">
      <c r="A311" s="229"/>
      <c r="B311" s="229"/>
      <c r="C311" s="229"/>
      <c r="D311" s="229"/>
      <c r="E311" s="229"/>
      <c r="F311" s="229"/>
      <c r="G311" s="229"/>
      <c r="H311" s="229"/>
      <c r="I311" s="229"/>
      <c r="J311" s="229"/>
      <c r="K311" s="229"/>
      <c r="L311" s="229"/>
      <c r="M311" s="229"/>
      <c r="N311" s="229"/>
    </row>
    <row r="312" spans="1:14">
      <c r="A312" s="229"/>
      <c r="B312" s="229"/>
      <c r="C312" s="229"/>
      <c r="D312" s="229"/>
      <c r="E312" s="229"/>
      <c r="F312" s="229"/>
      <c r="G312" s="229"/>
      <c r="H312" s="229"/>
      <c r="I312" s="229"/>
      <c r="J312" s="229"/>
      <c r="K312" s="229"/>
      <c r="L312" s="229"/>
      <c r="M312" s="229"/>
      <c r="N312" s="229"/>
    </row>
    <row r="313" spans="1:14">
      <c r="A313" s="229"/>
      <c r="B313" s="229"/>
      <c r="C313" s="229"/>
      <c r="D313" s="229"/>
      <c r="E313" s="229"/>
      <c r="F313" s="229"/>
      <c r="G313" s="229"/>
      <c r="H313" s="229"/>
      <c r="I313" s="229"/>
      <c r="J313" s="229"/>
      <c r="K313" s="229"/>
      <c r="L313" s="229"/>
      <c r="M313" s="229"/>
      <c r="N313" s="229"/>
    </row>
    <row r="314" spans="1:14">
      <c r="A314" s="229"/>
      <c r="B314" s="229"/>
      <c r="C314" s="229"/>
      <c r="D314" s="229"/>
      <c r="E314" s="229"/>
      <c r="F314" s="229"/>
      <c r="G314" s="229"/>
      <c r="H314" s="229"/>
      <c r="I314" s="229"/>
      <c r="J314" s="229"/>
      <c r="K314" s="229"/>
      <c r="L314" s="229"/>
      <c r="M314" s="229"/>
      <c r="N314" s="229"/>
    </row>
    <row r="315" spans="1:14">
      <c r="A315" s="229"/>
      <c r="B315" s="229"/>
      <c r="C315" s="229"/>
      <c r="D315" s="229"/>
      <c r="E315" s="229"/>
      <c r="F315" s="229"/>
      <c r="G315" s="229"/>
      <c r="H315" s="229"/>
      <c r="I315" s="229"/>
      <c r="J315" s="229"/>
      <c r="K315" s="229"/>
      <c r="L315" s="229"/>
      <c r="M315" s="229"/>
      <c r="N315" s="229"/>
    </row>
    <row r="316" spans="1:14">
      <c r="A316" s="229"/>
      <c r="B316" s="229"/>
      <c r="C316" s="229"/>
      <c r="D316" s="229"/>
      <c r="E316" s="229"/>
      <c r="F316" s="229"/>
      <c r="G316" s="229"/>
      <c r="H316" s="229"/>
      <c r="I316" s="229"/>
      <c r="J316" s="229"/>
      <c r="K316" s="229"/>
      <c r="L316" s="229"/>
      <c r="M316" s="229"/>
      <c r="N316" s="229"/>
    </row>
    <row r="317" spans="1:14">
      <c r="A317" s="229"/>
      <c r="B317" s="229"/>
      <c r="C317" s="229"/>
      <c r="D317" s="229"/>
      <c r="E317" s="229"/>
      <c r="F317" s="229"/>
      <c r="G317" s="229"/>
      <c r="H317" s="229"/>
      <c r="I317" s="229"/>
      <c r="J317" s="229"/>
      <c r="K317" s="229"/>
      <c r="L317" s="229"/>
      <c r="M317" s="229"/>
      <c r="N317" s="229"/>
    </row>
    <row r="318" spans="1:14">
      <c r="A318" s="229"/>
      <c r="B318" s="229"/>
      <c r="C318" s="229"/>
      <c r="D318" s="229"/>
      <c r="E318" s="229"/>
      <c r="F318" s="229"/>
      <c r="G318" s="229"/>
      <c r="H318" s="229"/>
      <c r="I318" s="229"/>
      <c r="J318" s="229"/>
      <c r="K318" s="229"/>
      <c r="L318" s="229"/>
      <c r="M318" s="229"/>
      <c r="N318" s="229"/>
    </row>
    <row r="319" spans="1:14">
      <c r="A319" s="229"/>
      <c r="B319" s="229"/>
      <c r="C319" s="229"/>
      <c r="D319" s="229"/>
      <c r="E319" s="229"/>
      <c r="F319" s="229"/>
      <c r="G319" s="229"/>
      <c r="H319" s="229"/>
      <c r="I319" s="229"/>
      <c r="J319" s="229"/>
      <c r="K319" s="229"/>
      <c r="L319" s="229"/>
      <c r="M319" s="229"/>
      <c r="N319" s="229"/>
    </row>
    <row r="320" spans="1:14">
      <c r="A320" s="229"/>
      <c r="B320" s="229"/>
      <c r="C320" s="229"/>
      <c r="D320" s="229"/>
      <c r="E320" s="229"/>
      <c r="F320" s="229"/>
      <c r="G320" s="229"/>
      <c r="H320" s="229"/>
      <c r="I320" s="229"/>
      <c r="J320" s="229"/>
      <c r="K320" s="229"/>
      <c r="L320" s="229"/>
      <c r="M320" s="229"/>
      <c r="N320" s="229"/>
    </row>
    <row r="321" spans="1:14">
      <c r="A321" s="229"/>
      <c r="B321" s="229"/>
      <c r="C321" s="229"/>
      <c r="D321" s="229"/>
      <c r="E321" s="229"/>
      <c r="F321" s="229"/>
      <c r="G321" s="229"/>
      <c r="H321" s="229"/>
      <c r="I321" s="229"/>
      <c r="J321" s="229"/>
      <c r="K321" s="229"/>
      <c r="L321" s="229"/>
      <c r="M321" s="229"/>
      <c r="N321" s="229"/>
    </row>
    <row r="322" spans="1:14">
      <c r="A322" s="229"/>
      <c r="B322" s="229"/>
      <c r="C322" s="229"/>
      <c r="D322" s="229"/>
      <c r="E322" s="229"/>
      <c r="F322" s="229"/>
      <c r="G322" s="229"/>
      <c r="H322" s="229"/>
      <c r="I322" s="229"/>
      <c r="J322" s="229"/>
      <c r="K322" s="229"/>
      <c r="L322" s="229"/>
      <c r="M322" s="229"/>
      <c r="N322" s="229"/>
    </row>
    <row r="323" spans="1:14">
      <c r="A323" s="229"/>
      <c r="B323" s="229"/>
      <c r="C323" s="229"/>
      <c r="D323" s="229"/>
      <c r="E323" s="229"/>
      <c r="F323" s="229"/>
      <c r="G323" s="229"/>
      <c r="H323" s="229"/>
      <c r="I323" s="229"/>
      <c r="J323" s="229"/>
      <c r="K323" s="229"/>
      <c r="L323" s="229"/>
      <c r="M323" s="229"/>
      <c r="N323" s="229"/>
    </row>
    <row r="324" spans="1:14">
      <c r="A324" s="229"/>
      <c r="B324" s="229"/>
      <c r="C324" s="229"/>
      <c r="D324" s="229"/>
      <c r="E324" s="229"/>
      <c r="F324" s="229"/>
      <c r="G324" s="229"/>
      <c r="H324" s="229"/>
      <c r="I324" s="229"/>
      <c r="J324" s="229"/>
      <c r="K324" s="229"/>
      <c r="L324" s="229"/>
      <c r="M324" s="229"/>
      <c r="N324" s="229"/>
    </row>
    <row r="325" spans="1:14">
      <c r="A325" s="229"/>
      <c r="B325" s="229"/>
      <c r="C325" s="229"/>
      <c r="D325" s="229"/>
      <c r="E325" s="229"/>
      <c r="F325" s="229"/>
      <c r="G325" s="229"/>
      <c r="H325" s="229"/>
      <c r="I325" s="229"/>
      <c r="J325" s="229"/>
      <c r="K325" s="229"/>
      <c r="L325" s="229"/>
      <c r="M325" s="229"/>
      <c r="N325" s="229"/>
    </row>
    <row r="326" spans="1:14">
      <c r="A326" s="229"/>
      <c r="B326" s="229"/>
      <c r="C326" s="229"/>
      <c r="D326" s="229"/>
      <c r="E326" s="229"/>
      <c r="F326" s="229"/>
      <c r="G326" s="229"/>
      <c r="H326" s="229"/>
      <c r="I326" s="229"/>
      <c r="J326" s="229"/>
      <c r="K326" s="229"/>
      <c r="L326" s="229"/>
      <c r="M326" s="229"/>
      <c r="N326" s="229"/>
    </row>
    <row r="327" spans="1:14">
      <c r="A327" s="229"/>
      <c r="B327" s="229"/>
      <c r="C327" s="229"/>
      <c r="D327" s="229"/>
      <c r="E327" s="229"/>
      <c r="F327" s="229"/>
      <c r="G327" s="229"/>
      <c r="H327" s="229"/>
      <c r="I327" s="229"/>
      <c r="J327" s="229"/>
      <c r="K327" s="229"/>
      <c r="L327" s="229"/>
      <c r="M327" s="229"/>
      <c r="N327" s="229"/>
    </row>
    <row r="328" spans="1:14">
      <c r="A328" s="229"/>
      <c r="B328" s="229"/>
      <c r="C328" s="229"/>
      <c r="D328" s="229"/>
      <c r="E328" s="229"/>
      <c r="F328" s="229"/>
      <c r="G328" s="229"/>
      <c r="H328" s="229"/>
      <c r="I328" s="229"/>
      <c r="J328" s="229"/>
      <c r="K328" s="229"/>
      <c r="L328" s="229"/>
      <c r="M328" s="229"/>
      <c r="N328" s="229"/>
    </row>
    <row r="329" spans="1:14">
      <c r="A329" s="229"/>
      <c r="B329" s="229"/>
      <c r="C329" s="229"/>
      <c r="D329" s="229"/>
      <c r="E329" s="229"/>
      <c r="F329" s="229"/>
      <c r="G329" s="229"/>
      <c r="H329" s="229"/>
      <c r="I329" s="229"/>
      <c r="J329" s="229"/>
      <c r="K329" s="229"/>
      <c r="L329" s="229"/>
      <c r="M329" s="229"/>
      <c r="N329" s="229"/>
    </row>
    <row r="330" spans="1:14">
      <c r="A330" s="229"/>
      <c r="B330" s="229"/>
      <c r="C330" s="229"/>
      <c r="D330" s="229"/>
      <c r="E330" s="229"/>
      <c r="F330" s="229"/>
      <c r="G330" s="229"/>
      <c r="H330" s="229"/>
      <c r="I330" s="229"/>
      <c r="J330" s="229"/>
      <c r="K330" s="229"/>
      <c r="L330" s="229"/>
      <c r="M330" s="229"/>
      <c r="N330" s="229"/>
    </row>
    <row r="331" spans="1:14">
      <c r="A331" s="229"/>
      <c r="B331" s="229"/>
      <c r="C331" s="229"/>
      <c r="D331" s="229"/>
      <c r="E331" s="229"/>
      <c r="F331" s="229"/>
      <c r="G331" s="229"/>
      <c r="H331" s="229"/>
      <c r="I331" s="229"/>
      <c r="J331" s="229"/>
      <c r="K331" s="229"/>
      <c r="L331" s="229"/>
      <c r="M331" s="229"/>
      <c r="N331" s="229"/>
    </row>
    <row r="332" spans="1:14">
      <c r="A332" s="229"/>
      <c r="B332" s="229"/>
      <c r="C332" s="229"/>
      <c r="D332" s="229"/>
      <c r="E332" s="229"/>
      <c r="F332" s="229"/>
      <c r="G332" s="229"/>
      <c r="H332" s="229"/>
      <c r="I332" s="229"/>
      <c r="J332" s="229"/>
      <c r="K332" s="229"/>
      <c r="L332" s="229"/>
      <c r="M332" s="229"/>
      <c r="N332" s="229"/>
    </row>
    <row r="333" spans="1:14">
      <c r="A333" s="229"/>
      <c r="B333" s="229"/>
      <c r="C333" s="229"/>
      <c r="D333" s="229"/>
      <c r="E333" s="229"/>
      <c r="F333" s="229"/>
      <c r="G333" s="229"/>
      <c r="H333" s="229"/>
      <c r="I333" s="229"/>
      <c r="J333" s="229"/>
      <c r="K333" s="229"/>
      <c r="L333" s="229"/>
      <c r="M333" s="229"/>
      <c r="N333" s="229"/>
    </row>
    <row r="334" spans="1:14">
      <c r="A334" s="229"/>
      <c r="B334" s="229"/>
      <c r="C334" s="229"/>
      <c r="D334" s="229"/>
      <c r="E334" s="229"/>
      <c r="F334" s="229"/>
      <c r="G334" s="229"/>
      <c r="H334" s="229"/>
      <c r="I334" s="229"/>
      <c r="J334" s="229"/>
      <c r="K334" s="229"/>
      <c r="L334" s="229"/>
      <c r="M334" s="229"/>
      <c r="N334" s="229"/>
    </row>
    <row r="335" spans="1:14">
      <c r="A335" s="229"/>
      <c r="B335" s="229"/>
      <c r="C335" s="229"/>
      <c r="D335" s="229"/>
      <c r="E335" s="229"/>
      <c r="F335" s="229"/>
      <c r="G335" s="229"/>
      <c r="H335" s="229"/>
      <c r="I335" s="229"/>
      <c r="J335" s="229"/>
      <c r="K335" s="229"/>
      <c r="L335" s="229"/>
      <c r="M335" s="229"/>
      <c r="N335" s="229"/>
    </row>
    <row r="336" spans="1:14">
      <c r="A336" s="229"/>
      <c r="B336" s="229"/>
      <c r="C336" s="229"/>
      <c r="D336" s="229"/>
      <c r="E336" s="229"/>
      <c r="F336" s="229"/>
      <c r="G336" s="229"/>
      <c r="H336" s="229"/>
      <c r="I336" s="229"/>
      <c r="J336" s="229"/>
      <c r="K336" s="229"/>
      <c r="L336" s="229"/>
      <c r="M336" s="229"/>
      <c r="N336" s="229"/>
    </row>
    <row r="337" spans="1:14">
      <c r="A337" s="229"/>
      <c r="B337" s="229"/>
      <c r="C337" s="229"/>
      <c r="D337" s="229"/>
      <c r="E337" s="229"/>
      <c r="F337" s="229"/>
      <c r="G337" s="229"/>
      <c r="H337" s="229"/>
      <c r="I337" s="229"/>
      <c r="J337" s="229"/>
      <c r="K337" s="229"/>
      <c r="L337" s="229"/>
      <c r="M337" s="229"/>
      <c r="N337" s="229"/>
    </row>
    <row r="338" spans="1:14">
      <c r="A338" s="229"/>
      <c r="B338" s="229"/>
      <c r="C338" s="229"/>
      <c r="D338" s="229"/>
      <c r="E338" s="229"/>
      <c r="F338" s="229"/>
      <c r="G338" s="229"/>
      <c r="H338" s="229"/>
      <c r="I338" s="229"/>
      <c r="J338" s="229"/>
      <c r="K338" s="229"/>
      <c r="L338" s="229"/>
      <c r="M338" s="229"/>
      <c r="N338" s="229"/>
    </row>
    <row r="339" spans="1:14">
      <c r="A339" s="229"/>
      <c r="B339" s="229"/>
      <c r="C339" s="229"/>
      <c r="D339" s="229"/>
      <c r="E339" s="229"/>
      <c r="F339" s="229"/>
      <c r="G339" s="229"/>
      <c r="H339" s="229"/>
      <c r="I339" s="229"/>
      <c r="J339" s="229"/>
      <c r="K339" s="229"/>
      <c r="L339" s="229"/>
      <c r="M339" s="229"/>
      <c r="N339" s="229"/>
    </row>
    <row r="340" spans="1:14">
      <c r="A340" s="229"/>
      <c r="B340" s="229"/>
      <c r="C340" s="229"/>
      <c r="D340" s="229"/>
      <c r="E340" s="229"/>
      <c r="F340" s="229"/>
      <c r="G340" s="229"/>
      <c r="H340" s="229"/>
      <c r="I340" s="229"/>
      <c r="J340" s="229"/>
      <c r="K340" s="229"/>
      <c r="L340" s="229"/>
      <c r="M340" s="229"/>
      <c r="N340" s="229"/>
    </row>
    <row r="341" spans="1:14">
      <c r="A341" s="229"/>
      <c r="B341" s="229"/>
      <c r="C341" s="229"/>
      <c r="D341" s="229"/>
      <c r="E341" s="229"/>
      <c r="F341" s="229"/>
      <c r="G341" s="229"/>
      <c r="H341" s="229"/>
      <c r="I341" s="229"/>
      <c r="J341" s="229"/>
      <c r="K341" s="229"/>
      <c r="L341" s="229"/>
      <c r="M341" s="229"/>
      <c r="N341" s="229"/>
    </row>
    <row r="342" spans="1:14">
      <c r="A342" s="229"/>
      <c r="B342" s="229"/>
      <c r="C342" s="229"/>
      <c r="D342" s="229"/>
      <c r="E342" s="229"/>
      <c r="F342" s="229"/>
      <c r="G342" s="229"/>
      <c r="H342" s="229"/>
      <c r="I342" s="229"/>
      <c r="J342" s="229"/>
      <c r="K342" s="229"/>
      <c r="L342" s="229"/>
      <c r="M342" s="229"/>
      <c r="N342" s="229"/>
    </row>
    <row r="343" spans="1:14">
      <c r="A343" s="229"/>
      <c r="B343" s="229"/>
      <c r="C343" s="229"/>
      <c r="D343" s="229"/>
      <c r="E343" s="229"/>
      <c r="F343" s="229"/>
      <c r="G343" s="229"/>
      <c r="H343" s="229"/>
      <c r="I343" s="229"/>
      <c r="J343" s="229"/>
      <c r="K343" s="229"/>
      <c r="L343" s="229"/>
      <c r="M343" s="229"/>
      <c r="N343" s="229"/>
    </row>
    <row r="344" spans="1:14">
      <c r="A344" s="229"/>
      <c r="B344" s="229"/>
      <c r="C344" s="229"/>
      <c r="D344" s="229"/>
      <c r="E344" s="229"/>
      <c r="F344" s="229"/>
      <c r="G344" s="229"/>
      <c r="H344" s="229"/>
      <c r="I344" s="229"/>
      <c r="J344" s="229"/>
      <c r="K344" s="229"/>
      <c r="L344" s="229"/>
      <c r="M344" s="229"/>
      <c r="N344" s="229"/>
    </row>
    <row r="345" spans="1:14">
      <c r="A345" s="229"/>
      <c r="B345" s="229"/>
      <c r="C345" s="229"/>
      <c r="D345" s="229"/>
      <c r="E345" s="229"/>
      <c r="F345" s="229"/>
      <c r="G345" s="229"/>
      <c r="H345" s="229"/>
      <c r="I345" s="229"/>
      <c r="J345" s="229"/>
      <c r="K345" s="229"/>
      <c r="L345" s="229"/>
      <c r="M345" s="229"/>
      <c r="N345" s="229"/>
    </row>
    <row r="346" spans="1:14">
      <c r="A346" s="229"/>
      <c r="B346" s="229"/>
      <c r="C346" s="229"/>
      <c r="D346" s="229"/>
      <c r="E346" s="229"/>
      <c r="F346" s="229"/>
      <c r="G346" s="229"/>
      <c r="H346" s="229"/>
      <c r="I346" s="229"/>
      <c r="J346" s="229"/>
      <c r="K346" s="229"/>
      <c r="L346" s="229"/>
      <c r="M346" s="229"/>
      <c r="N346" s="229"/>
    </row>
    <row r="347" spans="1:14">
      <c r="A347" s="229"/>
      <c r="B347" s="229"/>
      <c r="C347" s="229"/>
      <c r="D347" s="229"/>
      <c r="E347" s="229"/>
      <c r="F347" s="229"/>
      <c r="G347" s="229"/>
      <c r="H347" s="229"/>
      <c r="I347" s="229"/>
      <c r="J347" s="229"/>
      <c r="K347" s="229"/>
      <c r="L347" s="229"/>
      <c r="M347" s="229"/>
      <c r="N347" s="229"/>
    </row>
    <row r="348" spans="1:14">
      <c r="A348" s="229"/>
      <c r="B348" s="229"/>
      <c r="C348" s="229"/>
      <c r="D348" s="229"/>
      <c r="E348" s="229"/>
      <c r="F348" s="229"/>
      <c r="G348" s="229"/>
      <c r="H348" s="229"/>
      <c r="I348" s="229"/>
      <c r="J348" s="229"/>
      <c r="K348" s="229"/>
      <c r="L348" s="229"/>
      <c r="M348" s="229"/>
      <c r="N348" s="229"/>
    </row>
    <row r="349" spans="1:14">
      <c r="A349" s="229"/>
      <c r="B349" s="229"/>
      <c r="C349" s="229"/>
      <c r="D349" s="229"/>
      <c r="E349" s="229"/>
      <c r="F349" s="229"/>
      <c r="G349" s="229"/>
      <c r="H349" s="229"/>
      <c r="I349" s="229"/>
      <c r="J349" s="229"/>
      <c r="K349" s="229"/>
      <c r="L349" s="229"/>
      <c r="M349" s="229"/>
      <c r="N349" s="229"/>
    </row>
    <row r="350" spans="1:14">
      <c r="A350" s="229"/>
      <c r="B350" s="229"/>
      <c r="C350" s="229"/>
      <c r="D350" s="229"/>
      <c r="E350" s="229"/>
      <c r="F350" s="229"/>
      <c r="G350" s="229"/>
      <c r="H350" s="229"/>
      <c r="I350" s="229"/>
      <c r="J350" s="229"/>
      <c r="K350" s="229"/>
      <c r="L350" s="229"/>
      <c r="M350" s="229"/>
      <c r="N350" s="229"/>
    </row>
    <row r="351" spans="1:14">
      <c r="A351" s="229"/>
      <c r="B351" s="229"/>
      <c r="C351" s="229"/>
      <c r="D351" s="229"/>
      <c r="E351" s="229"/>
      <c r="F351" s="229"/>
      <c r="G351" s="229"/>
      <c r="H351" s="229"/>
      <c r="I351" s="229"/>
      <c r="J351" s="229"/>
      <c r="K351" s="229"/>
      <c r="L351" s="229"/>
      <c r="M351" s="229"/>
      <c r="N351" s="229"/>
    </row>
    <row r="352" spans="1:14">
      <c r="A352" s="229"/>
      <c r="B352" s="229"/>
      <c r="C352" s="229"/>
      <c r="D352" s="229"/>
      <c r="E352" s="229"/>
      <c r="F352" s="229"/>
      <c r="G352" s="229"/>
      <c r="H352" s="229"/>
      <c r="I352" s="229"/>
      <c r="J352" s="229"/>
      <c r="K352" s="229"/>
      <c r="L352" s="229"/>
      <c r="M352" s="229"/>
      <c r="N352" s="229"/>
    </row>
    <row r="353" spans="1:14">
      <c r="A353" s="229"/>
      <c r="B353" s="229"/>
      <c r="C353" s="229"/>
      <c r="D353" s="229"/>
      <c r="E353" s="229"/>
      <c r="F353" s="229"/>
      <c r="G353" s="229"/>
      <c r="H353" s="229"/>
      <c r="I353" s="229"/>
      <c r="J353" s="229"/>
      <c r="K353" s="229"/>
      <c r="L353" s="229"/>
      <c r="M353" s="229"/>
      <c r="N353" s="229"/>
    </row>
    <row r="354" spans="1:14">
      <c r="A354" s="229"/>
      <c r="B354" s="229"/>
      <c r="C354" s="229"/>
      <c r="D354" s="229"/>
      <c r="E354" s="229"/>
      <c r="F354" s="229"/>
      <c r="G354" s="229"/>
      <c r="H354" s="229"/>
      <c r="I354" s="229"/>
      <c r="J354" s="229"/>
      <c r="K354" s="229"/>
      <c r="L354" s="229"/>
      <c r="M354" s="229"/>
      <c r="N354" s="229"/>
    </row>
    <row r="355" spans="1:14">
      <c r="A355" s="229"/>
      <c r="B355" s="229"/>
      <c r="C355" s="229"/>
      <c r="D355" s="229"/>
      <c r="E355" s="229"/>
      <c r="F355" s="229"/>
      <c r="G355" s="229"/>
      <c r="H355" s="229"/>
      <c r="I355" s="229"/>
      <c r="J355" s="229"/>
      <c r="K355" s="229"/>
      <c r="L355" s="229"/>
      <c r="M355" s="229"/>
      <c r="N355" s="229"/>
    </row>
    <row r="356" spans="1:14">
      <c r="A356" s="229"/>
      <c r="B356" s="229"/>
      <c r="C356" s="229"/>
      <c r="D356" s="229"/>
      <c r="E356" s="229"/>
      <c r="F356" s="229"/>
      <c r="G356" s="229"/>
      <c r="H356" s="229"/>
      <c r="I356" s="229"/>
      <c r="J356" s="229"/>
      <c r="K356" s="229"/>
      <c r="L356" s="229"/>
      <c r="M356" s="229"/>
      <c r="N356" s="229"/>
    </row>
    <row r="357" spans="1:14">
      <c r="A357" s="229"/>
      <c r="B357" s="229"/>
      <c r="C357" s="229"/>
      <c r="D357" s="229"/>
      <c r="E357" s="229"/>
      <c r="F357" s="229"/>
      <c r="G357" s="229"/>
      <c r="H357" s="229"/>
      <c r="I357" s="229"/>
      <c r="J357" s="229"/>
      <c r="K357" s="229"/>
      <c r="L357" s="229"/>
      <c r="M357" s="229"/>
      <c r="N357" s="229"/>
    </row>
    <row r="358" spans="1:14">
      <c r="A358" s="229"/>
      <c r="B358" s="229"/>
      <c r="C358" s="229"/>
      <c r="D358" s="229"/>
      <c r="E358" s="229"/>
      <c r="F358" s="229"/>
      <c r="G358" s="229"/>
      <c r="H358" s="229"/>
      <c r="I358" s="229"/>
      <c r="J358" s="229"/>
      <c r="K358" s="229"/>
      <c r="L358" s="229"/>
      <c r="M358" s="229"/>
      <c r="N358" s="229"/>
    </row>
    <row r="359" spans="1:14">
      <c r="A359" s="229"/>
      <c r="B359" s="229"/>
      <c r="C359" s="229"/>
      <c r="D359" s="229"/>
      <c r="E359" s="229"/>
      <c r="F359" s="229"/>
      <c r="G359" s="229"/>
      <c r="H359" s="229"/>
      <c r="I359" s="229"/>
      <c r="J359" s="229"/>
      <c r="K359" s="229"/>
      <c r="L359" s="229"/>
      <c r="M359" s="229"/>
      <c r="N359" s="229"/>
    </row>
    <row r="360" spans="1:14">
      <c r="A360" s="229"/>
      <c r="B360" s="229"/>
      <c r="C360" s="229"/>
      <c r="D360" s="229"/>
      <c r="E360" s="229"/>
      <c r="F360" s="229"/>
      <c r="G360" s="229"/>
      <c r="H360" s="229"/>
      <c r="I360" s="229"/>
      <c r="J360" s="229"/>
      <c r="K360" s="229"/>
      <c r="L360" s="229"/>
      <c r="M360" s="229"/>
      <c r="N360" s="229"/>
    </row>
    <row r="361" spans="1:14">
      <c r="A361" s="229"/>
      <c r="B361" s="229"/>
      <c r="C361" s="229"/>
      <c r="D361" s="229"/>
      <c r="E361" s="229"/>
      <c r="F361" s="229"/>
      <c r="G361" s="229"/>
      <c r="H361" s="229"/>
      <c r="I361" s="229"/>
      <c r="J361" s="229"/>
      <c r="K361" s="229"/>
      <c r="L361" s="229"/>
      <c r="M361" s="229"/>
      <c r="N361" s="229"/>
    </row>
    <row r="362" spans="1:14">
      <c r="A362" s="229"/>
      <c r="B362" s="229"/>
      <c r="C362" s="229"/>
      <c r="D362" s="229"/>
      <c r="E362" s="229"/>
      <c r="F362" s="229"/>
      <c r="G362" s="229"/>
      <c r="H362" s="229"/>
      <c r="I362" s="229"/>
      <c r="J362" s="229"/>
      <c r="K362" s="229"/>
      <c r="L362" s="229"/>
      <c r="M362" s="229"/>
      <c r="N362" s="229"/>
    </row>
    <row r="363" spans="1:14">
      <c r="A363" s="229"/>
      <c r="B363" s="229"/>
      <c r="C363" s="229"/>
      <c r="D363" s="229"/>
      <c r="E363" s="229"/>
      <c r="F363" s="229"/>
      <c r="G363" s="229"/>
      <c r="H363" s="229"/>
      <c r="I363" s="229"/>
      <c r="J363" s="229"/>
      <c r="K363" s="229"/>
      <c r="L363" s="229"/>
      <c r="M363" s="229"/>
      <c r="N363" s="229"/>
    </row>
    <row r="364" spans="1:14">
      <c r="A364" s="229"/>
      <c r="B364" s="229"/>
      <c r="C364" s="229"/>
      <c r="D364" s="229"/>
      <c r="E364" s="229"/>
      <c r="F364" s="229"/>
      <c r="G364" s="229"/>
      <c r="H364" s="229"/>
      <c r="I364" s="229"/>
      <c r="J364" s="229"/>
      <c r="K364" s="229"/>
      <c r="L364" s="229"/>
      <c r="M364" s="229"/>
      <c r="N364" s="229"/>
    </row>
    <row r="365" spans="1:14">
      <c r="A365" s="229"/>
      <c r="B365" s="229"/>
      <c r="C365" s="229"/>
      <c r="D365" s="229"/>
      <c r="E365" s="229"/>
      <c r="F365" s="229"/>
      <c r="G365" s="229"/>
      <c r="H365" s="229"/>
      <c r="I365" s="229"/>
      <c r="J365" s="229"/>
      <c r="K365" s="229"/>
      <c r="L365" s="229"/>
      <c r="M365" s="229"/>
      <c r="N365" s="229"/>
    </row>
    <row r="366" spans="1:14">
      <c r="A366" s="229"/>
      <c r="B366" s="229"/>
      <c r="C366" s="229"/>
      <c r="D366" s="229"/>
      <c r="E366" s="229"/>
      <c r="F366" s="229"/>
      <c r="G366" s="229"/>
      <c r="H366" s="229"/>
      <c r="I366" s="229"/>
      <c r="J366" s="229"/>
      <c r="K366" s="229"/>
      <c r="L366" s="229"/>
      <c r="M366" s="229"/>
      <c r="N366" s="229"/>
    </row>
    <row r="367" spans="1:14">
      <c r="A367" s="229"/>
      <c r="B367" s="229"/>
      <c r="C367" s="229"/>
      <c r="D367" s="229"/>
      <c r="E367" s="229"/>
      <c r="F367" s="229"/>
      <c r="G367" s="229"/>
      <c r="H367" s="229"/>
      <c r="I367" s="229"/>
      <c r="J367" s="229"/>
      <c r="K367" s="229"/>
      <c r="L367" s="229"/>
      <c r="M367" s="229"/>
      <c r="N367" s="229"/>
    </row>
    <row r="368" spans="1:14">
      <c r="A368" s="229"/>
      <c r="B368" s="229"/>
      <c r="C368" s="229"/>
      <c r="D368" s="229"/>
      <c r="E368" s="229"/>
      <c r="F368" s="229"/>
      <c r="G368" s="229"/>
      <c r="H368" s="229"/>
      <c r="I368" s="229"/>
      <c r="J368" s="229"/>
      <c r="K368" s="229"/>
      <c r="L368" s="229"/>
      <c r="M368" s="229"/>
      <c r="N368" s="229"/>
    </row>
    <row r="369" spans="1:14">
      <c r="A369" s="229"/>
      <c r="B369" s="229"/>
      <c r="C369" s="229"/>
      <c r="D369" s="229"/>
      <c r="E369" s="229"/>
      <c r="F369" s="229"/>
      <c r="G369" s="229"/>
      <c r="H369" s="229"/>
      <c r="I369" s="229"/>
      <c r="J369" s="229"/>
      <c r="K369" s="229"/>
      <c r="L369" s="229"/>
      <c r="M369" s="229"/>
      <c r="N369" s="229"/>
    </row>
    <row r="370" spans="1:14">
      <c r="A370" s="229"/>
      <c r="B370" s="229"/>
      <c r="C370" s="229"/>
      <c r="D370" s="229"/>
      <c r="E370" s="229"/>
      <c r="F370" s="229"/>
      <c r="G370" s="229"/>
      <c r="H370" s="229"/>
      <c r="I370" s="229"/>
      <c r="J370" s="229"/>
      <c r="K370" s="229"/>
      <c r="L370" s="229"/>
      <c r="M370" s="229"/>
      <c r="N370" s="229"/>
    </row>
    <row r="371" spans="1:14">
      <c r="A371" s="229"/>
      <c r="B371" s="229"/>
      <c r="C371" s="229"/>
      <c r="D371" s="229"/>
      <c r="E371" s="229"/>
      <c r="F371" s="229"/>
      <c r="G371" s="229"/>
      <c r="H371" s="229"/>
      <c r="I371" s="229"/>
      <c r="J371" s="229"/>
      <c r="K371" s="229"/>
      <c r="L371" s="229"/>
      <c r="M371" s="229"/>
      <c r="N371" s="229"/>
    </row>
    <row r="372" spans="1:14">
      <c r="A372" s="229"/>
      <c r="B372" s="229"/>
      <c r="C372" s="229"/>
      <c r="D372" s="229"/>
      <c r="E372" s="229"/>
      <c r="F372" s="229"/>
      <c r="G372" s="229"/>
      <c r="H372" s="229"/>
      <c r="I372" s="229"/>
      <c r="J372" s="229"/>
      <c r="K372" s="229"/>
      <c r="L372" s="229"/>
      <c r="M372" s="229"/>
      <c r="N372" s="229"/>
    </row>
    <row r="373" spans="1:14">
      <c r="A373" s="229"/>
      <c r="B373" s="229"/>
      <c r="C373" s="229"/>
      <c r="D373" s="229"/>
      <c r="E373" s="229"/>
      <c r="F373" s="229"/>
      <c r="G373" s="229"/>
      <c r="H373" s="229"/>
      <c r="I373" s="229"/>
      <c r="J373" s="229"/>
      <c r="K373" s="229"/>
      <c r="L373" s="229"/>
      <c r="M373" s="229"/>
      <c r="N373" s="229"/>
    </row>
    <row r="374" spans="1:14">
      <c r="A374" s="229"/>
      <c r="B374" s="229"/>
      <c r="C374" s="229"/>
      <c r="D374" s="229"/>
      <c r="E374" s="229"/>
      <c r="F374" s="229"/>
      <c r="G374" s="229"/>
      <c r="H374" s="229"/>
      <c r="I374" s="229"/>
      <c r="J374" s="229"/>
      <c r="K374" s="229"/>
      <c r="L374" s="229"/>
      <c r="M374" s="229"/>
      <c r="N374" s="229"/>
    </row>
    <row r="375" spans="1:14">
      <c r="A375" s="229"/>
      <c r="B375" s="229"/>
      <c r="C375" s="229"/>
      <c r="D375" s="229"/>
      <c r="E375" s="229"/>
      <c r="F375" s="229"/>
      <c r="G375" s="229"/>
      <c r="H375" s="229"/>
      <c r="I375" s="229"/>
      <c r="J375" s="229"/>
      <c r="K375" s="229"/>
      <c r="L375" s="229"/>
      <c r="M375" s="229"/>
      <c r="N375" s="229"/>
    </row>
    <row r="376" spans="1:14">
      <c r="A376" s="229"/>
      <c r="B376" s="229"/>
      <c r="C376" s="229"/>
      <c r="D376" s="229"/>
      <c r="E376" s="229"/>
      <c r="F376" s="229"/>
      <c r="G376" s="229"/>
      <c r="H376" s="229"/>
      <c r="I376" s="229"/>
      <c r="J376" s="229"/>
      <c r="K376" s="229"/>
      <c r="L376" s="229"/>
      <c r="M376" s="229"/>
      <c r="N376" s="229"/>
    </row>
    <row r="377" spans="1:14">
      <c r="A377" s="229"/>
      <c r="B377" s="229"/>
      <c r="C377" s="229"/>
      <c r="D377" s="229"/>
      <c r="E377" s="229"/>
      <c r="F377" s="229"/>
      <c r="G377" s="229"/>
      <c r="H377" s="229"/>
      <c r="I377" s="229"/>
      <c r="J377" s="229"/>
      <c r="K377" s="229"/>
      <c r="L377" s="229"/>
      <c r="M377" s="229"/>
      <c r="N377" s="229"/>
    </row>
    <row r="378" spans="1:14">
      <c r="A378" s="229"/>
      <c r="B378" s="229"/>
      <c r="C378" s="229"/>
      <c r="D378" s="229"/>
      <c r="E378" s="229"/>
      <c r="F378" s="229"/>
      <c r="G378" s="229"/>
      <c r="H378" s="229"/>
      <c r="I378" s="229"/>
      <c r="J378" s="229"/>
      <c r="K378" s="229"/>
      <c r="L378" s="229"/>
      <c r="M378" s="229"/>
      <c r="N378" s="229"/>
    </row>
    <row r="379" spans="1:14">
      <c r="A379" s="229"/>
      <c r="B379" s="229"/>
      <c r="C379" s="229"/>
      <c r="D379" s="229"/>
      <c r="E379" s="229"/>
      <c r="F379" s="229"/>
      <c r="G379" s="229"/>
      <c r="H379" s="229"/>
      <c r="I379" s="229"/>
      <c r="J379" s="229"/>
      <c r="K379" s="229"/>
      <c r="L379" s="229"/>
      <c r="M379" s="229"/>
      <c r="N379" s="229"/>
    </row>
    <row r="380" spans="1:14">
      <c r="A380" s="229"/>
      <c r="B380" s="229"/>
      <c r="C380" s="229"/>
      <c r="D380" s="229"/>
      <c r="E380" s="229"/>
      <c r="F380" s="229"/>
      <c r="G380" s="229"/>
      <c r="H380" s="229"/>
      <c r="I380" s="229"/>
      <c r="J380" s="229"/>
      <c r="K380" s="229"/>
      <c r="L380" s="229"/>
      <c r="M380" s="229"/>
      <c r="N380" s="229"/>
    </row>
    <row r="381" spans="1:14">
      <c r="A381" s="229"/>
      <c r="B381" s="229"/>
      <c r="C381" s="229"/>
      <c r="D381" s="229"/>
      <c r="E381" s="229"/>
      <c r="F381" s="229"/>
      <c r="G381" s="229"/>
      <c r="H381" s="229"/>
      <c r="I381" s="229"/>
      <c r="J381" s="229"/>
      <c r="K381" s="229"/>
      <c r="L381" s="229"/>
      <c r="M381" s="229"/>
      <c r="N381" s="229"/>
    </row>
    <row r="382" spans="1:14">
      <c r="A382" s="229"/>
      <c r="B382" s="229"/>
      <c r="C382" s="229"/>
      <c r="D382" s="229"/>
      <c r="E382" s="229"/>
      <c r="F382" s="229"/>
      <c r="G382" s="229"/>
      <c r="H382" s="229"/>
      <c r="I382" s="229"/>
      <c r="J382" s="229"/>
      <c r="K382" s="229"/>
      <c r="L382" s="229"/>
      <c r="M382" s="229"/>
      <c r="N382" s="229"/>
    </row>
    <row r="383" spans="1:14">
      <c r="A383" s="229"/>
      <c r="B383" s="229"/>
      <c r="C383" s="229"/>
      <c r="D383" s="229"/>
      <c r="E383" s="229"/>
      <c r="F383" s="229"/>
      <c r="G383" s="229"/>
      <c r="H383" s="229"/>
      <c r="I383" s="229"/>
      <c r="J383" s="229"/>
      <c r="K383" s="229"/>
      <c r="L383" s="229"/>
      <c r="M383" s="229"/>
      <c r="N383" s="229"/>
    </row>
    <row r="384" spans="1:14">
      <c r="A384" s="229"/>
      <c r="B384" s="229"/>
      <c r="C384" s="229"/>
      <c r="D384" s="229"/>
      <c r="E384" s="229"/>
      <c r="F384" s="229"/>
      <c r="G384" s="229"/>
      <c r="H384" s="229"/>
      <c r="I384" s="229"/>
      <c r="J384" s="229"/>
      <c r="K384" s="229"/>
      <c r="L384" s="229"/>
      <c r="M384" s="229"/>
      <c r="N384" s="229"/>
    </row>
    <row r="385" spans="1:14">
      <c r="A385" s="229"/>
      <c r="B385" s="229"/>
      <c r="C385" s="229"/>
      <c r="D385" s="229"/>
      <c r="E385" s="229"/>
      <c r="F385" s="229"/>
      <c r="G385" s="229"/>
      <c r="H385" s="229"/>
      <c r="I385" s="229"/>
      <c r="J385" s="229"/>
      <c r="K385" s="229"/>
      <c r="L385" s="229"/>
      <c r="M385" s="229"/>
      <c r="N385" s="229"/>
    </row>
    <row r="386" spans="1:14">
      <c r="A386" s="229"/>
      <c r="B386" s="229"/>
      <c r="C386" s="229"/>
      <c r="D386" s="229"/>
      <c r="E386" s="229"/>
      <c r="F386" s="229"/>
      <c r="G386" s="229"/>
      <c r="H386" s="229"/>
      <c r="I386" s="229"/>
      <c r="J386" s="229"/>
      <c r="K386" s="229"/>
      <c r="L386" s="229"/>
      <c r="M386" s="229"/>
      <c r="N386" s="229"/>
    </row>
    <row r="387" spans="1:14">
      <c r="A387" s="229"/>
      <c r="B387" s="229"/>
      <c r="C387" s="229"/>
      <c r="D387" s="229"/>
      <c r="E387" s="229"/>
      <c r="F387" s="229"/>
      <c r="G387" s="229"/>
      <c r="H387" s="229"/>
      <c r="I387" s="229"/>
      <c r="J387" s="229"/>
      <c r="K387" s="229"/>
      <c r="L387" s="229"/>
      <c r="M387" s="229"/>
      <c r="N387" s="229"/>
    </row>
    <row r="388" spans="1:14">
      <c r="A388" s="229"/>
      <c r="B388" s="229"/>
      <c r="C388" s="229"/>
      <c r="D388" s="229"/>
      <c r="E388" s="229"/>
      <c r="F388" s="229"/>
      <c r="G388" s="229"/>
      <c r="H388" s="229"/>
      <c r="I388" s="229"/>
      <c r="J388" s="229"/>
      <c r="K388" s="229"/>
      <c r="L388" s="229"/>
      <c r="M388" s="229"/>
      <c r="N388" s="229"/>
    </row>
    <row r="389" spans="1:14">
      <c r="A389" s="229"/>
      <c r="B389" s="229"/>
      <c r="C389" s="229"/>
      <c r="D389" s="229"/>
      <c r="E389" s="229"/>
      <c r="F389" s="229"/>
      <c r="G389" s="229"/>
      <c r="H389" s="229"/>
      <c r="I389" s="229"/>
      <c r="J389" s="229"/>
      <c r="K389" s="229"/>
      <c r="L389" s="229"/>
      <c r="M389" s="229"/>
      <c r="N389" s="229"/>
    </row>
    <row r="390" spans="1:14">
      <c r="A390" s="229"/>
      <c r="B390" s="229"/>
      <c r="C390" s="229"/>
      <c r="D390" s="229"/>
      <c r="E390" s="229"/>
      <c r="F390" s="229"/>
      <c r="G390" s="229"/>
      <c r="H390" s="229"/>
      <c r="I390" s="229"/>
      <c r="J390" s="229"/>
      <c r="K390" s="229"/>
      <c r="L390" s="229"/>
      <c r="M390" s="229"/>
      <c r="N390" s="229"/>
    </row>
    <row r="391" spans="1:14">
      <c r="A391" s="229"/>
      <c r="B391" s="229"/>
      <c r="C391" s="229"/>
      <c r="D391" s="229"/>
      <c r="E391" s="229"/>
      <c r="F391" s="229"/>
      <c r="G391" s="229"/>
      <c r="H391" s="229"/>
      <c r="I391" s="229"/>
      <c r="J391" s="229"/>
      <c r="K391" s="229"/>
      <c r="L391" s="229"/>
      <c r="M391" s="229"/>
      <c r="N391" s="229"/>
    </row>
    <row r="392" spans="1:14">
      <c r="A392" s="229"/>
      <c r="B392" s="229"/>
      <c r="C392" s="229"/>
      <c r="D392" s="229"/>
      <c r="E392" s="229"/>
      <c r="F392" s="229"/>
      <c r="G392" s="229"/>
      <c r="H392" s="229"/>
      <c r="I392" s="229"/>
      <c r="J392" s="229"/>
      <c r="K392" s="229"/>
      <c r="L392" s="229"/>
      <c r="M392" s="229"/>
      <c r="N392" s="229"/>
    </row>
    <row r="393" spans="1:14">
      <c r="A393" s="229"/>
      <c r="B393" s="229"/>
      <c r="C393" s="229"/>
      <c r="D393" s="229"/>
      <c r="E393" s="229"/>
      <c r="F393" s="229"/>
      <c r="G393" s="229"/>
      <c r="H393" s="229"/>
      <c r="I393" s="229"/>
      <c r="J393" s="229"/>
      <c r="K393" s="229"/>
      <c r="L393" s="229"/>
      <c r="M393" s="229"/>
      <c r="N393" s="229"/>
    </row>
    <row r="394" spans="1:14">
      <c r="A394" s="229"/>
      <c r="B394" s="229"/>
      <c r="C394" s="229"/>
      <c r="D394" s="229"/>
      <c r="E394" s="229"/>
      <c r="F394" s="229"/>
      <c r="G394" s="229"/>
      <c r="H394" s="229"/>
      <c r="I394" s="229"/>
      <c r="J394" s="229"/>
      <c r="K394" s="229"/>
      <c r="L394" s="229"/>
      <c r="M394" s="229"/>
      <c r="N394" s="229"/>
    </row>
    <row r="395" spans="1:14">
      <c r="A395" s="229"/>
      <c r="B395" s="229"/>
      <c r="C395" s="229"/>
      <c r="D395" s="229"/>
      <c r="E395" s="229"/>
      <c r="F395" s="229"/>
      <c r="G395" s="229"/>
      <c r="H395" s="229"/>
      <c r="I395" s="229"/>
      <c r="J395" s="229"/>
      <c r="K395" s="229"/>
      <c r="L395" s="229"/>
      <c r="M395" s="229"/>
      <c r="N395" s="229"/>
    </row>
    <row r="396" spans="1:14">
      <c r="A396" s="229"/>
      <c r="B396" s="229"/>
      <c r="C396" s="229"/>
      <c r="D396" s="229"/>
      <c r="E396" s="229"/>
      <c r="F396" s="229"/>
      <c r="G396" s="229"/>
      <c r="H396" s="229"/>
      <c r="I396" s="229"/>
      <c r="J396" s="229"/>
      <c r="K396" s="229"/>
      <c r="L396" s="229"/>
      <c r="M396" s="229"/>
      <c r="N396" s="229"/>
    </row>
    <row r="397" spans="1:14">
      <c r="A397" s="229"/>
      <c r="B397" s="229"/>
      <c r="C397" s="229"/>
      <c r="D397" s="229"/>
      <c r="E397" s="229"/>
      <c r="F397" s="229"/>
      <c r="G397" s="229"/>
      <c r="H397" s="229"/>
      <c r="I397" s="229"/>
      <c r="J397" s="229"/>
      <c r="K397" s="229"/>
      <c r="L397" s="229"/>
      <c r="M397" s="229"/>
      <c r="N397" s="229"/>
    </row>
    <row r="398" spans="1:14">
      <c r="A398" s="229"/>
      <c r="B398" s="229"/>
      <c r="C398" s="229"/>
      <c r="D398" s="229"/>
      <c r="E398" s="229"/>
      <c r="F398" s="229"/>
      <c r="G398" s="229"/>
      <c r="H398" s="229"/>
      <c r="I398" s="229"/>
      <c r="J398" s="229"/>
      <c r="K398" s="229"/>
      <c r="L398" s="229"/>
      <c r="M398" s="229"/>
      <c r="N398" s="229"/>
    </row>
    <row r="399" spans="1:14">
      <c r="A399" s="229"/>
      <c r="B399" s="229"/>
      <c r="C399" s="229"/>
      <c r="D399" s="229"/>
      <c r="E399" s="229"/>
      <c r="F399" s="229"/>
      <c r="G399" s="229"/>
      <c r="H399" s="229"/>
      <c r="I399" s="229"/>
      <c r="J399" s="229"/>
      <c r="K399" s="229"/>
      <c r="L399" s="229"/>
      <c r="M399" s="229"/>
      <c r="N399" s="229"/>
    </row>
    <row r="400" spans="1:14">
      <c r="A400" s="229"/>
      <c r="B400" s="229"/>
      <c r="C400" s="229"/>
      <c r="D400" s="229"/>
      <c r="E400" s="229"/>
      <c r="F400" s="229"/>
      <c r="G400" s="229"/>
      <c r="H400" s="229"/>
      <c r="I400" s="229"/>
      <c r="J400" s="229"/>
      <c r="K400" s="229"/>
      <c r="L400" s="229"/>
      <c r="M400" s="229"/>
      <c r="N400" s="229"/>
    </row>
    <row r="401" spans="1:14">
      <c r="A401" s="229"/>
      <c r="B401" s="229"/>
      <c r="C401" s="229"/>
      <c r="D401" s="229"/>
      <c r="E401" s="229"/>
      <c r="F401" s="229"/>
      <c r="G401" s="229"/>
      <c r="H401" s="229"/>
      <c r="I401" s="229"/>
      <c r="J401" s="229"/>
      <c r="K401" s="229"/>
      <c r="L401" s="229"/>
      <c r="M401" s="229"/>
      <c r="N401" s="229"/>
    </row>
    <row r="402" spans="1:14">
      <c r="A402" s="229"/>
      <c r="B402" s="229"/>
      <c r="C402" s="229"/>
      <c r="D402" s="229"/>
      <c r="E402" s="229"/>
      <c r="F402" s="229"/>
      <c r="G402" s="229"/>
      <c r="H402" s="229"/>
      <c r="I402" s="229"/>
      <c r="J402" s="229"/>
      <c r="K402" s="229"/>
      <c r="L402" s="229"/>
      <c r="M402" s="229"/>
      <c r="N402" s="229"/>
    </row>
    <row r="403" spans="1:14">
      <c r="A403" s="229"/>
      <c r="B403" s="229"/>
      <c r="C403" s="229"/>
      <c r="D403" s="229"/>
      <c r="E403" s="229"/>
      <c r="F403" s="229"/>
      <c r="G403" s="229"/>
      <c r="H403" s="229"/>
      <c r="I403" s="229"/>
      <c r="J403" s="229"/>
      <c r="K403" s="229"/>
      <c r="L403" s="229"/>
      <c r="M403" s="229"/>
      <c r="N403" s="229"/>
    </row>
    <row r="404" spans="1:14">
      <c r="A404" s="229"/>
      <c r="B404" s="229"/>
      <c r="C404" s="229"/>
      <c r="D404" s="229"/>
      <c r="E404" s="229"/>
      <c r="F404" s="229"/>
      <c r="G404" s="229"/>
      <c r="H404" s="229"/>
      <c r="I404" s="229"/>
      <c r="J404" s="229"/>
      <c r="K404" s="229"/>
      <c r="L404" s="229"/>
      <c r="M404" s="229"/>
      <c r="N404" s="229"/>
    </row>
    <row r="405" spans="1:14">
      <c r="A405" s="229"/>
      <c r="B405" s="229"/>
      <c r="C405" s="229"/>
      <c r="D405" s="229"/>
      <c r="E405" s="229"/>
      <c r="F405" s="229"/>
      <c r="G405" s="229"/>
      <c r="H405" s="229"/>
      <c r="I405" s="229"/>
      <c r="J405" s="229"/>
      <c r="K405" s="229"/>
      <c r="L405" s="229"/>
      <c r="M405" s="229"/>
      <c r="N405" s="229"/>
    </row>
    <row r="406" spans="1:14">
      <c r="A406" s="229"/>
      <c r="B406" s="229"/>
      <c r="C406" s="229"/>
      <c r="D406" s="229"/>
      <c r="E406" s="229"/>
      <c r="F406" s="229"/>
      <c r="G406" s="229"/>
      <c r="H406" s="229"/>
      <c r="I406" s="229"/>
      <c r="J406" s="229"/>
      <c r="K406" s="229"/>
      <c r="L406" s="229"/>
      <c r="M406" s="229"/>
      <c r="N406" s="229"/>
    </row>
    <row r="407" spans="1:14">
      <c r="A407" s="229"/>
      <c r="B407" s="229"/>
      <c r="C407" s="229"/>
      <c r="D407" s="229"/>
      <c r="E407" s="229"/>
      <c r="F407" s="229"/>
      <c r="G407" s="229"/>
      <c r="H407" s="229"/>
      <c r="I407" s="229"/>
      <c r="J407" s="229"/>
      <c r="K407" s="229"/>
      <c r="L407" s="229"/>
      <c r="M407" s="229"/>
      <c r="N407" s="229"/>
    </row>
    <row r="408" spans="1:14">
      <c r="A408" s="229"/>
      <c r="B408" s="229"/>
      <c r="C408" s="229"/>
      <c r="D408" s="229"/>
      <c r="E408" s="229"/>
      <c r="F408" s="229"/>
      <c r="G408" s="229"/>
      <c r="H408" s="229"/>
      <c r="I408" s="229"/>
      <c r="J408" s="229"/>
      <c r="K408" s="229"/>
      <c r="L408" s="229"/>
      <c r="M408" s="229"/>
      <c r="N408" s="229"/>
    </row>
    <row r="409" spans="1:14">
      <c r="A409" s="229"/>
      <c r="B409" s="229"/>
      <c r="C409" s="229"/>
      <c r="D409" s="229"/>
      <c r="E409" s="229"/>
      <c r="F409" s="229"/>
      <c r="G409" s="229"/>
      <c r="H409" s="229"/>
      <c r="I409" s="229"/>
      <c r="J409" s="229"/>
      <c r="K409" s="229"/>
      <c r="L409" s="229"/>
      <c r="M409" s="229"/>
      <c r="N409" s="229"/>
    </row>
    <row r="410" spans="1:14">
      <c r="A410" s="229"/>
      <c r="B410" s="229"/>
      <c r="C410" s="229"/>
      <c r="D410" s="229"/>
      <c r="E410" s="229"/>
      <c r="F410" s="229"/>
      <c r="G410" s="229"/>
      <c r="H410" s="229"/>
      <c r="I410" s="229"/>
      <c r="J410" s="229"/>
      <c r="K410" s="229"/>
      <c r="L410" s="229"/>
      <c r="M410" s="229"/>
      <c r="N410" s="229"/>
    </row>
    <row r="411" spans="1:14">
      <c r="A411" s="229"/>
      <c r="B411" s="229"/>
      <c r="C411" s="229"/>
      <c r="D411" s="229"/>
      <c r="E411" s="229"/>
      <c r="F411" s="229"/>
      <c r="G411" s="229"/>
      <c r="H411" s="229"/>
      <c r="I411" s="229"/>
      <c r="J411" s="229"/>
      <c r="K411" s="229"/>
      <c r="L411" s="229"/>
      <c r="M411" s="229"/>
      <c r="N411" s="229"/>
    </row>
    <row r="412" spans="1:14">
      <c r="A412" s="229"/>
      <c r="B412" s="229"/>
      <c r="C412" s="229"/>
      <c r="D412" s="229"/>
      <c r="E412" s="229"/>
      <c r="F412" s="229"/>
      <c r="G412" s="229"/>
      <c r="H412" s="229"/>
      <c r="I412" s="229"/>
      <c r="J412" s="229"/>
      <c r="K412" s="229"/>
      <c r="L412" s="229"/>
      <c r="M412" s="229"/>
      <c r="N412" s="229"/>
    </row>
    <row r="413" spans="1:14">
      <c r="A413" s="229"/>
      <c r="B413" s="229"/>
      <c r="C413" s="229"/>
      <c r="D413" s="229"/>
      <c r="E413" s="229"/>
      <c r="F413" s="229"/>
      <c r="G413" s="229"/>
      <c r="H413" s="229"/>
      <c r="I413" s="229"/>
      <c r="J413" s="229"/>
      <c r="K413" s="229"/>
      <c r="L413" s="229"/>
      <c r="M413" s="229"/>
      <c r="N413" s="229"/>
    </row>
    <row r="414" spans="1:14">
      <c r="A414" s="229"/>
      <c r="B414" s="229"/>
      <c r="C414" s="229"/>
      <c r="D414" s="229"/>
      <c r="E414" s="229"/>
      <c r="F414" s="229"/>
      <c r="G414" s="229"/>
      <c r="H414" s="229"/>
      <c r="I414" s="229"/>
      <c r="J414" s="229"/>
      <c r="K414" s="229"/>
      <c r="L414" s="229"/>
      <c r="M414" s="229"/>
      <c r="N414" s="229"/>
    </row>
    <row r="415" spans="1:14">
      <c r="A415" s="229"/>
      <c r="B415" s="229"/>
      <c r="C415" s="229"/>
      <c r="D415" s="229"/>
      <c r="E415" s="229"/>
      <c r="F415" s="229"/>
      <c r="G415" s="229"/>
      <c r="H415" s="229"/>
      <c r="I415" s="229"/>
      <c r="J415" s="229"/>
      <c r="K415" s="229"/>
      <c r="L415" s="229"/>
      <c r="M415" s="229"/>
      <c r="N415" s="229"/>
    </row>
  </sheetData>
  <customSheetViews>
    <customSheetView guid="{2AF3F5E9-4F61-4561-B177-4F48CBC3D886}" scale="87" colorId="22">
      <colBreaks count="1" manualBreakCount="1">
        <brk id="5" max="1048575" man="1"/>
      </colBreaks>
      <pageMargins left="0.4" right="0.4" top="0.3" bottom="0.3" header="0" footer="0"/>
      <printOptions horizontalCentered="1" verticalCentered="1"/>
      <pageSetup scale="68" fitToWidth="2" orientation="portrait" r:id="rId1"/>
      <headerFooter alignWithMargins="0"/>
    </customSheetView>
    <customSheetView guid="{D7BBBF77-F838-4AB2-B5F9-DD407B90DD55}" scale="87" colorId="22">
      <colBreaks count="1" manualBreakCount="1">
        <brk id="5" max="1048575" man="1"/>
      </colBreaks>
      <pageMargins left="0.4" right="0.4" top="0.3" bottom="0.3" header="0" footer="0"/>
      <printOptions horizontalCentered="1" verticalCentered="1"/>
      <pageSetup scale="68" fitToWidth="2" orientation="portrait" r:id="rId2"/>
      <headerFooter alignWithMargins="0"/>
    </customSheetView>
    <customSheetView guid="{4C413893-8AAD-4C6B-9F27-B589EDCD884E}" scale="87" colorId="22">
      <selection activeCell="B23" sqref="B23:B24"/>
      <colBreaks count="1" manualBreakCount="1">
        <brk id="5" max="1048575" man="1"/>
      </colBreaks>
      <pageMargins left="0.4" right="0.4" top="0.3" bottom="0.3" header="0" footer="0"/>
      <printOptions horizontalCentered="1" verticalCentered="1"/>
      <pageSetup scale="68" fitToWidth="2" orientation="portrait" r:id="rId3"/>
      <headerFooter alignWithMargins="0"/>
    </customSheetView>
    <customSheetView guid="{A5549170-DBF5-42F1-9039-D999624B11D4}" scale="87" colorId="22" topLeftCell="A25">
      <selection activeCell="C22" sqref="C22"/>
      <colBreaks count="1" manualBreakCount="1">
        <brk id="5" max="1048575" man="1"/>
      </colBreaks>
      <pageMargins left="0.4" right="0.4" top="0.3" bottom="0.3" header="0" footer="0"/>
      <printOptions horizontalCentered="1" verticalCentered="1"/>
      <pageSetup scale="68" fitToWidth="2" orientation="portrait" r:id="rId4"/>
      <headerFooter alignWithMargins="0"/>
    </customSheetView>
    <customSheetView guid="{A483E518-C1FA-4CA5-BC5D-12DF2516F4BA}" scale="87" colorId="22" topLeftCell="A22">
      <selection activeCell="L5" sqref="L5"/>
      <colBreaks count="1" manualBreakCount="1">
        <brk id="5" max="1048575" man="1"/>
      </colBreaks>
      <pageMargins left="0.4" right="0.4" top="0.3" bottom="0.3" header="0" footer="0"/>
      <printOptions horizontalCentered="1" verticalCentered="1"/>
      <pageSetup scale="68" fitToWidth="2" orientation="portrait" r:id="rId5"/>
      <headerFooter alignWithMargins="0"/>
    </customSheetView>
    <customSheetView guid="{7F4D4B31-14C7-431F-8554-797D686306A3}" scale="87" colorId="22" topLeftCell="A22">
      <selection activeCell="L5" sqref="L5"/>
      <colBreaks count="1" manualBreakCount="1">
        <brk id="5" max="1048575" man="1"/>
      </colBreaks>
      <pageMargins left="0.4" right="0.4" top="0.3" bottom="0.3" header="0" footer="0"/>
      <printOptions horizontalCentered="1" verticalCentered="1"/>
      <pageSetup scale="68" fitToWidth="2" orientation="portrait" r:id="rId6"/>
      <headerFooter alignWithMargins="0"/>
    </customSheetView>
  </customSheetViews>
  <mergeCells count="4">
    <mergeCell ref="F13:H13"/>
    <mergeCell ref="F14:H14"/>
    <mergeCell ref="F15:H15"/>
    <mergeCell ref="F16:H16"/>
  </mergeCells>
  <phoneticPr fontId="83" type="noConversion"/>
  <printOptions horizontalCentered="1" verticalCentered="1"/>
  <pageMargins left="0.4" right="0.4" top="0.3" bottom="0.3" header="0" footer="0"/>
  <pageSetup scale="68" fitToWidth="2" orientation="portrait" r:id="rId7"/>
  <headerFooter alignWithMargins="0"/>
  <colBreaks count="1" manualBreakCount="1">
    <brk id="5" max="1048575" man="1"/>
  </colBreaks>
  <customProperties>
    <customPr name="_pios_id" r:id="rId8"/>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121"/>
  <sheetViews>
    <sheetView workbookViewId="0"/>
  </sheetViews>
  <sheetFormatPr defaultColWidth="9.77734375" defaultRowHeight="15"/>
  <cols>
    <col min="1" max="1" width="4.77734375" customWidth="1"/>
    <col min="2" max="2" width="30.77734375" customWidth="1"/>
    <col min="3" max="3" width="27.33203125" customWidth="1"/>
    <col min="4" max="4" width="28.77734375" customWidth="1"/>
    <col min="5" max="5" width="27.109375" customWidth="1"/>
  </cols>
  <sheetData>
    <row r="1" spans="1:5" ht="15.75" thickBot="1">
      <c r="A1" s="229" t="str">
        <f>'Data sheet'!A53</f>
        <v>Annual Report of New York American Water Company, Inc.  - Service Area 2                          Year Ended  December 31, 2018</v>
      </c>
      <c r="B1" s="229"/>
      <c r="C1" s="229"/>
      <c r="D1" s="229"/>
      <c r="E1" s="229"/>
    </row>
    <row r="2" spans="1:5">
      <c r="A2" s="137"/>
      <c r="B2" s="138"/>
      <c r="C2" s="138"/>
      <c r="D2" s="138"/>
      <c r="E2" s="139"/>
    </row>
    <row r="3" spans="1:5" ht="15.75">
      <c r="A3" s="125" t="s">
        <v>2008</v>
      </c>
      <c r="B3" s="123"/>
      <c r="C3" s="123"/>
      <c r="D3" s="123"/>
      <c r="E3" s="140"/>
    </row>
    <row r="4" spans="1:5" ht="15.75">
      <c r="A4" s="125" t="s">
        <v>2009</v>
      </c>
      <c r="B4" s="123"/>
      <c r="C4" s="123"/>
      <c r="D4" s="123"/>
      <c r="E4" s="140"/>
    </row>
    <row r="5" spans="1:5">
      <c r="A5" s="671" t="s">
        <v>2010</v>
      </c>
      <c r="B5" s="123"/>
      <c r="C5" s="123"/>
      <c r="D5" s="123"/>
      <c r="E5" s="140"/>
    </row>
    <row r="6" spans="1:5">
      <c r="A6" s="737"/>
      <c r="B6" s="141"/>
      <c r="C6" s="141"/>
      <c r="D6" s="141"/>
      <c r="E6" s="663"/>
    </row>
    <row r="7" spans="1:5">
      <c r="A7" s="1348" t="s">
        <v>2011</v>
      </c>
      <c r="B7" s="99"/>
      <c r="C7" s="99"/>
      <c r="D7" s="1349" t="s">
        <v>2012</v>
      </c>
      <c r="E7" s="102"/>
    </row>
    <row r="8" spans="1:5">
      <c r="A8" s="1350" t="s">
        <v>2013</v>
      </c>
      <c r="B8" s="96"/>
      <c r="C8" s="96"/>
      <c r="D8" s="114" t="s">
        <v>2014</v>
      </c>
      <c r="E8" s="97"/>
    </row>
    <row r="9" spans="1:5">
      <c r="A9" s="1350" t="s">
        <v>642</v>
      </c>
      <c r="B9" s="96"/>
      <c r="C9" s="96"/>
      <c r="D9" s="114" t="s">
        <v>643</v>
      </c>
      <c r="E9" s="97"/>
    </row>
    <row r="10" spans="1:5">
      <c r="A10" s="1350" t="s">
        <v>644</v>
      </c>
      <c r="B10" s="96"/>
      <c r="C10" s="96"/>
      <c r="D10" s="114" t="s">
        <v>645</v>
      </c>
      <c r="E10" s="97"/>
    </row>
    <row r="11" spans="1:5">
      <c r="A11" s="1350" t="s">
        <v>646</v>
      </c>
      <c r="B11" s="96"/>
      <c r="C11" s="96"/>
      <c r="D11" s="114" t="s">
        <v>647</v>
      </c>
      <c r="E11" s="97"/>
    </row>
    <row r="12" spans="1:5">
      <c r="A12" s="1350" t="s">
        <v>648</v>
      </c>
      <c r="B12" s="96"/>
      <c r="C12" s="96"/>
      <c r="D12" s="114" t="s">
        <v>649</v>
      </c>
      <c r="E12" s="97"/>
    </row>
    <row r="13" spans="1:5">
      <c r="A13" s="1351" t="s">
        <v>650</v>
      </c>
      <c r="B13" s="107"/>
      <c r="C13" s="107"/>
      <c r="D13" s="956" t="s">
        <v>651</v>
      </c>
      <c r="E13" s="110"/>
    </row>
    <row r="14" spans="1:5">
      <c r="A14" s="548" t="s">
        <v>1122</v>
      </c>
      <c r="B14" s="99" t="s">
        <v>652</v>
      </c>
      <c r="C14" s="99"/>
      <c r="D14" s="1185" t="s">
        <v>653</v>
      </c>
      <c r="E14" s="1188" t="s">
        <v>1697</v>
      </c>
    </row>
    <row r="15" spans="1:5">
      <c r="A15" s="549" t="s">
        <v>1134</v>
      </c>
      <c r="B15" s="107" t="s">
        <v>654</v>
      </c>
      <c r="C15" s="107"/>
      <c r="D15" s="1187" t="s">
        <v>3282</v>
      </c>
      <c r="E15" s="485" t="s">
        <v>3283</v>
      </c>
    </row>
    <row r="16" spans="1:5">
      <c r="A16" s="548">
        <v>1</v>
      </c>
      <c r="B16" s="505" t="s">
        <v>655</v>
      </c>
      <c r="C16" s="96"/>
      <c r="D16" s="600"/>
      <c r="E16" s="488"/>
    </row>
    <row r="17" spans="1:5">
      <c r="A17" s="467">
        <v>2</v>
      </c>
      <c r="B17" s="96"/>
      <c r="C17" s="96"/>
      <c r="D17" s="600"/>
      <c r="E17" s="496"/>
    </row>
    <row r="18" spans="1:5" ht="15.75">
      <c r="A18" s="467">
        <v>3</v>
      </c>
      <c r="B18" s="1579" t="s">
        <v>962</v>
      </c>
      <c r="C18" s="96"/>
      <c r="D18" s="600"/>
      <c r="E18" s="488"/>
    </row>
    <row r="19" spans="1:5">
      <c r="A19" s="467">
        <v>4</v>
      </c>
      <c r="B19" s="96"/>
      <c r="C19" s="96"/>
      <c r="D19" s="600"/>
      <c r="E19" s="488"/>
    </row>
    <row r="20" spans="1:5">
      <c r="A20" s="467">
        <v>5</v>
      </c>
      <c r="B20" s="96"/>
      <c r="C20" s="96"/>
      <c r="D20" s="600"/>
      <c r="E20" s="488"/>
    </row>
    <row r="21" spans="1:5">
      <c r="A21" s="467">
        <v>6</v>
      </c>
      <c r="B21" s="103" t="s">
        <v>671</v>
      </c>
      <c r="C21" s="96"/>
      <c r="D21" s="444">
        <f>SUM(D17:D20)</f>
        <v>0</v>
      </c>
      <c r="E21" s="441">
        <f>SUM(E17:E20)</f>
        <v>0</v>
      </c>
    </row>
    <row r="22" spans="1:5">
      <c r="A22" s="467">
        <v>7</v>
      </c>
      <c r="B22" s="96"/>
      <c r="C22" s="96"/>
      <c r="D22" s="600"/>
      <c r="E22" s="488"/>
    </row>
    <row r="23" spans="1:5">
      <c r="A23" s="467">
        <v>8</v>
      </c>
      <c r="B23" s="505" t="s">
        <v>892</v>
      </c>
      <c r="C23" s="96"/>
      <c r="D23" s="600"/>
      <c r="E23" s="488"/>
    </row>
    <row r="24" spans="1:5">
      <c r="A24" s="467">
        <v>9</v>
      </c>
      <c r="B24" s="96"/>
      <c r="C24" s="96"/>
      <c r="D24" s="600"/>
      <c r="E24" s="496"/>
    </row>
    <row r="25" spans="1:5" ht="15.75">
      <c r="A25" s="467">
        <v>10</v>
      </c>
      <c r="B25" s="113" t="s">
        <v>962</v>
      </c>
      <c r="C25" s="96"/>
      <c r="D25" s="600"/>
      <c r="E25" s="488"/>
    </row>
    <row r="26" spans="1:5">
      <c r="A26" s="467">
        <v>11</v>
      </c>
      <c r="B26" s="96"/>
      <c r="C26" s="96"/>
      <c r="D26" s="600"/>
      <c r="E26" s="488"/>
    </row>
    <row r="27" spans="1:5">
      <c r="A27" s="467">
        <v>12</v>
      </c>
      <c r="B27" s="96"/>
      <c r="C27" s="96"/>
      <c r="D27" s="600"/>
      <c r="E27" s="488"/>
    </row>
    <row r="28" spans="1:5">
      <c r="A28" s="467">
        <v>13</v>
      </c>
      <c r="B28" s="103" t="s">
        <v>671</v>
      </c>
      <c r="C28" s="96"/>
      <c r="D28" s="444">
        <f>SUM(D24:D27)</f>
        <v>0</v>
      </c>
      <c r="E28" s="441">
        <f>SUM(E24:E27)</f>
        <v>0</v>
      </c>
    </row>
    <row r="29" spans="1:5">
      <c r="A29" s="467">
        <v>14</v>
      </c>
      <c r="B29" s="96"/>
      <c r="C29" s="96"/>
      <c r="D29" s="600"/>
      <c r="E29" s="488"/>
    </row>
    <row r="30" spans="1:5">
      <c r="A30" s="467">
        <v>15</v>
      </c>
      <c r="B30" s="505" t="s">
        <v>893</v>
      </c>
      <c r="C30" s="96"/>
      <c r="D30" s="600"/>
      <c r="E30" s="488"/>
    </row>
    <row r="31" spans="1:5">
      <c r="A31" s="467">
        <v>16</v>
      </c>
      <c r="B31" s="96"/>
      <c r="C31" s="96"/>
      <c r="D31" s="600"/>
      <c r="E31" s="496"/>
    </row>
    <row r="32" spans="1:5" ht="15.75">
      <c r="A32" s="467">
        <v>17</v>
      </c>
      <c r="B32" s="113" t="s">
        <v>962</v>
      </c>
      <c r="C32" s="96"/>
      <c r="D32" s="600"/>
      <c r="E32" s="488"/>
    </row>
    <row r="33" spans="1:5">
      <c r="A33" s="467">
        <v>18</v>
      </c>
      <c r="B33" s="96"/>
      <c r="C33" s="96"/>
      <c r="D33" s="600"/>
      <c r="E33" s="488"/>
    </row>
    <row r="34" spans="1:5">
      <c r="A34" s="467">
        <v>19</v>
      </c>
      <c r="B34" s="96"/>
      <c r="C34" s="96"/>
      <c r="D34" s="600"/>
      <c r="E34" s="488"/>
    </row>
    <row r="35" spans="1:5">
      <c r="A35" s="467">
        <v>20</v>
      </c>
      <c r="B35" s="103" t="s">
        <v>671</v>
      </c>
      <c r="C35" s="96"/>
      <c r="D35" s="444">
        <f>SUM(D31:D34)</f>
        <v>0</v>
      </c>
      <c r="E35" s="441">
        <f>SUM(E31:E34)</f>
        <v>0</v>
      </c>
    </row>
    <row r="36" spans="1:5">
      <c r="A36" s="467">
        <v>21</v>
      </c>
      <c r="B36" s="96"/>
      <c r="C36" s="96"/>
      <c r="D36" s="600"/>
      <c r="E36" s="488"/>
    </row>
    <row r="37" spans="1:5">
      <c r="A37" s="467">
        <v>22</v>
      </c>
      <c r="B37" s="505" t="s">
        <v>894</v>
      </c>
      <c r="C37" s="96"/>
      <c r="D37" s="600"/>
      <c r="E37" s="488"/>
    </row>
    <row r="38" spans="1:5">
      <c r="A38" s="467">
        <v>23</v>
      </c>
      <c r="B38" s="96"/>
      <c r="C38" s="96"/>
      <c r="D38" s="600"/>
      <c r="E38" s="496"/>
    </row>
    <row r="39" spans="1:5" ht="15.75">
      <c r="A39" s="467">
        <v>24</v>
      </c>
      <c r="B39" s="113" t="s">
        <v>962</v>
      </c>
      <c r="C39" s="96"/>
      <c r="D39" s="600"/>
      <c r="E39" s="488"/>
    </row>
    <row r="40" spans="1:5">
      <c r="A40" s="467">
        <v>25</v>
      </c>
      <c r="B40" s="96"/>
      <c r="C40" s="96"/>
      <c r="D40" s="600"/>
      <c r="E40" s="488"/>
    </row>
    <row r="41" spans="1:5">
      <c r="A41" s="467">
        <v>26</v>
      </c>
      <c r="B41" s="96"/>
      <c r="C41" s="96"/>
      <c r="D41" s="600"/>
      <c r="E41" s="488"/>
    </row>
    <row r="42" spans="1:5">
      <c r="A42" s="467">
        <v>27</v>
      </c>
      <c r="B42" s="103" t="s">
        <v>671</v>
      </c>
      <c r="C42" s="96"/>
      <c r="D42" s="444">
        <f>SUM(D38:D41)</f>
        <v>0</v>
      </c>
      <c r="E42" s="441">
        <f>SUM(E38:E41)</f>
        <v>0</v>
      </c>
    </row>
    <row r="43" spans="1:5">
      <c r="A43" s="467">
        <v>28</v>
      </c>
      <c r="B43" s="96"/>
      <c r="C43" s="96"/>
      <c r="D43" s="600"/>
      <c r="E43" s="488"/>
    </row>
    <row r="44" spans="1:5">
      <c r="A44" s="467">
        <v>29</v>
      </c>
      <c r="B44" s="505" t="s">
        <v>895</v>
      </c>
      <c r="C44" s="96"/>
      <c r="D44" s="600"/>
      <c r="E44" s="488"/>
    </row>
    <row r="45" spans="1:5">
      <c r="A45" s="467">
        <v>30</v>
      </c>
      <c r="B45" s="96"/>
      <c r="C45" s="96"/>
      <c r="D45" s="600">
        <v>0</v>
      </c>
      <c r="E45" s="496">
        <v>0</v>
      </c>
    </row>
    <row r="46" spans="1:5" ht="15.75">
      <c r="A46" s="467">
        <v>31</v>
      </c>
      <c r="B46" s="113" t="s">
        <v>962</v>
      </c>
      <c r="C46" s="96"/>
      <c r="D46" s="600"/>
      <c r="E46" s="488"/>
    </row>
    <row r="47" spans="1:5">
      <c r="A47" s="467">
        <v>32</v>
      </c>
      <c r="B47" s="96"/>
      <c r="C47" s="96"/>
      <c r="D47" s="600"/>
      <c r="E47" s="488"/>
    </row>
    <row r="48" spans="1:5">
      <c r="A48" s="467">
        <v>33</v>
      </c>
      <c r="B48" s="96"/>
      <c r="C48" s="96"/>
      <c r="D48" s="600"/>
      <c r="E48" s="488"/>
    </row>
    <row r="49" spans="1:5">
      <c r="A49" s="467">
        <v>34</v>
      </c>
      <c r="B49" s="96"/>
      <c r="C49" s="96"/>
      <c r="D49" s="600"/>
      <c r="E49" s="488"/>
    </row>
    <row r="50" spans="1:5">
      <c r="A50" s="467">
        <v>35</v>
      </c>
      <c r="B50" s="96"/>
      <c r="C50" s="96"/>
      <c r="D50" s="600"/>
      <c r="E50" s="488"/>
    </row>
    <row r="51" spans="1:5">
      <c r="A51" s="467">
        <v>36</v>
      </c>
      <c r="B51" s="103" t="s">
        <v>671</v>
      </c>
      <c r="C51" s="96"/>
      <c r="D51" s="444">
        <f>SUM(D45:D50)</f>
        <v>0</v>
      </c>
      <c r="E51" s="441">
        <f>SUM(E45:E50)</f>
        <v>0</v>
      </c>
    </row>
    <row r="52" spans="1:5">
      <c r="A52" s="467">
        <v>37</v>
      </c>
      <c r="B52" s="96"/>
      <c r="C52" s="96"/>
      <c r="D52" s="600"/>
      <c r="E52" s="488"/>
    </row>
    <row r="53" spans="1:5">
      <c r="A53" s="467">
        <v>38</v>
      </c>
      <c r="B53" s="505" t="s">
        <v>896</v>
      </c>
      <c r="C53" s="96"/>
      <c r="D53" s="600"/>
      <c r="E53" s="488"/>
    </row>
    <row r="54" spans="1:5">
      <c r="A54" s="467">
        <v>39</v>
      </c>
      <c r="B54" s="96"/>
      <c r="C54" s="96"/>
      <c r="D54" s="600"/>
      <c r="E54" s="496"/>
    </row>
    <row r="55" spans="1:5" ht="15.75">
      <c r="A55" s="467">
        <v>40</v>
      </c>
      <c r="B55" s="113" t="s">
        <v>962</v>
      </c>
      <c r="C55" s="96"/>
      <c r="D55" s="600"/>
      <c r="E55" s="488"/>
    </row>
    <row r="56" spans="1:5">
      <c r="A56" s="467">
        <v>41</v>
      </c>
      <c r="B56" s="96"/>
      <c r="C56" s="96"/>
      <c r="D56" s="600"/>
      <c r="E56" s="488"/>
    </row>
    <row r="57" spans="1:5">
      <c r="A57" s="467">
        <v>42</v>
      </c>
      <c r="B57" s="96"/>
      <c r="C57" s="96"/>
      <c r="D57" s="600"/>
      <c r="E57" s="488" t="s">
        <v>3904</v>
      </c>
    </row>
    <row r="58" spans="1:5">
      <c r="A58" s="467">
        <v>43</v>
      </c>
      <c r="B58" s="96"/>
      <c r="C58" s="96"/>
      <c r="D58" s="600"/>
      <c r="E58" s="488"/>
    </row>
    <row r="59" spans="1:5">
      <c r="A59" s="467">
        <v>44</v>
      </c>
      <c r="B59" s="96"/>
      <c r="C59" s="96"/>
      <c r="D59" s="600"/>
      <c r="E59" s="488"/>
    </row>
    <row r="60" spans="1:5">
      <c r="A60" s="549">
        <v>45</v>
      </c>
      <c r="B60" s="96"/>
      <c r="C60" s="96"/>
      <c r="D60" s="600"/>
      <c r="E60" s="488"/>
    </row>
    <row r="61" spans="1:5" ht="15.75" thickBot="1">
      <c r="A61" s="508">
        <v>46</v>
      </c>
      <c r="B61" s="1352" t="s">
        <v>897</v>
      </c>
      <c r="C61" s="119"/>
      <c r="D61" s="885">
        <f>SUM(D54:D60)</f>
        <v>0</v>
      </c>
      <c r="E61" s="461">
        <f>SUM(E54:E60)</f>
        <v>0</v>
      </c>
    </row>
    <row r="62" spans="1:5">
      <c r="A62" s="229" t="s">
        <v>1527</v>
      </c>
      <c r="B62" s="229"/>
      <c r="C62" s="229"/>
      <c r="D62" s="229"/>
      <c r="E62" s="229"/>
    </row>
    <row r="63" spans="1:5">
      <c r="A63" s="123" t="s">
        <v>898</v>
      </c>
      <c r="B63" s="123"/>
      <c r="C63" s="123"/>
      <c r="D63" s="123"/>
      <c r="E63" s="123"/>
    </row>
    <row r="64" spans="1:5">
      <c r="A64" s="229"/>
      <c r="B64" s="229"/>
      <c r="C64" s="229"/>
      <c r="D64" s="229"/>
      <c r="E64" s="229"/>
    </row>
    <row r="65" spans="1:5">
      <c r="A65" s="229"/>
      <c r="B65" s="229"/>
      <c r="C65" s="229"/>
      <c r="D65" s="229"/>
      <c r="E65" s="229"/>
    </row>
    <row r="66" spans="1:5">
      <c r="A66" s="229"/>
      <c r="B66" s="229"/>
      <c r="C66" s="229"/>
      <c r="D66" s="229"/>
      <c r="E66" s="229"/>
    </row>
    <row r="67" spans="1:5">
      <c r="A67" s="229"/>
      <c r="B67" s="229"/>
      <c r="C67" s="229"/>
      <c r="D67" s="229"/>
      <c r="E67" s="229"/>
    </row>
    <row r="68" spans="1:5">
      <c r="A68" s="229"/>
      <c r="B68" s="229"/>
      <c r="C68" s="229"/>
      <c r="D68" s="229"/>
      <c r="E68" s="229"/>
    </row>
    <row r="69" spans="1:5">
      <c r="A69" s="229"/>
      <c r="B69" s="229"/>
      <c r="C69" s="229"/>
      <c r="D69" s="229"/>
      <c r="E69" s="229"/>
    </row>
    <row r="70" spans="1:5">
      <c r="A70" s="96"/>
      <c r="B70" s="96"/>
      <c r="C70" s="229"/>
      <c r="D70" s="229"/>
      <c r="E70" s="229"/>
    </row>
    <row r="71" spans="1:5">
      <c r="A71" s="96"/>
      <c r="B71" s="96"/>
      <c r="C71" s="229"/>
      <c r="D71" s="229"/>
      <c r="E71" s="229"/>
    </row>
    <row r="72" spans="1:5">
      <c r="A72" s="96"/>
      <c r="B72" s="96"/>
      <c r="C72" s="229"/>
      <c r="D72" s="229"/>
      <c r="E72" s="229"/>
    </row>
    <row r="73" spans="1:5">
      <c r="A73" s="96"/>
      <c r="B73" s="96"/>
      <c r="C73" s="229"/>
      <c r="D73" s="229"/>
      <c r="E73" s="229"/>
    </row>
    <row r="74" spans="1:5">
      <c r="A74" s="96"/>
      <c r="B74" s="96"/>
      <c r="C74" s="229"/>
      <c r="D74" s="229"/>
      <c r="E74" s="229"/>
    </row>
    <row r="75" spans="1:5">
      <c r="A75" s="96"/>
      <c r="B75" s="96"/>
      <c r="C75" s="229"/>
      <c r="D75" s="229"/>
      <c r="E75" s="229"/>
    </row>
    <row r="76" spans="1:5">
      <c r="A76" s="96"/>
      <c r="B76" s="96"/>
      <c r="C76" s="229"/>
      <c r="D76" s="229"/>
      <c r="E76" s="229"/>
    </row>
    <row r="77" spans="1:5">
      <c r="A77" s="96"/>
      <c r="B77" s="96"/>
      <c r="C77" s="229"/>
      <c r="D77" s="229"/>
      <c r="E77" s="229"/>
    </row>
    <row r="78" spans="1:5">
      <c r="A78" s="96"/>
      <c r="B78" s="96"/>
      <c r="C78" s="229"/>
      <c r="D78" s="229"/>
      <c r="E78" s="229"/>
    </row>
    <row r="79" spans="1:5">
      <c r="A79" s="229"/>
      <c r="B79" s="229"/>
      <c r="C79" s="229"/>
      <c r="D79" s="229"/>
      <c r="E79" s="229"/>
    </row>
    <row r="80" spans="1:5">
      <c r="A80" s="229"/>
      <c r="B80" s="229"/>
      <c r="C80" s="229"/>
      <c r="D80" s="229"/>
      <c r="E80" s="229"/>
    </row>
    <row r="81" spans="1:5">
      <c r="A81" s="229"/>
      <c r="B81" s="229"/>
      <c r="C81" s="229"/>
      <c r="D81" s="229"/>
      <c r="E81" s="229"/>
    </row>
    <row r="82" spans="1:5">
      <c r="A82" s="229"/>
      <c r="B82" s="229"/>
      <c r="C82" s="229"/>
      <c r="D82" s="229"/>
      <c r="E82" s="229"/>
    </row>
    <row r="83" spans="1:5">
      <c r="A83" s="229"/>
      <c r="B83" s="229"/>
      <c r="C83" s="229"/>
      <c r="D83" s="229"/>
      <c r="E83" s="229"/>
    </row>
    <row r="84" spans="1:5">
      <c r="A84" s="229"/>
      <c r="B84" s="229"/>
      <c r="C84" s="229"/>
      <c r="D84" s="229"/>
      <c r="E84" s="229"/>
    </row>
    <row r="85" spans="1:5">
      <c r="A85" s="229"/>
      <c r="B85" s="229"/>
      <c r="C85" s="229"/>
      <c r="D85" s="229"/>
      <c r="E85" s="229"/>
    </row>
    <row r="86" spans="1:5">
      <c r="A86" s="229"/>
      <c r="B86" s="229"/>
      <c r="C86" s="229"/>
      <c r="D86" s="229"/>
      <c r="E86" s="229"/>
    </row>
    <row r="87" spans="1:5">
      <c r="A87" s="229"/>
      <c r="B87" s="229"/>
      <c r="C87" s="229"/>
      <c r="D87" s="229"/>
      <c r="E87" s="229"/>
    </row>
    <row r="88" spans="1:5">
      <c r="A88" s="229"/>
      <c r="B88" s="229"/>
      <c r="C88" s="229"/>
      <c r="D88" s="229"/>
      <c r="E88" s="229"/>
    </row>
    <row r="89" spans="1:5">
      <c r="A89" s="229"/>
      <c r="B89" s="229"/>
      <c r="C89" s="229"/>
      <c r="D89" s="229"/>
      <c r="E89" s="229"/>
    </row>
    <row r="90" spans="1:5">
      <c r="A90" s="229"/>
      <c r="B90" s="229"/>
      <c r="C90" s="229"/>
      <c r="D90" s="229"/>
      <c r="E90" s="229"/>
    </row>
    <row r="91" spans="1:5">
      <c r="A91" s="229"/>
      <c r="B91" s="229"/>
      <c r="C91" s="229"/>
      <c r="D91" s="229"/>
      <c r="E91" s="229"/>
    </row>
    <row r="92" spans="1:5">
      <c r="A92" s="229"/>
      <c r="B92" s="229"/>
      <c r="C92" s="229"/>
      <c r="D92" s="229"/>
      <c r="E92" s="229"/>
    </row>
    <row r="93" spans="1:5">
      <c r="A93" s="229"/>
      <c r="B93" s="229"/>
      <c r="C93" s="229"/>
      <c r="D93" s="229"/>
      <c r="E93" s="229"/>
    </row>
    <row r="94" spans="1:5">
      <c r="A94" s="229"/>
      <c r="B94" s="229"/>
      <c r="C94" s="229"/>
      <c r="D94" s="229"/>
      <c r="E94" s="229"/>
    </row>
    <row r="95" spans="1:5">
      <c r="A95" s="229"/>
      <c r="B95" s="229"/>
      <c r="C95" s="229"/>
      <c r="D95" s="229"/>
      <c r="E95" s="229"/>
    </row>
    <row r="96" spans="1:5">
      <c r="A96" s="229"/>
      <c r="B96" s="229"/>
      <c r="C96" s="229"/>
      <c r="D96" s="229"/>
      <c r="E96" s="229"/>
    </row>
    <row r="97" spans="1:5">
      <c r="A97" s="229"/>
      <c r="B97" s="229"/>
      <c r="C97" s="229"/>
      <c r="D97" s="229"/>
      <c r="E97" s="229"/>
    </row>
    <row r="98" spans="1:5">
      <c r="A98" s="229"/>
      <c r="B98" s="229"/>
      <c r="C98" s="229"/>
      <c r="D98" s="229"/>
      <c r="E98" s="229"/>
    </row>
    <row r="99" spans="1:5">
      <c r="A99" s="229"/>
      <c r="B99" s="229"/>
      <c r="C99" s="229"/>
      <c r="D99" s="229"/>
      <c r="E99" s="229"/>
    </row>
    <row r="100" spans="1:5">
      <c r="A100" s="229"/>
      <c r="B100" s="229"/>
      <c r="C100" s="229"/>
      <c r="D100" s="229"/>
      <c r="E100" s="229"/>
    </row>
    <row r="101" spans="1:5">
      <c r="A101" s="229"/>
      <c r="B101" s="229"/>
      <c r="C101" s="229"/>
      <c r="D101" s="229"/>
      <c r="E101" s="229"/>
    </row>
    <row r="102" spans="1:5">
      <c r="A102" s="229"/>
      <c r="B102" s="229"/>
      <c r="C102" s="229"/>
      <c r="D102" s="229"/>
      <c r="E102" s="229"/>
    </row>
    <row r="103" spans="1:5">
      <c r="A103" s="229"/>
      <c r="B103" s="229"/>
      <c r="C103" s="229"/>
      <c r="D103" s="229"/>
      <c r="E103" s="229"/>
    </row>
    <row r="104" spans="1:5">
      <c r="A104" s="229"/>
      <c r="B104" s="229"/>
      <c r="C104" s="229"/>
      <c r="D104" s="229"/>
      <c r="E104" s="229"/>
    </row>
    <row r="105" spans="1:5">
      <c r="A105" s="229"/>
      <c r="B105" s="229"/>
      <c r="C105" s="229"/>
      <c r="D105" s="229"/>
      <c r="E105" s="229"/>
    </row>
    <row r="106" spans="1:5">
      <c r="A106" s="229"/>
      <c r="B106" s="229"/>
      <c r="C106" s="229"/>
      <c r="D106" s="229"/>
      <c r="E106" s="229"/>
    </row>
    <row r="107" spans="1:5">
      <c r="A107" s="229"/>
      <c r="B107" s="229"/>
      <c r="C107" s="229"/>
      <c r="D107" s="229"/>
      <c r="E107" s="229"/>
    </row>
    <row r="108" spans="1:5">
      <c r="A108" s="229"/>
      <c r="B108" s="229"/>
      <c r="C108" s="229"/>
      <c r="D108" s="229"/>
      <c r="E108" s="229"/>
    </row>
    <row r="109" spans="1:5">
      <c r="A109" s="229"/>
      <c r="B109" s="229"/>
      <c r="C109" s="229"/>
      <c r="D109" s="229"/>
      <c r="E109" s="229"/>
    </row>
    <row r="110" spans="1:5">
      <c r="A110" s="229"/>
      <c r="B110" s="229"/>
      <c r="C110" s="229"/>
      <c r="D110" s="229"/>
      <c r="E110" s="229"/>
    </row>
    <row r="111" spans="1:5">
      <c r="A111" s="229"/>
      <c r="B111" s="229"/>
      <c r="C111" s="229"/>
      <c r="D111" s="229"/>
      <c r="E111" s="229"/>
    </row>
    <row r="112" spans="1:5">
      <c r="A112" s="229"/>
      <c r="B112" s="229"/>
      <c r="C112" s="229"/>
      <c r="D112" s="229"/>
      <c r="E112" s="229"/>
    </row>
    <row r="113" spans="1:5">
      <c r="A113" s="229"/>
      <c r="B113" s="229"/>
      <c r="C113" s="229"/>
      <c r="D113" s="229"/>
      <c r="E113" s="229"/>
    </row>
    <row r="114" spans="1:5">
      <c r="A114" s="229"/>
      <c r="B114" s="229"/>
      <c r="C114" s="229"/>
      <c r="D114" s="229"/>
      <c r="E114" s="229"/>
    </row>
    <row r="115" spans="1:5">
      <c r="A115" s="229"/>
      <c r="B115" s="229"/>
      <c r="C115" s="229"/>
      <c r="D115" s="229"/>
      <c r="E115" s="229"/>
    </row>
    <row r="116" spans="1:5">
      <c r="A116" s="229"/>
      <c r="B116" s="229"/>
      <c r="C116" s="229"/>
      <c r="D116" s="229"/>
      <c r="E116" s="229"/>
    </row>
    <row r="117" spans="1:5">
      <c r="A117" s="229"/>
      <c r="B117" s="229"/>
      <c r="C117" s="229"/>
      <c r="D117" s="229"/>
      <c r="E117" s="229"/>
    </row>
    <row r="118" spans="1:5">
      <c r="A118" s="229"/>
      <c r="B118" s="229"/>
      <c r="C118" s="229"/>
      <c r="D118" s="229"/>
      <c r="E118" s="229"/>
    </row>
    <row r="119" spans="1:5">
      <c r="A119" s="229"/>
      <c r="B119" s="229"/>
      <c r="C119" s="229"/>
      <c r="D119" s="229"/>
      <c r="E119" s="229"/>
    </row>
    <row r="120" spans="1:5">
      <c r="A120" s="229"/>
      <c r="B120" s="229"/>
      <c r="C120" s="229"/>
      <c r="D120" s="229"/>
      <c r="E120" s="229"/>
    </row>
    <row r="121" spans="1:5">
      <c r="A121" s="229"/>
      <c r="B121" s="229"/>
      <c r="C121" s="229"/>
      <c r="D121" s="229"/>
      <c r="E121" s="229"/>
    </row>
  </sheetData>
  <customSheetViews>
    <customSheetView guid="{2AF3F5E9-4F61-4561-B177-4F48CBC3D886}" scale="87" colorId="22" fitToPage="1">
      <selection activeCell="L5" sqref="L5"/>
      <pageMargins left="0.4" right="0.4" top="0.3" bottom="0.3" header="0.5" footer="0.5"/>
      <pageSetup scale="69" orientation="portrait" r:id="rId1"/>
      <headerFooter alignWithMargins="0"/>
    </customSheetView>
    <customSheetView guid="{D7BBBF77-F838-4AB2-B5F9-DD407B90DD55}" scale="87" colorId="22" fitToPage="1">
      <selection activeCell="L5" sqref="L5"/>
      <pageMargins left="0.4" right="0.4" top="0.3" bottom="0.3" header="0.5" footer="0.5"/>
      <pageSetup scale="69" orientation="portrait" r:id="rId2"/>
      <headerFooter alignWithMargins="0"/>
    </customSheetView>
    <customSheetView guid="{4C413893-8AAD-4C6B-9F27-B589EDCD884E}" scale="87" colorId="22" fitToPage="1">
      <selection activeCell="H35" sqref="H35"/>
      <pageMargins left="0.4" right="0.4" top="0.3" bottom="0.3" header="0.5" footer="0.5"/>
      <pageSetup scale="69" orientation="portrait" r:id="rId3"/>
      <headerFooter alignWithMargins="0"/>
    </customSheetView>
    <customSheetView guid="{A5549170-DBF5-42F1-9039-D999624B11D4}" scale="87" colorId="22" fitToPage="1">
      <selection activeCell="D46" sqref="D46"/>
      <pageMargins left="0.4" right="0.4" top="0.3" bottom="0.3" header="0.5" footer="0.5"/>
      <pageSetup scale="77" orientation="portrait" r:id="rId4"/>
      <headerFooter alignWithMargins="0"/>
    </customSheetView>
    <customSheetView guid="{A483E518-C1FA-4CA5-BC5D-12DF2516F4BA}" scale="87" colorId="22" fitToPage="1">
      <selection activeCell="L5" sqref="L5"/>
      <pageMargins left="0.4" right="0.4" top="0.3" bottom="0.3" header="0.5" footer="0.5"/>
      <pageSetup scale="69" orientation="portrait" r:id="rId5"/>
      <headerFooter alignWithMargins="0"/>
    </customSheetView>
    <customSheetView guid="{7F4D4B31-14C7-431F-8554-797D686306A3}" scale="87" colorId="22" fitToPage="1">
      <selection activeCell="L5" sqref="L5"/>
      <pageMargins left="0.4" right="0.4" top="0.3" bottom="0.3" header="0.5" footer="0.5"/>
      <pageSetup scale="69" orientation="portrait" r:id="rId6"/>
      <headerFooter alignWithMargins="0"/>
    </customSheetView>
  </customSheetViews>
  <phoneticPr fontId="83" type="noConversion"/>
  <pageMargins left="0.4" right="0.4" top="0.3" bottom="0.3" header="0.5" footer="0.5"/>
  <pageSetup scale="69" orientation="portrait" r:id="rId7"/>
  <headerFooter alignWithMargins="0"/>
  <customProperties>
    <customPr name="_pios_id" r:id="rId8"/>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80"/>
  <sheetViews>
    <sheetView workbookViewId="0"/>
  </sheetViews>
  <sheetFormatPr defaultColWidth="9.77734375" defaultRowHeight="15"/>
  <cols>
    <col min="1" max="1" width="4.77734375" customWidth="1"/>
    <col min="2" max="2" width="37.77734375" customWidth="1"/>
    <col min="3" max="3" width="29.88671875" customWidth="1"/>
    <col min="4" max="4" width="30" customWidth="1"/>
    <col min="5" max="5" width="15.77734375" customWidth="1"/>
  </cols>
  <sheetData>
    <row r="1" spans="1:5" ht="15.75" thickBot="1">
      <c r="A1" t="str">
        <f>'Data sheet'!A53</f>
        <v>Annual Report of New York American Water Company, Inc.  - Service Area 2                          Year Ended  December 31, 2018</v>
      </c>
    </row>
    <row r="2" spans="1:5">
      <c r="A2" s="89"/>
      <c r="B2" s="90"/>
      <c r="C2" s="90"/>
      <c r="D2" s="90"/>
      <c r="E2" s="91"/>
    </row>
    <row r="3" spans="1:5" ht="15.75">
      <c r="A3" s="125" t="s">
        <v>899</v>
      </c>
      <c r="B3" s="126"/>
      <c r="C3" s="126"/>
      <c r="D3" s="126"/>
      <c r="E3" s="127"/>
    </row>
    <row r="4" spans="1:5">
      <c r="A4" s="131"/>
      <c r="B4" s="298"/>
      <c r="C4" s="298"/>
      <c r="D4" s="136"/>
      <c r="E4" s="299"/>
    </row>
    <row r="5" spans="1:5">
      <c r="A5" s="92"/>
      <c r="B5" s="11" t="s">
        <v>900</v>
      </c>
      <c r="C5" s="11"/>
      <c r="D5" s="11"/>
      <c r="E5" s="349"/>
    </row>
    <row r="6" spans="1:5">
      <c r="A6" s="92"/>
      <c r="B6" s="11" t="s">
        <v>901</v>
      </c>
      <c r="C6" s="11"/>
      <c r="D6" s="11"/>
      <c r="E6" s="349"/>
    </row>
    <row r="7" spans="1:5">
      <c r="A7" s="92"/>
      <c r="B7" s="11" t="s">
        <v>902</v>
      </c>
      <c r="C7" s="11"/>
      <c r="D7" s="11"/>
      <c r="E7" s="349"/>
    </row>
    <row r="8" spans="1:5">
      <c r="A8" s="92"/>
      <c r="B8" s="11" t="s">
        <v>903</v>
      </c>
      <c r="C8" s="11"/>
      <c r="D8" s="11"/>
      <c r="E8" s="349"/>
    </row>
    <row r="9" spans="1:5">
      <c r="A9" s="92"/>
      <c r="B9" s="11" t="s">
        <v>904</v>
      </c>
      <c r="C9" s="11"/>
      <c r="D9" s="11"/>
      <c r="E9" s="349"/>
    </row>
    <row r="10" spans="1:5">
      <c r="A10" s="92"/>
      <c r="B10" s="11" t="s">
        <v>905</v>
      </c>
      <c r="C10" s="11"/>
      <c r="D10" s="11"/>
      <c r="E10" s="349"/>
    </row>
    <row r="11" spans="1:5">
      <c r="A11" s="92"/>
      <c r="B11" s="11" t="s">
        <v>906</v>
      </c>
      <c r="C11" s="11"/>
      <c r="D11" s="11"/>
      <c r="E11" s="349"/>
    </row>
    <row r="12" spans="1:5">
      <c r="A12" s="92"/>
      <c r="B12" s="11" t="s">
        <v>907</v>
      </c>
      <c r="C12" s="11"/>
      <c r="D12" s="11"/>
      <c r="E12" s="349"/>
    </row>
    <row r="13" spans="1:5">
      <c r="A13" s="92"/>
      <c r="B13" s="11" t="s">
        <v>908</v>
      </c>
      <c r="C13" s="11"/>
      <c r="D13" s="11"/>
      <c r="E13" s="349"/>
    </row>
    <row r="14" spans="1:5">
      <c r="A14" s="92"/>
      <c r="B14" s="11" t="s">
        <v>909</v>
      </c>
      <c r="C14" s="11"/>
      <c r="D14" s="11"/>
      <c r="E14" s="349"/>
    </row>
    <row r="15" spans="1:5">
      <c r="A15" s="92"/>
      <c r="B15" s="11" t="s">
        <v>910</v>
      </c>
      <c r="C15" s="11"/>
      <c r="D15" s="11"/>
      <c r="E15" s="349"/>
    </row>
    <row r="16" spans="1:5">
      <c r="A16" s="92"/>
      <c r="B16" s="11" t="s">
        <v>911</v>
      </c>
      <c r="C16" s="11"/>
      <c r="D16" s="11"/>
      <c r="E16" s="349"/>
    </row>
    <row r="17" spans="1:5">
      <c r="A17" s="92"/>
      <c r="B17" s="11" t="s">
        <v>912</v>
      </c>
      <c r="C17" s="11"/>
      <c r="D17" s="11"/>
      <c r="E17" s="349"/>
    </row>
    <row r="18" spans="1:5">
      <c r="A18" s="92"/>
      <c r="B18" s="11" t="s">
        <v>913</v>
      </c>
      <c r="C18" s="11"/>
      <c r="D18" s="11"/>
      <c r="E18" s="349"/>
    </row>
    <row r="19" spans="1:5">
      <c r="A19" s="92"/>
      <c r="B19" s="11" t="s">
        <v>914</v>
      </c>
      <c r="C19" s="11"/>
      <c r="D19" s="11"/>
      <c r="E19" s="349"/>
    </row>
    <row r="20" spans="1:5">
      <c r="A20" s="92"/>
      <c r="B20" s="11" t="s">
        <v>915</v>
      </c>
      <c r="C20" s="11"/>
      <c r="D20" s="11"/>
      <c r="E20" s="349"/>
    </row>
    <row r="21" spans="1:5">
      <c r="A21" s="92"/>
      <c r="B21" s="11"/>
      <c r="C21" s="11"/>
      <c r="D21" s="11"/>
      <c r="E21" s="349"/>
    </row>
    <row r="22" spans="1:5">
      <c r="A22" s="522" t="s">
        <v>1122</v>
      </c>
      <c r="B22" s="694" t="s">
        <v>1696</v>
      </c>
      <c r="C22" s="384"/>
      <c r="D22" s="384"/>
      <c r="E22" s="975" t="s">
        <v>1697</v>
      </c>
    </row>
    <row r="23" spans="1:5">
      <c r="A23" s="131" t="s">
        <v>1134</v>
      </c>
      <c r="B23" s="695" t="s">
        <v>3281</v>
      </c>
      <c r="C23" s="129"/>
      <c r="D23" s="129"/>
      <c r="E23" s="976" t="s">
        <v>3282</v>
      </c>
    </row>
    <row r="24" spans="1:5">
      <c r="A24" s="624">
        <v>1</v>
      </c>
      <c r="B24" s="688" t="s">
        <v>916</v>
      </c>
      <c r="C24" s="11"/>
      <c r="D24" s="11"/>
      <c r="E24" s="696"/>
    </row>
    <row r="25" spans="1:5">
      <c r="A25" s="624">
        <v>2</v>
      </c>
      <c r="B25" s="11"/>
      <c r="C25" s="11"/>
      <c r="D25" s="11"/>
      <c r="E25" s="697"/>
    </row>
    <row r="26" spans="1:5" ht="15.75">
      <c r="A26" s="624">
        <v>3</v>
      </c>
      <c r="B26" s="113" t="s">
        <v>962</v>
      </c>
      <c r="C26" s="11"/>
      <c r="D26" s="11"/>
      <c r="E26" s="696"/>
    </row>
    <row r="27" spans="1:5">
      <c r="A27" s="624">
        <v>4</v>
      </c>
      <c r="B27" s="11"/>
      <c r="C27" s="11"/>
      <c r="D27" s="145"/>
      <c r="E27" s="696"/>
    </row>
    <row r="28" spans="1:5">
      <c r="A28" s="624">
        <v>5</v>
      </c>
      <c r="B28" s="11"/>
      <c r="C28" s="11"/>
      <c r="D28" s="154"/>
      <c r="E28" s="696"/>
    </row>
    <row r="29" spans="1:5">
      <c r="A29" s="624">
        <v>6</v>
      </c>
      <c r="B29" s="11"/>
      <c r="C29" s="11"/>
      <c r="D29" s="154"/>
      <c r="E29" s="696"/>
    </row>
    <row r="30" spans="1:5">
      <c r="A30" s="624">
        <v>7</v>
      </c>
      <c r="B30" s="11"/>
      <c r="C30" s="11"/>
      <c r="D30" s="154"/>
      <c r="E30" s="696"/>
    </row>
    <row r="31" spans="1:5">
      <c r="A31" s="624">
        <v>8</v>
      </c>
      <c r="B31" s="11"/>
      <c r="C31" s="875" t="s">
        <v>917</v>
      </c>
      <c r="D31" s="154"/>
      <c r="E31" s="698">
        <f>SUM(E25:E30)</f>
        <v>0</v>
      </c>
    </row>
    <row r="32" spans="1:5">
      <c r="A32" s="624">
        <v>9</v>
      </c>
      <c r="B32" s="11"/>
      <c r="C32" s="11"/>
      <c r="D32" s="11"/>
      <c r="E32" s="696"/>
    </row>
    <row r="33" spans="1:5">
      <c r="A33" s="624">
        <v>10</v>
      </c>
      <c r="B33" s="688" t="s">
        <v>918</v>
      </c>
      <c r="C33" s="11"/>
      <c r="D33" s="154"/>
      <c r="E33" s="696"/>
    </row>
    <row r="34" spans="1:5">
      <c r="A34" s="624">
        <v>11</v>
      </c>
      <c r="B34" s="11"/>
      <c r="C34" s="11"/>
      <c r="D34" s="154"/>
      <c r="E34" s="697"/>
    </row>
    <row r="35" spans="1:5" ht="15.75">
      <c r="A35" s="624">
        <v>12</v>
      </c>
      <c r="B35" s="113" t="s">
        <v>962</v>
      </c>
      <c r="C35" s="11"/>
      <c r="D35" s="154"/>
      <c r="E35" s="696"/>
    </row>
    <row r="36" spans="1:5">
      <c r="A36" s="624">
        <v>13</v>
      </c>
      <c r="B36" s="11"/>
      <c r="C36" s="11"/>
      <c r="D36" s="154"/>
      <c r="E36" s="696"/>
    </row>
    <row r="37" spans="1:5">
      <c r="A37" s="624">
        <v>14</v>
      </c>
      <c r="B37" s="11"/>
      <c r="C37" s="11"/>
      <c r="D37" s="154"/>
      <c r="E37" s="696"/>
    </row>
    <row r="38" spans="1:5">
      <c r="A38" s="624">
        <v>15</v>
      </c>
      <c r="B38" s="11"/>
      <c r="C38" s="11"/>
      <c r="D38" s="154"/>
      <c r="E38" s="696"/>
    </row>
    <row r="39" spans="1:5">
      <c r="A39" s="624">
        <v>16</v>
      </c>
      <c r="B39" s="11"/>
      <c r="C39" s="11"/>
      <c r="D39" s="154"/>
      <c r="E39" s="696"/>
    </row>
    <row r="40" spans="1:5">
      <c r="A40" s="624">
        <v>17</v>
      </c>
      <c r="B40" s="11"/>
      <c r="C40" s="875" t="s">
        <v>917</v>
      </c>
      <c r="D40" s="154"/>
      <c r="E40" s="698">
        <f>SUM(E34:E39)</f>
        <v>0</v>
      </c>
    </row>
    <row r="41" spans="1:5">
      <c r="A41" s="624">
        <v>18</v>
      </c>
      <c r="B41" s="11"/>
      <c r="C41" s="11"/>
      <c r="D41" s="154"/>
      <c r="E41" s="696"/>
    </row>
    <row r="42" spans="1:5">
      <c r="A42" s="624">
        <v>19</v>
      </c>
      <c r="B42" s="688" t="s">
        <v>919</v>
      </c>
      <c r="C42" s="11"/>
      <c r="D42" s="154"/>
      <c r="E42" s="696"/>
    </row>
    <row r="43" spans="1:5">
      <c r="A43" s="624">
        <v>20</v>
      </c>
      <c r="B43" s="11"/>
      <c r="C43" s="11"/>
      <c r="D43" s="154"/>
      <c r="E43" s="697"/>
    </row>
    <row r="44" spans="1:5" ht="15.75">
      <c r="A44" s="624">
        <v>21</v>
      </c>
      <c r="B44" s="113" t="s">
        <v>962</v>
      </c>
      <c r="C44" s="11"/>
      <c r="D44" s="154"/>
      <c r="E44" s="965">
        <v>0</v>
      </c>
    </row>
    <row r="45" spans="1:5">
      <c r="A45" s="624">
        <v>22</v>
      </c>
      <c r="B45" s="11"/>
      <c r="C45" s="11"/>
      <c r="D45" s="154"/>
      <c r="E45" s="696"/>
    </row>
    <row r="46" spans="1:5">
      <c r="A46" s="624">
        <v>23</v>
      </c>
      <c r="B46" s="11"/>
      <c r="C46" s="11"/>
      <c r="D46" s="154"/>
      <c r="E46" s="696"/>
    </row>
    <row r="47" spans="1:5">
      <c r="A47" s="624">
        <v>24</v>
      </c>
      <c r="B47" s="11"/>
      <c r="C47" s="11"/>
      <c r="D47" s="154"/>
      <c r="E47" s="696"/>
    </row>
    <row r="48" spans="1:5">
      <c r="A48" s="624">
        <v>25</v>
      </c>
      <c r="B48" s="11"/>
      <c r="C48" s="11"/>
      <c r="D48" s="154"/>
      <c r="E48" s="696"/>
    </row>
    <row r="49" spans="1:7">
      <c r="A49" s="624">
        <v>26</v>
      </c>
      <c r="B49" s="11"/>
      <c r="C49" s="875" t="s">
        <v>917</v>
      </c>
      <c r="D49" s="154"/>
      <c r="E49" s="698">
        <f>SUM(E43:E48)</f>
        <v>0</v>
      </c>
    </row>
    <row r="50" spans="1:7">
      <c r="A50" s="624">
        <v>27</v>
      </c>
      <c r="B50" s="11"/>
      <c r="C50" s="11"/>
      <c r="D50" s="154"/>
      <c r="E50" s="696"/>
    </row>
    <row r="51" spans="1:7">
      <c r="A51" s="624">
        <v>28</v>
      </c>
      <c r="B51" s="688" t="s">
        <v>1287</v>
      </c>
      <c r="C51" s="11"/>
      <c r="D51" s="154"/>
      <c r="E51" s="696"/>
    </row>
    <row r="52" spans="1:7">
      <c r="A52" s="624">
        <v>29</v>
      </c>
      <c r="B52" s="11"/>
      <c r="C52" s="11"/>
      <c r="D52" s="154"/>
      <c r="E52" s="696"/>
    </row>
    <row r="53" spans="1:7">
      <c r="A53" s="624">
        <v>30</v>
      </c>
      <c r="B53" s="96" t="s">
        <v>4194</v>
      </c>
      <c r="C53" s="11"/>
      <c r="D53" s="154"/>
      <c r="E53" s="696">
        <f>+'114115'!F71</f>
        <v>47197283.624050483</v>
      </c>
    </row>
    <row r="54" spans="1:7">
      <c r="A54" s="624">
        <v>31</v>
      </c>
      <c r="B54" s="11"/>
      <c r="C54" s="11"/>
      <c r="D54" s="11"/>
      <c r="E54" s="696"/>
    </row>
    <row r="55" spans="1:7">
      <c r="A55" s="624">
        <v>32</v>
      </c>
      <c r="B55" s="11"/>
      <c r="C55" s="11"/>
      <c r="D55" s="11"/>
      <c r="E55" s="696"/>
    </row>
    <row r="56" spans="1:7">
      <c r="A56" s="624">
        <v>33</v>
      </c>
      <c r="B56" s="11"/>
      <c r="C56" s="11"/>
      <c r="D56" s="11"/>
      <c r="E56" s="696"/>
    </row>
    <row r="57" spans="1:7">
      <c r="A57" s="624">
        <v>34</v>
      </c>
      <c r="B57" s="96"/>
      <c r="C57" s="11"/>
      <c r="D57" s="11"/>
      <c r="E57" s="696">
        <v>0</v>
      </c>
    </row>
    <row r="58" spans="1:7">
      <c r="A58" s="624">
        <v>35</v>
      </c>
      <c r="B58" s="11"/>
      <c r="C58" s="875" t="s">
        <v>917</v>
      </c>
      <c r="D58" s="11"/>
      <c r="E58" s="698">
        <f>SUM(E52:E57)</f>
        <v>47197283.624050483</v>
      </c>
    </row>
    <row r="59" spans="1:7">
      <c r="A59" s="624">
        <v>36</v>
      </c>
      <c r="B59" s="11"/>
      <c r="C59" s="11"/>
      <c r="D59" s="11"/>
      <c r="E59" s="696"/>
    </row>
    <row r="60" spans="1:7">
      <c r="A60" s="624">
        <v>37</v>
      </c>
      <c r="B60" s="11"/>
      <c r="C60" s="11"/>
      <c r="D60" s="11"/>
      <c r="E60" s="696"/>
    </row>
    <row r="61" spans="1:7">
      <c r="A61" s="624">
        <v>38</v>
      </c>
      <c r="B61" s="11"/>
      <c r="C61" s="11"/>
      <c r="D61" s="11"/>
      <c r="E61" s="696"/>
    </row>
    <row r="62" spans="1:7">
      <c r="A62" s="624">
        <v>39</v>
      </c>
      <c r="B62" s="11"/>
      <c r="C62" s="11"/>
      <c r="D62" s="11"/>
      <c r="E62" s="696"/>
    </row>
    <row r="63" spans="1:7" ht="15.75" thickBot="1">
      <c r="A63" s="639">
        <v>40</v>
      </c>
      <c r="B63" s="699" t="s">
        <v>2616</v>
      </c>
      <c r="C63" s="699"/>
      <c r="D63" s="700"/>
      <c r="E63" s="693">
        <f>E31+E40+E49+E58</f>
        <v>47197283.624050483</v>
      </c>
      <c r="G63" s="1551"/>
    </row>
    <row r="64" spans="1:7">
      <c r="E64" t="s">
        <v>1527</v>
      </c>
    </row>
    <row r="65" spans="1:5">
      <c r="A65" s="126" t="s">
        <v>1288</v>
      </c>
      <c r="B65" s="126"/>
      <c r="C65" s="126"/>
      <c r="D65" s="126"/>
      <c r="E65" s="126"/>
    </row>
    <row r="72" spans="1:5">
      <c r="A72" s="11"/>
      <c r="B72" s="96"/>
    </row>
    <row r="73" spans="1:5">
      <c r="A73" s="11"/>
      <c r="B73" s="96"/>
    </row>
    <row r="74" spans="1:5">
      <c r="A74" s="11"/>
      <c r="B74" s="96"/>
    </row>
    <row r="75" spans="1:5">
      <c r="A75" s="11"/>
      <c r="B75" s="96"/>
    </row>
    <row r="76" spans="1:5">
      <c r="A76" s="11"/>
      <c r="B76" s="96"/>
    </row>
    <row r="77" spans="1:5">
      <c r="A77" s="11"/>
      <c r="B77" s="96"/>
    </row>
    <row r="78" spans="1:5">
      <c r="A78" s="11"/>
      <c r="B78" s="96"/>
    </row>
    <row r="79" spans="1:5">
      <c r="A79" s="11"/>
      <c r="B79" s="96"/>
    </row>
    <row r="80" spans="1:5">
      <c r="A80" s="11"/>
      <c r="B80" s="96"/>
    </row>
  </sheetData>
  <customSheetViews>
    <customSheetView guid="{2AF3F5E9-4F61-4561-B177-4F48CBC3D886}" scale="87" colorId="22" fitToPage="1" topLeftCell="A28">
      <selection activeCell="E53" sqref="E53"/>
      <pageMargins left="0.4" right="0.4" top="0.3" bottom="0.3" header="0" footer="0"/>
      <printOptions horizontalCentered="1" verticalCentered="1"/>
      <pageSetup scale="69" orientation="portrait" r:id="rId1"/>
      <headerFooter alignWithMargins="0"/>
    </customSheetView>
    <customSheetView guid="{D7BBBF77-F838-4AB2-B5F9-DD407B90DD55}" scale="87" colorId="22" fitToPage="1" topLeftCell="A28">
      <selection activeCell="E53" sqref="E53"/>
      <pageMargins left="0.4" right="0.4" top="0.3" bottom="0.3" header="0" footer="0"/>
      <printOptions horizontalCentered="1" verticalCentered="1"/>
      <pageSetup scale="69" orientation="portrait" r:id="rId2"/>
      <headerFooter alignWithMargins="0"/>
    </customSheetView>
    <customSheetView guid="{4C413893-8AAD-4C6B-9F27-B589EDCD884E}" scale="87" colorId="22" fitToPage="1" topLeftCell="A16">
      <selection activeCell="B53" sqref="B53"/>
      <pageMargins left="0.4" right="0.4" top="0.3" bottom="0.3" header="0" footer="0"/>
      <printOptions horizontalCentered="1" verticalCentered="1"/>
      <pageSetup scale="69" orientation="portrait" r:id="rId3"/>
      <headerFooter alignWithMargins="0"/>
    </customSheetView>
    <customSheetView guid="{A5549170-DBF5-42F1-9039-D999624B11D4}" scale="87" colorId="22" fitToPage="1">
      <selection activeCell="I18" sqref="I18"/>
      <pageMargins left="0.4" right="0.4" top="0.3" bottom="0.3" header="0" footer="0"/>
      <printOptions horizontalCentered="1" verticalCentered="1"/>
      <pageSetup scale="77" orientation="portrait" r:id="rId4"/>
      <headerFooter alignWithMargins="0"/>
    </customSheetView>
    <customSheetView guid="{A483E518-C1FA-4CA5-BC5D-12DF2516F4BA}" scale="87" colorId="22" fitToPage="1" topLeftCell="A19">
      <selection activeCell="L5" sqref="L5"/>
      <pageMargins left="0.4" right="0.4" top="0.3" bottom="0.3" header="0" footer="0"/>
      <printOptions horizontalCentered="1" verticalCentered="1"/>
      <pageSetup scale="69" orientation="portrait" r:id="rId5"/>
      <headerFooter alignWithMargins="0"/>
    </customSheetView>
    <customSheetView guid="{7F4D4B31-14C7-431F-8554-797D686306A3}" scale="87" colorId="22" fitToPage="1" topLeftCell="A19">
      <selection activeCell="L5" sqref="L5"/>
      <pageMargins left="0.4" right="0.4" top="0.3" bottom="0.3" header="0" footer="0"/>
      <printOptions horizontalCentered="1" verticalCentered="1"/>
      <pageSetup scale="69" orientation="portrait" r:id="rId6"/>
      <headerFooter alignWithMargins="0"/>
    </customSheetView>
  </customSheetViews>
  <phoneticPr fontId="83" type="noConversion"/>
  <printOptions horizontalCentered="1" verticalCentered="1"/>
  <pageMargins left="0.4" right="0.4" top="0.3" bottom="0.3" header="0" footer="0"/>
  <pageSetup scale="69" orientation="portrait" r:id="rId7"/>
  <headerFooter alignWithMargins="0"/>
  <customProperties>
    <customPr name="_pios_id" r:id="rId8"/>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125"/>
  <sheetViews>
    <sheetView workbookViewId="0"/>
  </sheetViews>
  <sheetFormatPr defaultColWidth="9.77734375" defaultRowHeight="15"/>
  <cols>
    <col min="1" max="1" width="4.77734375" customWidth="1"/>
    <col min="2" max="2" width="35.77734375" customWidth="1"/>
    <col min="3" max="3" width="20.77734375" customWidth="1"/>
    <col min="4" max="4" width="29.109375" customWidth="1"/>
    <col min="5" max="5" width="27.6640625" customWidth="1"/>
  </cols>
  <sheetData>
    <row r="1" spans="1:5" ht="15.75" thickBot="1">
      <c r="A1" t="str">
        <f>'Data sheet'!A53</f>
        <v>Annual Report of New York American Water Company, Inc.  - Service Area 2                          Year Ended  December 31, 2018</v>
      </c>
    </row>
    <row r="2" spans="1:5">
      <c r="A2" s="137"/>
      <c r="B2" s="138"/>
      <c r="C2" s="138"/>
      <c r="D2" s="138"/>
      <c r="E2" s="139"/>
    </row>
    <row r="3" spans="1:5" ht="15.75">
      <c r="A3" s="125" t="s">
        <v>1289</v>
      </c>
      <c r="B3" s="93"/>
      <c r="C3" s="93"/>
      <c r="D3" s="93"/>
      <c r="E3" s="94"/>
    </row>
    <row r="4" spans="1:5">
      <c r="A4" s="106"/>
      <c r="B4" s="107"/>
      <c r="C4" s="107"/>
      <c r="D4" s="136"/>
      <c r="E4" s="299"/>
    </row>
    <row r="5" spans="1:5">
      <c r="A5" s="420" t="s">
        <v>1290</v>
      </c>
      <c r="B5" s="421"/>
      <c r="C5" s="421"/>
      <c r="D5" s="421"/>
      <c r="E5" s="422"/>
    </row>
    <row r="6" spans="1:5">
      <c r="A6" s="420" t="s">
        <v>392</v>
      </c>
      <c r="B6" s="421"/>
      <c r="C6" s="421"/>
      <c r="D6" s="421"/>
      <c r="E6" s="422"/>
    </row>
    <row r="7" spans="1:5">
      <c r="A7" s="420" t="s">
        <v>393</v>
      </c>
      <c r="B7" s="421"/>
      <c r="C7" s="421"/>
      <c r="D7" s="421"/>
      <c r="E7" s="422"/>
    </row>
    <row r="8" spans="1:5">
      <c r="A8" s="95"/>
      <c r="B8" s="96"/>
      <c r="C8" s="96"/>
      <c r="D8" s="96"/>
      <c r="E8" s="97"/>
    </row>
    <row r="9" spans="1:5">
      <c r="A9" s="98"/>
      <c r="B9" s="146"/>
      <c r="C9" s="99"/>
      <c r="D9" s="99"/>
      <c r="E9" s="701" t="s">
        <v>2383</v>
      </c>
    </row>
    <row r="10" spans="1:5">
      <c r="A10" s="116" t="s">
        <v>1122</v>
      </c>
      <c r="B10" s="142" t="s">
        <v>394</v>
      </c>
      <c r="C10" s="126"/>
      <c r="D10" s="123"/>
      <c r="E10" s="425" t="s">
        <v>2385</v>
      </c>
    </row>
    <row r="11" spans="1:5">
      <c r="A11" s="426" t="s">
        <v>1134</v>
      </c>
      <c r="B11" s="427" t="s">
        <v>3281</v>
      </c>
      <c r="C11" s="126"/>
      <c r="D11" s="141"/>
      <c r="E11" s="429" t="s">
        <v>3282</v>
      </c>
    </row>
    <row r="12" spans="1:5">
      <c r="A12" s="548">
        <v>1</v>
      </c>
      <c r="B12" s="99"/>
      <c r="C12" s="99"/>
      <c r="D12" s="99"/>
      <c r="E12" s="579"/>
    </row>
    <row r="13" spans="1:5">
      <c r="A13" s="467">
        <v>2</v>
      </c>
      <c r="B13" s="96"/>
      <c r="C13" s="96"/>
      <c r="D13" s="96"/>
      <c r="E13" s="507"/>
    </row>
    <row r="14" spans="1:5">
      <c r="A14" s="467">
        <v>3</v>
      </c>
      <c r="B14" s="96"/>
      <c r="C14" s="96"/>
      <c r="D14" s="96"/>
      <c r="E14" s="507"/>
    </row>
    <row r="15" spans="1:5">
      <c r="A15" s="467">
        <v>4</v>
      </c>
      <c r="B15" s="96"/>
      <c r="C15" s="96"/>
      <c r="D15" s="96"/>
      <c r="E15" s="507"/>
    </row>
    <row r="16" spans="1:5">
      <c r="A16" s="467">
        <v>5</v>
      </c>
      <c r="B16" s="96"/>
      <c r="C16" s="96"/>
      <c r="D16" s="96"/>
      <c r="E16" s="507"/>
    </row>
    <row r="17" spans="1:5">
      <c r="A17" s="467">
        <v>6</v>
      </c>
      <c r="B17" s="96"/>
      <c r="C17" s="96"/>
      <c r="D17" s="96"/>
      <c r="E17" s="507"/>
    </row>
    <row r="18" spans="1:5">
      <c r="A18" s="467">
        <v>7</v>
      </c>
      <c r="B18" s="96"/>
      <c r="C18" s="96"/>
      <c r="D18" s="96"/>
      <c r="E18" s="507"/>
    </row>
    <row r="19" spans="1:5">
      <c r="A19" s="467">
        <v>8</v>
      </c>
      <c r="B19" s="96"/>
      <c r="C19" s="96"/>
      <c r="D19" s="96"/>
      <c r="E19" s="507"/>
    </row>
    <row r="20" spans="1:5">
      <c r="A20" s="467">
        <v>9</v>
      </c>
      <c r="B20" s="96"/>
      <c r="C20" s="96"/>
      <c r="D20" s="96"/>
      <c r="E20" s="507"/>
    </row>
    <row r="21" spans="1:5" ht="15.75">
      <c r="A21" s="467">
        <v>10</v>
      </c>
      <c r="B21" s="1580" t="s">
        <v>962</v>
      </c>
      <c r="C21" s="96"/>
      <c r="D21" s="96"/>
      <c r="E21" s="507"/>
    </row>
    <row r="22" spans="1:5">
      <c r="A22" s="467">
        <v>11</v>
      </c>
      <c r="B22" s="96"/>
      <c r="C22" s="96"/>
      <c r="D22" s="96"/>
      <c r="E22" s="507"/>
    </row>
    <row r="23" spans="1:5">
      <c r="A23" s="467">
        <v>12</v>
      </c>
      <c r="B23" s="96"/>
      <c r="C23" s="96"/>
      <c r="D23" s="96"/>
      <c r="E23" s="507"/>
    </row>
    <row r="24" spans="1:5">
      <c r="A24" s="467">
        <v>13</v>
      </c>
      <c r="B24" s="96"/>
      <c r="C24" s="96"/>
      <c r="D24" s="96"/>
      <c r="E24" s="507"/>
    </row>
    <row r="25" spans="1:5">
      <c r="A25" s="467">
        <v>14</v>
      </c>
      <c r="B25" s="96"/>
      <c r="C25" s="96"/>
      <c r="D25" s="96"/>
      <c r="E25" s="507"/>
    </row>
    <row r="26" spans="1:5">
      <c r="A26" s="467">
        <v>15</v>
      </c>
      <c r="B26" s="96"/>
      <c r="C26" s="96"/>
      <c r="D26" s="96"/>
      <c r="E26" s="507"/>
    </row>
    <row r="27" spans="1:5">
      <c r="A27" s="467">
        <v>16</v>
      </c>
      <c r="B27" s="96"/>
      <c r="C27" s="96"/>
      <c r="D27" s="96"/>
      <c r="E27" s="507"/>
    </row>
    <row r="28" spans="1:5">
      <c r="A28" s="467">
        <v>17</v>
      </c>
      <c r="B28" s="96"/>
      <c r="C28" s="96"/>
      <c r="D28" s="96"/>
      <c r="E28" s="507"/>
    </row>
    <row r="29" spans="1:5">
      <c r="A29" s="467">
        <v>18</v>
      </c>
      <c r="B29" s="96"/>
      <c r="C29" s="96"/>
      <c r="D29" s="96"/>
      <c r="E29" s="507"/>
    </row>
    <row r="30" spans="1:5">
      <c r="A30" s="467">
        <v>19</v>
      </c>
      <c r="B30" s="96"/>
      <c r="C30" s="96"/>
      <c r="D30" s="96"/>
      <c r="E30" s="507"/>
    </row>
    <row r="31" spans="1:5">
      <c r="A31" s="467">
        <v>20</v>
      </c>
      <c r="B31" s="96"/>
      <c r="C31" s="96"/>
      <c r="D31" s="96"/>
      <c r="E31" s="507"/>
    </row>
    <row r="32" spans="1:5">
      <c r="A32" s="467">
        <v>21</v>
      </c>
      <c r="B32" s="156"/>
      <c r="C32" s="96"/>
      <c r="D32" s="96"/>
      <c r="E32" s="506"/>
    </row>
    <row r="33" spans="1:5">
      <c r="A33" s="467">
        <v>22</v>
      </c>
      <c r="B33" s="156"/>
      <c r="C33" s="96"/>
      <c r="D33" s="96"/>
      <c r="E33" s="507"/>
    </row>
    <row r="34" spans="1:5">
      <c r="A34" s="467">
        <v>23</v>
      </c>
      <c r="B34" s="156"/>
      <c r="C34" s="96"/>
      <c r="D34" s="96"/>
      <c r="E34" s="507"/>
    </row>
    <row r="35" spans="1:5">
      <c r="A35" s="467">
        <v>24</v>
      </c>
      <c r="B35" s="156"/>
      <c r="C35" s="96"/>
      <c r="D35" s="96"/>
      <c r="E35" s="507"/>
    </row>
    <row r="36" spans="1:5">
      <c r="A36" s="467">
        <v>25</v>
      </c>
      <c r="B36" s="156"/>
      <c r="C36" s="96"/>
      <c r="D36" s="96"/>
      <c r="E36" s="507"/>
    </row>
    <row r="37" spans="1:5">
      <c r="A37" s="467">
        <v>26</v>
      </c>
      <c r="B37" s="156"/>
      <c r="C37" s="96"/>
      <c r="D37" s="96"/>
      <c r="E37" s="507"/>
    </row>
    <row r="38" spans="1:5">
      <c r="A38" s="467">
        <v>27</v>
      </c>
      <c r="B38" s="156"/>
      <c r="C38" s="96"/>
      <c r="D38" s="96"/>
      <c r="E38" s="507"/>
    </row>
    <row r="39" spans="1:5">
      <c r="A39" s="467">
        <v>28</v>
      </c>
      <c r="B39" s="156"/>
      <c r="C39" s="96"/>
      <c r="D39" s="96"/>
      <c r="E39" s="507"/>
    </row>
    <row r="40" spans="1:5">
      <c r="A40" s="467">
        <v>29</v>
      </c>
      <c r="B40" s="156"/>
      <c r="C40" s="96"/>
      <c r="D40" s="96"/>
      <c r="E40" s="507"/>
    </row>
    <row r="41" spans="1:5">
      <c r="A41" s="467">
        <v>30</v>
      </c>
      <c r="B41" s="156"/>
      <c r="C41" s="96"/>
      <c r="D41" s="96"/>
      <c r="E41" s="507"/>
    </row>
    <row r="42" spans="1:5">
      <c r="A42" s="467">
        <v>31</v>
      </c>
      <c r="B42" s="156"/>
      <c r="C42" s="96"/>
      <c r="D42" s="96"/>
      <c r="E42" s="507"/>
    </row>
    <row r="43" spans="1:5">
      <c r="A43" s="467">
        <v>32</v>
      </c>
      <c r="B43" s="156"/>
      <c r="C43" s="96"/>
      <c r="D43" s="96"/>
      <c r="E43" s="507"/>
    </row>
    <row r="44" spans="1:5">
      <c r="A44" s="467">
        <v>33</v>
      </c>
      <c r="B44" s="156"/>
      <c r="C44" s="96"/>
      <c r="D44" s="96"/>
      <c r="E44" s="507"/>
    </row>
    <row r="45" spans="1:5">
      <c r="A45" s="467">
        <v>34</v>
      </c>
      <c r="B45" s="156"/>
      <c r="C45" s="96"/>
      <c r="D45" s="96"/>
      <c r="E45" s="507"/>
    </row>
    <row r="46" spans="1:5">
      <c r="A46" s="467">
        <v>35</v>
      </c>
      <c r="B46" s="156"/>
      <c r="C46" s="96"/>
      <c r="D46" s="96"/>
      <c r="E46" s="507"/>
    </row>
    <row r="47" spans="1:5">
      <c r="A47" s="467">
        <v>31</v>
      </c>
      <c r="B47" s="156"/>
      <c r="C47" s="96"/>
      <c r="D47" s="96"/>
      <c r="E47" s="507"/>
    </row>
    <row r="48" spans="1:5">
      <c r="A48" s="467">
        <v>32</v>
      </c>
      <c r="B48" s="156"/>
      <c r="C48" s="96"/>
      <c r="D48" s="96"/>
      <c r="E48" s="507"/>
    </row>
    <row r="49" spans="1:5">
      <c r="A49" s="467">
        <v>33</v>
      </c>
      <c r="B49" s="156"/>
      <c r="C49" s="96"/>
      <c r="D49" s="96"/>
      <c r="E49" s="507"/>
    </row>
    <row r="50" spans="1:5">
      <c r="A50" s="467">
        <v>34</v>
      </c>
      <c r="B50" s="156"/>
      <c r="C50" s="96"/>
      <c r="D50" s="96"/>
      <c r="E50" s="507"/>
    </row>
    <row r="51" spans="1:5">
      <c r="A51" s="467">
        <v>35</v>
      </c>
      <c r="B51" s="156"/>
      <c r="C51" s="96"/>
      <c r="D51" s="96"/>
      <c r="E51" s="507"/>
    </row>
    <row r="52" spans="1:5">
      <c r="A52" s="467">
        <v>36</v>
      </c>
      <c r="B52" s="156"/>
      <c r="C52" s="96"/>
      <c r="D52" s="96"/>
      <c r="E52" s="507"/>
    </row>
    <row r="53" spans="1:5">
      <c r="A53" s="467">
        <v>32</v>
      </c>
      <c r="B53" s="156"/>
      <c r="C53" s="96"/>
      <c r="D53" s="96"/>
      <c r="E53" s="507"/>
    </row>
    <row r="54" spans="1:5">
      <c r="A54" s="467">
        <v>33</v>
      </c>
      <c r="B54" s="156"/>
      <c r="C54" s="96"/>
      <c r="D54" s="96"/>
      <c r="E54" s="507"/>
    </row>
    <row r="55" spans="1:5">
      <c r="A55" s="467">
        <v>34</v>
      </c>
      <c r="B55" s="156"/>
      <c r="C55" s="96"/>
      <c r="D55" s="96"/>
      <c r="E55" s="507"/>
    </row>
    <row r="56" spans="1:5">
      <c r="A56" s="467">
        <v>35</v>
      </c>
      <c r="B56" s="156"/>
      <c r="C56" s="96"/>
      <c r="D56" s="96"/>
      <c r="E56" s="507"/>
    </row>
    <row r="57" spans="1:5">
      <c r="A57" s="467">
        <v>36</v>
      </c>
      <c r="B57" s="156"/>
      <c r="C57" s="96"/>
      <c r="D57" s="96"/>
      <c r="E57" s="507"/>
    </row>
    <row r="58" spans="1:5" ht="15.75" thickBot="1">
      <c r="A58" s="508">
        <v>37</v>
      </c>
      <c r="B58" s="702" t="s">
        <v>2616</v>
      </c>
      <c r="C58" s="556"/>
      <c r="D58" s="556"/>
      <c r="E58" s="461">
        <f>SUM(E12:E57)</f>
        <v>0</v>
      </c>
    </row>
    <row r="59" spans="1:5">
      <c r="A59" s="96" t="s">
        <v>1527</v>
      </c>
      <c r="B59" s="96"/>
      <c r="C59" s="96"/>
      <c r="D59" s="96"/>
      <c r="E59" s="96"/>
    </row>
    <row r="60" spans="1:5">
      <c r="A60" s="123" t="s">
        <v>395</v>
      </c>
      <c r="B60" s="123"/>
      <c r="C60" s="123"/>
      <c r="D60" s="123"/>
      <c r="E60" s="466"/>
    </row>
    <row r="61" spans="1:5">
      <c r="A61" s="123"/>
      <c r="B61" s="123"/>
      <c r="C61" s="123"/>
      <c r="D61" s="123"/>
      <c r="E61" s="466"/>
    </row>
    <row r="62" spans="1:5">
      <c r="A62" s="123"/>
      <c r="B62" s="123"/>
      <c r="C62" s="123"/>
      <c r="D62" s="123"/>
      <c r="E62" s="466"/>
    </row>
    <row r="63" spans="1:5">
      <c r="A63" s="123"/>
      <c r="B63" s="123"/>
      <c r="C63" s="123"/>
      <c r="D63" s="123"/>
      <c r="E63" s="466"/>
    </row>
    <row r="64" spans="1:5">
      <c r="A64" s="123"/>
      <c r="B64" s="123"/>
      <c r="C64" s="123"/>
      <c r="D64" s="123"/>
      <c r="E64" s="466"/>
    </row>
    <row r="65" spans="1:5">
      <c r="A65" s="123"/>
      <c r="B65" s="123"/>
      <c r="C65" s="123"/>
      <c r="D65" s="123"/>
      <c r="E65" s="466"/>
    </row>
    <row r="66" spans="1:5">
      <c r="A66" s="123"/>
      <c r="B66" s="123"/>
      <c r="C66" s="123"/>
      <c r="D66" s="123"/>
      <c r="E66" s="466"/>
    </row>
    <row r="67" spans="1:5">
      <c r="A67" s="11"/>
      <c r="B67" s="96"/>
      <c r="C67" s="11"/>
      <c r="D67" s="96"/>
      <c r="E67" s="96"/>
    </row>
    <row r="68" spans="1:5">
      <c r="A68" s="96"/>
      <c r="B68" s="96"/>
      <c r="C68" s="96"/>
      <c r="D68" s="96"/>
      <c r="E68" s="96"/>
    </row>
    <row r="69" spans="1:5">
      <c r="A69" s="96"/>
      <c r="B69" s="96"/>
      <c r="C69" s="96"/>
      <c r="D69" s="96"/>
      <c r="E69" s="96"/>
    </row>
    <row r="70" spans="1:5">
      <c r="A70" s="96"/>
      <c r="B70" s="96"/>
      <c r="C70" s="96"/>
      <c r="D70" s="96"/>
      <c r="E70" s="96"/>
    </row>
    <row r="71" spans="1:5">
      <c r="A71" s="96"/>
      <c r="B71" s="96"/>
      <c r="C71" s="96"/>
      <c r="D71" s="96"/>
      <c r="E71" s="96"/>
    </row>
    <row r="72" spans="1:5">
      <c r="A72" s="96"/>
      <c r="B72" s="96"/>
      <c r="C72" s="96"/>
      <c r="D72" s="96"/>
      <c r="E72" s="96"/>
    </row>
    <row r="73" spans="1:5">
      <c r="A73" s="96"/>
      <c r="B73" s="96"/>
      <c r="C73" s="96"/>
      <c r="D73" s="96"/>
      <c r="E73" s="96"/>
    </row>
    <row r="74" spans="1:5">
      <c r="A74" s="96"/>
      <c r="B74" s="96"/>
      <c r="C74" s="96"/>
      <c r="D74" s="96"/>
      <c r="E74" s="96"/>
    </row>
    <row r="75" spans="1:5">
      <c r="A75" s="96"/>
      <c r="B75" s="96"/>
      <c r="C75" s="96"/>
      <c r="D75" s="96"/>
      <c r="E75" s="96"/>
    </row>
    <row r="76" spans="1:5">
      <c r="A76" s="96"/>
      <c r="B76" s="96"/>
      <c r="C76" s="96"/>
      <c r="D76" s="96"/>
      <c r="E76" s="96"/>
    </row>
    <row r="77" spans="1:5">
      <c r="A77" s="96"/>
      <c r="B77" s="96"/>
      <c r="C77" s="96"/>
      <c r="D77" s="96"/>
      <c r="E77" s="96"/>
    </row>
    <row r="78" spans="1:5">
      <c r="A78" s="96"/>
      <c r="B78" s="96"/>
      <c r="C78" s="96"/>
      <c r="D78" s="96"/>
      <c r="E78" s="96"/>
    </row>
    <row r="79" spans="1:5">
      <c r="A79" s="96"/>
      <c r="B79" s="96"/>
      <c r="C79" s="96"/>
      <c r="D79" s="96"/>
      <c r="E79" s="96"/>
    </row>
    <row r="98" spans="1:5">
      <c r="A98" s="96"/>
      <c r="B98" s="96"/>
      <c r="C98" s="96"/>
      <c r="D98" s="96"/>
      <c r="E98" s="96"/>
    </row>
    <row r="99" spans="1:5">
      <c r="A99" s="96"/>
      <c r="B99" s="96"/>
      <c r="C99" s="96"/>
      <c r="D99" s="96"/>
      <c r="E99" s="96"/>
    </row>
    <row r="100" spans="1:5">
      <c r="A100" s="96"/>
      <c r="B100" s="96"/>
      <c r="C100" s="96"/>
      <c r="D100" s="96"/>
      <c r="E100" s="96"/>
    </row>
    <row r="101" spans="1:5">
      <c r="A101" s="96"/>
      <c r="B101" s="96"/>
      <c r="C101" s="96"/>
      <c r="D101" s="96"/>
      <c r="E101" s="96"/>
    </row>
    <row r="102" spans="1:5">
      <c r="A102" s="96"/>
      <c r="B102" s="96"/>
      <c r="C102" s="96"/>
      <c r="D102" s="96"/>
      <c r="E102" s="96"/>
    </row>
    <row r="103" spans="1:5">
      <c r="A103" s="96"/>
      <c r="B103" s="96"/>
      <c r="C103" s="96"/>
      <c r="D103" s="96"/>
      <c r="E103" s="96"/>
    </row>
    <row r="104" spans="1:5">
      <c r="A104" s="96"/>
      <c r="B104" s="96"/>
      <c r="C104" s="96"/>
      <c r="D104" s="96"/>
      <c r="E104" s="96"/>
    </row>
    <row r="105" spans="1:5">
      <c r="A105" s="96"/>
      <c r="B105" s="96"/>
      <c r="C105" s="96"/>
      <c r="D105" s="96"/>
      <c r="E105" s="96"/>
    </row>
    <row r="106" spans="1:5">
      <c r="A106" s="96"/>
      <c r="B106" s="96"/>
      <c r="C106" s="96"/>
      <c r="D106" s="96"/>
      <c r="E106" s="96"/>
    </row>
    <row r="107" spans="1:5">
      <c r="A107" s="96"/>
      <c r="B107" s="96"/>
      <c r="C107" s="96"/>
      <c r="D107" s="96"/>
      <c r="E107" s="96"/>
    </row>
    <row r="108" spans="1:5">
      <c r="A108" s="96"/>
      <c r="B108" s="96"/>
      <c r="C108" s="96"/>
      <c r="D108" s="96"/>
      <c r="E108" s="96"/>
    </row>
    <row r="109" spans="1:5">
      <c r="A109" s="96"/>
      <c r="B109" s="96"/>
      <c r="C109" s="96"/>
      <c r="D109" s="96"/>
      <c r="E109" s="96"/>
    </row>
    <row r="110" spans="1:5">
      <c r="A110" s="96"/>
      <c r="B110" s="96"/>
      <c r="C110" s="96"/>
      <c r="D110" s="96"/>
      <c r="E110" s="96"/>
    </row>
    <row r="111" spans="1:5">
      <c r="A111" s="96"/>
      <c r="B111" s="96"/>
      <c r="C111" s="96"/>
      <c r="D111" s="96"/>
      <c r="E111" s="96"/>
    </row>
    <row r="112" spans="1:5">
      <c r="A112" s="96"/>
      <c r="B112" s="96"/>
      <c r="C112" s="96"/>
      <c r="D112" s="96"/>
      <c r="E112" s="96"/>
    </row>
    <row r="113" spans="1:5">
      <c r="A113" s="96"/>
      <c r="B113" s="96"/>
      <c r="C113" s="96"/>
      <c r="D113" s="96"/>
      <c r="E113" s="96"/>
    </row>
    <row r="114" spans="1:5">
      <c r="A114" s="96"/>
      <c r="B114" s="96"/>
      <c r="C114" s="96"/>
      <c r="D114" s="96"/>
      <c r="E114" s="96"/>
    </row>
    <row r="115" spans="1:5">
      <c r="A115" s="96"/>
      <c r="B115" s="96"/>
      <c r="C115" s="96"/>
      <c r="D115" s="96"/>
      <c r="E115" s="96"/>
    </row>
    <row r="116" spans="1:5">
      <c r="A116" s="96"/>
      <c r="B116" s="96"/>
      <c r="C116" s="96"/>
      <c r="D116" s="96"/>
      <c r="E116" s="96"/>
    </row>
    <row r="117" spans="1:5">
      <c r="A117" s="96"/>
      <c r="B117" s="96"/>
      <c r="C117" s="96"/>
      <c r="D117" s="96"/>
      <c r="E117" s="96"/>
    </row>
    <row r="118" spans="1:5">
      <c r="A118" s="96"/>
      <c r="B118" s="96"/>
      <c r="C118" s="96"/>
      <c r="D118" s="96"/>
      <c r="E118" s="96"/>
    </row>
    <row r="119" spans="1:5">
      <c r="A119" s="96"/>
      <c r="B119" s="96"/>
      <c r="C119" s="96"/>
      <c r="D119" s="96"/>
      <c r="E119" s="96"/>
    </row>
    <row r="120" spans="1:5">
      <c r="A120" s="96"/>
      <c r="B120" s="96"/>
      <c r="C120" s="96"/>
      <c r="D120" s="96"/>
      <c r="E120" s="96"/>
    </row>
    <row r="121" spans="1:5">
      <c r="A121" s="96"/>
      <c r="B121" s="96"/>
      <c r="C121" s="96"/>
      <c r="D121" s="96"/>
      <c r="E121" s="96"/>
    </row>
    <row r="122" spans="1:5">
      <c r="A122" s="96"/>
      <c r="B122" s="96"/>
      <c r="C122" s="96"/>
      <c r="D122" s="96"/>
      <c r="E122" s="96"/>
    </row>
    <row r="123" spans="1:5">
      <c r="A123" s="96"/>
      <c r="B123" s="96"/>
      <c r="C123" s="96"/>
      <c r="D123" s="96"/>
      <c r="E123" s="96"/>
    </row>
    <row r="124" spans="1:5">
      <c r="A124" s="96"/>
      <c r="B124" s="96"/>
      <c r="C124" s="96"/>
      <c r="D124" s="96"/>
      <c r="E124" s="96"/>
    </row>
    <row r="125" spans="1:5">
      <c r="A125" s="96"/>
      <c r="B125" s="96"/>
      <c r="C125" s="96"/>
      <c r="D125" s="96"/>
      <c r="E125" s="96"/>
    </row>
  </sheetData>
  <customSheetViews>
    <customSheetView guid="{2AF3F5E9-4F61-4561-B177-4F48CBC3D886}" scale="87" colorId="22" fitToPage="1">
      <selection activeCell="L5" sqref="L5"/>
      <pageMargins left="0.25" right="0.25" top="0.25" bottom="0.25" header="0" footer="0"/>
      <printOptions horizontalCentered="1" verticalCentered="1"/>
      <pageSetup scale="72" orientation="portrait" r:id="rId1"/>
      <headerFooter alignWithMargins="0"/>
    </customSheetView>
    <customSheetView guid="{D7BBBF77-F838-4AB2-B5F9-DD407B90DD55}" scale="87" colorId="22" fitToPage="1">
      <selection activeCell="L5" sqref="L5"/>
      <pageMargins left="0.25" right="0.25" top="0.25" bottom="0.25" header="0" footer="0"/>
      <printOptions horizontalCentered="1" verticalCentered="1"/>
      <pageSetup scale="72" orientation="portrait" r:id="rId2"/>
      <headerFooter alignWithMargins="0"/>
    </customSheetView>
    <customSheetView guid="{4C413893-8AAD-4C6B-9F27-B589EDCD884E}" scale="87" colorId="22" showPageBreaks="1" fitToPage="1" printArea="1">
      <selection activeCell="A2" sqref="A2"/>
      <pageMargins left="0.25" right="0.25" top="0.25" bottom="0.25" header="0" footer="0"/>
      <printOptions horizontalCentered="1" verticalCentered="1"/>
      <pageSetup scale="72" orientation="portrait" r:id="rId3"/>
      <headerFooter alignWithMargins="0"/>
    </customSheetView>
    <customSheetView guid="{A5549170-DBF5-42F1-9039-D999624B11D4}" scale="87" colorId="22" showPageBreaks="1" fitToPage="1" printArea="1">
      <selection activeCell="A2" sqref="A2"/>
      <pageMargins left="0.25" right="0.25" top="0.25" bottom="0.25" header="0" footer="0"/>
      <printOptions horizontalCentered="1" verticalCentered="1"/>
      <pageSetup scale="72" orientation="portrait" r:id="rId4"/>
      <headerFooter alignWithMargins="0"/>
    </customSheetView>
    <customSheetView guid="{A483E518-C1FA-4CA5-BC5D-12DF2516F4BA}" scale="87" colorId="22" showPageBreaks="1" fitToPage="1" printArea="1">
      <selection activeCell="L5" sqref="L5"/>
      <pageMargins left="0.25" right="0.25" top="0.25" bottom="0.25" header="0" footer="0"/>
      <printOptions horizontalCentered="1" verticalCentered="1"/>
      <pageSetup scale="10" orientation="portrait" r:id="rId5"/>
      <headerFooter alignWithMargins="0"/>
    </customSheetView>
    <customSheetView guid="{7F4D4B31-14C7-431F-8554-797D686306A3}" scale="87" colorId="22" showPageBreaks="1" fitToPage="1" printArea="1">
      <selection activeCell="L5" sqref="L5"/>
      <pageMargins left="0.25" right="0.25" top="0.25" bottom="0.25" header="0" footer="0"/>
      <printOptions horizontalCentered="1" verticalCentered="1"/>
      <pageSetup scale="10" orientation="portrait" r:id="rId6"/>
      <headerFooter alignWithMargins="0"/>
    </customSheetView>
  </customSheetViews>
  <phoneticPr fontId="83" type="noConversion"/>
  <printOptions horizontalCentered="1" verticalCentered="1"/>
  <pageMargins left="0.25" right="0.25" top="0.25" bottom="0.25" header="0" footer="0"/>
  <pageSetup scale="72" orientation="portrait" r:id="rId7"/>
  <headerFooter alignWithMargins="0"/>
  <customProperties>
    <customPr name="_pios_id" r:id="rId8"/>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T84"/>
  <sheetViews>
    <sheetView workbookViewId="0"/>
  </sheetViews>
  <sheetFormatPr defaultColWidth="9.77734375" defaultRowHeight="15"/>
  <cols>
    <col min="1" max="1" width="4.77734375" customWidth="1"/>
    <col min="2" max="2" width="46.21875" customWidth="1"/>
    <col min="3" max="3" width="12.77734375" customWidth="1"/>
    <col min="4" max="5" width="14.44140625" customWidth="1"/>
    <col min="6" max="7" width="12.77734375" customWidth="1"/>
    <col min="17" max="17" width="14.88671875" customWidth="1"/>
    <col min="18" max="18" width="14.6640625" bestFit="1" customWidth="1"/>
    <col min="19" max="19" width="11.33203125" bestFit="1" customWidth="1"/>
    <col min="20" max="20" width="14.6640625" bestFit="1" customWidth="1"/>
  </cols>
  <sheetData>
    <row r="1" spans="1:7" ht="15.75" thickBot="1">
      <c r="A1" s="22" t="str">
        <f>'Data sheet'!A53</f>
        <v>Annual Report of New York American Water Company, Inc.  - Service Area 2                          Year Ended  December 31, 2018</v>
      </c>
      <c r="F1" s="24"/>
      <c r="G1" s="8"/>
    </row>
    <row r="2" spans="1:7">
      <c r="A2" s="231"/>
      <c r="B2" s="244"/>
      <c r="C2" s="244"/>
      <c r="D2" s="244"/>
      <c r="E2" s="244"/>
      <c r="F2" s="244"/>
      <c r="G2" s="233"/>
    </row>
    <row r="3" spans="1:7" ht="15.75">
      <c r="A3" s="234" t="s">
        <v>396</v>
      </c>
      <c r="B3" s="6"/>
      <c r="C3" s="8"/>
      <c r="D3" s="8"/>
      <c r="E3" s="8"/>
      <c r="F3" s="8"/>
      <c r="G3" s="235"/>
    </row>
    <row r="4" spans="1:7">
      <c r="A4" s="239"/>
      <c r="G4" s="236"/>
    </row>
    <row r="5" spans="1:7">
      <c r="A5" s="703" t="s">
        <v>742</v>
      </c>
      <c r="B5" t="s">
        <v>397</v>
      </c>
      <c r="G5" s="236"/>
    </row>
    <row r="6" spans="1:7">
      <c r="A6" s="703" t="s">
        <v>956</v>
      </c>
      <c r="B6" t="s">
        <v>398</v>
      </c>
      <c r="G6" s="236"/>
    </row>
    <row r="7" spans="1:7">
      <c r="A7" s="703" t="s">
        <v>165</v>
      </c>
      <c r="B7" t="s">
        <v>399</v>
      </c>
      <c r="G7" s="236"/>
    </row>
    <row r="8" spans="1:7">
      <c r="A8" s="703" t="s">
        <v>3776</v>
      </c>
      <c r="B8" t="s">
        <v>1075</v>
      </c>
      <c r="G8" s="236"/>
    </row>
    <row r="9" spans="1:7">
      <c r="A9" s="703" t="s">
        <v>3778</v>
      </c>
      <c r="B9" t="s">
        <v>1076</v>
      </c>
      <c r="G9" s="236"/>
    </row>
    <row r="10" spans="1:7">
      <c r="A10" s="703" t="s">
        <v>3781</v>
      </c>
      <c r="B10" t="s">
        <v>1077</v>
      </c>
      <c r="G10" s="236"/>
    </row>
    <row r="11" spans="1:7">
      <c r="A11" s="704"/>
      <c r="B11" s="251"/>
      <c r="C11" s="251"/>
      <c r="D11" s="251"/>
      <c r="E11" s="251"/>
      <c r="F11" s="251"/>
      <c r="G11" s="252"/>
    </row>
    <row r="12" spans="1:7">
      <c r="A12" s="703"/>
      <c r="B12" s="1221" t="s">
        <v>1078</v>
      </c>
      <c r="C12" s="1222" t="s">
        <v>1079</v>
      </c>
      <c r="E12" s="1222" t="s">
        <v>1080</v>
      </c>
      <c r="F12" s="706" t="s">
        <v>1081</v>
      </c>
      <c r="G12" s="707"/>
    </row>
    <row r="13" spans="1:7">
      <c r="A13" s="703" t="s">
        <v>1122</v>
      </c>
      <c r="B13" s="1221" t="s">
        <v>1082</v>
      </c>
      <c r="C13" s="1222" t="s">
        <v>3922</v>
      </c>
      <c r="D13" s="712" t="s">
        <v>1083</v>
      </c>
      <c r="E13" s="1222" t="s">
        <v>1084</v>
      </c>
      <c r="G13" s="708"/>
    </row>
    <row r="14" spans="1:7">
      <c r="A14" s="703" t="s">
        <v>1134</v>
      </c>
      <c r="B14" s="1221" t="s">
        <v>1085</v>
      </c>
      <c r="C14" s="1222" t="s">
        <v>1086</v>
      </c>
      <c r="D14" s="712" t="s">
        <v>1087</v>
      </c>
      <c r="E14" s="1222" t="s">
        <v>3420</v>
      </c>
      <c r="F14" s="712" t="s">
        <v>1088</v>
      </c>
      <c r="G14" s="1223" t="s">
        <v>1089</v>
      </c>
    </row>
    <row r="15" spans="1:7">
      <c r="A15" s="704"/>
      <c r="B15" s="1123" t="s">
        <v>3281</v>
      </c>
      <c r="C15" s="1224" t="s">
        <v>3282</v>
      </c>
      <c r="D15" s="1126" t="s">
        <v>3283</v>
      </c>
      <c r="E15" s="1224" t="s">
        <v>3284</v>
      </c>
      <c r="F15" s="1126" t="s">
        <v>3429</v>
      </c>
      <c r="G15" s="1127" t="s">
        <v>3430</v>
      </c>
    </row>
    <row r="16" spans="1:7">
      <c r="A16" s="703">
        <v>1</v>
      </c>
      <c r="B16" s="705"/>
      <c r="C16" s="280"/>
      <c r="E16" s="283"/>
      <c r="F16" s="145"/>
      <c r="G16" s="697"/>
    </row>
    <row r="17" spans="1:7">
      <c r="A17" s="703">
        <v>2</v>
      </c>
      <c r="B17" s="705"/>
      <c r="C17" s="280"/>
      <c r="E17" s="689"/>
      <c r="F17" s="154"/>
      <c r="G17" s="696"/>
    </row>
    <row r="18" spans="1:7">
      <c r="A18" s="703">
        <v>3</v>
      </c>
      <c r="B18" s="705"/>
      <c r="C18" s="280"/>
      <c r="E18" s="689"/>
      <c r="F18" s="154"/>
      <c r="G18" s="696"/>
    </row>
    <row r="19" spans="1:7">
      <c r="A19" s="703">
        <v>4</v>
      </c>
      <c r="B19" s="705"/>
      <c r="C19" s="280"/>
      <c r="E19" s="689"/>
      <c r="F19" s="154"/>
      <c r="G19" s="696"/>
    </row>
    <row r="20" spans="1:7">
      <c r="A20" s="703">
        <v>5</v>
      </c>
      <c r="B20" s="705"/>
      <c r="C20" s="280"/>
      <c r="E20" s="689"/>
      <c r="F20" s="154"/>
      <c r="G20" s="696"/>
    </row>
    <row r="21" spans="1:7" ht="15.75">
      <c r="A21" s="703">
        <v>6</v>
      </c>
      <c r="B21" s="1581" t="s">
        <v>962</v>
      </c>
      <c r="C21" s="280"/>
      <c r="E21" s="689"/>
      <c r="F21" s="154"/>
      <c r="G21" s="696"/>
    </row>
    <row r="22" spans="1:7">
      <c r="A22" s="703">
        <v>7</v>
      </c>
      <c r="B22" s="705"/>
      <c r="C22" s="280"/>
      <c r="E22" s="689"/>
      <c r="F22" s="154"/>
      <c r="G22" s="696"/>
    </row>
    <row r="23" spans="1:7">
      <c r="A23" s="703">
        <v>8</v>
      </c>
      <c r="B23" s="705"/>
      <c r="C23" s="280"/>
      <c r="E23" s="689"/>
      <c r="F23" s="154"/>
      <c r="G23" s="696"/>
    </row>
    <row r="24" spans="1:7">
      <c r="A24" s="703">
        <v>9</v>
      </c>
      <c r="B24" s="705"/>
      <c r="C24" s="280"/>
      <c r="E24" s="689"/>
      <c r="F24" s="154"/>
      <c r="G24" s="696"/>
    </row>
    <row r="25" spans="1:7">
      <c r="A25" s="703">
        <v>10</v>
      </c>
      <c r="B25" s="705"/>
      <c r="C25" s="280"/>
      <c r="E25" s="689"/>
      <c r="F25" s="154"/>
      <c r="G25" s="696"/>
    </row>
    <row r="26" spans="1:7">
      <c r="A26" s="703">
        <v>11</v>
      </c>
      <c r="B26" s="705"/>
      <c r="C26" s="280"/>
      <c r="E26" s="689"/>
      <c r="F26" s="154"/>
      <c r="G26" s="696"/>
    </row>
    <row r="27" spans="1:7">
      <c r="A27" s="703">
        <v>12</v>
      </c>
      <c r="B27" s="705"/>
      <c r="C27" s="280"/>
      <c r="E27" s="689"/>
      <c r="F27" s="154"/>
      <c r="G27" s="696"/>
    </row>
    <row r="28" spans="1:7">
      <c r="A28" s="703">
        <v>13</v>
      </c>
      <c r="B28" s="705"/>
      <c r="C28" s="280"/>
      <c r="E28" s="689"/>
      <c r="F28" s="154"/>
      <c r="G28" s="696"/>
    </row>
    <row r="29" spans="1:7">
      <c r="A29" s="703">
        <v>14</v>
      </c>
      <c r="B29" s="705"/>
      <c r="C29" s="280"/>
      <c r="E29" s="689"/>
      <c r="F29" s="154"/>
      <c r="G29" s="696"/>
    </row>
    <row r="30" spans="1:7">
      <c r="A30" s="703">
        <v>15</v>
      </c>
      <c r="B30" s="705"/>
      <c r="C30" s="280"/>
      <c r="E30" s="689"/>
      <c r="F30" s="154"/>
      <c r="G30" s="696"/>
    </row>
    <row r="31" spans="1:7">
      <c r="A31" s="703">
        <v>16</v>
      </c>
      <c r="B31" s="705"/>
      <c r="C31" s="280"/>
      <c r="E31" s="689"/>
      <c r="F31" s="154"/>
      <c r="G31" s="696"/>
    </row>
    <row r="32" spans="1:7">
      <c r="A32" s="703">
        <v>17</v>
      </c>
      <c r="B32" s="705"/>
      <c r="C32" s="280"/>
      <c r="E32" s="689"/>
      <c r="F32" s="154"/>
      <c r="G32" s="696"/>
    </row>
    <row r="33" spans="1:7">
      <c r="A33" s="703">
        <v>18</v>
      </c>
      <c r="B33" s="705"/>
      <c r="C33" s="280"/>
      <c r="E33" s="689"/>
      <c r="F33" s="154"/>
      <c r="G33" s="696"/>
    </row>
    <row r="34" spans="1:7">
      <c r="A34" s="703">
        <v>19</v>
      </c>
      <c r="B34" s="705"/>
      <c r="C34" s="280"/>
      <c r="E34" s="689"/>
      <c r="F34" s="154"/>
      <c r="G34" s="696"/>
    </row>
    <row r="35" spans="1:7">
      <c r="A35" s="704">
        <v>20</v>
      </c>
      <c r="B35" s="1125" t="s">
        <v>671</v>
      </c>
      <c r="C35" s="710"/>
      <c r="D35" s="711"/>
      <c r="E35" s="635">
        <f>SUM(E16:E34)</f>
        <v>0</v>
      </c>
      <c r="F35" s="635">
        <f>SUM(F16:F34)</f>
        <v>0</v>
      </c>
      <c r="G35" s="698">
        <f>SUM(G16:G34)</f>
        <v>0</v>
      </c>
    </row>
    <row r="36" spans="1:7">
      <c r="A36" s="703"/>
      <c r="G36" s="236"/>
    </row>
    <row r="37" spans="1:7" ht="15.75">
      <c r="A37" s="234" t="s">
        <v>1090</v>
      </c>
      <c r="B37" s="6"/>
      <c r="C37" s="8"/>
      <c r="D37" s="8"/>
      <c r="E37" s="8"/>
      <c r="F37" s="8"/>
      <c r="G37" s="235"/>
    </row>
    <row r="38" spans="1:7">
      <c r="A38" s="703"/>
      <c r="G38" s="236"/>
    </row>
    <row r="39" spans="1:7">
      <c r="A39" s="703" t="s">
        <v>742</v>
      </c>
      <c r="B39" t="s">
        <v>1091</v>
      </c>
      <c r="G39" s="236"/>
    </row>
    <row r="40" spans="1:7">
      <c r="A40" s="703" t="s">
        <v>956</v>
      </c>
      <c r="B40" t="s">
        <v>1092</v>
      </c>
      <c r="G40" s="236"/>
    </row>
    <row r="41" spans="1:7">
      <c r="A41" s="703"/>
      <c r="B41" t="s">
        <v>1093</v>
      </c>
      <c r="G41" s="236"/>
    </row>
    <row r="42" spans="1:7">
      <c r="A42" s="703" t="s">
        <v>165</v>
      </c>
      <c r="B42" t="s">
        <v>1094</v>
      </c>
      <c r="G42" s="236"/>
    </row>
    <row r="43" spans="1:7">
      <c r="A43" s="703"/>
      <c r="B43" t="s">
        <v>1095</v>
      </c>
      <c r="G43" s="236"/>
    </row>
    <row r="44" spans="1:7">
      <c r="A44" s="703" t="s">
        <v>3776</v>
      </c>
      <c r="B44" t="s">
        <v>1096</v>
      </c>
      <c r="G44" s="236"/>
    </row>
    <row r="45" spans="1:7">
      <c r="A45" s="703"/>
      <c r="B45" t="s">
        <v>747</v>
      </c>
      <c r="G45" s="236"/>
    </row>
    <row r="46" spans="1:7">
      <c r="A46" s="703" t="s">
        <v>3778</v>
      </c>
      <c r="B46" t="s">
        <v>748</v>
      </c>
      <c r="G46" s="236"/>
    </row>
    <row r="47" spans="1:7">
      <c r="A47" s="704"/>
      <c r="B47" s="251"/>
      <c r="C47" s="251"/>
      <c r="D47" s="251"/>
      <c r="E47" s="251"/>
      <c r="F47" s="251"/>
      <c r="G47" s="252"/>
    </row>
    <row r="48" spans="1:7">
      <c r="A48" s="703"/>
      <c r="B48" s="280"/>
      <c r="C48" s="712" t="s">
        <v>749</v>
      </c>
      <c r="D48" s="713" t="s">
        <v>750</v>
      </c>
      <c r="E48" s="706"/>
      <c r="F48" s="1222" t="s">
        <v>749</v>
      </c>
      <c r="G48" s="236"/>
    </row>
    <row r="49" spans="1:20">
      <c r="A49" s="703"/>
      <c r="B49" s="280"/>
      <c r="C49" s="712" t="s">
        <v>751</v>
      </c>
      <c r="D49" s="705"/>
      <c r="E49" s="705"/>
      <c r="F49" s="1222" t="s">
        <v>752</v>
      </c>
      <c r="G49" s="891" t="s">
        <v>753</v>
      </c>
    </row>
    <row r="50" spans="1:20">
      <c r="A50" s="703" t="s">
        <v>1122</v>
      </c>
      <c r="B50" s="1222" t="s">
        <v>754</v>
      </c>
      <c r="C50" s="712" t="s">
        <v>755</v>
      </c>
      <c r="D50" s="1221" t="s">
        <v>756</v>
      </c>
      <c r="E50" s="1221" t="s">
        <v>757</v>
      </c>
      <c r="F50" s="1222" t="s">
        <v>758</v>
      </c>
      <c r="G50" s="891" t="s">
        <v>759</v>
      </c>
      <c r="K50" s="229"/>
    </row>
    <row r="51" spans="1:20">
      <c r="A51" s="704" t="s">
        <v>1134</v>
      </c>
      <c r="B51" s="1224" t="s">
        <v>3281</v>
      </c>
      <c r="C51" s="1126" t="s">
        <v>3282</v>
      </c>
      <c r="D51" s="1123" t="s">
        <v>3283</v>
      </c>
      <c r="E51" s="1123" t="s">
        <v>3284</v>
      </c>
      <c r="F51" s="1224" t="s">
        <v>3429</v>
      </c>
      <c r="G51" s="1193" t="s">
        <v>3430</v>
      </c>
    </row>
    <row r="52" spans="1:20">
      <c r="A52" s="703">
        <v>1</v>
      </c>
      <c r="B52" s="280"/>
      <c r="C52" s="144"/>
      <c r="D52" s="714"/>
      <c r="E52" s="714"/>
      <c r="F52" s="283">
        <f t="shared" ref="F52:F57" si="0">C52-D52+E52</f>
        <v>0</v>
      </c>
      <c r="G52" s="264"/>
      <c r="R52" s="1657"/>
    </row>
    <row r="53" spans="1:20">
      <c r="A53" s="703">
        <v>2</v>
      </c>
      <c r="B53" s="280" t="s">
        <v>3989</v>
      </c>
      <c r="C53" s="1856">
        <v>12926686</v>
      </c>
      <c r="D53" s="1857">
        <v>12926686</v>
      </c>
      <c r="E53" s="1857">
        <v>10552629</v>
      </c>
      <c r="F53" s="689">
        <f t="shared" si="0"/>
        <v>10552629</v>
      </c>
      <c r="G53" s="294">
        <v>347301</v>
      </c>
      <c r="R53" s="1657"/>
    </row>
    <row r="54" spans="1:20">
      <c r="A54" s="703">
        <v>3</v>
      </c>
      <c r="B54" s="280"/>
      <c r="C54" s="153"/>
      <c r="D54" s="715"/>
      <c r="E54" s="715"/>
      <c r="F54" s="689">
        <f t="shared" si="0"/>
        <v>0</v>
      </c>
      <c r="G54" s="294"/>
      <c r="R54" s="1657"/>
    </row>
    <row r="55" spans="1:20">
      <c r="A55" s="703">
        <v>4</v>
      </c>
      <c r="B55" s="280"/>
      <c r="C55" s="153"/>
      <c r="D55" s="715"/>
      <c r="E55" s="715"/>
      <c r="F55" s="689">
        <f t="shared" si="0"/>
        <v>0</v>
      </c>
      <c r="G55" s="294"/>
      <c r="R55" s="1657"/>
    </row>
    <row r="56" spans="1:20">
      <c r="A56" s="703">
        <v>5</v>
      </c>
      <c r="B56" s="280"/>
      <c r="C56" s="153"/>
      <c r="D56" s="715"/>
      <c r="E56" s="715" t="s">
        <v>3904</v>
      </c>
      <c r="F56" s="689">
        <f t="shared" si="0"/>
        <v>0</v>
      </c>
      <c r="G56" s="294"/>
      <c r="R56" s="1657"/>
    </row>
    <row r="57" spans="1:20">
      <c r="A57" s="703">
        <v>6</v>
      </c>
      <c r="B57" s="280"/>
      <c r="C57" s="153"/>
      <c r="D57" s="715"/>
      <c r="E57" s="715"/>
      <c r="F57" s="689">
        <f t="shared" si="0"/>
        <v>0</v>
      </c>
      <c r="G57" s="294"/>
      <c r="R57" s="1657"/>
    </row>
    <row r="58" spans="1:20">
      <c r="A58" s="703">
        <v>7</v>
      </c>
      <c r="B58" s="1225" t="s">
        <v>760</v>
      </c>
      <c r="C58" s="532">
        <f>SUM(C52:C57)</f>
        <v>12926686</v>
      </c>
      <c r="D58" s="532">
        <f>SUM(D52:D57)</f>
        <v>12926686</v>
      </c>
      <c r="E58" s="532">
        <f>SUM(E52:E57)</f>
        <v>10552629</v>
      </c>
      <c r="F58" s="532">
        <f>SUM(F52:F57)</f>
        <v>10552629</v>
      </c>
      <c r="G58" s="716">
        <f>SUM(G52:G57)</f>
        <v>347301</v>
      </c>
      <c r="R58" s="1657"/>
    </row>
    <row r="59" spans="1:20">
      <c r="A59" s="703">
        <v>8</v>
      </c>
      <c r="B59" s="280"/>
      <c r="C59" s="153"/>
      <c r="D59" s="715"/>
      <c r="E59" s="715"/>
      <c r="F59" s="689">
        <f t="shared" ref="F59:F65" si="1">C59-D59+E59</f>
        <v>0</v>
      </c>
      <c r="G59" s="294"/>
      <c r="R59" s="1657"/>
    </row>
    <row r="60" spans="1:20">
      <c r="A60" s="703">
        <v>9</v>
      </c>
      <c r="B60" s="566" t="s">
        <v>3990</v>
      </c>
      <c r="C60" s="1856">
        <v>0</v>
      </c>
      <c r="D60" s="1857"/>
      <c r="E60" s="1857"/>
      <c r="F60" s="689">
        <f t="shared" si="1"/>
        <v>0</v>
      </c>
      <c r="G60" s="294"/>
      <c r="R60" s="1657"/>
    </row>
    <row r="61" spans="1:20">
      <c r="A61" s="703">
        <v>10</v>
      </c>
      <c r="B61" s="566" t="s">
        <v>3989</v>
      </c>
      <c r="C61" s="1856">
        <v>0</v>
      </c>
      <c r="D61" s="1857"/>
      <c r="E61" s="1857"/>
      <c r="F61" s="689">
        <f t="shared" si="1"/>
        <v>0</v>
      </c>
      <c r="G61" s="294"/>
      <c r="R61" s="1657"/>
    </row>
    <row r="62" spans="1:20">
      <c r="A62" s="703">
        <v>11</v>
      </c>
      <c r="B62" s="566" t="s">
        <v>3991</v>
      </c>
      <c r="C62" s="1856">
        <f>-5274928+5962702+1</f>
        <v>687775</v>
      </c>
      <c r="D62" s="1857">
        <f>687775+2116866-1</f>
        <v>2804640</v>
      </c>
      <c r="E62" s="1857"/>
      <c r="F62" s="689">
        <f t="shared" si="1"/>
        <v>-2116865</v>
      </c>
      <c r="G62" s="294"/>
      <c r="R62" s="1657"/>
    </row>
    <row r="63" spans="1:20">
      <c r="A63" s="703">
        <v>12</v>
      </c>
      <c r="B63" s="566" t="s">
        <v>4128</v>
      </c>
      <c r="C63" s="1856">
        <v>0</v>
      </c>
      <c r="D63" s="1857"/>
      <c r="E63" s="1857"/>
      <c r="F63" s="689">
        <f t="shared" si="1"/>
        <v>0</v>
      </c>
      <c r="G63" s="294"/>
      <c r="R63" s="1657"/>
      <c r="T63" s="2066"/>
    </row>
    <row r="64" spans="1:20">
      <c r="A64" s="703">
        <v>13</v>
      </c>
      <c r="B64" s="280"/>
      <c r="C64" s="153"/>
      <c r="D64" s="715"/>
      <c r="E64" s="715"/>
      <c r="F64" s="689">
        <f t="shared" si="1"/>
        <v>0</v>
      </c>
      <c r="G64" s="294"/>
      <c r="R64" s="1657"/>
    </row>
    <row r="65" spans="1:20">
      <c r="A65" s="703">
        <v>14</v>
      </c>
      <c r="B65" s="280"/>
      <c r="C65" s="153"/>
      <c r="D65" s="715"/>
      <c r="E65" s="715"/>
      <c r="F65" s="689">
        <f t="shared" si="1"/>
        <v>0</v>
      </c>
      <c r="G65" s="294"/>
      <c r="R65" s="1657"/>
    </row>
    <row r="66" spans="1:20" ht="15.75" thickBot="1">
      <c r="A66" s="717">
        <v>15</v>
      </c>
      <c r="B66" s="1226" t="s">
        <v>761</v>
      </c>
      <c r="C66" s="641">
        <f>SUM(C59:C65)</f>
        <v>687775</v>
      </c>
      <c r="D66" s="641">
        <f>SUM(D59:D65)</f>
        <v>2804640</v>
      </c>
      <c r="E66" s="641">
        <f>SUM(E59:E65)</f>
        <v>0</v>
      </c>
      <c r="F66" s="641">
        <f>SUM(F59:F65)</f>
        <v>-2116865</v>
      </c>
      <c r="G66" s="693">
        <f>SUM(G59:G65)</f>
        <v>0</v>
      </c>
    </row>
    <row r="67" spans="1:20">
      <c r="F67" t="s">
        <v>1527</v>
      </c>
    </row>
    <row r="68" spans="1:20">
      <c r="A68" s="8" t="s">
        <v>762</v>
      </c>
      <c r="B68" s="8"/>
      <c r="C68" s="8"/>
      <c r="D68" s="8"/>
      <c r="E68" s="8"/>
      <c r="F68" s="8"/>
      <c r="G68" s="8"/>
    </row>
    <row r="69" spans="1:20">
      <c r="T69" s="2066"/>
    </row>
    <row r="70" spans="1:20">
      <c r="A70" s="30"/>
      <c r="B70" s="30"/>
    </row>
    <row r="71" spans="1:20">
      <c r="A71" s="30"/>
      <c r="B71" s="30"/>
    </row>
    <row r="72" spans="1:20">
      <c r="A72" s="30"/>
      <c r="B72" s="30"/>
    </row>
    <row r="73" spans="1:20">
      <c r="A73" s="30"/>
      <c r="B73" s="30"/>
    </row>
    <row r="74" spans="1:20">
      <c r="A74" s="30"/>
      <c r="B74" s="265"/>
    </row>
    <row r="75" spans="1:20">
      <c r="A75" s="30"/>
    </row>
    <row r="76" spans="1:20">
      <c r="A76" s="30"/>
      <c r="B76" s="229"/>
    </row>
    <row r="77" spans="1:20">
      <c r="A77" s="30"/>
      <c r="B77" s="265"/>
    </row>
    <row r="78" spans="1:20">
      <c r="A78" s="30"/>
      <c r="B78" s="265"/>
    </row>
    <row r="79" spans="1:20">
      <c r="A79" s="30"/>
      <c r="B79" s="265"/>
    </row>
    <row r="80" spans="1:20">
      <c r="A80" s="30"/>
      <c r="B80" s="265"/>
    </row>
    <row r="81" spans="1:2">
      <c r="A81" s="30"/>
      <c r="B81" s="229"/>
    </row>
    <row r="82" spans="1:2">
      <c r="A82" s="30"/>
      <c r="B82" s="265"/>
    </row>
    <row r="83" spans="1:2">
      <c r="A83" s="30"/>
    </row>
    <row r="84" spans="1:2">
      <c r="A84" s="30"/>
      <c r="B84" s="30"/>
    </row>
  </sheetData>
  <customSheetViews>
    <customSheetView guid="{2AF3F5E9-4F61-4561-B177-4F48CBC3D886}" scale="87" colorId="22" fitToPage="1" topLeftCell="A31">
      <selection activeCell="E62" sqref="E62"/>
      <pageMargins left="0.4" right="0.4" top="0.3" bottom="0.3" header="0" footer="0"/>
      <printOptions horizontalCentered="1" verticalCentered="1"/>
      <pageSetup scale="69" orientation="portrait" r:id="rId1"/>
      <headerFooter alignWithMargins="0"/>
    </customSheetView>
    <customSheetView guid="{D7BBBF77-F838-4AB2-B5F9-DD407B90DD55}" scale="87" colorId="22" fitToPage="1" topLeftCell="A31">
      <selection activeCell="E62" sqref="E62"/>
      <pageMargins left="0.4" right="0.4" top="0.3" bottom="0.3" header="0" footer="0"/>
      <printOptions horizontalCentered="1" verticalCentered="1"/>
      <pageSetup scale="69" orientation="portrait" r:id="rId2"/>
      <headerFooter alignWithMargins="0"/>
    </customSheetView>
    <customSheetView guid="{4C413893-8AAD-4C6B-9F27-B589EDCD884E}" scale="87" colorId="22" fitToPage="1" topLeftCell="A46">
      <selection activeCell="J61" sqref="J61"/>
      <pageMargins left="0.4" right="0.4" top="0.3" bottom="0.3" header="0" footer="0"/>
      <printOptions horizontalCentered="1" verticalCentered="1"/>
      <pageSetup scale="69" orientation="portrait" r:id="rId3"/>
      <headerFooter alignWithMargins="0"/>
    </customSheetView>
    <customSheetView guid="{A5549170-DBF5-42F1-9039-D999624B11D4}" scale="87" colorId="22" fitToPage="1">
      <selection activeCell="B21" sqref="B21"/>
      <pageMargins left="0.4" right="0.4" top="0.3" bottom="0.3" header="0" footer="0"/>
      <printOptions horizontalCentered="1" verticalCentered="1"/>
      <pageSetup scale="74" orientation="portrait" r:id="rId4"/>
      <headerFooter alignWithMargins="0"/>
    </customSheetView>
    <customSheetView guid="{A483E518-C1FA-4CA5-BC5D-12DF2516F4BA}" scale="87" colorId="22" fitToPage="1" topLeftCell="A22">
      <selection activeCell="B64" sqref="B64"/>
      <pageMargins left="0.4" right="0.4" top="0.3" bottom="0.3" header="0" footer="0"/>
      <printOptions horizontalCentered="1" verticalCentered="1"/>
      <pageSetup scale="69" orientation="portrait" r:id="rId5"/>
      <headerFooter alignWithMargins="0"/>
    </customSheetView>
    <customSheetView guid="{7F4D4B31-14C7-431F-8554-797D686306A3}" scale="87" colorId="22" fitToPage="1" topLeftCell="A22">
      <selection activeCell="B64" sqref="B64"/>
      <pageMargins left="0.4" right="0.4" top="0.3" bottom="0.3" header="0" footer="0"/>
      <printOptions horizontalCentered="1" verticalCentered="1"/>
      <pageSetup scale="69" orientation="portrait" r:id="rId6"/>
      <headerFooter alignWithMargins="0"/>
    </customSheetView>
  </customSheetViews>
  <phoneticPr fontId="83" type="noConversion"/>
  <printOptions horizontalCentered="1" verticalCentered="1"/>
  <pageMargins left="0.4" right="0.4" top="0.3" bottom="0.3" header="0" footer="0"/>
  <pageSetup scale="69" orientation="portrait" r:id="rId7"/>
  <headerFooter alignWithMargins="0"/>
  <customProperties>
    <customPr name="_pios_id" r:id="rId8"/>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V152"/>
  <sheetViews>
    <sheetView workbookViewId="0"/>
  </sheetViews>
  <sheetFormatPr defaultColWidth="9.77734375" defaultRowHeight="15"/>
  <cols>
    <col min="1" max="1" width="4.77734375" customWidth="1"/>
    <col min="2" max="2" width="51.21875" customWidth="1"/>
    <col min="3" max="3" width="18.77734375" customWidth="1"/>
    <col min="4" max="4" width="16.77734375" customWidth="1"/>
    <col min="5" max="5" width="27.77734375" customWidth="1"/>
    <col min="6" max="6" width="16.77734375" customWidth="1"/>
    <col min="7" max="7" width="15.77734375" customWidth="1"/>
    <col min="8" max="8" width="18.77734375" customWidth="1"/>
    <col min="9" max="9" width="16.5546875" customWidth="1"/>
    <col min="10" max="10" width="22.5546875" customWidth="1"/>
    <col min="11" max="11" width="18.5546875" customWidth="1"/>
    <col min="12" max="12" width="9.21875" customWidth="1"/>
    <col min="14" max="14" width="18.88671875" customWidth="1"/>
    <col min="15" max="15" width="15" bestFit="1" customWidth="1"/>
    <col min="18" max="19" width="14.6640625" bestFit="1" customWidth="1"/>
    <col min="21" max="21" width="14.6640625" bestFit="1" customWidth="1"/>
    <col min="23" max="23" width="12" bestFit="1" customWidth="1"/>
  </cols>
  <sheetData>
    <row r="1" spans="1:12" ht="15.75" thickBot="1">
      <c r="A1" t="str">
        <f>'Data sheet'!A53</f>
        <v>Annual Report of New York American Water Company, Inc.  - Service Area 2                          Year Ended  December 31, 2018</v>
      </c>
      <c r="F1" t="str">
        <f>'Data sheet'!A53</f>
        <v>Annual Report of New York American Water Company, Inc.  - Service Area 2                          Year Ended  December 31, 2018</v>
      </c>
    </row>
    <row r="2" spans="1:12">
      <c r="A2" s="137"/>
      <c r="B2" s="138"/>
      <c r="C2" s="138"/>
      <c r="D2" s="138"/>
      <c r="E2" s="139"/>
      <c r="F2" s="137"/>
      <c r="G2" s="138"/>
      <c r="H2" s="138"/>
      <c r="I2" s="138"/>
      <c r="J2" s="138"/>
      <c r="K2" s="138"/>
      <c r="L2" s="139"/>
    </row>
    <row r="3" spans="1:12" ht="15.75">
      <c r="A3" s="125" t="s">
        <v>793</v>
      </c>
      <c r="B3" s="123"/>
      <c r="C3" s="123"/>
      <c r="D3" s="123"/>
      <c r="E3" s="140"/>
      <c r="F3" s="125" t="s">
        <v>793</v>
      </c>
      <c r="G3" s="93"/>
      <c r="H3" s="123"/>
      <c r="I3" s="123"/>
      <c r="J3" s="123"/>
      <c r="K3" s="96"/>
      <c r="L3" s="97"/>
    </row>
    <row r="4" spans="1:12">
      <c r="A4" s="106"/>
      <c r="B4" s="107"/>
      <c r="C4" s="107"/>
      <c r="D4" s="136"/>
      <c r="E4" s="299"/>
      <c r="F4" s="106"/>
      <c r="G4" s="107"/>
      <c r="H4" s="107"/>
      <c r="I4" s="136"/>
      <c r="J4" s="298"/>
      <c r="K4" s="107"/>
      <c r="L4" s="110"/>
    </row>
    <row r="5" spans="1:12" ht="15.75">
      <c r="A5" s="92"/>
      <c r="B5" s="11"/>
      <c r="C5" s="11"/>
      <c r="D5" s="11"/>
      <c r="E5" s="718"/>
      <c r="F5" s="92"/>
      <c r="G5" s="11"/>
      <c r="H5" s="11"/>
      <c r="I5" s="11"/>
      <c r="J5" s="11"/>
      <c r="K5" s="11"/>
      <c r="L5" s="349"/>
    </row>
    <row r="6" spans="1:12">
      <c r="A6" s="95"/>
      <c r="B6" s="96"/>
      <c r="C6" s="96"/>
      <c r="D6" s="96"/>
      <c r="E6" s="97"/>
      <c r="F6" s="95"/>
      <c r="G6" s="96"/>
      <c r="H6" s="96"/>
      <c r="I6" s="96"/>
      <c r="J6" s="96"/>
      <c r="K6" s="96"/>
      <c r="L6" s="97"/>
    </row>
    <row r="7" spans="1:12">
      <c r="A7" s="95" t="s">
        <v>794</v>
      </c>
      <c r="B7" s="96"/>
      <c r="C7" s="96" t="s">
        <v>795</v>
      </c>
      <c r="D7" s="96"/>
      <c r="E7" s="97"/>
      <c r="F7" s="95" t="s">
        <v>796</v>
      </c>
      <c r="G7" s="96"/>
      <c r="H7" s="96"/>
      <c r="I7" s="96" t="s">
        <v>169</v>
      </c>
      <c r="J7" s="96"/>
      <c r="K7" s="96"/>
      <c r="L7" s="97"/>
    </row>
    <row r="8" spans="1:12">
      <c r="A8" s="95" t="s">
        <v>170</v>
      </c>
      <c r="B8" s="96"/>
      <c r="C8" s="96" t="s">
        <v>171</v>
      </c>
      <c r="D8" s="96"/>
      <c r="E8" s="97"/>
      <c r="F8" s="95" t="s">
        <v>172</v>
      </c>
      <c r="G8" s="96"/>
      <c r="H8" s="96"/>
      <c r="I8" s="96" t="s">
        <v>173</v>
      </c>
      <c r="J8" s="96"/>
      <c r="K8" s="96"/>
      <c r="L8" s="97"/>
    </row>
    <row r="9" spans="1:12">
      <c r="A9" s="95" t="s">
        <v>174</v>
      </c>
      <c r="B9" s="96"/>
      <c r="C9" s="96" t="s">
        <v>175</v>
      </c>
      <c r="D9" s="96"/>
      <c r="E9" s="97"/>
      <c r="F9" s="95" t="s">
        <v>176</v>
      </c>
      <c r="G9" s="96"/>
      <c r="H9" s="96"/>
      <c r="I9" s="96" t="s">
        <v>177</v>
      </c>
      <c r="J9" s="96"/>
      <c r="K9" s="96"/>
      <c r="L9" s="97"/>
    </row>
    <row r="10" spans="1:12">
      <c r="A10" s="95" t="s">
        <v>178</v>
      </c>
      <c r="B10" s="96"/>
      <c r="C10" s="96" t="s">
        <v>179</v>
      </c>
      <c r="D10" s="96"/>
      <c r="E10" s="97"/>
      <c r="F10" s="95" t="s">
        <v>180</v>
      </c>
      <c r="G10" s="96"/>
      <c r="H10" s="96"/>
      <c r="I10" s="96" t="s">
        <v>2362</v>
      </c>
      <c r="J10" s="96"/>
      <c r="K10" s="96"/>
      <c r="L10" s="97"/>
    </row>
    <row r="11" spans="1:12">
      <c r="A11" s="95" t="s">
        <v>2363</v>
      </c>
      <c r="B11" s="96"/>
      <c r="C11" s="96" t="s">
        <v>2364</v>
      </c>
      <c r="D11" s="96"/>
      <c r="E11" s="97"/>
      <c r="F11" s="95" t="s">
        <v>2365</v>
      </c>
      <c r="G11" s="96"/>
      <c r="H11" s="96"/>
      <c r="I11" s="96" t="s">
        <v>2366</v>
      </c>
      <c r="J11" s="96"/>
      <c r="K11" s="96"/>
      <c r="L11" s="97"/>
    </row>
    <row r="12" spans="1:12">
      <c r="A12" s="95" t="s">
        <v>2367</v>
      </c>
      <c r="B12" s="96"/>
      <c r="C12" s="96" t="s">
        <v>2368</v>
      </c>
      <c r="D12" s="96"/>
      <c r="E12" s="97"/>
      <c r="F12" s="95" t="s">
        <v>2369</v>
      </c>
      <c r="G12" s="96"/>
      <c r="H12" s="96"/>
      <c r="I12" s="96" t="s">
        <v>2370</v>
      </c>
      <c r="J12" s="96"/>
      <c r="K12" s="96"/>
      <c r="L12" s="97"/>
    </row>
    <row r="13" spans="1:12">
      <c r="A13" s="95" t="s">
        <v>2371</v>
      </c>
      <c r="B13" s="96"/>
      <c r="C13" s="96" t="s">
        <v>3478</v>
      </c>
      <c r="D13" s="96"/>
      <c r="E13" s="97"/>
      <c r="F13" s="95" t="s">
        <v>3479</v>
      </c>
      <c r="G13" s="96"/>
      <c r="H13" s="96"/>
      <c r="I13" s="96" t="s">
        <v>3480</v>
      </c>
      <c r="J13" s="96"/>
      <c r="K13" s="96"/>
      <c r="L13" s="97"/>
    </row>
    <row r="14" spans="1:12">
      <c r="A14" s="95" t="s">
        <v>3481</v>
      </c>
      <c r="B14" s="96"/>
      <c r="C14" s="96" t="s">
        <v>3482</v>
      </c>
      <c r="D14" s="96"/>
      <c r="E14" s="97"/>
      <c r="F14" s="95" t="s">
        <v>3483</v>
      </c>
      <c r="G14" s="96"/>
      <c r="H14" s="96"/>
      <c r="I14" s="96" t="s">
        <v>3484</v>
      </c>
      <c r="J14" s="96"/>
      <c r="K14" s="96"/>
      <c r="L14" s="97"/>
    </row>
    <row r="15" spans="1:12">
      <c r="A15" s="95" t="s">
        <v>3485</v>
      </c>
      <c r="B15" s="96"/>
      <c r="C15" s="96" t="s">
        <v>3486</v>
      </c>
      <c r="D15" s="96"/>
      <c r="E15" s="97"/>
      <c r="F15" s="95" t="s">
        <v>3487</v>
      </c>
      <c r="G15" s="96"/>
      <c r="H15" s="96"/>
      <c r="I15" s="96" t="s">
        <v>3488</v>
      </c>
      <c r="J15" s="96"/>
      <c r="K15" s="96"/>
      <c r="L15" s="97"/>
    </row>
    <row r="16" spans="1:12">
      <c r="A16" s="95" t="s">
        <v>3489</v>
      </c>
      <c r="B16" s="96"/>
      <c r="C16" s="96" t="s">
        <v>3490</v>
      </c>
      <c r="D16" s="96"/>
      <c r="E16" s="97"/>
      <c r="F16" s="95" t="s">
        <v>3491</v>
      </c>
      <c r="G16" s="96"/>
      <c r="H16" s="96"/>
      <c r="I16" s="96" t="s">
        <v>3492</v>
      </c>
      <c r="J16" s="96"/>
      <c r="K16" s="96"/>
      <c r="L16" s="97"/>
    </row>
    <row r="17" spans="1:12">
      <c r="A17" s="95" t="s">
        <v>3493</v>
      </c>
      <c r="B17" s="96"/>
      <c r="C17" s="96" t="s">
        <v>3494</v>
      </c>
      <c r="D17" s="96"/>
      <c r="E17" s="97"/>
      <c r="F17" s="95" t="s">
        <v>3495</v>
      </c>
      <c r="G17" s="96"/>
      <c r="H17" s="96"/>
      <c r="I17" s="96" t="s">
        <v>3496</v>
      </c>
      <c r="J17" s="96"/>
      <c r="K17" s="96"/>
      <c r="L17" s="97"/>
    </row>
    <row r="18" spans="1:12">
      <c r="A18" s="95" t="s">
        <v>3497</v>
      </c>
      <c r="B18" s="96"/>
      <c r="C18" s="96" t="s">
        <v>3498</v>
      </c>
      <c r="D18" s="96"/>
      <c r="E18" s="97"/>
      <c r="F18" s="95" t="s">
        <v>3499</v>
      </c>
      <c r="G18" s="96"/>
      <c r="H18" s="96"/>
      <c r="I18" s="96" t="s">
        <v>3500</v>
      </c>
      <c r="J18" s="96"/>
      <c r="K18" s="96"/>
      <c r="L18" s="97"/>
    </row>
    <row r="19" spans="1:12">
      <c r="A19" s="95" t="s">
        <v>3501</v>
      </c>
      <c r="B19" s="96"/>
      <c r="C19" s="96" t="s">
        <v>3502</v>
      </c>
      <c r="D19" s="96"/>
      <c r="E19" s="97"/>
      <c r="F19" s="95" t="s">
        <v>3503</v>
      </c>
      <c r="G19" s="96"/>
      <c r="H19" s="96"/>
      <c r="I19" s="96" t="s">
        <v>3504</v>
      </c>
      <c r="J19" s="96"/>
      <c r="K19" s="96"/>
      <c r="L19" s="97"/>
    </row>
    <row r="20" spans="1:12">
      <c r="A20" s="95" t="s">
        <v>1354</v>
      </c>
      <c r="B20" s="96"/>
      <c r="C20" s="96" t="s">
        <v>1355</v>
      </c>
      <c r="D20" s="96"/>
      <c r="E20" s="97"/>
      <c r="F20" s="95" t="s">
        <v>1356</v>
      </c>
      <c r="G20" s="96"/>
      <c r="H20" s="96"/>
      <c r="I20" s="96" t="s">
        <v>1357</v>
      </c>
      <c r="J20" s="96"/>
      <c r="K20" s="96"/>
      <c r="L20" s="97"/>
    </row>
    <row r="21" spans="1:12">
      <c r="A21" s="95" t="s">
        <v>1358</v>
      </c>
      <c r="B21" s="96"/>
      <c r="C21" s="96" t="s">
        <v>1359</v>
      </c>
      <c r="D21" s="96"/>
      <c r="E21" s="97"/>
      <c r="F21" s="95"/>
      <c r="G21" s="96"/>
      <c r="H21" s="96"/>
      <c r="I21" s="96"/>
      <c r="J21" s="96"/>
      <c r="K21" s="96"/>
      <c r="L21" s="97"/>
    </row>
    <row r="22" spans="1:12">
      <c r="A22" s="95" t="s">
        <v>1360</v>
      </c>
      <c r="B22" s="96"/>
      <c r="C22" s="96" t="s">
        <v>1361</v>
      </c>
      <c r="D22" s="96"/>
      <c r="E22" s="97"/>
      <c r="F22" s="95"/>
      <c r="G22" s="96"/>
      <c r="H22" s="96"/>
      <c r="I22" s="96"/>
      <c r="J22" s="96"/>
      <c r="K22" s="96"/>
      <c r="L22" s="97"/>
    </row>
    <row r="23" spans="1:12">
      <c r="A23" s="95"/>
      <c r="B23" s="96"/>
      <c r="C23" s="96"/>
      <c r="D23" s="96"/>
      <c r="E23" s="97"/>
      <c r="F23" s="95"/>
      <c r="G23" s="96"/>
      <c r="H23" s="96"/>
      <c r="I23" s="96"/>
      <c r="J23" s="96"/>
      <c r="K23" s="96"/>
      <c r="L23" s="97"/>
    </row>
    <row r="24" spans="1:12">
      <c r="A24" s="719" t="s">
        <v>3904</v>
      </c>
      <c r="B24" s="99" t="s">
        <v>3904</v>
      </c>
      <c r="C24" s="100"/>
      <c r="D24" s="720"/>
      <c r="E24" s="523"/>
      <c r="F24" s="719" t="s">
        <v>3904</v>
      </c>
      <c r="G24" s="100"/>
      <c r="H24" s="544" t="s">
        <v>1362</v>
      </c>
      <c r="I24" s="721"/>
      <c r="J24" s="1227" t="s">
        <v>1080</v>
      </c>
      <c r="K24" s="100"/>
      <c r="L24" s="152"/>
    </row>
    <row r="25" spans="1:12">
      <c r="A25" s="503" t="s">
        <v>3904</v>
      </c>
      <c r="B25" s="96" t="s">
        <v>1363</v>
      </c>
      <c r="C25" s="104"/>
      <c r="D25" s="504" t="s">
        <v>1364</v>
      </c>
      <c r="E25" s="2049" t="s">
        <v>1365</v>
      </c>
      <c r="F25" s="467" t="s">
        <v>1366</v>
      </c>
      <c r="G25" s="504" t="s">
        <v>136</v>
      </c>
      <c r="H25" s="104"/>
      <c r="I25" s="100"/>
      <c r="J25" s="504" t="s">
        <v>1367</v>
      </c>
      <c r="K25" s="504" t="s">
        <v>1368</v>
      </c>
      <c r="L25" s="143"/>
    </row>
    <row r="26" spans="1:12">
      <c r="A26" s="467" t="s">
        <v>1122</v>
      </c>
      <c r="B26" s="96" t="s">
        <v>4114</v>
      </c>
      <c r="C26" s="104"/>
      <c r="D26" s="504" t="s">
        <v>1370</v>
      </c>
      <c r="E26" s="143" t="s">
        <v>1371</v>
      </c>
      <c r="F26" s="467" t="s">
        <v>1372</v>
      </c>
      <c r="G26" s="504" t="s">
        <v>142</v>
      </c>
      <c r="H26" s="504" t="s">
        <v>1373</v>
      </c>
      <c r="I26" s="504" t="s">
        <v>1374</v>
      </c>
      <c r="J26" s="504" t="s">
        <v>1375</v>
      </c>
      <c r="K26" s="504" t="s">
        <v>1697</v>
      </c>
      <c r="L26" s="425" t="s">
        <v>1122</v>
      </c>
    </row>
    <row r="27" spans="1:12">
      <c r="A27" s="467" t="s">
        <v>1134</v>
      </c>
      <c r="B27" s="96"/>
      <c r="C27" s="104"/>
      <c r="D27" s="504" t="s">
        <v>1376</v>
      </c>
      <c r="E27" s="143" t="s">
        <v>1377</v>
      </c>
      <c r="F27" s="503"/>
      <c r="G27" s="104"/>
      <c r="H27" s="104"/>
      <c r="I27" s="104"/>
      <c r="J27" s="504" t="s">
        <v>1378</v>
      </c>
      <c r="K27" s="104"/>
      <c r="L27" s="425" t="s">
        <v>1134</v>
      </c>
    </row>
    <row r="28" spans="1:12">
      <c r="A28" s="503"/>
      <c r="B28" s="96"/>
      <c r="C28" s="104"/>
      <c r="D28" s="104"/>
      <c r="E28" s="143"/>
      <c r="F28" s="503"/>
      <c r="G28" s="104"/>
      <c r="H28" s="104"/>
      <c r="I28" s="104"/>
      <c r="J28" s="504" t="s">
        <v>1379</v>
      </c>
      <c r="K28" s="104"/>
      <c r="L28" s="143"/>
    </row>
    <row r="29" spans="1:12">
      <c r="A29" s="503"/>
      <c r="B29" s="96"/>
      <c r="C29" s="104"/>
      <c r="D29" s="104"/>
      <c r="E29" s="143"/>
      <c r="F29" s="503"/>
      <c r="G29" s="104"/>
      <c r="H29" s="104"/>
      <c r="I29" s="104"/>
      <c r="J29" s="504" t="s">
        <v>1380</v>
      </c>
      <c r="K29" s="104"/>
      <c r="L29" s="143"/>
    </row>
    <row r="30" spans="1:12">
      <c r="A30" s="503"/>
      <c r="B30" s="103" t="s">
        <v>1381</v>
      </c>
      <c r="C30" s="108"/>
      <c r="D30" s="103" t="s">
        <v>3282</v>
      </c>
      <c r="E30" s="425" t="s">
        <v>3283</v>
      </c>
      <c r="F30" s="467" t="s">
        <v>3284</v>
      </c>
      <c r="G30" s="103" t="s">
        <v>3429</v>
      </c>
      <c r="H30" s="115" t="s">
        <v>3430</v>
      </c>
      <c r="I30" s="103" t="s">
        <v>3431</v>
      </c>
      <c r="J30" s="115" t="s">
        <v>4550</v>
      </c>
      <c r="K30" s="103" t="s">
        <v>3433</v>
      </c>
      <c r="L30" s="169"/>
    </row>
    <row r="31" spans="1:12">
      <c r="A31" s="548" t="s">
        <v>3437</v>
      </c>
      <c r="B31" s="2055" t="s">
        <v>1382</v>
      </c>
      <c r="C31" s="2056"/>
      <c r="D31" s="1713"/>
      <c r="E31" s="1715"/>
      <c r="F31" s="719"/>
      <c r="G31" s="100"/>
      <c r="H31" s="100"/>
      <c r="I31" s="100"/>
      <c r="J31" s="99"/>
      <c r="K31" s="101"/>
      <c r="L31" s="701" t="s">
        <v>3437</v>
      </c>
    </row>
    <row r="32" spans="1:12">
      <c r="A32" s="467" t="s">
        <v>3438</v>
      </c>
      <c r="B32" s="96"/>
      <c r="C32" s="723"/>
      <c r="D32" s="724"/>
      <c r="E32" s="496"/>
      <c r="F32" s="503"/>
      <c r="G32" s="104"/>
      <c r="H32" s="104"/>
      <c r="I32" s="724"/>
      <c r="J32" s="724"/>
      <c r="K32" s="658"/>
      <c r="L32" s="425" t="s">
        <v>3438</v>
      </c>
    </row>
    <row r="33" spans="1:22">
      <c r="A33" s="467" t="s">
        <v>3439</v>
      </c>
      <c r="B33" s="96" t="s">
        <v>4195</v>
      </c>
      <c r="C33" s="723"/>
      <c r="D33" s="684"/>
      <c r="E33" s="488">
        <v>446065</v>
      </c>
      <c r="F33" s="1585" t="s">
        <v>4139</v>
      </c>
      <c r="G33" s="1584" t="s">
        <v>4139</v>
      </c>
      <c r="H33" s="1584" t="s">
        <v>4139</v>
      </c>
      <c r="I33" s="1584">
        <v>49674</v>
      </c>
      <c r="J33" s="684"/>
      <c r="K33" s="1645"/>
      <c r="L33" s="425" t="s">
        <v>3439</v>
      </c>
      <c r="N33" s="1657"/>
      <c r="O33" s="1657"/>
      <c r="P33" s="1657"/>
      <c r="Q33" s="1657"/>
      <c r="R33" s="1657"/>
      <c r="S33" s="1657"/>
      <c r="T33" s="1657"/>
      <c r="U33" s="1657"/>
      <c r="V33" s="1657"/>
    </row>
    <row r="34" spans="1:22">
      <c r="A34" s="467" t="s">
        <v>3440</v>
      </c>
      <c r="B34" s="96" t="s">
        <v>3986</v>
      </c>
      <c r="C34" s="723"/>
      <c r="D34" s="684">
        <v>7500000</v>
      </c>
      <c r="E34" s="488">
        <v>331280</v>
      </c>
      <c r="F34" s="1849">
        <v>41260</v>
      </c>
      <c r="G34" s="1845">
        <v>44551</v>
      </c>
      <c r="H34" s="1845">
        <v>41260</v>
      </c>
      <c r="I34" s="1845">
        <v>44551</v>
      </c>
      <c r="J34" s="684">
        <v>7500000</v>
      </c>
      <c r="K34" s="1645">
        <v>210000</v>
      </c>
      <c r="L34" s="425" t="s">
        <v>3440</v>
      </c>
    </row>
    <row r="35" spans="1:22">
      <c r="A35" s="467" t="s">
        <v>3441</v>
      </c>
      <c r="B35" s="96" t="s">
        <v>3987</v>
      </c>
      <c r="C35" s="723"/>
      <c r="D35" s="684">
        <v>3370000</v>
      </c>
      <c r="E35" s="488">
        <v>112153</v>
      </c>
      <c r="F35" s="1849">
        <v>41260</v>
      </c>
      <c r="G35" s="1845">
        <v>50328</v>
      </c>
      <c r="H35" s="1845">
        <v>41260</v>
      </c>
      <c r="I35" s="1845">
        <v>50328</v>
      </c>
      <c r="J35" s="684">
        <v>3370000</v>
      </c>
      <c r="K35" s="1645">
        <v>141540</v>
      </c>
      <c r="L35" s="425" t="s">
        <v>3441</v>
      </c>
    </row>
    <row r="36" spans="1:22">
      <c r="A36" s="467" t="s">
        <v>3442</v>
      </c>
      <c r="B36" s="96" t="s">
        <v>4174</v>
      </c>
      <c r="C36" s="723"/>
      <c r="D36" s="684">
        <v>5000000</v>
      </c>
      <c r="E36" s="488">
        <v>39147</v>
      </c>
      <c r="F36" s="1849">
        <v>41598</v>
      </c>
      <c r="G36" s="2078">
        <v>45352</v>
      </c>
      <c r="H36" s="1845">
        <v>41598</v>
      </c>
      <c r="I36" s="1845">
        <v>45352</v>
      </c>
      <c r="J36" s="684">
        <f>5000000</f>
        <v>5000000</v>
      </c>
      <c r="K36" s="1645">
        <v>192500</v>
      </c>
      <c r="L36" s="425" t="s">
        <v>3442</v>
      </c>
    </row>
    <row r="37" spans="1:22">
      <c r="A37" s="467" t="s">
        <v>3443</v>
      </c>
      <c r="B37" s="96" t="s">
        <v>4119</v>
      </c>
      <c r="C37" s="723"/>
      <c r="D37" s="684"/>
      <c r="E37" s="488">
        <v>19950</v>
      </c>
      <c r="F37" s="1849"/>
      <c r="G37" s="1845"/>
      <c r="H37" s="1845">
        <v>41598</v>
      </c>
      <c r="I37" s="1845">
        <v>45352</v>
      </c>
      <c r="J37" s="684">
        <v>-10026</v>
      </c>
      <c r="K37" s="1645">
        <v>1941</v>
      </c>
      <c r="L37" s="425" t="s">
        <v>3443</v>
      </c>
    </row>
    <row r="38" spans="1:22">
      <c r="A38" s="467" t="s">
        <v>3444</v>
      </c>
      <c r="B38" s="96" t="s">
        <v>4271</v>
      </c>
      <c r="C38" s="723"/>
      <c r="D38" s="1623" t="s">
        <v>4173</v>
      </c>
      <c r="E38" s="2139" t="s">
        <v>4173</v>
      </c>
      <c r="F38" s="1849">
        <v>41865</v>
      </c>
      <c r="G38" s="2078">
        <v>42064</v>
      </c>
      <c r="H38" s="2078"/>
      <c r="I38" s="1845"/>
      <c r="J38" s="684">
        <v>5000000</v>
      </c>
      <c r="K38" s="1645">
        <v>202500</v>
      </c>
      <c r="L38" s="425" t="s">
        <v>3444</v>
      </c>
    </row>
    <row r="39" spans="1:22">
      <c r="A39" s="467" t="s">
        <v>3445</v>
      </c>
      <c r="B39" s="96" t="s">
        <v>4272</v>
      </c>
      <c r="C39" s="723"/>
      <c r="D39" s="684"/>
      <c r="E39" s="488"/>
      <c r="F39" s="1847"/>
      <c r="G39" s="2078"/>
      <c r="H39" s="2078">
        <v>41865</v>
      </c>
      <c r="I39" s="1584">
        <v>42064</v>
      </c>
      <c r="J39" s="684">
        <v>-17716</v>
      </c>
      <c r="K39" s="1645">
        <v>700</v>
      </c>
      <c r="L39" s="425" t="s">
        <v>3445</v>
      </c>
    </row>
    <row r="40" spans="1:22">
      <c r="A40" s="467" t="s">
        <v>3446</v>
      </c>
      <c r="B40" s="96" t="s">
        <v>4172</v>
      </c>
      <c r="C40" s="723"/>
      <c r="D40" s="1623" t="s">
        <v>4173</v>
      </c>
      <c r="E40" s="2139" t="s">
        <v>4173</v>
      </c>
      <c r="F40" s="1849">
        <v>42229</v>
      </c>
      <c r="G40" s="2078">
        <v>53206</v>
      </c>
      <c r="H40" s="2078"/>
      <c r="I40" s="1845"/>
      <c r="J40" s="684">
        <v>12590000</v>
      </c>
      <c r="K40" s="1645">
        <v>541370</v>
      </c>
      <c r="L40" s="425" t="s">
        <v>3446</v>
      </c>
    </row>
    <row r="41" spans="1:22">
      <c r="A41" s="467" t="s">
        <v>3447</v>
      </c>
      <c r="B41" s="96" t="s">
        <v>4273</v>
      </c>
      <c r="C41" s="723"/>
      <c r="D41" s="684"/>
      <c r="E41" s="488"/>
      <c r="F41" s="1847"/>
      <c r="G41" s="2078"/>
      <c r="H41" s="2078">
        <v>42229</v>
      </c>
      <c r="I41" s="1584">
        <v>53206</v>
      </c>
      <c r="J41" s="684">
        <v>-152669</v>
      </c>
      <c r="K41" s="1645">
        <v>3627</v>
      </c>
      <c r="L41" s="425" t="s">
        <v>3447</v>
      </c>
    </row>
    <row r="42" spans="1:22">
      <c r="A42" s="467" t="s">
        <v>3448</v>
      </c>
      <c r="B42" s="96" t="s">
        <v>4268</v>
      </c>
      <c r="C42" s="723"/>
      <c r="D42" s="1623" t="s">
        <v>4173</v>
      </c>
      <c r="E42" s="2139" t="s">
        <v>4173</v>
      </c>
      <c r="F42" s="1849">
        <v>42957</v>
      </c>
      <c r="G42" s="1845">
        <v>53936</v>
      </c>
      <c r="H42" s="1845"/>
      <c r="I42" s="1845"/>
      <c r="J42" s="684">
        <v>6540000</v>
      </c>
      <c r="K42" s="1645">
        <v>245250</v>
      </c>
      <c r="L42" s="425" t="s">
        <v>3448</v>
      </c>
    </row>
    <row r="43" spans="1:22">
      <c r="A43" s="467" t="s">
        <v>3449</v>
      </c>
      <c r="B43" s="96" t="s">
        <v>4274</v>
      </c>
      <c r="C43" s="723"/>
      <c r="D43" s="684"/>
      <c r="E43" s="488"/>
      <c r="F43" s="1847"/>
      <c r="G43" s="104"/>
      <c r="H43" s="1845">
        <v>42957</v>
      </c>
      <c r="I43" s="1845">
        <v>53936</v>
      </c>
      <c r="J43" s="684">
        <v>-19185</v>
      </c>
      <c r="K43" s="1645">
        <v>670</v>
      </c>
      <c r="L43" s="425" t="s">
        <v>3449</v>
      </c>
    </row>
    <row r="44" spans="1:22">
      <c r="A44" s="467" t="s">
        <v>3450</v>
      </c>
      <c r="B44" s="96" t="s">
        <v>4458</v>
      </c>
      <c r="C44" s="723"/>
      <c r="D44" s="1623" t="s">
        <v>4173</v>
      </c>
      <c r="E44" s="2139" t="s">
        <v>4173</v>
      </c>
      <c r="F44" s="1849">
        <v>43321</v>
      </c>
      <c r="G44" s="2078">
        <v>54302</v>
      </c>
      <c r="H44" s="2078"/>
      <c r="I44" s="1845"/>
      <c r="J44" s="684">
        <v>6227623</v>
      </c>
      <c r="K44" s="1645">
        <f>107292-1</f>
        <v>107291</v>
      </c>
      <c r="L44" s="425" t="s">
        <v>3450</v>
      </c>
    </row>
    <row r="45" spans="1:22">
      <c r="A45" s="467" t="s">
        <v>3451</v>
      </c>
      <c r="B45" s="96" t="s">
        <v>4459</v>
      </c>
      <c r="C45" s="723"/>
      <c r="D45" s="684"/>
      <c r="E45" s="488"/>
      <c r="F45" s="1847"/>
      <c r="G45" s="2078"/>
      <c r="H45" s="1845">
        <v>43321</v>
      </c>
      <c r="I45" s="2078">
        <v>54302</v>
      </c>
      <c r="J45" s="684">
        <f>-3331+426+1</f>
        <v>-2904</v>
      </c>
      <c r="K45" s="1645">
        <v>30</v>
      </c>
      <c r="L45" s="425" t="s">
        <v>3451</v>
      </c>
    </row>
    <row r="46" spans="1:22">
      <c r="A46" s="467">
        <v>16</v>
      </c>
      <c r="B46" s="96" t="s">
        <v>4270</v>
      </c>
      <c r="C46" s="723"/>
      <c r="D46" s="684"/>
      <c r="E46" s="488"/>
      <c r="F46" s="1847"/>
      <c r="G46" s="1845"/>
      <c r="H46" s="1845"/>
      <c r="I46" s="104"/>
      <c r="J46" s="684"/>
      <c r="K46" s="1645"/>
      <c r="L46" s="425">
        <v>16</v>
      </c>
    </row>
    <row r="47" spans="1:22">
      <c r="A47" s="467">
        <v>17</v>
      </c>
      <c r="B47" s="96" t="s">
        <v>4269</v>
      </c>
      <c r="C47" s="723"/>
      <c r="D47" s="684"/>
      <c r="E47" s="488"/>
      <c r="F47" s="1847"/>
      <c r="G47" s="1845"/>
      <c r="H47" s="1845"/>
      <c r="I47" s="104"/>
      <c r="J47" s="684"/>
      <c r="K47" s="1645"/>
      <c r="L47" s="425">
        <v>17</v>
      </c>
    </row>
    <row r="48" spans="1:22">
      <c r="A48" s="467">
        <f>+A47+1</f>
        <v>18</v>
      </c>
      <c r="B48" s="96"/>
      <c r="C48" s="723"/>
      <c r="D48" s="684"/>
      <c r="E48" s="488"/>
      <c r="F48" s="503"/>
      <c r="G48" s="104"/>
      <c r="H48" s="104"/>
      <c r="I48" s="104"/>
      <c r="J48" s="684"/>
      <c r="K48" s="600"/>
      <c r="L48" s="425">
        <v>18</v>
      </c>
    </row>
    <row r="49" spans="1:12">
      <c r="A49" s="467">
        <f t="shared" ref="A49:A62" si="0">+A48+1</f>
        <v>19</v>
      </c>
      <c r="B49" s="103" t="s">
        <v>917</v>
      </c>
      <c r="C49" s="723"/>
      <c r="D49" s="443">
        <f>SUM(D32:D48)</f>
        <v>15870000</v>
      </c>
      <c r="E49" s="1846">
        <f>SUM(E32:E48)</f>
        <v>948595</v>
      </c>
      <c r="F49" s="1847"/>
      <c r="G49" s="1681"/>
      <c r="H49" s="1681"/>
      <c r="I49" s="1681"/>
      <c r="J49" s="440">
        <f>SUM(J32:J48)</f>
        <v>46025123</v>
      </c>
      <c r="K49" s="443">
        <f>SUM(K32:K48)</f>
        <v>1647419</v>
      </c>
      <c r="L49" s="425">
        <v>19</v>
      </c>
    </row>
    <row r="50" spans="1:12">
      <c r="A50" s="467">
        <f t="shared" si="0"/>
        <v>20</v>
      </c>
      <c r="B50" s="96" t="s">
        <v>4196</v>
      </c>
      <c r="C50" s="723"/>
      <c r="D50" s="104"/>
      <c r="E50" s="97"/>
      <c r="F50" s="503"/>
      <c r="G50" s="104"/>
      <c r="H50" s="104"/>
      <c r="I50" s="104"/>
      <c r="J50" s="104"/>
      <c r="K50" s="105"/>
      <c r="L50" s="425">
        <v>20</v>
      </c>
    </row>
    <row r="51" spans="1:12">
      <c r="A51" s="467">
        <f t="shared" si="0"/>
        <v>21</v>
      </c>
      <c r="B51" s="96" t="s">
        <v>4197</v>
      </c>
      <c r="C51" s="723"/>
      <c r="D51" s="104"/>
      <c r="E51" s="97"/>
      <c r="F51" s="503"/>
      <c r="G51" s="104"/>
      <c r="H51" s="104"/>
      <c r="I51" s="104"/>
      <c r="J51" s="104"/>
      <c r="K51" s="105"/>
      <c r="L51" s="425">
        <v>21</v>
      </c>
    </row>
    <row r="52" spans="1:12">
      <c r="A52" s="467">
        <f t="shared" si="0"/>
        <v>22</v>
      </c>
      <c r="B52" s="505" t="s">
        <v>1383</v>
      </c>
      <c r="C52" s="723"/>
      <c r="D52" s="724"/>
      <c r="E52" s="496"/>
      <c r="F52" s="503"/>
      <c r="G52" s="104"/>
      <c r="H52" s="104"/>
      <c r="I52" s="104"/>
      <c r="J52" s="724"/>
      <c r="K52" s="658"/>
      <c r="L52" s="425">
        <v>22</v>
      </c>
    </row>
    <row r="53" spans="1:12">
      <c r="A53" s="467">
        <f t="shared" si="0"/>
        <v>23</v>
      </c>
      <c r="B53" s="96"/>
      <c r="C53" s="723"/>
      <c r="D53" s="684"/>
      <c r="E53" s="488"/>
      <c r="F53" s="503"/>
      <c r="G53" s="104"/>
      <c r="H53" s="104"/>
      <c r="I53" s="104"/>
      <c r="J53" s="684"/>
      <c r="K53" s="600"/>
      <c r="L53" s="425">
        <v>23</v>
      </c>
    </row>
    <row r="54" spans="1:12" ht="15.75">
      <c r="A54" s="467">
        <f t="shared" si="0"/>
        <v>24</v>
      </c>
      <c r="B54" s="113" t="s">
        <v>962</v>
      </c>
      <c r="C54" s="723"/>
      <c r="D54" s="684"/>
      <c r="E54" s="488"/>
      <c r="F54" s="503"/>
      <c r="G54" s="104"/>
      <c r="H54" s="104"/>
      <c r="I54" s="104"/>
      <c r="J54" s="684"/>
      <c r="K54" s="600"/>
      <c r="L54" s="425">
        <v>24</v>
      </c>
    </row>
    <row r="55" spans="1:12">
      <c r="A55" s="467">
        <f t="shared" si="0"/>
        <v>25</v>
      </c>
      <c r="B55" s="96"/>
      <c r="C55" s="723"/>
      <c r="D55" s="684"/>
      <c r="E55" s="488"/>
      <c r="F55" s="503"/>
      <c r="G55" s="104"/>
      <c r="H55" s="104"/>
      <c r="I55" s="104"/>
      <c r="J55" s="684"/>
      <c r="K55" s="600"/>
      <c r="L55" s="425">
        <v>25</v>
      </c>
    </row>
    <row r="56" spans="1:12">
      <c r="A56" s="467">
        <f t="shared" si="0"/>
        <v>26</v>
      </c>
      <c r="B56" s="96"/>
      <c r="C56" s="723"/>
      <c r="D56" s="684"/>
      <c r="E56" s="488"/>
      <c r="F56" s="503"/>
      <c r="G56" s="104"/>
      <c r="H56" s="104"/>
      <c r="I56" s="104"/>
      <c r="J56" s="684"/>
      <c r="K56" s="600"/>
      <c r="L56" s="425">
        <v>26</v>
      </c>
    </row>
    <row r="57" spans="1:12">
      <c r="A57" s="467">
        <f t="shared" si="0"/>
        <v>27</v>
      </c>
      <c r="B57" s="103" t="s">
        <v>917</v>
      </c>
      <c r="C57" s="723"/>
      <c r="D57" s="443">
        <f>SUM(D52:D56)</f>
        <v>0</v>
      </c>
      <c r="E57" s="441">
        <f>SUM(E52:E56)</f>
        <v>0</v>
      </c>
      <c r="F57" s="503"/>
      <c r="G57" s="104"/>
      <c r="H57" s="104"/>
      <c r="I57" s="104"/>
      <c r="J57" s="443">
        <f>SUM(J52:J56)</f>
        <v>0</v>
      </c>
      <c r="K57" s="443">
        <f>SUM(K52:K56)</f>
        <v>0</v>
      </c>
      <c r="L57" s="425">
        <v>27</v>
      </c>
    </row>
    <row r="58" spans="1:12">
      <c r="A58" s="467">
        <f t="shared" si="0"/>
        <v>28</v>
      </c>
      <c r="B58" s="96"/>
      <c r="C58" s="723"/>
      <c r="D58" s="104"/>
      <c r="E58" s="97"/>
      <c r="F58" s="503"/>
      <c r="G58" s="104"/>
      <c r="H58" s="104"/>
      <c r="I58" s="104"/>
      <c r="J58" s="104"/>
      <c r="K58" s="105"/>
      <c r="L58" s="425">
        <v>28</v>
      </c>
    </row>
    <row r="59" spans="1:12">
      <c r="A59" s="467">
        <f t="shared" si="0"/>
        <v>29</v>
      </c>
      <c r="B59" s="505" t="s">
        <v>1384</v>
      </c>
      <c r="C59" s="723"/>
      <c r="D59" s="104"/>
      <c r="E59" s="97"/>
      <c r="F59" s="503"/>
      <c r="G59" s="104"/>
      <c r="H59" s="104"/>
      <c r="I59" s="104"/>
      <c r="J59" s="104"/>
      <c r="K59" s="105"/>
      <c r="L59" s="425">
        <v>29</v>
      </c>
    </row>
    <row r="60" spans="1:12">
      <c r="A60" s="467">
        <f t="shared" si="0"/>
        <v>30</v>
      </c>
      <c r="B60" s="96" t="s">
        <v>1385</v>
      </c>
      <c r="C60" s="723"/>
      <c r="D60" s="684">
        <f>D87</f>
        <v>0</v>
      </c>
      <c r="E60" s="488">
        <f>E87</f>
        <v>0</v>
      </c>
      <c r="F60" s="503"/>
      <c r="G60" s="104"/>
      <c r="H60" s="104"/>
      <c r="I60" s="104"/>
      <c r="J60" s="684">
        <f>J87</f>
        <v>0</v>
      </c>
      <c r="K60" s="600">
        <f>K87</f>
        <v>0</v>
      </c>
      <c r="L60" s="425">
        <v>30</v>
      </c>
    </row>
    <row r="61" spans="1:12">
      <c r="A61" s="467">
        <f t="shared" si="0"/>
        <v>31</v>
      </c>
      <c r="B61" s="96" t="s">
        <v>1386</v>
      </c>
      <c r="C61" s="725"/>
      <c r="D61" s="684">
        <f>D124</f>
        <v>0</v>
      </c>
      <c r="E61" s="1589">
        <f>E124</f>
        <v>0</v>
      </c>
      <c r="F61" s="503"/>
      <c r="G61" s="104"/>
      <c r="H61" s="104"/>
      <c r="I61" s="104"/>
      <c r="J61" s="684">
        <f>J124</f>
        <v>0</v>
      </c>
      <c r="K61" s="600">
        <f>K124</f>
        <v>0</v>
      </c>
      <c r="L61" s="425">
        <v>31</v>
      </c>
    </row>
    <row r="62" spans="1:12" ht="15.75" thickBot="1">
      <c r="A62" s="467">
        <f t="shared" si="0"/>
        <v>32</v>
      </c>
      <c r="B62" s="556" t="s">
        <v>2616</v>
      </c>
      <c r="C62" s="133"/>
      <c r="D62" s="557">
        <f>D49+D57+D60+D61</f>
        <v>15870000</v>
      </c>
      <c r="E62" s="557">
        <f>E49+E57+E60+E61</f>
        <v>948595</v>
      </c>
      <c r="F62" s="727"/>
      <c r="G62" s="728"/>
      <c r="H62" s="728"/>
      <c r="I62" s="729"/>
      <c r="J62" s="557">
        <f>J49+J57+J60+J61</f>
        <v>46025123</v>
      </c>
      <c r="K62" s="460">
        <f>K49+K57+K60+K61</f>
        <v>1647419</v>
      </c>
      <c r="L62" s="686">
        <v>32</v>
      </c>
    </row>
    <row r="63" spans="1:12">
      <c r="A63" s="11" t="s">
        <v>1527</v>
      </c>
      <c r="B63" s="96"/>
      <c r="C63" s="11"/>
      <c r="D63" s="11"/>
      <c r="E63" s="11"/>
      <c r="F63" s="11"/>
      <c r="G63" s="96"/>
      <c r="H63" s="11"/>
      <c r="I63" s="11"/>
      <c r="J63" s="96"/>
      <c r="K63" s="96" t="s">
        <v>1527</v>
      </c>
      <c r="L63" s="96"/>
    </row>
    <row r="64" spans="1:12" ht="15.75">
      <c r="A64" s="11"/>
      <c r="B64" s="1839"/>
      <c r="C64" s="11"/>
      <c r="D64" s="11"/>
      <c r="E64" s="11"/>
      <c r="F64" s="11"/>
      <c r="G64" s="96"/>
      <c r="H64" s="11"/>
      <c r="I64" s="11"/>
      <c r="J64" s="96"/>
      <c r="K64" s="96"/>
      <c r="L64" s="96"/>
    </row>
    <row r="65" spans="1:12" ht="15.75">
      <c r="A65" s="11"/>
      <c r="B65" s="1848"/>
      <c r="C65" s="11"/>
      <c r="D65" s="11"/>
      <c r="E65" s="11"/>
      <c r="F65" s="11"/>
      <c r="G65" s="96"/>
      <c r="H65" s="96"/>
      <c r="I65" s="11"/>
      <c r="J65" s="96"/>
      <c r="K65" s="96"/>
      <c r="L65" s="96"/>
    </row>
    <row r="66" spans="1:12" ht="15.75">
      <c r="A66" s="11"/>
      <c r="B66" s="1848"/>
      <c r="C66" s="11"/>
      <c r="D66" s="11"/>
      <c r="E66" s="11"/>
      <c r="F66" s="11"/>
      <c r="G66" s="96"/>
      <c r="H66" s="11"/>
      <c r="I66" s="11"/>
      <c r="J66" s="96"/>
      <c r="K66" s="96"/>
      <c r="L66" s="96"/>
    </row>
    <row r="67" spans="1:12" ht="15.75">
      <c r="A67" s="11"/>
      <c r="B67" s="1844"/>
      <c r="C67" s="11"/>
      <c r="D67" s="11"/>
      <c r="E67" s="11"/>
      <c r="F67" s="11"/>
      <c r="G67" s="96"/>
      <c r="H67" s="11"/>
      <c r="I67" s="11"/>
      <c r="J67" s="96"/>
      <c r="K67" s="96"/>
      <c r="L67" s="96"/>
    </row>
    <row r="68" spans="1:12">
      <c r="A68" s="123" t="s">
        <v>1387</v>
      </c>
      <c r="B68" s="126"/>
      <c r="C68" s="123"/>
      <c r="D68" s="123"/>
      <c r="E68" s="123"/>
      <c r="F68" s="123" t="s">
        <v>1388</v>
      </c>
      <c r="G68" s="123"/>
      <c r="H68" s="123"/>
      <c r="I68" s="123"/>
      <c r="J68" s="123"/>
      <c r="K68" s="123"/>
      <c r="L68" s="123"/>
    </row>
    <row r="69" spans="1:12" ht="15.75" thickBot="1">
      <c r="A69" s="11" t="str">
        <f>'Data sheet'!A53</f>
        <v>Annual Report of New York American Water Company, Inc.  - Service Area 2                          Year Ended  December 31, 2018</v>
      </c>
      <c r="B69" s="11"/>
      <c r="C69" s="96"/>
      <c r="D69" s="136"/>
      <c r="E69" s="11"/>
      <c r="F69" s="11" t="str">
        <f>'Data sheet'!A53</f>
        <v>Annual Report of New York American Water Company, Inc.  - Service Area 2                          Year Ended  December 31, 2018</v>
      </c>
      <c r="G69" s="96"/>
      <c r="H69" s="96"/>
      <c r="I69" s="136"/>
      <c r="J69" s="11"/>
      <c r="K69" s="96"/>
      <c r="L69" s="96"/>
    </row>
    <row r="70" spans="1:12">
      <c r="A70" s="730"/>
      <c r="B70" s="731"/>
      <c r="C70" s="731"/>
      <c r="D70" s="731"/>
      <c r="E70" s="732"/>
      <c r="F70" s="730"/>
      <c r="G70" s="731"/>
      <c r="H70" s="731"/>
      <c r="I70" s="731"/>
      <c r="J70" s="731"/>
      <c r="K70" s="731"/>
      <c r="L70" s="732"/>
    </row>
    <row r="71" spans="1:12" ht="15.75">
      <c r="A71" s="125" t="s">
        <v>793</v>
      </c>
      <c r="B71" s="123"/>
      <c r="C71" s="123"/>
      <c r="D71" s="123"/>
      <c r="E71" s="140"/>
      <c r="F71" s="125" t="s">
        <v>793</v>
      </c>
      <c r="G71" s="123"/>
      <c r="H71" s="123"/>
      <c r="I71" s="123"/>
      <c r="J71" s="123"/>
      <c r="K71" s="123"/>
      <c r="L71" s="140"/>
    </row>
    <row r="72" spans="1:12">
      <c r="A72" s="95"/>
      <c r="B72" s="96"/>
      <c r="C72" s="96"/>
      <c r="D72" s="96"/>
      <c r="E72" s="733" t="s">
        <v>3904</v>
      </c>
      <c r="F72" s="95"/>
      <c r="G72" s="96"/>
      <c r="H72" s="96"/>
      <c r="I72" s="96"/>
      <c r="J72" s="96"/>
      <c r="K72" s="96"/>
      <c r="L72" s="97"/>
    </row>
    <row r="73" spans="1:12">
      <c r="A73" s="719" t="s">
        <v>3904</v>
      </c>
      <c r="B73" s="99" t="s">
        <v>3904</v>
      </c>
      <c r="C73" s="100"/>
      <c r="D73" s="720"/>
      <c r="E73" s="523"/>
      <c r="F73" s="719" t="s">
        <v>3904</v>
      </c>
      <c r="G73" s="100"/>
      <c r="H73" s="544" t="s">
        <v>1362</v>
      </c>
      <c r="I73" s="721"/>
      <c r="J73" s="1227" t="s">
        <v>1080</v>
      </c>
      <c r="K73" s="100"/>
      <c r="L73" s="152"/>
    </row>
    <row r="74" spans="1:12">
      <c r="A74" s="503" t="s">
        <v>3904</v>
      </c>
      <c r="B74" s="96" t="s">
        <v>1363</v>
      </c>
      <c r="C74" s="104"/>
      <c r="D74" s="504" t="s">
        <v>1364</v>
      </c>
      <c r="E74" s="143" t="s">
        <v>1365</v>
      </c>
      <c r="F74" s="467" t="s">
        <v>1366</v>
      </c>
      <c r="G74" s="504" t="s">
        <v>136</v>
      </c>
      <c r="H74" s="104"/>
      <c r="I74" s="100"/>
      <c r="J74" s="504" t="s">
        <v>1367</v>
      </c>
      <c r="K74" s="504" t="s">
        <v>1368</v>
      </c>
      <c r="L74" s="143"/>
    </row>
    <row r="75" spans="1:12">
      <c r="A75" s="467" t="s">
        <v>1122</v>
      </c>
      <c r="B75" s="96" t="s">
        <v>1369</v>
      </c>
      <c r="C75" s="104"/>
      <c r="D75" s="504" t="s">
        <v>1370</v>
      </c>
      <c r="E75" s="143" t="s">
        <v>1371</v>
      </c>
      <c r="F75" s="467" t="s">
        <v>1372</v>
      </c>
      <c r="G75" s="504" t="s">
        <v>142</v>
      </c>
      <c r="H75" s="504" t="s">
        <v>1373</v>
      </c>
      <c r="I75" s="504" t="s">
        <v>1374</v>
      </c>
      <c r="J75" s="504" t="s">
        <v>1375</v>
      </c>
      <c r="K75" s="504" t="s">
        <v>1697</v>
      </c>
      <c r="L75" s="425" t="s">
        <v>1122</v>
      </c>
    </row>
    <row r="76" spans="1:12">
      <c r="A76" s="467" t="s">
        <v>1134</v>
      </c>
      <c r="B76" s="96"/>
      <c r="C76" s="104"/>
      <c r="D76" s="504" t="s">
        <v>1376</v>
      </c>
      <c r="E76" s="143" t="s">
        <v>1377</v>
      </c>
      <c r="F76" s="503"/>
      <c r="G76" s="104"/>
      <c r="H76" s="104"/>
      <c r="I76" s="104"/>
      <c r="J76" s="504" t="s">
        <v>1378</v>
      </c>
      <c r="K76" s="104"/>
      <c r="L76" s="425" t="s">
        <v>1134</v>
      </c>
    </row>
    <row r="77" spans="1:12">
      <c r="A77" s="503"/>
      <c r="B77" s="96"/>
      <c r="C77" s="104"/>
      <c r="D77" s="104"/>
      <c r="E77" s="143"/>
      <c r="F77" s="503"/>
      <c r="G77" s="104"/>
      <c r="H77" s="104"/>
      <c r="I77" s="104"/>
      <c r="J77" s="504" t="s">
        <v>1379</v>
      </c>
      <c r="K77" s="104"/>
      <c r="L77" s="143"/>
    </row>
    <row r="78" spans="1:12">
      <c r="A78" s="503"/>
      <c r="B78" s="96"/>
      <c r="C78" s="104"/>
      <c r="D78" s="104"/>
      <c r="E78" s="143"/>
      <c r="F78" s="503"/>
      <c r="G78" s="104"/>
      <c r="H78" s="104"/>
      <c r="I78" s="104"/>
      <c r="J78" s="504" t="s">
        <v>1380</v>
      </c>
      <c r="K78" s="104"/>
      <c r="L78" s="143"/>
    </row>
    <row r="79" spans="1:12">
      <c r="A79" s="503"/>
      <c r="B79" s="103" t="s">
        <v>1381</v>
      </c>
      <c r="C79" s="108"/>
      <c r="D79" s="103" t="s">
        <v>3282</v>
      </c>
      <c r="E79" s="425" t="s">
        <v>3283</v>
      </c>
      <c r="F79" s="467" t="s">
        <v>3284</v>
      </c>
      <c r="G79" s="103" t="s">
        <v>3429</v>
      </c>
      <c r="H79" s="115" t="s">
        <v>3430</v>
      </c>
      <c r="I79" s="103" t="s">
        <v>3431</v>
      </c>
      <c r="J79" s="115" t="s">
        <v>3432</v>
      </c>
      <c r="K79" s="103" t="s">
        <v>3433</v>
      </c>
      <c r="L79" s="169"/>
    </row>
    <row r="80" spans="1:12">
      <c r="A80" s="548" t="s">
        <v>3437</v>
      </c>
      <c r="B80" s="722" t="s">
        <v>1385</v>
      </c>
      <c r="C80" s="720"/>
      <c r="D80" s="100"/>
      <c r="E80" s="102"/>
      <c r="F80" s="719"/>
      <c r="G80" s="100"/>
      <c r="H80" s="100"/>
      <c r="I80" s="100"/>
      <c r="J80" s="99"/>
      <c r="K80" s="101"/>
      <c r="L80" s="1228" t="s">
        <v>3437</v>
      </c>
    </row>
    <row r="81" spans="1:12">
      <c r="A81" s="467" t="s">
        <v>3438</v>
      </c>
      <c r="B81" s="96"/>
      <c r="C81" s="723"/>
      <c r="D81" s="724"/>
      <c r="E81" s="496"/>
      <c r="F81" s="503"/>
      <c r="G81" s="104"/>
      <c r="H81" s="104"/>
      <c r="I81" s="724"/>
      <c r="J81" s="724"/>
      <c r="K81" s="658"/>
      <c r="L81" s="734" t="s">
        <v>3438</v>
      </c>
    </row>
    <row r="82" spans="1:12">
      <c r="A82" s="467" t="s">
        <v>3439</v>
      </c>
      <c r="B82" s="96"/>
      <c r="C82" s="723"/>
      <c r="D82" s="684"/>
      <c r="E82" s="488"/>
      <c r="F82" s="503"/>
      <c r="G82" s="104"/>
      <c r="H82" s="104"/>
      <c r="I82" s="104"/>
      <c r="J82" s="684"/>
      <c r="K82" s="600"/>
      <c r="L82" s="734" t="s">
        <v>3439</v>
      </c>
    </row>
    <row r="83" spans="1:12">
      <c r="A83" s="467" t="s">
        <v>3440</v>
      </c>
      <c r="B83" s="96"/>
      <c r="C83" s="723"/>
      <c r="D83" s="684"/>
      <c r="E83" s="488"/>
      <c r="F83" s="503"/>
      <c r="G83" s="104"/>
      <c r="H83" s="104"/>
      <c r="I83" s="104"/>
      <c r="J83" s="684"/>
      <c r="K83" s="600"/>
      <c r="L83" s="734" t="s">
        <v>3440</v>
      </c>
    </row>
    <row r="84" spans="1:12">
      <c r="A84" s="467" t="s">
        <v>3441</v>
      </c>
      <c r="B84" s="96"/>
      <c r="C84" s="723"/>
      <c r="D84" s="684"/>
      <c r="E84" s="488"/>
      <c r="F84" s="503"/>
      <c r="G84" s="104"/>
      <c r="H84" s="104"/>
      <c r="I84" s="684"/>
      <c r="J84" s="684"/>
      <c r="K84" s="600"/>
      <c r="L84" s="734" t="s">
        <v>3441</v>
      </c>
    </row>
    <row r="85" spans="1:12">
      <c r="A85" s="467" t="s">
        <v>3442</v>
      </c>
      <c r="B85" s="96"/>
      <c r="C85" s="723"/>
      <c r="D85" s="684"/>
      <c r="E85" s="488"/>
      <c r="F85" s="503"/>
      <c r="G85" s="104"/>
      <c r="H85" s="104"/>
      <c r="I85" s="104"/>
      <c r="J85" s="684"/>
      <c r="K85" s="600"/>
      <c r="L85" s="734" t="s">
        <v>3442</v>
      </c>
    </row>
    <row r="86" spans="1:12">
      <c r="A86" s="467" t="s">
        <v>3443</v>
      </c>
      <c r="B86" s="96"/>
      <c r="C86" s="723"/>
      <c r="D86" s="684"/>
      <c r="E86" s="488"/>
      <c r="F86" s="503"/>
      <c r="G86" s="104"/>
      <c r="H86" s="104"/>
      <c r="I86" s="104"/>
      <c r="J86" s="684"/>
      <c r="K86" s="600"/>
      <c r="L86" s="734" t="s">
        <v>3443</v>
      </c>
    </row>
    <row r="87" spans="1:12">
      <c r="A87" s="467" t="s">
        <v>3444</v>
      </c>
      <c r="B87" s="103" t="s">
        <v>917</v>
      </c>
      <c r="C87" s="723"/>
      <c r="D87" s="443">
        <f>SUM(D81:D86)</f>
        <v>0</v>
      </c>
      <c r="E87" s="441">
        <f>SUM(E81:E86)</f>
        <v>0</v>
      </c>
      <c r="F87" s="503"/>
      <c r="G87" s="104"/>
      <c r="H87" s="104"/>
      <c r="I87" s="104"/>
      <c r="J87" s="443">
        <f>SUM(J81:J86)</f>
        <v>0</v>
      </c>
      <c r="K87" s="443">
        <f>SUM(K81:K86)</f>
        <v>0</v>
      </c>
      <c r="L87" s="734" t="s">
        <v>3444</v>
      </c>
    </row>
    <row r="88" spans="1:12">
      <c r="A88" s="467" t="s">
        <v>3445</v>
      </c>
      <c r="B88" s="96"/>
      <c r="C88" s="723"/>
      <c r="D88" s="104"/>
      <c r="E88" s="97"/>
      <c r="F88" s="503"/>
      <c r="G88" s="104"/>
      <c r="H88" s="104"/>
      <c r="I88" s="104"/>
      <c r="J88" s="104"/>
      <c r="K88" s="105"/>
      <c r="L88" s="734" t="s">
        <v>3445</v>
      </c>
    </row>
    <row r="89" spans="1:12">
      <c r="A89" s="467" t="s">
        <v>3446</v>
      </c>
      <c r="B89" s="505" t="s">
        <v>1386</v>
      </c>
      <c r="C89" s="723"/>
      <c r="D89" s="104"/>
      <c r="E89" s="97"/>
      <c r="F89" s="503"/>
      <c r="G89" s="104"/>
      <c r="H89" s="104"/>
      <c r="I89" s="104"/>
      <c r="J89" s="104"/>
      <c r="K89" s="105"/>
      <c r="L89" s="734" t="s">
        <v>3446</v>
      </c>
    </row>
    <row r="90" spans="1:12">
      <c r="A90" s="467" t="s">
        <v>3447</v>
      </c>
      <c r="B90" s="96"/>
      <c r="C90" s="723"/>
      <c r="D90" s="724"/>
      <c r="E90" s="496"/>
      <c r="F90" s="503"/>
      <c r="G90" s="104"/>
      <c r="H90" s="104"/>
      <c r="I90" s="104"/>
      <c r="J90" s="724"/>
      <c r="K90" s="658"/>
      <c r="L90" s="734" t="s">
        <v>3447</v>
      </c>
    </row>
    <row r="91" spans="1:12">
      <c r="A91" s="467" t="s">
        <v>3448</v>
      </c>
      <c r="B91" s="96"/>
      <c r="C91" s="723"/>
      <c r="D91" s="1582"/>
      <c r="E91" s="488"/>
      <c r="F91" s="1583"/>
      <c r="G91" s="1584"/>
      <c r="H91" s="1584"/>
      <c r="I91" s="1584"/>
      <c r="J91" s="684"/>
      <c r="K91" s="600"/>
      <c r="L91" s="734" t="s">
        <v>3448</v>
      </c>
    </row>
    <row r="92" spans="1:12">
      <c r="A92" s="467" t="s">
        <v>3449</v>
      </c>
      <c r="B92" s="96"/>
      <c r="C92" s="723"/>
      <c r="D92" s="684"/>
      <c r="E92" s="488"/>
      <c r="F92" s="467"/>
      <c r="G92" s="104"/>
      <c r="H92" s="104"/>
      <c r="I92" s="104"/>
      <c r="J92" s="684"/>
      <c r="K92" s="600"/>
      <c r="L92" s="734" t="s">
        <v>3449</v>
      </c>
    </row>
    <row r="93" spans="1:12">
      <c r="A93" s="467" t="s">
        <v>3450</v>
      </c>
      <c r="B93" s="96"/>
      <c r="C93" s="723"/>
      <c r="D93" s="684"/>
      <c r="E93" s="488"/>
      <c r="F93" s="1585"/>
      <c r="G93" s="1584"/>
      <c r="H93" s="1584"/>
      <c r="I93" s="1584"/>
      <c r="J93" s="684"/>
      <c r="K93" s="600"/>
      <c r="L93" s="734" t="s">
        <v>3450</v>
      </c>
    </row>
    <row r="94" spans="1:12">
      <c r="A94" s="467" t="s">
        <v>3451</v>
      </c>
      <c r="B94" s="96"/>
      <c r="C94" s="723"/>
      <c r="D94" s="684"/>
      <c r="E94" s="488"/>
      <c r="F94" s="467"/>
      <c r="G94" s="104"/>
      <c r="H94" s="104"/>
      <c r="I94" s="104"/>
      <c r="J94" s="684"/>
      <c r="K94" s="600"/>
      <c r="L94" s="734" t="s">
        <v>3451</v>
      </c>
    </row>
    <row r="95" spans="1:12">
      <c r="A95" s="467" t="s">
        <v>3452</v>
      </c>
      <c r="B95" s="96"/>
      <c r="C95" s="723"/>
      <c r="D95" s="684"/>
      <c r="E95" s="488"/>
      <c r="F95" s="1585"/>
      <c r="G95" s="1584"/>
      <c r="H95" s="1584"/>
      <c r="I95" s="1584"/>
      <c r="J95" s="684"/>
      <c r="K95" s="600"/>
      <c r="L95" s="734" t="s">
        <v>3452</v>
      </c>
    </row>
    <row r="96" spans="1:12">
      <c r="A96" s="467" t="s">
        <v>3453</v>
      </c>
      <c r="B96" s="96"/>
      <c r="C96" s="723"/>
      <c r="D96" s="684"/>
      <c r="E96" s="488"/>
      <c r="F96" s="503"/>
      <c r="G96" s="104"/>
      <c r="H96" s="104"/>
      <c r="I96" s="104"/>
      <c r="J96" s="684"/>
      <c r="K96" s="600"/>
      <c r="L96" s="734" t="s">
        <v>3453</v>
      </c>
    </row>
    <row r="97" spans="1:12">
      <c r="A97" s="467" t="s">
        <v>3454</v>
      </c>
      <c r="B97" s="96"/>
      <c r="C97" s="723"/>
      <c r="D97" s="684"/>
      <c r="E97" s="488"/>
      <c r="F97" s="1585"/>
      <c r="G97" s="1584"/>
      <c r="H97" s="1584"/>
      <c r="I97" s="1584"/>
      <c r="J97" s="684"/>
      <c r="K97" s="600"/>
      <c r="L97" s="734" t="s">
        <v>3454</v>
      </c>
    </row>
    <row r="98" spans="1:12">
      <c r="A98" s="467" t="s">
        <v>3455</v>
      </c>
      <c r="B98" s="96" t="s">
        <v>3904</v>
      </c>
      <c r="C98" s="723"/>
      <c r="D98" s="684" t="s">
        <v>3904</v>
      </c>
      <c r="E98" s="488" t="s">
        <v>3904</v>
      </c>
      <c r="F98" s="1586" t="s">
        <v>3904</v>
      </c>
      <c r="G98" s="1584" t="s">
        <v>3904</v>
      </c>
      <c r="H98" s="1587" t="s">
        <v>3904</v>
      </c>
      <c r="I98" s="1584" t="s">
        <v>3904</v>
      </c>
      <c r="J98" s="684" t="s">
        <v>3904</v>
      </c>
      <c r="K98" s="600" t="s">
        <v>3904</v>
      </c>
      <c r="L98" s="734" t="s">
        <v>3455</v>
      </c>
    </row>
    <row r="99" spans="1:12">
      <c r="A99" s="467" t="s">
        <v>3456</v>
      </c>
      <c r="B99" s="96"/>
      <c r="C99" s="723"/>
      <c r="D99" s="684"/>
      <c r="E99" s="488"/>
      <c r="F99" s="503"/>
      <c r="G99" s="104"/>
      <c r="H99" s="104"/>
      <c r="I99" s="104"/>
      <c r="J99" s="684"/>
      <c r="K99" s="600"/>
      <c r="L99" s="734" t="s">
        <v>3456</v>
      </c>
    </row>
    <row r="100" spans="1:12">
      <c r="A100" s="467" t="s">
        <v>3457</v>
      </c>
      <c r="B100" s="1588"/>
      <c r="C100" s="723"/>
      <c r="D100" s="684"/>
      <c r="E100" s="488"/>
      <c r="F100" s="503"/>
      <c r="G100" s="104"/>
      <c r="H100" s="104"/>
      <c r="I100" s="104"/>
      <c r="J100" s="684"/>
      <c r="K100" s="600"/>
      <c r="L100" s="734" t="s">
        <v>3457</v>
      </c>
    </row>
    <row r="101" spans="1:12">
      <c r="A101" s="467" t="s">
        <v>3458</v>
      </c>
      <c r="B101" s="96"/>
      <c r="C101" s="723"/>
      <c r="D101" s="684"/>
      <c r="E101" s="488"/>
      <c r="F101" s="503"/>
      <c r="G101" s="104"/>
      <c r="H101" s="104"/>
      <c r="I101" s="104"/>
      <c r="J101" s="684"/>
      <c r="K101" s="600"/>
      <c r="L101" s="734" t="s">
        <v>3458</v>
      </c>
    </row>
    <row r="102" spans="1:12">
      <c r="A102" s="467" t="s">
        <v>3459</v>
      </c>
      <c r="B102" s="96"/>
      <c r="C102" s="723"/>
      <c r="D102" s="684"/>
      <c r="E102" s="488"/>
      <c r="F102" s="503"/>
      <c r="G102" s="104"/>
      <c r="H102" s="104"/>
      <c r="I102" s="104"/>
      <c r="J102" s="684"/>
      <c r="K102" s="600"/>
      <c r="L102" s="734" t="s">
        <v>3459</v>
      </c>
    </row>
    <row r="103" spans="1:12">
      <c r="A103" s="467" t="s">
        <v>3460</v>
      </c>
      <c r="B103" s="96"/>
      <c r="C103" s="723"/>
      <c r="D103" s="684"/>
      <c r="E103" s="488"/>
      <c r="F103" s="503"/>
      <c r="G103" s="104"/>
      <c r="H103" s="104"/>
      <c r="I103" s="104"/>
      <c r="J103" s="684"/>
      <c r="K103" s="600"/>
      <c r="L103" s="734" t="s">
        <v>3460</v>
      </c>
    </row>
    <row r="104" spans="1:12">
      <c r="A104" s="467" t="s">
        <v>3461</v>
      </c>
      <c r="B104" s="96"/>
      <c r="C104" s="723"/>
      <c r="D104" s="684"/>
      <c r="E104" s="488"/>
      <c r="F104" s="503"/>
      <c r="G104" s="104"/>
      <c r="H104" s="104"/>
      <c r="I104" s="104"/>
      <c r="J104" s="684"/>
      <c r="K104" s="600"/>
      <c r="L104" s="734" t="s">
        <v>3461</v>
      </c>
    </row>
    <row r="105" spans="1:12">
      <c r="A105" s="467" t="s">
        <v>2825</v>
      </c>
      <c r="B105" s="96"/>
      <c r="C105" s="723"/>
      <c r="D105" s="684"/>
      <c r="E105" s="488"/>
      <c r="F105" s="503"/>
      <c r="G105" s="104"/>
      <c r="H105" s="104"/>
      <c r="I105" s="104"/>
      <c r="J105" s="684"/>
      <c r="K105" s="600"/>
      <c r="L105" s="734" t="s">
        <v>2825</v>
      </c>
    </row>
    <row r="106" spans="1:12">
      <c r="A106" s="467" t="s">
        <v>2826</v>
      </c>
      <c r="B106" s="96"/>
      <c r="C106" s="723"/>
      <c r="D106" s="684"/>
      <c r="E106" s="488"/>
      <c r="F106" s="503"/>
      <c r="G106" s="104"/>
      <c r="H106" s="104"/>
      <c r="I106" s="104"/>
      <c r="J106" s="684"/>
      <c r="K106" s="600"/>
      <c r="L106" s="734" t="s">
        <v>2826</v>
      </c>
    </row>
    <row r="107" spans="1:12">
      <c r="A107" s="467" t="s">
        <v>2827</v>
      </c>
      <c r="B107" s="96"/>
      <c r="C107" s="723"/>
      <c r="D107" s="684"/>
      <c r="E107" s="488"/>
      <c r="F107" s="503"/>
      <c r="G107" s="104"/>
      <c r="H107" s="104"/>
      <c r="I107" s="104"/>
      <c r="J107" s="684"/>
      <c r="K107" s="600"/>
      <c r="L107" s="734" t="s">
        <v>2827</v>
      </c>
    </row>
    <row r="108" spans="1:12">
      <c r="A108" s="467" t="s">
        <v>2828</v>
      </c>
      <c r="B108" s="96"/>
      <c r="C108" s="723"/>
      <c r="D108" s="684"/>
      <c r="E108" s="488"/>
      <c r="F108" s="503"/>
      <c r="G108" s="104"/>
      <c r="H108" s="104"/>
      <c r="I108" s="104"/>
      <c r="J108" s="684"/>
      <c r="K108" s="600"/>
      <c r="L108" s="734" t="s">
        <v>2828</v>
      </c>
    </row>
    <row r="109" spans="1:12">
      <c r="A109" s="467" t="s">
        <v>2829</v>
      </c>
      <c r="B109" s="96"/>
      <c r="C109" s="723"/>
      <c r="D109" s="684"/>
      <c r="E109" s="488"/>
      <c r="F109" s="503"/>
      <c r="G109" s="104"/>
      <c r="H109" s="104"/>
      <c r="I109" s="104"/>
      <c r="J109" s="684"/>
      <c r="K109" s="600"/>
      <c r="L109" s="734" t="s">
        <v>2829</v>
      </c>
    </row>
    <row r="110" spans="1:12">
      <c r="A110" s="467" t="s">
        <v>2830</v>
      </c>
      <c r="B110" s="96"/>
      <c r="C110" s="723"/>
      <c r="D110" s="684"/>
      <c r="E110" s="488"/>
      <c r="F110" s="503"/>
      <c r="G110" s="104"/>
      <c r="H110" s="104"/>
      <c r="I110" s="104"/>
      <c r="J110" s="684"/>
      <c r="K110" s="600"/>
      <c r="L110" s="734" t="s">
        <v>2830</v>
      </c>
    </row>
    <row r="111" spans="1:12">
      <c r="A111" s="467" t="s">
        <v>2831</v>
      </c>
      <c r="B111" s="96"/>
      <c r="C111" s="723"/>
      <c r="D111" s="684"/>
      <c r="E111" s="488"/>
      <c r="F111" s="503"/>
      <c r="G111" s="104"/>
      <c r="H111" s="104"/>
      <c r="I111" s="104"/>
      <c r="J111" s="684"/>
      <c r="K111" s="600"/>
      <c r="L111" s="734" t="s">
        <v>2831</v>
      </c>
    </row>
    <row r="112" spans="1:12">
      <c r="A112" s="467">
        <v>33</v>
      </c>
      <c r="B112" s="96"/>
      <c r="C112" s="723"/>
      <c r="D112" s="684"/>
      <c r="E112" s="488"/>
      <c r="F112" s="503"/>
      <c r="G112" s="104"/>
      <c r="H112" s="104"/>
      <c r="I112" s="104"/>
      <c r="J112" s="684"/>
      <c r="K112" s="600"/>
      <c r="L112" s="734">
        <v>33</v>
      </c>
    </row>
    <row r="113" spans="1:12">
      <c r="A113" s="467">
        <v>34</v>
      </c>
      <c r="B113" s="96"/>
      <c r="C113" s="723"/>
      <c r="D113" s="684"/>
      <c r="E113" s="488"/>
      <c r="F113" s="503"/>
      <c r="G113" s="104"/>
      <c r="H113" s="104"/>
      <c r="I113" s="104"/>
      <c r="J113" s="684"/>
      <c r="K113" s="600"/>
      <c r="L113" s="734">
        <v>34</v>
      </c>
    </row>
    <row r="114" spans="1:12">
      <c r="A114" s="467">
        <v>35</v>
      </c>
      <c r="B114" s="96"/>
      <c r="C114" s="723"/>
      <c r="D114" s="684"/>
      <c r="E114" s="488"/>
      <c r="F114" s="503"/>
      <c r="G114" s="104"/>
      <c r="H114" s="104"/>
      <c r="I114" s="104"/>
      <c r="J114" s="684"/>
      <c r="K114" s="600"/>
      <c r="L114" s="734">
        <v>35</v>
      </c>
    </row>
    <row r="115" spans="1:12">
      <c r="A115" s="467">
        <v>36</v>
      </c>
      <c r="B115" s="96"/>
      <c r="C115" s="723"/>
      <c r="D115" s="684"/>
      <c r="E115" s="488"/>
      <c r="F115" s="503"/>
      <c r="G115" s="104"/>
      <c r="H115" s="104"/>
      <c r="I115" s="104"/>
      <c r="J115" s="684"/>
      <c r="K115" s="600"/>
      <c r="L115" s="734">
        <v>36</v>
      </c>
    </row>
    <row r="116" spans="1:12">
      <c r="A116" s="467">
        <v>37</v>
      </c>
      <c r="B116" s="96"/>
      <c r="C116" s="723"/>
      <c r="D116" s="684"/>
      <c r="E116" s="488"/>
      <c r="F116" s="503"/>
      <c r="G116" s="104"/>
      <c r="H116" s="104"/>
      <c r="I116" s="104"/>
      <c r="J116" s="684"/>
      <c r="K116" s="600"/>
      <c r="L116" s="734">
        <v>37</v>
      </c>
    </row>
    <row r="117" spans="1:12">
      <c r="A117" s="467">
        <v>38</v>
      </c>
      <c r="B117" s="96"/>
      <c r="C117" s="723"/>
      <c r="D117" s="684"/>
      <c r="E117" s="488"/>
      <c r="F117" s="503"/>
      <c r="G117" s="104"/>
      <c r="H117" s="104"/>
      <c r="I117" s="104"/>
      <c r="J117" s="684"/>
      <c r="K117" s="600"/>
      <c r="L117" s="734">
        <v>38</v>
      </c>
    </row>
    <row r="118" spans="1:12">
      <c r="A118" s="467">
        <v>39</v>
      </c>
      <c r="B118" s="96"/>
      <c r="C118" s="723"/>
      <c r="D118" s="684"/>
      <c r="E118" s="488"/>
      <c r="F118" s="503"/>
      <c r="G118" s="104"/>
      <c r="H118" s="104"/>
      <c r="I118" s="104"/>
      <c r="J118" s="684"/>
      <c r="K118" s="600"/>
      <c r="L118" s="734">
        <v>39</v>
      </c>
    </row>
    <row r="119" spans="1:12">
      <c r="A119" s="467">
        <v>40</v>
      </c>
      <c r="B119" s="96"/>
      <c r="C119" s="723"/>
      <c r="D119" s="684"/>
      <c r="E119" s="488"/>
      <c r="F119" s="503"/>
      <c r="G119" s="104"/>
      <c r="H119" s="104"/>
      <c r="I119" s="104"/>
      <c r="J119" s="684"/>
      <c r="K119" s="600"/>
      <c r="L119" s="734">
        <v>40</v>
      </c>
    </row>
    <row r="120" spans="1:12">
      <c r="A120" s="467">
        <v>41</v>
      </c>
      <c r="B120" s="96"/>
      <c r="C120" s="723"/>
      <c r="D120" s="684"/>
      <c r="E120" s="488"/>
      <c r="F120" s="503"/>
      <c r="G120" s="104"/>
      <c r="H120" s="104"/>
      <c r="I120" s="104"/>
      <c r="J120" s="684"/>
      <c r="K120" s="600"/>
      <c r="L120" s="734">
        <v>41</v>
      </c>
    </row>
    <row r="121" spans="1:12">
      <c r="A121" s="467">
        <v>42</v>
      </c>
      <c r="B121" s="96"/>
      <c r="C121" s="723"/>
      <c r="D121" s="684"/>
      <c r="E121" s="488"/>
      <c r="F121" s="503"/>
      <c r="G121" s="104"/>
      <c r="H121" s="104"/>
      <c r="I121" s="104"/>
      <c r="J121" s="684"/>
      <c r="K121" s="600"/>
      <c r="L121" s="734">
        <v>42</v>
      </c>
    </row>
    <row r="122" spans="1:12">
      <c r="A122" s="467">
        <v>43</v>
      </c>
      <c r="B122" s="96"/>
      <c r="C122" s="723"/>
      <c r="D122" s="684"/>
      <c r="E122" s="488"/>
      <c r="F122" s="503"/>
      <c r="G122" s="104"/>
      <c r="H122" s="104"/>
      <c r="I122" s="104"/>
      <c r="J122" s="684"/>
      <c r="K122" s="600"/>
      <c r="L122" s="734">
        <v>43</v>
      </c>
    </row>
    <row r="123" spans="1:12">
      <c r="A123" s="467">
        <v>44</v>
      </c>
      <c r="B123" s="96"/>
      <c r="C123" s="723"/>
      <c r="D123" s="684"/>
      <c r="E123" s="488"/>
      <c r="F123" s="503"/>
      <c r="G123" s="104"/>
      <c r="H123" s="104"/>
      <c r="I123" s="104"/>
      <c r="J123" s="684"/>
      <c r="K123" s="600"/>
      <c r="L123" s="734">
        <v>44</v>
      </c>
    </row>
    <row r="124" spans="1:12">
      <c r="A124" s="467">
        <v>45</v>
      </c>
      <c r="B124" s="103" t="s">
        <v>917</v>
      </c>
      <c r="C124" s="723"/>
      <c r="D124" s="443">
        <f>SUM(D90:D123)</f>
        <v>0</v>
      </c>
      <c r="E124" s="441">
        <f>SUM(E90:E123)</f>
        <v>0</v>
      </c>
      <c r="F124" s="503"/>
      <c r="G124" s="104"/>
      <c r="H124" s="104"/>
      <c r="I124" s="104"/>
      <c r="J124" s="443">
        <f>SUM(J90:J123)</f>
        <v>0</v>
      </c>
      <c r="K124" s="443">
        <f>SUM(K90:K123)</f>
        <v>0</v>
      </c>
      <c r="L124" s="734">
        <v>45</v>
      </c>
    </row>
    <row r="125" spans="1:12">
      <c r="A125" s="467">
        <v>46</v>
      </c>
      <c r="B125" s="96"/>
      <c r="C125" s="723"/>
      <c r="D125" s="104"/>
      <c r="E125" s="97"/>
      <c r="F125" s="503"/>
      <c r="G125" s="104"/>
      <c r="H125" s="104"/>
      <c r="I125" s="104"/>
      <c r="J125" s="104"/>
      <c r="K125" s="105"/>
      <c r="L125" s="734">
        <v>46</v>
      </c>
    </row>
    <row r="126" spans="1:12">
      <c r="A126" s="467">
        <v>47</v>
      </c>
      <c r="B126" s="96"/>
      <c r="C126" s="723"/>
      <c r="D126" s="104"/>
      <c r="E126" s="97"/>
      <c r="F126" s="503"/>
      <c r="G126" s="104"/>
      <c r="H126" s="104"/>
      <c r="I126" s="104"/>
      <c r="J126" s="104"/>
      <c r="K126" s="105"/>
      <c r="L126" s="734">
        <v>47</v>
      </c>
    </row>
    <row r="127" spans="1:12" ht="15.75" thickBot="1">
      <c r="A127" s="508">
        <v>48</v>
      </c>
      <c r="B127" s="119"/>
      <c r="C127" s="133"/>
      <c r="D127" s="558"/>
      <c r="E127" s="511"/>
      <c r="F127" s="727"/>
      <c r="G127" s="728"/>
      <c r="H127" s="728"/>
      <c r="I127" s="729"/>
      <c r="J127" s="558"/>
      <c r="K127" s="558"/>
      <c r="L127" s="735">
        <v>48</v>
      </c>
    </row>
    <row r="128" spans="1:12">
      <c r="A128" s="96" t="s">
        <v>1527</v>
      </c>
      <c r="B128" s="96"/>
      <c r="C128" s="96"/>
      <c r="D128" s="96"/>
      <c r="E128" s="96"/>
      <c r="F128" s="96"/>
      <c r="G128" s="96"/>
      <c r="H128" s="96"/>
      <c r="I128" s="96"/>
      <c r="J128" s="96"/>
      <c r="K128" s="96" t="s">
        <v>1527</v>
      </c>
      <c r="L128" s="96"/>
    </row>
    <row r="129" spans="1:12" ht="15.75">
      <c r="A129" s="96"/>
      <c r="B129" s="1839"/>
      <c r="C129" s="96"/>
      <c r="D129" s="96"/>
      <c r="E129" s="96"/>
      <c r="F129" s="96"/>
      <c r="G129" s="96"/>
      <c r="H129" s="96"/>
      <c r="I129" s="96"/>
      <c r="J129" s="96"/>
      <c r="K129" s="96"/>
      <c r="L129" s="96"/>
    </row>
    <row r="130" spans="1:12">
      <c r="A130" s="123" t="s">
        <v>1389</v>
      </c>
      <c r="B130" s="123"/>
      <c r="C130" s="123"/>
      <c r="D130" s="123"/>
      <c r="E130" s="123"/>
      <c r="F130" s="123" t="s">
        <v>1390</v>
      </c>
      <c r="G130" s="123"/>
      <c r="H130" s="123"/>
      <c r="I130" s="123"/>
      <c r="J130" s="123"/>
      <c r="K130" s="123"/>
      <c r="L130" s="123"/>
    </row>
    <row r="131" spans="1:12">
      <c r="A131" s="96"/>
      <c r="C131" s="96"/>
      <c r="D131" s="96"/>
      <c r="E131" s="96"/>
      <c r="F131" s="96"/>
      <c r="G131" s="96"/>
      <c r="H131" s="96"/>
      <c r="I131" s="96"/>
      <c r="J131" s="96"/>
      <c r="K131" s="96"/>
      <c r="L131" s="96"/>
    </row>
    <row r="132" spans="1:12">
      <c r="A132" s="96"/>
      <c r="B132" s="96"/>
      <c r="C132" s="96"/>
      <c r="D132" s="96"/>
      <c r="E132" s="96"/>
      <c r="F132" s="96"/>
      <c r="G132" s="96"/>
      <c r="H132" s="96"/>
      <c r="I132" s="96"/>
      <c r="J132" s="96"/>
      <c r="K132" s="96"/>
      <c r="L132" s="96"/>
    </row>
    <row r="133" spans="1:12">
      <c r="A133" s="96"/>
      <c r="B133" s="96"/>
      <c r="C133" s="96"/>
      <c r="D133" s="96"/>
      <c r="E133" s="96"/>
      <c r="F133" s="96"/>
      <c r="G133" s="96"/>
      <c r="H133" s="96"/>
      <c r="I133" s="96"/>
      <c r="J133" s="96"/>
      <c r="K133" s="96"/>
      <c r="L133" s="96"/>
    </row>
    <row r="134" spans="1:12">
      <c r="A134" s="96"/>
      <c r="B134" s="96"/>
      <c r="C134" s="96"/>
      <c r="D134" s="96"/>
      <c r="E134" s="96"/>
      <c r="F134" s="96"/>
      <c r="G134" s="96"/>
      <c r="H134" s="96"/>
      <c r="I134" s="96"/>
      <c r="J134" s="96"/>
      <c r="K134" s="96"/>
      <c r="L134" s="96"/>
    </row>
    <row r="135" spans="1:12">
      <c r="A135" s="96"/>
      <c r="B135" s="96"/>
      <c r="C135" s="96"/>
      <c r="D135" s="96"/>
      <c r="E135" s="96"/>
      <c r="F135" s="96"/>
      <c r="G135" s="96"/>
      <c r="H135" s="96"/>
      <c r="I135" s="96"/>
      <c r="J135" s="96"/>
      <c r="K135" s="96"/>
      <c r="L135" s="96"/>
    </row>
    <row r="136" spans="1:12">
      <c r="A136" s="96"/>
      <c r="B136" s="96"/>
      <c r="C136" s="96"/>
      <c r="D136" s="96"/>
      <c r="E136" s="96"/>
      <c r="F136" s="96"/>
      <c r="G136" s="96"/>
      <c r="H136" s="96"/>
      <c r="I136" s="96"/>
      <c r="J136" s="96"/>
      <c r="K136" s="96"/>
      <c r="L136" s="96"/>
    </row>
    <row r="137" spans="1:12">
      <c r="A137" s="96"/>
      <c r="B137" s="96"/>
      <c r="C137" s="96"/>
      <c r="D137" s="96"/>
      <c r="E137" s="96"/>
      <c r="F137" s="96"/>
      <c r="G137" s="96"/>
      <c r="H137" s="96"/>
      <c r="I137" s="96"/>
      <c r="J137" s="96"/>
      <c r="K137" s="96"/>
      <c r="L137" s="96"/>
    </row>
    <row r="138" spans="1:12">
      <c r="A138" s="96"/>
      <c r="B138" s="96"/>
      <c r="C138" s="96"/>
      <c r="D138" s="96"/>
      <c r="E138" s="96"/>
      <c r="F138" s="96"/>
      <c r="G138" s="96"/>
      <c r="H138" s="96"/>
      <c r="I138" s="96"/>
      <c r="J138" s="96"/>
      <c r="K138" s="96"/>
      <c r="L138" s="96"/>
    </row>
    <row r="139" spans="1:12">
      <c r="A139" s="11"/>
      <c r="B139" s="96"/>
    </row>
    <row r="140" spans="1:12">
      <c r="A140" s="11"/>
      <c r="B140" s="96"/>
    </row>
    <row r="141" spans="1:12">
      <c r="A141" s="11"/>
      <c r="B141" s="96"/>
    </row>
    <row r="142" spans="1:12">
      <c r="A142" s="11"/>
      <c r="B142" s="96"/>
    </row>
    <row r="143" spans="1:12">
      <c r="A143" s="11"/>
      <c r="B143" s="96"/>
    </row>
    <row r="144" spans="1:12">
      <c r="A144" s="11"/>
      <c r="B144" s="96"/>
    </row>
    <row r="145" spans="1:2">
      <c r="A145" s="11"/>
      <c r="B145" s="96"/>
    </row>
    <row r="146" spans="1:2">
      <c r="A146" s="11"/>
      <c r="B146" s="96"/>
    </row>
    <row r="147" spans="1:2">
      <c r="A147" s="11"/>
      <c r="B147" s="96"/>
    </row>
    <row r="148" spans="1:2">
      <c r="A148" s="11"/>
      <c r="B148" s="96"/>
    </row>
    <row r="149" spans="1:2">
      <c r="A149" s="11"/>
      <c r="B149" s="96"/>
    </row>
    <row r="150" spans="1:2">
      <c r="A150" s="11"/>
      <c r="B150" s="96"/>
    </row>
    <row r="151" spans="1:2">
      <c r="A151" s="11"/>
      <c r="B151" s="96"/>
    </row>
    <row r="152" spans="1:2">
      <c r="A152" s="11"/>
      <c r="B152" s="96"/>
    </row>
  </sheetData>
  <customSheetViews>
    <customSheetView guid="{2AF3F5E9-4F61-4561-B177-4F48CBC3D886}" scale="87" colorId="22" topLeftCell="A10">
      <selection activeCell="K112" sqref="K112"/>
      <colBreaks count="1" manualBreakCount="1">
        <brk id="5" max="1048575" man="1"/>
      </colBreaks>
      <pageMargins left="0.4" right="0.4" top="0.3" bottom="0.3" header="0.5" footer="0.5"/>
      <pageSetup scale="68" pageOrder="overThenDown" orientation="portrait" r:id="rId1"/>
      <headerFooter alignWithMargins="0"/>
    </customSheetView>
    <customSheetView guid="{D7BBBF77-F838-4AB2-B5F9-DD407B90DD55}" scale="87" colorId="22" topLeftCell="A10">
      <selection activeCell="K112" sqref="K112"/>
      <colBreaks count="1" manualBreakCount="1">
        <brk id="5" max="1048575" man="1"/>
      </colBreaks>
      <pageMargins left="0.4" right="0.4" top="0.3" bottom="0.3" header="0.5" footer="0.5"/>
      <pageSetup scale="68" pageOrder="overThenDown" orientation="portrait" r:id="rId2"/>
      <headerFooter alignWithMargins="0"/>
    </customSheetView>
    <customSheetView guid="{4C413893-8AAD-4C6B-9F27-B589EDCD884E}" scale="87" colorId="22" showPageBreaks="1" fitToPage="1" printArea="1" topLeftCell="A13">
      <selection activeCell="B68" sqref="B68"/>
      <rowBreaks count="1" manualBreakCount="1">
        <brk id="69" max="16383" man="1"/>
      </rowBreaks>
      <colBreaks count="1" manualBreakCount="1">
        <brk id="5" max="1048575" man="1"/>
      </colBreaks>
      <pageMargins left="0.4" right="0.4" top="0.3" bottom="0.3" header="0.5" footer="0.5"/>
      <pageSetup scale="69" pageOrder="overThenDown" orientation="portrait" r:id="rId3"/>
      <headerFooter alignWithMargins="0"/>
    </customSheetView>
    <customSheetView guid="{A5549170-DBF5-42F1-9039-D999624B11D4}" scale="87" colorId="22" showPageBreaks="1" topLeftCell="A88">
      <selection activeCell="K95" sqref="K95"/>
      <rowBreaks count="1" manualBreakCount="1">
        <brk id="65" max="16383" man="1"/>
      </rowBreaks>
      <colBreaks count="1" manualBreakCount="1">
        <brk id="5" max="1048575" man="1"/>
      </colBreaks>
      <pageMargins left="0.4" right="0.4" top="0.3" bottom="0.3" header="0.5" footer="0.5"/>
      <pageSetup scale="74" pageOrder="overThenDown" orientation="portrait" r:id="rId4"/>
      <headerFooter alignWithMargins="0"/>
    </customSheetView>
    <customSheetView guid="{A483E518-C1FA-4CA5-BC5D-12DF2516F4BA}" scale="60" colorId="22" showPageBreaks="1" printArea="1" view="pageBreakPreview" topLeftCell="A10">
      <selection activeCell="J35" sqref="J35"/>
      <colBreaks count="1" manualBreakCount="1">
        <brk id="5" max="1048575" man="1"/>
      </colBreaks>
      <pageMargins left="0.4" right="0.4" top="0.3" bottom="0.3" header="0.5" footer="0.5"/>
      <pageSetup scale="68" pageOrder="overThenDown" orientation="portrait" r:id="rId5"/>
      <headerFooter alignWithMargins="0"/>
    </customSheetView>
    <customSheetView guid="{7F4D4B31-14C7-431F-8554-797D686306A3}" scale="60" colorId="22" showPageBreaks="1" printArea="1" view="pageBreakPreview" topLeftCell="A10">
      <selection activeCell="J35" sqref="J35"/>
      <colBreaks count="1" manualBreakCount="1">
        <brk id="5" max="1048575" man="1"/>
      </colBreaks>
      <pageMargins left="0.4" right="0.4" top="0.3" bottom="0.3" header="0.5" footer="0.5"/>
      <pageSetup scale="68" pageOrder="overThenDown" orientation="portrait" r:id="rId6"/>
      <headerFooter alignWithMargins="0"/>
    </customSheetView>
  </customSheetViews>
  <phoneticPr fontId="83" type="noConversion"/>
  <pageMargins left="0.4" right="0.4" top="0.3" bottom="0.3" header="0.5" footer="0.5"/>
  <pageSetup scale="68" pageOrder="overThenDown" orientation="portrait" r:id="rId7"/>
  <headerFooter alignWithMargins="0"/>
  <colBreaks count="1" manualBreakCount="1">
    <brk id="5" max="1048575" man="1"/>
  </colBreaks>
  <customProperties>
    <customPr name="_pios_id" r:id="rId8"/>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DB145"/>
  <sheetViews>
    <sheetView zoomScaleNormal="100" workbookViewId="0"/>
  </sheetViews>
  <sheetFormatPr defaultColWidth="9.77734375" defaultRowHeight="15"/>
  <cols>
    <col min="1" max="1" width="4.77734375" customWidth="1"/>
    <col min="2" max="2" width="30.77734375" customWidth="1"/>
    <col min="3" max="3" width="16.77734375" customWidth="1"/>
    <col min="4" max="4" width="18.77734375" customWidth="1"/>
    <col min="5" max="7" width="16.77734375" customWidth="1"/>
    <col min="8" max="13" width="18.77734375" customWidth="1"/>
    <col min="14" max="14" width="5.77734375" customWidth="1"/>
  </cols>
  <sheetData>
    <row r="1" spans="1:106" ht="15.75" thickBot="1">
      <c r="A1" t="str">
        <f>'Data sheet'!A53</f>
        <v>Annual Report of New York American Water Company, Inc.  - Service Area 2                          Year Ended  December 31, 2018</v>
      </c>
      <c r="H1" t="str">
        <f>'Data sheet'!A53</f>
        <v>Annual Report of New York American Water Company, Inc.  - Service Area 2                          Year Ended  December 31, 2018</v>
      </c>
    </row>
    <row r="2" spans="1:106">
      <c r="A2" s="137"/>
      <c r="B2" s="138"/>
      <c r="C2" s="138"/>
      <c r="D2" s="138"/>
      <c r="E2" s="138"/>
      <c r="F2" s="138"/>
      <c r="G2" s="139"/>
      <c r="H2" s="137"/>
      <c r="I2" s="138"/>
      <c r="J2" s="138"/>
      <c r="K2" s="138"/>
      <c r="L2" s="138"/>
      <c r="M2" s="138"/>
      <c r="N2" s="139"/>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row>
    <row r="3" spans="1:106" ht="15.75">
      <c r="A3" s="125" t="s">
        <v>1391</v>
      </c>
      <c r="B3" s="93"/>
      <c r="C3" s="93"/>
      <c r="D3" s="93"/>
      <c r="E3" s="736"/>
      <c r="F3" s="93"/>
      <c r="G3" s="94"/>
      <c r="H3" s="125" t="s">
        <v>1392</v>
      </c>
      <c r="I3" s="123"/>
      <c r="J3" s="123"/>
      <c r="K3" s="123"/>
      <c r="L3" s="123"/>
      <c r="M3" s="123"/>
      <c r="N3" s="140"/>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row>
    <row r="4" spans="1:106">
      <c r="A4" s="131"/>
      <c r="B4" s="141"/>
      <c r="C4" s="141"/>
      <c r="D4" s="141"/>
      <c r="E4" s="141"/>
      <c r="F4" s="141"/>
      <c r="G4" s="663"/>
      <c r="H4" s="737"/>
      <c r="I4" s="141"/>
      <c r="J4" s="141"/>
      <c r="K4" s="141"/>
      <c r="L4" s="141"/>
      <c r="M4" s="141"/>
      <c r="N4" s="663"/>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row>
    <row r="5" spans="1:106">
      <c r="A5" s="95"/>
      <c r="B5" s="96" t="s">
        <v>1393</v>
      </c>
      <c r="C5" s="96"/>
      <c r="D5" s="96"/>
      <c r="E5" s="96"/>
      <c r="F5" s="96"/>
      <c r="G5" s="97"/>
      <c r="H5" s="738" t="s">
        <v>1394</v>
      </c>
      <c r="I5" s="96"/>
      <c r="J5" s="96"/>
      <c r="K5" s="96"/>
      <c r="L5" s="96"/>
      <c r="M5" s="96"/>
      <c r="N5" s="97"/>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row>
    <row r="6" spans="1:106">
      <c r="A6" s="95"/>
      <c r="B6" s="96" t="s">
        <v>1395</v>
      </c>
      <c r="C6" s="96"/>
      <c r="D6" s="96"/>
      <c r="E6" s="96"/>
      <c r="F6" s="96"/>
      <c r="G6" s="97"/>
      <c r="H6" s="738" t="s">
        <v>1396</v>
      </c>
      <c r="I6" s="96"/>
      <c r="J6" s="96"/>
      <c r="K6" s="96"/>
      <c r="L6" s="96"/>
      <c r="M6" s="96"/>
      <c r="N6" s="97"/>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row>
    <row r="7" spans="1:106">
      <c r="A7" s="95"/>
      <c r="B7" s="96" t="s">
        <v>1397</v>
      </c>
      <c r="C7" s="96"/>
      <c r="D7" s="96"/>
      <c r="E7" s="96"/>
      <c r="F7" s="96"/>
      <c r="G7" s="97"/>
      <c r="H7" s="95" t="s">
        <v>1398</v>
      </c>
      <c r="I7" s="96"/>
      <c r="J7" s="96"/>
      <c r="K7" s="96"/>
      <c r="L7" s="96"/>
      <c r="M7" s="96"/>
      <c r="N7" s="97"/>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row>
    <row r="8" spans="1:106">
      <c r="A8" s="95"/>
      <c r="B8" s="96" t="s">
        <v>1399</v>
      </c>
      <c r="C8" s="96"/>
      <c r="D8" s="96"/>
      <c r="E8" s="96"/>
      <c r="F8" s="96"/>
      <c r="G8" s="97"/>
      <c r="H8" s="95" t="s">
        <v>1400</v>
      </c>
      <c r="I8" s="96"/>
      <c r="J8" s="96"/>
      <c r="K8" s="96"/>
      <c r="L8" s="96"/>
      <c r="M8" s="96"/>
      <c r="N8" s="97"/>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row>
    <row r="9" spans="1:106">
      <c r="A9" s="95"/>
      <c r="B9" s="96" t="s">
        <v>1401</v>
      </c>
      <c r="C9" s="96"/>
      <c r="D9" s="96"/>
      <c r="E9" s="96"/>
      <c r="F9" s="96"/>
      <c r="G9" s="97"/>
      <c r="H9" s="95" t="s">
        <v>1402</v>
      </c>
      <c r="I9" s="96"/>
      <c r="J9" s="96"/>
      <c r="K9" s="96"/>
      <c r="L9" s="96"/>
      <c r="M9" s="96"/>
      <c r="N9" s="97"/>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row>
    <row r="10" spans="1:106">
      <c r="A10" s="95"/>
      <c r="B10" s="96" t="s">
        <v>1403</v>
      </c>
      <c r="C10" s="96"/>
      <c r="D10" s="96"/>
      <c r="E10" s="96"/>
      <c r="F10" s="96"/>
      <c r="G10" s="97"/>
      <c r="H10" s="95" t="s">
        <v>1404</v>
      </c>
      <c r="I10" s="96"/>
      <c r="J10" s="96"/>
      <c r="K10" s="96"/>
      <c r="L10" s="96"/>
      <c r="M10" s="96"/>
      <c r="N10" s="97"/>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row>
    <row r="11" spans="1:106">
      <c r="A11" s="95"/>
      <c r="B11" s="96" t="s">
        <v>1405</v>
      </c>
      <c r="C11" s="96"/>
      <c r="D11" s="96"/>
      <c r="E11" s="96"/>
      <c r="F11" s="96"/>
      <c r="G11" s="97"/>
      <c r="H11" s="95"/>
      <c r="I11" s="96"/>
      <c r="J11" s="96"/>
      <c r="K11" s="96"/>
      <c r="L11" s="96"/>
      <c r="M11" s="96"/>
      <c r="N11" s="97"/>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row>
    <row r="12" spans="1:106">
      <c r="A12" s="95"/>
      <c r="B12" s="96" t="s">
        <v>1406</v>
      </c>
      <c r="C12" s="96"/>
      <c r="D12" s="96"/>
      <c r="E12" s="96"/>
      <c r="F12" s="96"/>
      <c r="G12" s="97"/>
      <c r="H12" s="739" t="s">
        <v>1407</v>
      </c>
      <c r="I12" s="96"/>
      <c r="J12" s="96"/>
      <c r="K12" s="96"/>
      <c r="L12" s="96"/>
      <c r="M12" s="96"/>
      <c r="N12" s="97"/>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row>
    <row r="13" spans="1:106">
      <c r="A13" s="95"/>
      <c r="B13" s="96" t="s">
        <v>1408</v>
      </c>
      <c r="C13" s="96"/>
      <c r="D13" s="96"/>
      <c r="E13" s="96"/>
      <c r="F13" s="96"/>
      <c r="G13" s="97"/>
      <c r="H13" s="95"/>
      <c r="I13" s="96"/>
      <c r="J13" s="96"/>
      <c r="K13" s="96"/>
      <c r="L13" s="96"/>
      <c r="M13" s="96"/>
      <c r="N13" s="97"/>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row>
    <row r="14" spans="1:106">
      <c r="A14" s="95"/>
      <c r="B14" s="96" t="s">
        <v>1409</v>
      </c>
      <c r="C14" s="96"/>
      <c r="D14" s="96"/>
      <c r="E14" s="96"/>
      <c r="F14" s="96"/>
      <c r="G14" s="97"/>
      <c r="H14" s="95" t="s">
        <v>1410</v>
      </c>
      <c r="I14" s="96"/>
      <c r="J14" s="96"/>
      <c r="K14" s="96"/>
      <c r="L14" s="96"/>
      <c r="M14" s="96"/>
      <c r="N14" s="97"/>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row>
    <row r="15" spans="1:106">
      <c r="A15" s="95"/>
      <c r="B15" s="96" t="s">
        <v>1411</v>
      </c>
      <c r="C15" s="96"/>
      <c r="D15" s="96"/>
      <c r="E15" s="96"/>
      <c r="F15" s="96"/>
      <c r="G15" s="97"/>
      <c r="H15" s="95"/>
      <c r="I15" s="96"/>
      <c r="J15" s="96"/>
      <c r="K15" s="96"/>
      <c r="L15" s="96"/>
      <c r="M15" s="96"/>
      <c r="N15" s="97"/>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row>
    <row r="16" spans="1:106">
      <c r="A16" s="424"/>
      <c r="B16" s="146"/>
      <c r="C16" s="740" t="s">
        <v>1412</v>
      </c>
      <c r="D16" s="544"/>
      <c r="E16" s="146"/>
      <c r="F16" s="146"/>
      <c r="G16" s="152"/>
      <c r="H16" s="741" t="s">
        <v>1413</v>
      </c>
      <c r="I16" s="544"/>
      <c r="J16" s="740" t="s">
        <v>1414</v>
      </c>
      <c r="K16" s="544"/>
      <c r="L16" s="544"/>
      <c r="M16" s="544"/>
      <c r="N16" s="545"/>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row>
    <row r="17" spans="1:106">
      <c r="A17" s="116"/>
      <c r="B17" s="156"/>
      <c r="C17" s="156"/>
      <c r="D17" s="742" t="s">
        <v>1415</v>
      </c>
      <c r="E17" s="156"/>
      <c r="F17" s="156"/>
      <c r="G17" s="143"/>
      <c r="H17" s="95"/>
      <c r="I17" s="156"/>
      <c r="J17" s="156"/>
      <c r="K17" s="156"/>
      <c r="L17" s="163"/>
      <c r="M17" s="742" t="s">
        <v>2618</v>
      </c>
      <c r="N17" s="425"/>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row>
    <row r="18" spans="1:106">
      <c r="A18" s="116"/>
      <c r="B18" s="742" t="s">
        <v>1416</v>
      </c>
      <c r="C18" s="742" t="s">
        <v>1417</v>
      </c>
      <c r="D18" s="742" t="s">
        <v>1418</v>
      </c>
      <c r="E18" s="742" t="s">
        <v>1419</v>
      </c>
      <c r="F18" s="742" t="s">
        <v>1420</v>
      </c>
      <c r="G18" s="143"/>
      <c r="H18" s="116" t="s">
        <v>1421</v>
      </c>
      <c r="I18" s="742" t="s">
        <v>1415</v>
      </c>
      <c r="J18" s="742" t="s">
        <v>1845</v>
      </c>
      <c r="K18" s="156"/>
      <c r="L18" s="742" t="s">
        <v>1422</v>
      </c>
      <c r="M18" s="742" t="s">
        <v>1423</v>
      </c>
      <c r="N18" s="425"/>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row>
    <row r="19" spans="1:106">
      <c r="A19" s="116" t="s">
        <v>1122</v>
      </c>
      <c r="B19" s="742" t="s">
        <v>1424</v>
      </c>
      <c r="C19" s="742" t="s">
        <v>1425</v>
      </c>
      <c r="D19" s="742" t="s">
        <v>1426</v>
      </c>
      <c r="E19" s="742" t="s">
        <v>1937</v>
      </c>
      <c r="F19" s="742" t="s">
        <v>1937</v>
      </c>
      <c r="G19" s="425" t="s">
        <v>3822</v>
      </c>
      <c r="H19" s="116" t="s">
        <v>1427</v>
      </c>
      <c r="I19" s="742" t="s">
        <v>1428</v>
      </c>
      <c r="J19" s="742" t="s">
        <v>1429</v>
      </c>
      <c r="K19" s="742"/>
      <c r="L19" s="742" t="s">
        <v>1429</v>
      </c>
      <c r="M19" s="742" t="s">
        <v>1429</v>
      </c>
      <c r="N19" s="425" t="s">
        <v>1122</v>
      </c>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row>
    <row r="20" spans="1:106">
      <c r="A20" s="426" t="s">
        <v>1134</v>
      </c>
      <c r="B20" s="743" t="s">
        <v>3281</v>
      </c>
      <c r="C20" s="743" t="s">
        <v>3282</v>
      </c>
      <c r="D20" s="743" t="s">
        <v>3283</v>
      </c>
      <c r="E20" s="743" t="s">
        <v>3284</v>
      </c>
      <c r="F20" s="743" t="s">
        <v>3429</v>
      </c>
      <c r="G20" s="429" t="s">
        <v>3430</v>
      </c>
      <c r="H20" s="426" t="s">
        <v>3431</v>
      </c>
      <c r="I20" s="743" t="s">
        <v>3432</v>
      </c>
      <c r="J20" s="743" t="s">
        <v>3433</v>
      </c>
      <c r="K20" s="743" t="s">
        <v>3434</v>
      </c>
      <c r="L20" s="743" t="s">
        <v>3435</v>
      </c>
      <c r="M20" s="743" t="s">
        <v>3436</v>
      </c>
      <c r="N20" s="429" t="s">
        <v>1134</v>
      </c>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row>
    <row r="21" spans="1:106">
      <c r="A21" s="116"/>
      <c r="B21" s="156" t="s">
        <v>1430</v>
      </c>
      <c r="C21" s="156"/>
      <c r="D21" s="156"/>
      <c r="E21" s="156"/>
      <c r="F21" s="156"/>
      <c r="G21" s="143"/>
      <c r="H21" s="95"/>
      <c r="I21" s="156"/>
      <c r="J21" s="156"/>
      <c r="K21" s="744"/>
      <c r="L21" s="156"/>
      <c r="M21" s="565"/>
      <c r="N21" s="425"/>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row>
    <row r="22" spans="1:106">
      <c r="A22" s="116">
        <v>1</v>
      </c>
      <c r="B22" s="156" t="s">
        <v>1431</v>
      </c>
      <c r="C22" s="555">
        <v>-3986257</v>
      </c>
      <c r="D22" s="555"/>
      <c r="E22" s="1591">
        <v>1053411</v>
      </c>
      <c r="F22" s="1591"/>
      <c r="G22" s="964">
        <f>1447141-1</f>
        <v>1447140</v>
      </c>
      <c r="H22" s="2082">
        <f>+C22+E22-F22+G22</f>
        <v>-1485706</v>
      </c>
      <c r="I22" s="2083"/>
      <c r="J22" s="1591">
        <v>835358</v>
      </c>
      <c r="K22" s="677"/>
      <c r="L22" s="555"/>
      <c r="M22" s="555"/>
      <c r="N22" s="425">
        <v>1</v>
      </c>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row>
    <row r="23" spans="1:106">
      <c r="A23" s="116">
        <v>2</v>
      </c>
      <c r="B23" s="156" t="s">
        <v>1432</v>
      </c>
      <c r="C23" s="555">
        <v>0</v>
      </c>
      <c r="D23" s="555"/>
      <c r="E23" s="555">
        <v>330317</v>
      </c>
      <c r="F23" s="555">
        <v>330317</v>
      </c>
      <c r="G23" s="507"/>
      <c r="H23" s="2082">
        <f>+C23+E23-F23+G23</f>
        <v>0</v>
      </c>
      <c r="I23" s="1576"/>
      <c r="J23" s="1591">
        <v>225643</v>
      </c>
      <c r="K23" s="677"/>
      <c r="L23" s="555"/>
      <c r="M23" s="555"/>
      <c r="N23" s="425">
        <v>2</v>
      </c>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row>
    <row r="24" spans="1:106">
      <c r="A24" s="116">
        <v>3</v>
      </c>
      <c r="B24" s="156" t="s">
        <v>1433</v>
      </c>
      <c r="C24" s="555">
        <v>0</v>
      </c>
      <c r="D24" s="555"/>
      <c r="E24" s="555">
        <v>2197</v>
      </c>
      <c r="F24" s="555">
        <v>2197</v>
      </c>
      <c r="G24" s="507"/>
      <c r="H24" s="2082">
        <f>+C24+E24-F24+G24</f>
        <v>0</v>
      </c>
      <c r="I24" s="555"/>
      <c r="J24" s="1591">
        <v>1592</v>
      </c>
      <c r="K24" s="677"/>
      <c r="L24" s="555"/>
      <c r="M24" s="555"/>
      <c r="N24" s="425">
        <v>3</v>
      </c>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row>
    <row r="25" spans="1:106">
      <c r="A25" s="116">
        <v>4</v>
      </c>
      <c r="B25" s="156" t="s">
        <v>4190</v>
      </c>
      <c r="C25" s="555">
        <v>0</v>
      </c>
      <c r="D25" s="555"/>
      <c r="E25" s="555"/>
      <c r="F25" s="555"/>
      <c r="G25" s="507"/>
      <c r="H25" s="2082">
        <f>+C25+E25-F25+G25</f>
        <v>0</v>
      </c>
      <c r="I25" s="555"/>
      <c r="J25" s="1591"/>
      <c r="K25" s="677"/>
      <c r="L25" s="555"/>
      <c r="M25" s="555"/>
      <c r="N25" s="425">
        <v>4</v>
      </c>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row>
    <row r="26" spans="1:106">
      <c r="A26" s="116">
        <v>5</v>
      </c>
      <c r="B26" s="156" t="s">
        <v>1435</v>
      </c>
      <c r="C26" s="471">
        <f t="shared" ref="C26:J26" si="0">SUM(C22:C25)</f>
        <v>-3986257</v>
      </c>
      <c r="D26" s="471">
        <f t="shared" si="0"/>
        <v>0</v>
      </c>
      <c r="E26" s="471">
        <f t="shared" si="0"/>
        <v>1385925</v>
      </c>
      <c r="F26" s="471">
        <f t="shared" si="0"/>
        <v>332514</v>
      </c>
      <c r="G26" s="452">
        <f t="shared" si="0"/>
        <v>1447140</v>
      </c>
      <c r="H26" s="685">
        <f t="shared" si="0"/>
        <v>-1485706</v>
      </c>
      <c r="I26" s="471">
        <f t="shared" si="0"/>
        <v>0</v>
      </c>
      <c r="J26" s="471">
        <f t="shared" si="0"/>
        <v>1062593</v>
      </c>
      <c r="K26" s="677"/>
      <c r="L26" s="471">
        <f>SUM(L22:L25)</f>
        <v>0</v>
      </c>
      <c r="M26" s="471">
        <f>SUM(M22:M25)</f>
        <v>0</v>
      </c>
      <c r="N26" s="425">
        <v>5</v>
      </c>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row>
    <row r="27" spans="1:106">
      <c r="A27" s="116"/>
      <c r="B27" s="156" t="s">
        <v>1436</v>
      </c>
      <c r="C27" s="555"/>
      <c r="D27" s="555"/>
      <c r="E27" s="555"/>
      <c r="F27" s="555"/>
      <c r="G27" s="507"/>
      <c r="H27" s="159"/>
      <c r="I27" s="555"/>
      <c r="J27" s="555"/>
      <c r="K27" s="677"/>
      <c r="L27" s="555"/>
      <c r="M27" s="555"/>
      <c r="N27" s="425"/>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row>
    <row r="28" spans="1:106">
      <c r="A28" s="116">
        <v>6</v>
      </c>
      <c r="B28" s="156" t="s">
        <v>1437</v>
      </c>
      <c r="C28" s="555">
        <v>-561867</v>
      </c>
      <c r="D28" s="555"/>
      <c r="E28" s="555">
        <v>-763458</v>
      </c>
      <c r="F28" s="555"/>
      <c r="G28" s="507">
        <f>763431+1</f>
        <v>763432</v>
      </c>
      <c r="H28" s="2082">
        <f>+C28+E28-F28+G28</f>
        <v>-561893</v>
      </c>
      <c r="I28" s="555"/>
      <c r="J28" s="555">
        <v>-961698</v>
      </c>
      <c r="K28" s="677"/>
      <c r="L28" s="555"/>
      <c r="M28" s="555"/>
      <c r="N28" s="425">
        <v>6</v>
      </c>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row>
    <row r="29" spans="1:106">
      <c r="A29" s="116">
        <v>7</v>
      </c>
      <c r="B29" s="156" t="s">
        <v>1438</v>
      </c>
      <c r="C29" s="555"/>
      <c r="D29" s="555"/>
      <c r="E29" s="555"/>
      <c r="F29" s="555"/>
      <c r="G29" s="507"/>
      <c r="H29" s="159" t="s">
        <v>3904</v>
      </c>
      <c r="I29" s="555"/>
      <c r="J29" s="555"/>
      <c r="K29" s="677"/>
      <c r="L29" s="555"/>
      <c r="M29" s="555"/>
      <c r="N29" s="425">
        <v>7</v>
      </c>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row>
    <row r="30" spans="1:106">
      <c r="A30" s="116">
        <v>8</v>
      </c>
      <c r="B30" s="156" t="s">
        <v>1439</v>
      </c>
      <c r="C30" s="555"/>
      <c r="D30" s="555"/>
      <c r="E30" s="555"/>
      <c r="F30" s="555"/>
      <c r="G30" s="507"/>
      <c r="H30" s="159"/>
      <c r="I30" s="555"/>
      <c r="J30" s="555"/>
      <c r="K30" s="677"/>
      <c r="L30" s="555"/>
      <c r="M30" s="555"/>
      <c r="N30" s="425">
        <v>8</v>
      </c>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row>
    <row r="31" spans="1:106">
      <c r="A31" s="116"/>
      <c r="B31" s="156" t="s">
        <v>1440</v>
      </c>
      <c r="C31" s="555"/>
      <c r="D31" s="555"/>
      <c r="E31" s="555"/>
      <c r="F31" s="555"/>
      <c r="G31" s="507"/>
      <c r="H31" s="159"/>
      <c r="I31" s="555"/>
      <c r="J31" s="555"/>
      <c r="K31" s="677"/>
      <c r="L31" s="555"/>
      <c r="M31" s="555"/>
      <c r="N31" s="425"/>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row>
    <row r="32" spans="1:106">
      <c r="A32" s="116">
        <v>9</v>
      </c>
      <c r="B32" s="156" t="s">
        <v>1441</v>
      </c>
      <c r="C32" s="555" t="s">
        <v>3904</v>
      </c>
      <c r="D32" s="555"/>
      <c r="E32" s="555" t="s">
        <v>3904</v>
      </c>
      <c r="F32" s="555" t="s">
        <v>3904</v>
      </c>
      <c r="G32" s="507" t="s">
        <v>3904</v>
      </c>
      <c r="H32" s="159" t="s">
        <v>3904</v>
      </c>
      <c r="I32" s="555"/>
      <c r="J32" s="555"/>
      <c r="K32" s="677"/>
      <c r="L32" s="555"/>
      <c r="M32" s="555" t="s">
        <v>3904</v>
      </c>
      <c r="N32" s="425">
        <v>9</v>
      </c>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row>
    <row r="33" spans="1:106">
      <c r="A33" s="116">
        <v>10</v>
      </c>
      <c r="B33" s="156" t="s">
        <v>1442</v>
      </c>
      <c r="C33" s="555"/>
      <c r="D33" s="555"/>
      <c r="E33" s="555"/>
      <c r="F33" s="555"/>
      <c r="G33" s="507"/>
      <c r="H33" s="159"/>
      <c r="I33" s="555"/>
      <c r="J33" s="555"/>
      <c r="K33" s="677"/>
      <c r="L33" s="555"/>
      <c r="M33" s="555"/>
      <c r="N33" s="425">
        <v>10</v>
      </c>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row>
    <row r="34" spans="1:106">
      <c r="A34" s="116">
        <v>11</v>
      </c>
      <c r="B34" s="156" t="s">
        <v>1443</v>
      </c>
      <c r="C34" s="555"/>
      <c r="D34" s="555"/>
      <c r="E34" s="555"/>
      <c r="F34" s="555"/>
      <c r="G34" s="507"/>
      <c r="H34" s="159"/>
      <c r="I34" s="555"/>
      <c r="J34" s="555"/>
      <c r="K34" s="677"/>
      <c r="L34" s="555"/>
      <c r="M34" s="555"/>
      <c r="N34" s="425">
        <v>11</v>
      </c>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row>
    <row r="35" spans="1:106">
      <c r="A35" s="116">
        <v>12</v>
      </c>
      <c r="B35" s="156" t="s">
        <v>1444</v>
      </c>
      <c r="C35" s="555"/>
      <c r="D35" s="555"/>
      <c r="E35" s="555"/>
      <c r="F35" s="555"/>
      <c r="G35" s="507"/>
      <c r="H35" s="159" t="s">
        <v>3904</v>
      </c>
      <c r="I35" s="555"/>
      <c r="J35" s="555"/>
      <c r="K35" s="677"/>
      <c r="L35" s="555"/>
      <c r="M35" s="555"/>
      <c r="N35" s="425">
        <v>12</v>
      </c>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row>
    <row r="36" spans="1:106">
      <c r="A36" s="116">
        <v>13</v>
      </c>
      <c r="B36" s="156" t="s">
        <v>1445</v>
      </c>
      <c r="C36" s="555"/>
      <c r="D36" s="555"/>
      <c r="E36" s="555">
        <v>5990</v>
      </c>
      <c r="F36" s="555">
        <v>5990</v>
      </c>
      <c r="G36" s="507"/>
      <c r="H36" s="2082">
        <f>+C36+E36-F36+G36</f>
        <v>0</v>
      </c>
      <c r="I36" s="555"/>
      <c r="J36" s="555">
        <v>4603</v>
      </c>
      <c r="K36" s="677"/>
      <c r="L36" s="555"/>
      <c r="M36" s="555"/>
      <c r="N36" s="425">
        <v>13</v>
      </c>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row>
    <row r="37" spans="1:106">
      <c r="A37" s="116">
        <v>14</v>
      </c>
      <c r="B37" s="156" t="s">
        <v>1446</v>
      </c>
      <c r="C37" s="555"/>
      <c r="D37" s="555"/>
      <c r="E37" s="555"/>
      <c r="F37" s="555"/>
      <c r="G37" s="507"/>
      <c r="H37" s="159" t="s">
        <v>3904</v>
      </c>
      <c r="I37" s="555"/>
      <c r="J37" s="555"/>
      <c r="K37" s="677"/>
      <c r="L37" s="555"/>
      <c r="M37" s="555"/>
      <c r="N37" s="425">
        <v>14</v>
      </c>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row>
    <row r="38" spans="1:106">
      <c r="A38" s="116">
        <v>15</v>
      </c>
      <c r="B38" s="156" t="s">
        <v>1447</v>
      </c>
      <c r="C38" s="555">
        <v>6494</v>
      </c>
      <c r="D38" s="555"/>
      <c r="E38" s="555"/>
      <c r="F38" s="555"/>
      <c r="G38" s="507"/>
      <c r="H38" s="2082">
        <f>+C38+E38-F38+G38</f>
        <v>6494</v>
      </c>
      <c r="I38" s="555"/>
      <c r="J38" s="555"/>
      <c r="K38" s="677"/>
      <c r="L38" s="555"/>
      <c r="M38" s="555"/>
      <c r="N38" s="425">
        <v>15</v>
      </c>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row>
    <row r="39" spans="1:106">
      <c r="A39" s="116">
        <v>16</v>
      </c>
      <c r="B39" s="156" t="s">
        <v>1448</v>
      </c>
      <c r="C39" s="555"/>
      <c r="D39" s="555"/>
      <c r="E39" s="555"/>
      <c r="F39" s="555"/>
      <c r="G39" s="507"/>
      <c r="H39" s="159" t="s">
        <v>3904</v>
      </c>
      <c r="I39" s="555"/>
      <c r="J39" s="555"/>
      <c r="K39" s="677"/>
      <c r="L39" s="555"/>
      <c r="M39" s="555"/>
      <c r="N39" s="425">
        <v>16</v>
      </c>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row>
    <row r="40" spans="1:106">
      <c r="A40" s="2230">
        <v>17</v>
      </c>
      <c r="B40" s="156" t="s">
        <v>4360</v>
      </c>
      <c r="C40" s="555"/>
      <c r="D40" s="555"/>
      <c r="E40" s="555">
        <v>80744</v>
      </c>
      <c r="F40" s="555">
        <v>89254</v>
      </c>
      <c r="G40" s="507">
        <v>8510</v>
      </c>
      <c r="H40" s="2082">
        <f>+C40+E40-F40+G40</f>
        <v>0</v>
      </c>
      <c r="I40" s="555"/>
      <c r="J40" s="555">
        <v>80744</v>
      </c>
      <c r="K40" s="677"/>
      <c r="L40" s="555"/>
      <c r="M40" s="555"/>
      <c r="N40" s="425">
        <v>17</v>
      </c>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row>
    <row r="41" spans="1:106">
      <c r="A41" s="116">
        <v>18</v>
      </c>
      <c r="B41" s="156" t="s">
        <v>4361</v>
      </c>
      <c r="C41" s="555"/>
      <c r="D41" s="555"/>
      <c r="E41" s="555">
        <v>349480</v>
      </c>
      <c r="F41" s="555"/>
      <c r="G41" s="507">
        <v>-349480</v>
      </c>
      <c r="H41" s="2082">
        <f>+C41+E41-F41+G41</f>
        <v>0</v>
      </c>
      <c r="I41" s="555"/>
      <c r="J41" s="555">
        <v>349480</v>
      </c>
      <c r="K41" s="677"/>
      <c r="L41" s="555"/>
      <c r="M41" s="555"/>
      <c r="N41" s="425">
        <v>18</v>
      </c>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row>
    <row r="42" spans="1:106">
      <c r="A42" s="116">
        <v>19</v>
      </c>
      <c r="B42" s="156" t="s">
        <v>1435</v>
      </c>
      <c r="C42" s="471">
        <f t="shared" ref="C42:J42" si="1">SUM(C28:C41)</f>
        <v>-555373</v>
      </c>
      <c r="D42" s="471">
        <f t="shared" si="1"/>
        <v>0</v>
      </c>
      <c r="E42" s="471">
        <f t="shared" si="1"/>
        <v>-327244</v>
      </c>
      <c r="F42" s="471">
        <f t="shared" si="1"/>
        <v>95244</v>
      </c>
      <c r="G42" s="452">
        <f t="shared" si="1"/>
        <v>422462</v>
      </c>
      <c r="H42" s="685">
        <f t="shared" si="1"/>
        <v>-555399</v>
      </c>
      <c r="I42" s="471">
        <f t="shared" si="1"/>
        <v>0</v>
      </c>
      <c r="J42" s="471">
        <f t="shared" si="1"/>
        <v>-526871</v>
      </c>
      <c r="K42" s="677"/>
      <c r="L42" s="471">
        <f>SUM(L28:L41)</f>
        <v>0</v>
      </c>
      <c r="M42" s="471">
        <f>SUM(M28:M41)</f>
        <v>0</v>
      </c>
      <c r="N42" s="425">
        <v>19</v>
      </c>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row>
    <row r="43" spans="1:106">
      <c r="A43" s="116"/>
      <c r="B43" s="156" t="s">
        <v>1449</v>
      </c>
      <c r="C43" s="555"/>
      <c r="D43" s="555"/>
      <c r="E43" s="555"/>
      <c r="F43" s="555"/>
      <c r="G43" s="507"/>
      <c r="H43" s="159" t="s">
        <v>3904</v>
      </c>
      <c r="I43" s="555"/>
      <c r="J43" s="555"/>
      <c r="K43" s="677"/>
      <c r="L43" s="555"/>
      <c r="M43" s="555"/>
      <c r="N43" s="425"/>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row>
    <row r="44" spans="1:106">
      <c r="A44" s="116">
        <f>+A42+1</f>
        <v>20</v>
      </c>
      <c r="B44" s="156" t="s">
        <v>1450</v>
      </c>
      <c r="C44" s="555">
        <v>-86652</v>
      </c>
      <c r="D44" s="555">
        <v>88826</v>
      </c>
      <c r="E44" s="1591">
        <v>14165524</v>
      </c>
      <c r="F44" s="1591">
        <v>14716723</v>
      </c>
      <c r="G44" s="964">
        <v>-631285</v>
      </c>
      <c r="H44" s="2082">
        <v>-33323</v>
      </c>
      <c r="I44" s="1591">
        <f>+D44-C44-E44+F44+G44+H44</f>
        <v>62069</v>
      </c>
      <c r="J44" s="1591">
        <v>13796195</v>
      </c>
      <c r="K44" s="677"/>
      <c r="L44" s="555"/>
      <c r="M44" s="555"/>
      <c r="N44" s="425">
        <v>20</v>
      </c>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row>
    <row r="45" spans="1:106">
      <c r="A45" s="2230">
        <f>+A44+1</f>
        <v>21</v>
      </c>
      <c r="B45" s="156" t="s">
        <v>1451</v>
      </c>
      <c r="C45" s="555"/>
      <c r="D45" s="555"/>
      <c r="E45" s="555"/>
      <c r="F45" s="555"/>
      <c r="G45" s="507"/>
      <c r="H45" s="2082"/>
      <c r="I45" s="555"/>
      <c r="J45" s="555"/>
      <c r="K45" s="677"/>
      <c r="L45" s="555"/>
      <c r="M45" s="555"/>
      <c r="N45" s="425">
        <f>+N44+1</f>
        <v>21</v>
      </c>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row>
    <row r="46" spans="1:106">
      <c r="A46" s="2230">
        <f t="shared" ref="A46:A51" si="2">+A45+1</f>
        <v>22</v>
      </c>
      <c r="B46" s="156" t="s">
        <v>1452</v>
      </c>
      <c r="C46" s="555"/>
      <c r="D46" s="555"/>
      <c r="E46" s="555"/>
      <c r="F46" s="555"/>
      <c r="G46" s="507"/>
      <c r="H46" s="159" t="s">
        <v>3904</v>
      </c>
      <c r="I46" s="555"/>
      <c r="J46" s="555"/>
      <c r="K46" s="677"/>
      <c r="L46" s="555"/>
      <c r="M46" s="555"/>
      <c r="N46" s="425">
        <f t="shared" ref="N46:N51" si="3">+N45+1</f>
        <v>22</v>
      </c>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row>
    <row r="47" spans="1:106">
      <c r="A47" s="2230">
        <f t="shared" si="2"/>
        <v>23</v>
      </c>
      <c r="B47" s="156" t="s">
        <v>1453</v>
      </c>
      <c r="C47" s="555"/>
      <c r="D47" s="555"/>
      <c r="E47" s="555"/>
      <c r="F47" s="555"/>
      <c r="G47" s="507"/>
      <c r="H47" s="159" t="s">
        <v>3904</v>
      </c>
      <c r="I47" s="555"/>
      <c r="J47" s="555"/>
      <c r="K47" s="677"/>
      <c r="L47" s="555"/>
      <c r="M47" s="555"/>
      <c r="N47" s="425">
        <f t="shared" si="3"/>
        <v>23</v>
      </c>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row>
    <row r="48" spans="1:106">
      <c r="A48" s="2230">
        <f t="shared" si="2"/>
        <v>24</v>
      </c>
      <c r="B48" s="156" t="s">
        <v>1454</v>
      </c>
      <c r="C48" s="555"/>
      <c r="D48" s="555"/>
      <c r="E48" s="555"/>
      <c r="F48" s="555"/>
      <c r="G48" s="507"/>
      <c r="H48" s="159" t="s">
        <v>3904</v>
      </c>
      <c r="I48" s="555"/>
      <c r="J48" s="555"/>
      <c r="K48" s="677"/>
      <c r="L48" s="555"/>
      <c r="M48" s="555"/>
      <c r="N48" s="425">
        <f t="shared" si="3"/>
        <v>24</v>
      </c>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row>
    <row r="49" spans="1:106">
      <c r="A49" s="2230">
        <f t="shared" si="2"/>
        <v>25</v>
      </c>
      <c r="B49" s="156" t="s">
        <v>1447</v>
      </c>
      <c r="C49" s="555"/>
      <c r="D49" s="555"/>
      <c r="E49" s="555"/>
      <c r="F49" s="555"/>
      <c r="G49" s="507"/>
      <c r="H49" s="159" t="s">
        <v>3904</v>
      </c>
      <c r="I49" s="555"/>
      <c r="J49" s="555"/>
      <c r="K49" s="677"/>
      <c r="L49" s="555"/>
      <c r="M49" s="555"/>
      <c r="N49" s="425">
        <f t="shared" si="3"/>
        <v>25</v>
      </c>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row>
    <row r="50" spans="1:106">
      <c r="A50" s="2230">
        <f t="shared" si="2"/>
        <v>26</v>
      </c>
      <c r="B50" s="1590" t="s">
        <v>4168</v>
      </c>
      <c r="C50" s="555"/>
      <c r="D50" s="1591"/>
      <c r="E50" s="1591"/>
      <c r="F50" s="1591"/>
      <c r="G50" s="507"/>
      <c r="H50" s="2082">
        <f>+C50+E50-F50+G50</f>
        <v>0</v>
      </c>
      <c r="I50" s="1591">
        <v>0</v>
      </c>
      <c r="J50" s="1591"/>
      <c r="K50" s="677"/>
      <c r="L50" s="555"/>
      <c r="M50" s="555"/>
      <c r="N50" s="425">
        <f t="shared" si="3"/>
        <v>26</v>
      </c>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row>
    <row r="51" spans="1:106">
      <c r="A51" s="2230">
        <f t="shared" si="2"/>
        <v>27</v>
      </c>
      <c r="B51" s="156" t="s">
        <v>1435</v>
      </c>
      <c r="C51" s="471">
        <f t="shared" ref="C51:J51" si="4">SUM(C44:C50)</f>
        <v>-86652</v>
      </c>
      <c r="D51" s="471">
        <f t="shared" si="4"/>
        <v>88826</v>
      </c>
      <c r="E51" s="471">
        <f t="shared" si="4"/>
        <v>14165524</v>
      </c>
      <c r="F51" s="471">
        <f t="shared" si="4"/>
        <v>14716723</v>
      </c>
      <c r="G51" s="452">
        <f t="shared" si="4"/>
        <v>-631285</v>
      </c>
      <c r="H51" s="685">
        <f t="shared" si="4"/>
        <v>-33323</v>
      </c>
      <c r="I51" s="471">
        <f t="shared" si="4"/>
        <v>62069</v>
      </c>
      <c r="J51" s="471">
        <f t="shared" si="4"/>
        <v>13796195</v>
      </c>
      <c r="K51" s="677"/>
      <c r="L51" s="471">
        <f>SUM(L44:L50)</f>
        <v>0</v>
      </c>
      <c r="M51" s="471">
        <f>SUM(M44:M50)</f>
        <v>0</v>
      </c>
      <c r="N51" s="425">
        <f t="shared" si="3"/>
        <v>27</v>
      </c>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row>
    <row r="52" spans="1:106">
      <c r="A52" s="116"/>
      <c r="B52" s="156" t="s">
        <v>1455</v>
      </c>
      <c r="C52" s="555"/>
      <c r="D52" s="555"/>
      <c r="E52" s="555"/>
      <c r="F52" s="555"/>
      <c r="G52" s="507"/>
      <c r="H52" s="159"/>
      <c r="I52" s="555"/>
      <c r="J52" s="555"/>
      <c r="K52" s="677"/>
      <c r="L52" s="555"/>
      <c r="M52" s="555"/>
      <c r="N52" s="425"/>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row>
    <row r="53" spans="1:106">
      <c r="A53" s="116">
        <f>+A51+1</f>
        <v>28</v>
      </c>
      <c r="B53" s="156"/>
      <c r="C53" s="555"/>
      <c r="D53" s="555"/>
      <c r="E53" s="555"/>
      <c r="F53" s="555"/>
      <c r="G53" s="507"/>
      <c r="H53" s="159" t="s">
        <v>3904</v>
      </c>
      <c r="I53" s="555"/>
      <c r="J53" s="555"/>
      <c r="K53" s="677"/>
      <c r="L53" s="555"/>
      <c r="M53" s="555"/>
      <c r="N53" s="425">
        <v>28</v>
      </c>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row>
    <row r="54" spans="1:106">
      <c r="A54" s="116">
        <f>+A53+1</f>
        <v>29</v>
      </c>
      <c r="B54" s="156"/>
      <c r="C54" s="555"/>
      <c r="D54" s="555"/>
      <c r="E54" s="555"/>
      <c r="F54" s="555"/>
      <c r="G54" s="507"/>
      <c r="H54" s="2082"/>
      <c r="I54" s="1576"/>
      <c r="J54" s="555"/>
      <c r="K54" s="677"/>
      <c r="L54" s="555"/>
      <c r="M54" s="555"/>
      <c r="N54" s="425">
        <f>+N53+1</f>
        <v>29</v>
      </c>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row>
    <row r="55" spans="1:106">
      <c r="A55" s="2230">
        <f t="shared" ref="A55:A65" si="5">+A54+1</f>
        <v>30</v>
      </c>
      <c r="B55" s="156"/>
      <c r="C55" s="555"/>
      <c r="D55" s="555"/>
      <c r="E55" s="555"/>
      <c r="F55" s="555"/>
      <c r="G55" s="507"/>
      <c r="H55" s="2082"/>
      <c r="I55" s="1591"/>
      <c r="J55" s="1592"/>
      <c r="K55" s="2084"/>
      <c r="L55" s="745"/>
      <c r="M55" s="745"/>
      <c r="N55" s="425">
        <f t="shared" ref="N55:N65" si="6">+N54+1</f>
        <v>30</v>
      </c>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row>
    <row r="56" spans="1:106">
      <c r="A56" s="2230">
        <f t="shared" si="5"/>
        <v>31</v>
      </c>
      <c r="B56" s="156"/>
      <c r="C56" s="555"/>
      <c r="D56" s="555"/>
      <c r="E56" s="555"/>
      <c r="F56" s="555"/>
      <c r="G56" s="507"/>
      <c r="H56" s="2082"/>
      <c r="I56" s="1591"/>
      <c r="J56" s="1592"/>
      <c r="K56" s="677"/>
      <c r="L56" s="555"/>
      <c r="M56" s="555"/>
      <c r="N56" s="425">
        <f t="shared" si="6"/>
        <v>31</v>
      </c>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row>
    <row r="57" spans="1:106">
      <c r="A57" s="2230">
        <f t="shared" si="5"/>
        <v>32</v>
      </c>
      <c r="B57" s="676"/>
      <c r="C57" s="555"/>
      <c r="D57" s="555"/>
      <c r="E57" s="555"/>
      <c r="F57" s="555"/>
      <c r="G57" s="507"/>
      <c r="H57" s="1905"/>
      <c r="I57" s="1576"/>
      <c r="J57" s="555"/>
      <c r="K57" s="677"/>
      <c r="L57" s="555"/>
      <c r="M57" s="555"/>
      <c r="N57" s="425">
        <f t="shared" si="6"/>
        <v>32</v>
      </c>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row>
    <row r="58" spans="1:106">
      <c r="A58" s="2230">
        <f t="shared" si="5"/>
        <v>33</v>
      </c>
      <c r="B58" s="156"/>
      <c r="C58" s="555"/>
      <c r="D58" s="555"/>
      <c r="E58" s="555"/>
      <c r="F58" s="555"/>
      <c r="G58" s="507"/>
      <c r="H58" s="159"/>
      <c r="I58" s="555"/>
      <c r="J58" s="555"/>
      <c r="K58" s="677"/>
      <c r="L58" s="555"/>
      <c r="M58" s="555"/>
      <c r="N58" s="425">
        <f t="shared" si="6"/>
        <v>33</v>
      </c>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row>
    <row r="59" spans="1:106">
      <c r="A59" s="2230">
        <f t="shared" si="5"/>
        <v>34</v>
      </c>
      <c r="B59" s="156"/>
      <c r="C59" s="555"/>
      <c r="D59" s="555"/>
      <c r="E59" s="555"/>
      <c r="F59" s="555"/>
      <c r="G59" s="507"/>
      <c r="H59" s="159"/>
      <c r="I59" s="555"/>
      <c r="J59" s="555"/>
      <c r="K59" s="677"/>
      <c r="L59" s="555"/>
      <c r="M59" s="555"/>
      <c r="N59" s="425">
        <f t="shared" si="6"/>
        <v>34</v>
      </c>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row>
    <row r="60" spans="1:106">
      <c r="A60" s="2230">
        <f t="shared" si="5"/>
        <v>35</v>
      </c>
      <c r="B60" s="156" t="s">
        <v>6</v>
      </c>
      <c r="C60" s="555"/>
      <c r="D60" s="555"/>
      <c r="E60" s="555"/>
      <c r="F60" s="555"/>
      <c r="G60" s="507"/>
      <c r="H60" s="159"/>
      <c r="I60" s="555"/>
      <c r="J60" s="555"/>
      <c r="K60" s="677"/>
      <c r="L60" s="555"/>
      <c r="M60" s="555"/>
      <c r="N60" s="425">
        <f t="shared" si="6"/>
        <v>35</v>
      </c>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row>
    <row r="61" spans="1:106">
      <c r="A61" s="2230">
        <f t="shared" si="5"/>
        <v>36</v>
      </c>
      <c r="B61" s="156"/>
      <c r="C61" s="555"/>
      <c r="D61" s="555"/>
      <c r="E61" s="555"/>
      <c r="F61" s="555"/>
      <c r="G61" s="507"/>
      <c r="H61" s="159"/>
      <c r="I61" s="555"/>
      <c r="J61" s="555"/>
      <c r="K61" s="677"/>
      <c r="L61" s="555"/>
      <c r="M61" s="555"/>
      <c r="N61" s="425">
        <f t="shared" si="6"/>
        <v>36</v>
      </c>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row>
    <row r="62" spans="1:106">
      <c r="A62" s="2230">
        <f t="shared" si="5"/>
        <v>37</v>
      </c>
      <c r="B62" s="156"/>
      <c r="C62" s="555"/>
      <c r="D62" s="555"/>
      <c r="E62" s="555"/>
      <c r="F62" s="555"/>
      <c r="G62" s="747"/>
      <c r="H62" s="159"/>
      <c r="I62" s="555"/>
      <c r="J62" s="555"/>
      <c r="K62" s="677"/>
      <c r="L62" s="555"/>
      <c r="M62" s="555"/>
      <c r="N62" s="425">
        <f t="shared" si="6"/>
        <v>37</v>
      </c>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row>
    <row r="63" spans="1:106">
      <c r="A63" s="2230">
        <f t="shared" si="5"/>
        <v>38</v>
      </c>
      <c r="B63" s="156"/>
      <c r="C63" s="555"/>
      <c r="D63" s="555"/>
      <c r="E63" s="555"/>
      <c r="F63" s="555"/>
      <c r="G63" s="747"/>
      <c r="H63" s="159"/>
      <c r="I63" s="555"/>
      <c r="J63" s="555"/>
      <c r="K63" s="677"/>
      <c r="L63" s="555"/>
      <c r="M63" s="555"/>
      <c r="N63" s="425">
        <f t="shared" si="6"/>
        <v>38</v>
      </c>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row>
    <row r="64" spans="1:106">
      <c r="A64" s="2230">
        <f t="shared" si="5"/>
        <v>39</v>
      </c>
      <c r="B64" s="156"/>
      <c r="C64" s="555"/>
      <c r="D64" s="555"/>
      <c r="E64" s="555"/>
      <c r="F64" s="555"/>
      <c r="G64" s="747"/>
      <c r="H64" s="159"/>
      <c r="I64" s="555"/>
      <c r="J64" s="555"/>
      <c r="K64" s="677"/>
      <c r="L64" s="555"/>
      <c r="M64" s="555"/>
      <c r="N64" s="425">
        <f t="shared" si="6"/>
        <v>39</v>
      </c>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row>
    <row r="65" spans="1:106">
      <c r="A65" s="2230">
        <f t="shared" si="5"/>
        <v>40</v>
      </c>
      <c r="B65" s="156"/>
      <c r="C65" s="555"/>
      <c r="D65" s="555"/>
      <c r="E65" s="555"/>
      <c r="F65" s="555"/>
      <c r="G65" s="747"/>
      <c r="H65" s="159"/>
      <c r="I65" s="555"/>
      <c r="J65" s="555"/>
      <c r="K65" s="677"/>
      <c r="L65" s="555"/>
      <c r="M65" s="555"/>
      <c r="N65" s="425">
        <f t="shared" si="6"/>
        <v>40</v>
      </c>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row>
    <row r="66" spans="1:106" ht="15.75" thickBot="1">
      <c r="A66" s="748">
        <v>41</v>
      </c>
      <c r="B66" s="458" t="s">
        <v>2616</v>
      </c>
      <c r="C66" s="2085">
        <f t="shared" ref="C66:M66" si="7">C26+C42+C51+SUM(C52:C65)</f>
        <v>-4628282</v>
      </c>
      <c r="D66" s="2085">
        <f t="shared" si="7"/>
        <v>88826</v>
      </c>
      <c r="E66" s="2085">
        <f t="shared" si="7"/>
        <v>15224205</v>
      </c>
      <c r="F66" s="2085">
        <f t="shared" si="7"/>
        <v>15144481</v>
      </c>
      <c r="G66" s="2086">
        <f t="shared" si="7"/>
        <v>1238317</v>
      </c>
      <c r="H66" s="2087">
        <f t="shared" si="7"/>
        <v>-2074428</v>
      </c>
      <c r="I66" s="2085">
        <f t="shared" si="7"/>
        <v>62069</v>
      </c>
      <c r="J66" s="2085">
        <f t="shared" si="7"/>
        <v>14331917</v>
      </c>
      <c r="K66" s="2085">
        <f t="shared" si="7"/>
        <v>0</v>
      </c>
      <c r="L66" s="2085">
        <f t="shared" si="7"/>
        <v>0</v>
      </c>
      <c r="M66" s="2085">
        <f t="shared" si="7"/>
        <v>0</v>
      </c>
      <c r="N66" s="463">
        <v>41</v>
      </c>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row>
    <row r="67" spans="1:106">
      <c r="A67" s="96" t="s">
        <v>1527</v>
      </c>
      <c r="B67" s="96"/>
      <c r="C67" s="487"/>
      <c r="D67" s="487"/>
      <c r="E67" s="487"/>
      <c r="F67" s="487"/>
      <c r="G67" s="487"/>
      <c r="H67" s="487"/>
      <c r="I67" s="487"/>
      <c r="J67" s="487"/>
      <c r="K67" s="487"/>
      <c r="L67" s="487"/>
      <c r="M67" s="2088" t="s">
        <v>1527</v>
      </c>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row>
    <row r="68" spans="1:106">
      <c r="A68" s="123" t="s">
        <v>1456</v>
      </c>
      <c r="B68" s="126"/>
      <c r="C68" s="126"/>
      <c r="D68" s="126"/>
      <c r="E68" s="123"/>
      <c r="F68" s="123"/>
      <c r="G68" s="123"/>
      <c r="H68" s="123" t="s">
        <v>1457</v>
      </c>
      <c r="I68" s="126"/>
      <c r="J68" s="126"/>
      <c r="K68" s="126"/>
      <c r="L68" s="123"/>
      <c r="M68" s="123"/>
      <c r="N68" s="123"/>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row>
    <row r="69" spans="1:106" ht="15.75" thickBot="1">
      <c r="A69" s="11" t="str">
        <f>'Data sheet'!A53</f>
        <v>Annual Report of New York American Water Company, Inc.  - Service Area 2                          Year Ended  December 31, 2018</v>
      </c>
      <c r="C69" s="126"/>
      <c r="D69" s="126"/>
      <c r="E69" s="123"/>
      <c r="F69" s="123"/>
      <c r="G69" s="123"/>
      <c r="H69" s="123"/>
      <c r="I69" s="126"/>
      <c r="J69" s="126"/>
      <c r="K69" s="126"/>
      <c r="L69" s="123"/>
      <c r="M69" s="123"/>
      <c r="N69" s="123"/>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row>
    <row r="70" spans="1:106">
      <c r="A70" s="137"/>
      <c r="B70" s="138"/>
      <c r="C70" s="138"/>
      <c r="D70" s="138"/>
      <c r="E70" s="138"/>
      <c r="F70" s="138"/>
      <c r="G70" s="139"/>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row>
    <row r="71" spans="1:106" ht="15.75">
      <c r="A71" s="125" t="s">
        <v>1392</v>
      </c>
      <c r="B71" s="123"/>
      <c r="C71" s="123"/>
      <c r="D71" s="123"/>
      <c r="E71" s="123"/>
      <c r="F71" s="123"/>
      <c r="G71" s="140"/>
      <c r="H71" s="539"/>
      <c r="I71" s="96"/>
      <c r="J71" s="96"/>
      <c r="K71" s="96"/>
      <c r="L71" s="96"/>
      <c r="M71" s="193"/>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row>
    <row r="72" spans="1:106">
      <c r="A72" s="95"/>
      <c r="B72" s="96"/>
      <c r="C72" s="96"/>
      <c r="D72" s="96"/>
      <c r="E72" s="323"/>
      <c r="F72" s="11"/>
      <c r="G72" s="97"/>
      <c r="H72" s="96"/>
      <c r="I72" s="96"/>
      <c r="J72" s="96"/>
      <c r="K72" s="96"/>
      <c r="L72" s="323"/>
      <c r="M72" s="96"/>
      <c r="N72" s="96"/>
    </row>
    <row r="73" spans="1:106">
      <c r="A73" s="741" t="s">
        <v>1414</v>
      </c>
      <c r="B73" s="544"/>
      <c r="C73" s="544"/>
      <c r="D73" s="544"/>
      <c r="E73" s="544"/>
      <c r="F73" s="544"/>
      <c r="G73" s="545"/>
      <c r="H73" s="96"/>
      <c r="I73" s="96"/>
      <c r="J73" s="96"/>
      <c r="K73" s="96"/>
      <c r="L73" s="96"/>
      <c r="M73" s="96"/>
      <c r="N73" s="96"/>
    </row>
    <row r="74" spans="1:106">
      <c r="A74" s="116"/>
      <c r="B74" s="156"/>
      <c r="C74" s="742" t="s">
        <v>2218</v>
      </c>
      <c r="D74" s="742" t="s">
        <v>1458</v>
      </c>
      <c r="E74" s="742" t="s">
        <v>1459</v>
      </c>
      <c r="F74" s="742" t="s">
        <v>4077</v>
      </c>
      <c r="G74" s="143"/>
      <c r="H74" s="96"/>
      <c r="I74" s="96"/>
      <c r="J74" s="96"/>
      <c r="K74" s="96"/>
      <c r="L74" s="96"/>
      <c r="M74" s="96"/>
      <c r="N74" s="103"/>
    </row>
    <row r="75" spans="1:106">
      <c r="A75" s="116"/>
      <c r="B75" s="742" t="s">
        <v>1416</v>
      </c>
      <c r="C75" s="742" t="s">
        <v>1460</v>
      </c>
      <c r="D75" s="742" t="s">
        <v>1461</v>
      </c>
      <c r="E75" s="742" t="s">
        <v>1462</v>
      </c>
      <c r="F75" s="163"/>
      <c r="G75" s="169"/>
      <c r="H75" s="96"/>
      <c r="I75" s="96"/>
      <c r="J75" s="96"/>
      <c r="K75" s="96"/>
      <c r="L75" s="96"/>
      <c r="M75" s="96"/>
      <c r="N75" s="103"/>
    </row>
    <row r="76" spans="1:106">
      <c r="A76" s="116" t="s">
        <v>1122</v>
      </c>
      <c r="B76" s="742" t="s">
        <v>1424</v>
      </c>
      <c r="C76" s="742" t="s">
        <v>2913</v>
      </c>
      <c r="D76" s="742" t="s">
        <v>2914</v>
      </c>
      <c r="E76" s="742" t="s">
        <v>2915</v>
      </c>
      <c r="F76" s="742" t="s">
        <v>1132</v>
      </c>
      <c r="G76" s="425" t="s">
        <v>1132</v>
      </c>
      <c r="H76" s="96"/>
      <c r="I76" s="96"/>
      <c r="J76" s="96"/>
      <c r="K76" s="96"/>
      <c r="L76" s="96"/>
      <c r="M76" s="96"/>
      <c r="N76" s="103"/>
    </row>
    <row r="77" spans="1:106">
      <c r="A77" s="426" t="s">
        <v>1134</v>
      </c>
      <c r="B77" s="743" t="s">
        <v>3281</v>
      </c>
      <c r="C77" s="743" t="s">
        <v>2916</v>
      </c>
      <c r="D77" s="743" t="s">
        <v>2917</v>
      </c>
      <c r="E77" s="743" t="s">
        <v>2918</v>
      </c>
      <c r="F77" s="743" t="s">
        <v>2919</v>
      </c>
      <c r="G77" s="429" t="s">
        <v>2920</v>
      </c>
      <c r="H77" s="96"/>
      <c r="I77" s="96"/>
      <c r="J77" s="96"/>
      <c r="K77" s="96"/>
      <c r="L77" s="96"/>
      <c r="M77" s="96"/>
      <c r="N77" s="103"/>
    </row>
    <row r="78" spans="1:106">
      <c r="A78" s="116"/>
      <c r="B78" s="156" t="s">
        <v>1430</v>
      </c>
      <c r="C78" s="156"/>
      <c r="D78" s="156"/>
      <c r="E78" s="156"/>
      <c r="F78" s="156"/>
      <c r="G78" s="143"/>
      <c r="H78" s="96"/>
      <c r="I78" s="96"/>
      <c r="J78" s="96"/>
      <c r="K78" s="96"/>
      <c r="L78" s="96"/>
      <c r="M78" s="96"/>
      <c r="N78" s="103"/>
    </row>
    <row r="79" spans="1:106">
      <c r="A79" s="116">
        <v>1</v>
      </c>
      <c r="B79" s="156" t="s">
        <v>1431</v>
      </c>
      <c r="C79" s="574">
        <v>218053</v>
      </c>
      <c r="D79" s="574"/>
      <c r="E79" s="574"/>
      <c r="F79" s="574"/>
      <c r="G79" s="506"/>
      <c r="H79" s="464"/>
      <c r="I79" s="464"/>
      <c r="J79" s="464"/>
      <c r="K79" s="487"/>
      <c r="L79" s="487"/>
      <c r="M79" s="464"/>
      <c r="N79" s="103"/>
    </row>
    <row r="80" spans="1:106">
      <c r="A80" s="116">
        <v>2</v>
      </c>
      <c r="B80" s="156" t="s">
        <v>1432</v>
      </c>
      <c r="C80" s="555"/>
      <c r="D80" s="555"/>
      <c r="E80" s="555"/>
      <c r="F80" s="555">
        <f>+E23-J23</f>
        <v>104674</v>
      </c>
      <c r="G80" s="507"/>
      <c r="H80" s="487"/>
      <c r="I80" s="464"/>
      <c r="J80" s="487"/>
      <c r="K80" s="487"/>
      <c r="L80" s="487"/>
      <c r="M80" s="487"/>
      <c r="N80" s="103"/>
    </row>
    <row r="81" spans="1:14">
      <c r="A81" s="116">
        <v>3</v>
      </c>
      <c r="B81" s="156" t="s">
        <v>1433</v>
      </c>
      <c r="C81" s="555"/>
      <c r="D81" s="555"/>
      <c r="E81" s="555"/>
      <c r="F81" s="555">
        <f>+E24-J24</f>
        <v>605</v>
      </c>
      <c r="G81" s="507"/>
      <c r="H81" s="487"/>
      <c r="I81" s="487"/>
      <c r="J81" s="487"/>
      <c r="K81" s="487"/>
      <c r="L81" s="487"/>
      <c r="M81" s="487"/>
      <c r="N81" s="103"/>
    </row>
    <row r="82" spans="1:14">
      <c r="A82" s="116">
        <v>4</v>
      </c>
      <c r="B82" s="156" t="s">
        <v>1434</v>
      </c>
      <c r="C82" s="555"/>
      <c r="D82" s="555"/>
      <c r="E82" s="555"/>
      <c r="F82" s="555"/>
      <c r="G82" s="507"/>
      <c r="H82" s="487"/>
      <c r="I82" s="487"/>
      <c r="J82" s="487"/>
      <c r="K82" s="487"/>
      <c r="L82" s="487"/>
      <c r="M82" s="487"/>
      <c r="N82" s="103"/>
    </row>
    <row r="83" spans="1:14">
      <c r="A83" s="116">
        <v>5</v>
      </c>
      <c r="B83" s="156" t="s">
        <v>1435</v>
      </c>
      <c r="C83" s="471">
        <f>SUM(C79:C82)</f>
        <v>218053</v>
      </c>
      <c r="D83" s="471">
        <f>SUM(D79:D82)</f>
        <v>0</v>
      </c>
      <c r="E83" s="471">
        <f>SUM(E79:E82)</f>
        <v>0</v>
      </c>
      <c r="F83" s="471">
        <f>SUM(F79:F82)</f>
        <v>105279</v>
      </c>
      <c r="G83" s="452">
        <f>SUM(G79:G82)</f>
        <v>0</v>
      </c>
      <c r="H83" s="487"/>
      <c r="I83" s="487"/>
      <c r="J83" s="487"/>
      <c r="K83" s="487"/>
      <c r="L83" s="487"/>
      <c r="M83" s="487"/>
      <c r="N83" s="103"/>
    </row>
    <row r="84" spans="1:14">
      <c r="A84" s="116"/>
      <c r="B84" s="156" t="s">
        <v>1436</v>
      </c>
      <c r="C84" s="555"/>
      <c r="D84" s="555"/>
      <c r="E84" s="555"/>
      <c r="F84" s="555"/>
      <c r="G84" s="507"/>
      <c r="H84" s="487"/>
      <c r="I84" s="487"/>
      <c r="J84" s="487"/>
      <c r="K84" s="487"/>
      <c r="L84" s="487"/>
      <c r="M84" s="487"/>
      <c r="N84" s="103"/>
    </row>
    <row r="85" spans="1:14">
      <c r="A85" s="116">
        <v>6</v>
      </c>
      <c r="B85" s="156" t="s">
        <v>1437</v>
      </c>
      <c r="C85" s="555">
        <v>198241</v>
      </c>
      <c r="D85" s="555"/>
      <c r="E85" s="555"/>
      <c r="F85" s="555"/>
      <c r="G85" s="507"/>
      <c r="H85" s="487"/>
      <c r="I85" s="487"/>
      <c r="J85" s="487"/>
      <c r="K85" s="487"/>
      <c r="L85" s="487"/>
      <c r="M85" s="487"/>
      <c r="N85" s="103"/>
    </row>
    <row r="86" spans="1:14" ht="23.25">
      <c r="A86" s="116">
        <v>7</v>
      </c>
      <c r="B86" s="156" t="s">
        <v>1438</v>
      </c>
      <c r="C86" s="555"/>
      <c r="D86" s="555"/>
      <c r="E86" s="555"/>
      <c r="F86" s="555"/>
      <c r="G86" s="507"/>
      <c r="H86" s="750"/>
      <c r="I86" s="480"/>
      <c r="J86" s="480"/>
      <c r="K86" s="480"/>
      <c r="L86" s="480"/>
      <c r="M86" s="480"/>
      <c r="N86" s="123"/>
    </row>
    <row r="87" spans="1:14">
      <c r="A87" s="116">
        <v>8</v>
      </c>
      <c r="B87" s="156" t="s">
        <v>1439</v>
      </c>
      <c r="C87" s="555"/>
      <c r="D87" s="555"/>
      <c r="E87" s="555"/>
      <c r="F87" s="555"/>
      <c r="G87" s="507"/>
      <c r="H87" s="487"/>
      <c r="I87" s="487"/>
      <c r="J87" s="487"/>
      <c r="K87" s="487"/>
      <c r="L87" s="487"/>
      <c r="M87" s="487"/>
      <c r="N87" s="103"/>
    </row>
    <row r="88" spans="1:14">
      <c r="A88" s="116"/>
      <c r="B88" s="156" t="s">
        <v>1440</v>
      </c>
      <c r="C88" s="555"/>
      <c r="D88" s="555"/>
      <c r="E88" s="555"/>
      <c r="F88" s="555"/>
      <c r="G88" s="507"/>
      <c r="H88" s="487"/>
      <c r="I88" s="487"/>
      <c r="J88" s="487"/>
      <c r="K88" s="487"/>
      <c r="L88" s="487"/>
      <c r="M88" s="487"/>
      <c r="N88" s="103"/>
    </row>
    <row r="89" spans="1:14">
      <c r="A89" s="116">
        <v>9</v>
      </c>
      <c r="B89" s="156" t="s">
        <v>1441</v>
      </c>
      <c r="C89" s="555" t="s">
        <v>3904</v>
      </c>
      <c r="D89" s="555"/>
      <c r="E89" s="555" t="s">
        <v>3904</v>
      </c>
      <c r="F89" s="555" t="s">
        <v>3904</v>
      </c>
      <c r="G89" s="507" t="s">
        <v>3904</v>
      </c>
      <c r="H89" s="487"/>
      <c r="I89" s="487"/>
      <c r="J89" s="487"/>
      <c r="K89" s="487"/>
      <c r="L89" s="487"/>
      <c r="M89" s="487"/>
      <c r="N89" s="103"/>
    </row>
    <row r="90" spans="1:14">
      <c r="A90" s="116">
        <v>10</v>
      </c>
      <c r="B90" s="156" t="s">
        <v>1442</v>
      </c>
      <c r="C90" s="555"/>
      <c r="D90" s="555"/>
      <c r="E90" s="555"/>
      <c r="F90" s="555"/>
      <c r="G90" s="507"/>
      <c r="H90" s="487"/>
      <c r="I90" s="487"/>
      <c r="J90" s="487"/>
      <c r="K90" s="487"/>
      <c r="L90" s="487"/>
      <c r="M90" s="487"/>
      <c r="N90" s="103"/>
    </row>
    <row r="91" spans="1:14">
      <c r="A91" s="116">
        <v>11</v>
      </c>
      <c r="B91" s="156" t="s">
        <v>1443</v>
      </c>
      <c r="C91" s="555"/>
      <c r="D91" s="555"/>
      <c r="E91" s="555"/>
      <c r="F91" s="555"/>
      <c r="G91" s="507"/>
      <c r="H91" s="487"/>
      <c r="I91" s="487"/>
      <c r="J91" s="487"/>
      <c r="K91" s="487"/>
      <c r="L91" s="487"/>
      <c r="M91" s="487"/>
      <c r="N91" s="103"/>
    </row>
    <row r="92" spans="1:14">
      <c r="A92" s="116">
        <v>12</v>
      </c>
      <c r="B92" s="156" t="s">
        <v>1444</v>
      </c>
      <c r="C92" s="555"/>
      <c r="D92" s="555"/>
      <c r="E92" s="555"/>
      <c r="F92" s="555"/>
      <c r="G92" s="507"/>
      <c r="H92" s="487"/>
      <c r="I92" s="487"/>
      <c r="J92" s="487"/>
      <c r="K92" s="487"/>
      <c r="L92" s="487"/>
      <c r="M92" s="487"/>
      <c r="N92" s="103"/>
    </row>
    <row r="93" spans="1:14">
      <c r="A93" s="116">
        <v>13</v>
      </c>
      <c r="B93" s="156" t="s">
        <v>1445</v>
      </c>
      <c r="C93" s="555"/>
      <c r="D93" s="555"/>
      <c r="E93" s="555"/>
      <c r="F93" s="555">
        <f>+E36-J36</f>
        <v>1387</v>
      </c>
      <c r="G93" s="507"/>
      <c r="H93" s="487"/>
      <c r="I93" s="487"/>
      <c r="J93" s="487"/>
      <c r="K93" s="487"/>
      <c r="L93" s="487"/>
      <c r="M93" s="487"/>
      <c r="N93" s="103"/>
    </row>
    <row r="94" spans="1:14">
      <c r="A94" s="116">
        <v>14</v>
      </c>
      <c r="B94" s="156" t="s">
        <v>1446</v>
      </c>
      <c r="C94" s="555"/>
      <c r="D94" s="555"/>
      <c r="E94" s="555"/>
      <c r="F94" s="555"/>
      <c r="G94" s="507"/>
      <c r="H94" s="487"/>
      <c r="I94" s="487"/>
      <c r="J94" s="487"/>
      <c r="K94" s="487"/>
      <c r="L94" s="487"/>
      <c r="M94" s="487"/>
      <c r="N94" s="103"/>
    </row>
    <row r="95" spans="1:14">
      <c r="A95" s="116">
        <v>15</v>
      </c>
      <c r="B95" s="156" t="s">
        <v>1447</v>
      </c>
      <c r="C95" s="555" t="s">
        <v>3904</v>
      </c>
      <c r="D95" s="555"/>
      <c r="E95" s="555" t="s">
        <v>3904</v>
      </c>
      <c r="F95" s="555" t="s">
        <v>3904</v>
      </c>
      <c r="G95" s="507"/>
      <c r="H95" s="487"/>
      <c r="I95" s="487"/>
      <c r="J95" s="487"/>
      <c r="K95" s="487"/>
      <c r="L95" s="487"/>
      <c r="M95" s="487"/>
      <c r="N95" s="103"/>
    </row>
    <row r="96" spans="1:14">
      <c r="A96" s="116">
        <v>16</v>
      </c>
      <c r="B96" s="156" t="s">
        <v>1448</v>
      </c>
      <c r="C96" s="555"/>
      <c r="D96" s="555"/>
      <c r="E96" s="555"/>
      <c r="F96" s="555"/>
      <c r="G96" s="507"/>
      <c r="H96" s="487"/>
      <c r="I96" s="487"/>
      <c r="J96" s="487"/>
      <c r="K96" s="487"/>
      <c r="L96" s="487"/>
      <c r="M96" s="487"/>
      <c r="N96" s="103"/>
    </row>
    <row r="97" spans="1:14">
      <c r="A97" s="116">
        <v>17</v>
      </c>
      <c r="B97" s="156" t="s">
        <v>1434</v>
      </c>
      <c r="C97" s="555"/>
      <c r="D97" s="555"/>
      <c r="E97" s="555"/>
      <c r="F97" s="555"/>
      <c r="G97" s="507"/>
      <c r="H97" s="487"/>
      <c r="I97" s="487"/>
      <c r="J97" s="487"/>
      <c r="K97" s="487"/>
      <c r="L97" s="487"/>
      <c r="M97" s="487"/>
      <c r="N97" s="103"/>
    </row>
    <row r="98" spans="1:14">
      <c r="A98" s="116">
        <v>18</v>
      </c>
      <c r="B98" s="156" t="s">
        <v>1435</v>
      </c>
      <c r="C98" s="471">
        <f>SUM(C85:C97)</f>
        <v>198241</v>
      </c>
      <c r="D98" s="471">
        <f>SUM(D85:D97)</f>
        <v>0</v>
      </c>
      <c r="E98" s="471">
        <f>SUM(E85:E97)</f>
        <v>0</v>
      </c>
      <c r="F98" s="471">
        <f>SUM(F85:F97)</f>
        <v>1387</v>
      </c>
      <c r="G98" s="452">
        <f>SUM(G85:G97)</f>
        <v>0</v>
      </c>
      <c r="H98" s="487"/>
      <c r="I98" s="487"/>
      <c r="J98" s="487"/>
      <c r="K98" s="487"/>
      <c r="L98" s="487"/>
      <c r="M98" s="487"/>
      <c r="N98" s="103"/>
    </row>
    <row r="99" spans="1:14">
      <c r="A99" s="116"/>
      <c r="B99" s="156" t="s">
        <v>1449</v>
      </c>
      <c r="C99" s="555"/>
      <c r="D99" s="555"/>
      <c r="E99" s="555"/>
      <c r="F99" s="555"/>
      <c r="G99" s="507"/>
      <c r="H99" s="487"/>
      <c r="I99" s="487"/>
      <c r="J99" s="487"/>
      <c r="K99" s="487"/>
      <c r="L99" s="487"/>
      <c r="M99" s="487"/>
      <c r="N99" s="103"/>
    </row>
    <row r="100" spans="1:14">
      <c r="A100" s="116">
        <v>19</v>
      </c>
      <c r="B100" s="156" t="s">
        <v>4275</v>
      </c>
      <c r="C100" s="555"/>
      <c r="D100" s="555"/>
      <c r="E100" s="555"/>
      <c r="F100" s="555"/>
      <c r="G100" s="507">
        <v>369329</v>
      </c>
      <c r="H100" s="487"/>
      <c r="I100" s="487"/>
      <c r="J100" s="487"/>
      <c r="K100" s="487"/>
      <c r="L100" s="487"/>
      <c r="M100" s="487"/>
      <c r="N100" s="103"/>
    </row>
    <row r="101" spans="1:14">
      <c r="A101" s="116">
        <v>20</v>
      </c>
      <c r="B101" s="156" t="s">
        <v>1451</v>
      </c>
      <c r="C101" s="555"/>
      <c r="D101" s="555"/>
      <c r="E101" s="555"/>
      <c r="F101" s="555"/>
      <c r="G101" s="507"/>
      <c r="H101" s="487"/>
      <c r="I101" s="487"/>
      <c r="J101" s="487"/>
      <c r="K101" s="487"/>
      <c r="L101" s="487"/>
      <c r="M101" s="487"/>
      <c r="N101" s="103"/>
    </row>
    <row r="102" spans="1:14">
      <c r="A102" s="116">
        <v>21</v>
      </c>
      <c r="B102" s="156" t="s">
        <v>1452</v>
      </c>
      <c r="C102" s="555"/>
      <c r="D102" s="555"/>
      <c r="E102" s="555"/>
      <c r="F102" s="555"/>
      <c r="G102" s="507"/>
      <c r="H102" s="487"/>
      <c r="I102" s="487"/>
      <c r="J102" s="487"/>
      <c r="K102" s="487"/>
      <c r="L102" s="487"/>
      <c r="M102" s="487"/>
      <c r="N102" s="103"/>
    </row>
    <row r="103" spans="1:14">
      <c r="A103" s="116">
        <v>22</v>
      </c>
      <c r="B103" s="156" t="s">
        <v>1453</v>
      </c>
      <c r="C103" s="555"/>
      <c r="D103" s="555"/>
      <c r="E103" s="555"/>
      <c r="F103" s="555"/>
      <c r="G103" s="507"/>
      <c r="H103" s="487"/>
      <c r="I103" s="487"/>
      <c r="J103" s="487"/>
      <c r="K103" s="487"/>
      <c r="L103" s="487"/>
      <c r="M103" s="487"/>
      <c r="N103" s="103"/>
    </row>
    <row r="104" spans="1:14">
      <c r="A104" s="116">
        <v>23</v>
      </c>
      <c r="B104" s="156" t="s">
        <v>1454</v>
      </c>
      <c r="C104" s="555"/>
      <c r="D104" s="555"/>
      <c r="E104" s="555"/>
      <c r="F104" s="555"/>
      <c r="G104" s="507"/>
      <c r="H104" s="487"/>
      <c r="I104" s="487"/>
      <c r="J104" s="487"/>
      <c r="K104" s="487"/>
      <c r="L104" s="487"/>
      <c r="M104" s="487"/>
      <c r="N104" s="103"/>
    </row>
    <row r="105" spans="1:14">
      <c r="A105" s="116">
        <v>24</v>
      </c>
      <c r="B105" s="156" t="s">
        <v>1447</v>
      </c>
      <c r="C105" s="555"/>
      <c r="D105" s="555"/>
      <c r="E105" s="555"/>
      <c r="F105" s="555"/>
      <c r="G105" s="507"/>
      <c r="H105" s="487"/>
      <c r="I105" s="487"/>
      <c r="J105" s="487"/>
      <c r="K105" s="487"/>
      <c r="L105" s="487"/>
      <c r="M105" s="487"/>
      <c r="N105" s="103"/>
    </row>
    <row r="106" spans="1:14">
      <c r="A106" s="116">
        <v>25</v>
      </c>
      <c r="B106" s="156" t="s">
        <v>1434</v>
      </c>
      <c r="C106" s="555"/>
      <c r="D106" s="555"/>
      <c r="E106" s="555"/>
      <c r="F106" s="555"/>
      <c r="G106" s="507"/>
      <c r="H106" s="487"/>
      <c r="I106" s="487"/>
      <c r="J106" s="487"/>
      <c r="K106" s="487"/>
      <c r="L106" s="487"/>
      <c r="M106" s="487"/>
      <c r="N106" s="103"/>
    </row>
    <row r="107" spans="1:14">
      <c r="A107" s="116">
        <v>26</v>
      </c>
      <c r="B107" s="156" t="s">
        <v>1435</v>
      </c>
      <c r="C107" s="471">
        <f>SUM(C100:C106)</f>
        <v>0</v>
      </c>
      <c r="D107" s="471">
        <f>SUM(D100:D106)</f>
        <v>0</v>
      </c>
      <c r="E107" s="471">
        <f>SUM(E100:E106)</f>
        <v>0</v>
      </c>
      <c r="F107" s="471">
        <f>SUM(F100:F106)</f>
        <v>0</v>
      </c>
      <c r="G107" s="452">
        <f>SUM(G100:G106)</f>
        <v>369329</v>
      </c>
      <c r="H107" s="487"/>
      <c r="I107" s="487"/>
      <c r="J107" s="487"/>
      <c r="K107" s="487"/>
      <c r="L107" s="487"/>
      <c r="M107" s="487"/>
      <c r="N107" s="103"/>
    </row>
    <row r="108" spans="1:14">
      <c r="A108" s="116"/>
      <c r="B108" s="156" t="s">
        <v>1455</v>
      </c>
      <c r="C108" s="555"/>
      <c r="D108" s="555"/>
      <c r="E108" s="555"/>
      <c r="F108" s="555"/>
      <c r="G108" s="507"/>
      <c r="H108" s="487"/>
      <c r="I108" s="487"/>
      <c r="J108" s="487"/>
      <c r="K108" s="487"/>
      <c r="L108" s="487"/>
      <c r="M108" s="487"/>
      <c r="N108" s="103"/>
    </row>
    <row r="109" spans="1:14">
      <c r="A109" s="116">
        <v>27</v>
      </c>
      <c r="B109" s="156"/>
      <c r="C109" s="555"/>
      <c r="D109" s="555"/>
      <c r="E109" s="555"/>
      <c r="F109" s="555"/>
      <c r="G109" s="507"/>
      <c r="H109" s="487"/>
      <c r="I109" s="487"/>
      <c r="J109" s="487"/>
      <c r="K109" s="487"/>
      <c r="L109" s="487"/>
      <c r="M109" s="487"/>
      <c r="N109" s="103"/>
    </row>
    <row r="110" spans="1:14">
      <c r="A110" s="116">
        <v>28</v>
      </c>
      <c r="B110" s="156"/>
      <c r="C110" s="555"/>
      <c r="D110" s="555"/>
      <c r="E110" s="555"/>
      <c r="F110" s="555"/>
      <c r="G110" s="507"/>
      <c r="H110" s="487"/>
      <c r="I110" s="487"/>
      <c r="J110" s="487"/>
      <c r="K110" s="487"/>
      <c r="L110" s="487"/>
      <c r="M110" s="487"/>
      <c r="N110" s="103"/>
    </row>
    <row r="111" spans="1:14">
      <c r="A111" s="116">
        <v>29</v>
      </c>
      <c r="B111" s="625"/>
      <c r="C111" s="745"/>
      <c r="D111" s="745"/>
      <c r="E111" s="745"/>
      <c r="F111" s="745"/>
      <c r="G111" s="696"/>
      <c r="H111" s="11"/>
      <c r="I111" s="11"/>
      <c r="J111" s="11"/>
      <c r="K111" s="11"/>
      <c r="L111" s="11"/>
      <c r="M111" s="11"/>
      <c r="N111" s="103"/>
    </row>
    <row r="112" spans="1:14">
      <c r="A112" s="116">
        <v>30</v>
      </c>
      <c r="B112" s="156"/>
      <c r="C112" s="555"/>
      <c r="D112" s="555"/>
      <c r="E112" s="555"/>
      <c r="F112" s="555"/>
      <c r="G112" s="507"/>
      <c r="H112" s="487"/>
      <c r="I112" s="487"/>
      <c r="J112" s="487"/>
      <c r="K112" s="487"/>
      <c r="L112" s="487"/>
      <c r="M112" s="487"/>
      <c r="N112" s="103"/>
    </row>
    <row r="113" spans="1:14">
      <c r="A113" s="116">
        <v>31</v>
      </c>
      <c r="B113" s="676"/>
      <c r="C113" s="555"/>
      <c r="D113" s="555"/>
      <c r="E113" s="555"/>
      <c r="F113" s="555"/>
      <c r="G113" s="507"/>
      <c r="H113" s="487"/>
      <c r="I113" s="487"/>
      <c r="J113" s="487"/>
      <c r="K113" s="487"/>
      <c r="L113" s="487"/>
      <c r="M113" s="487"/>
      <c r="N113" s="103"/>
    </row>
    <row r="114" spans="1:14">
      <c r="A114" s="116">
        <v>32</v>
      </c>
      <c r="B114" s="156"/>
      <c r="C114" s="555"/>
      <c r="D114" s="555"/>
      <c r="E114" s="555"/>
      <c r="F114" s="555"/>
      <c r="G114" s="507"/>
      <c r="H114" s="96"/>
      <c r="I114" s="96"/>
      <c r="J114" s="96"/>
      <c r="K114" s="96"/>
      <c r="L114" s="96"/>
      <c r="M114" s="96"/>
      <c r="N114" s="103"/>
    </row>
    <row r="115" spans="1:14">
      <c r="A115" s="116">
        <v>33</v>
      </c>
      <c r="B115" s="156"/>
      <c r="C115" s="555"/>
      <c r="D115" s="555"/>
      <c r="E115" s="555"/>
      <c r="F115" s="555"/>
      <c r="G115" s="507"/>
      <c r="H115" s="487"/>
      <c r="I115" s="487"/>
      <c r="J115" s="487"/>
      <c r="K115" s="487"/>
      <c r="L115" s="487"/>
      <c r="M115" s="487"/>
      <c r="N115" s="103"/>
    </row>
    <row r="116" spans="1:14">
      <c r="A116" s="116">
        <v>34</v>
      </c>
      <c r="B116" s="156"/>
      <c r="C116" s="555"/>
      <c r="D116" s="555"/>
      <c r="E116" s="555"/>
      <c r="F116" s="555"/>
      <c r="G116" s="507"/>
      <c r="H116" s="96"/>
      <c r="I116" s="96"/>
      <c r="J116" s="96"/>
      <c r="K116" s="96"/>
      <c r="L116" s="96"/>
      <c r="M116" s="96"/>
      <c r="N116" s="103"/>
    </row>
    <row r="117" spans="1:14">
      <c r="A117" s="116">
        <v>35</v>
      </c>
      <c r="B117" s="156"/>
      <c r="C117" s="555"/>
      <c r="D117" s="555"/>
      <c r="E117" s="555"/>
      <c r="F117" s="555"/>
      <c r="G117" s="507"/>
      <c r="H117" s="96"/>
      <c r="I117" s="96"/>
      <c r="J117" s="96"/>
      <c r="K117" s="96"/>
      <c r="L117" s="96"/>
      <c r="M117" s="96"/>
      <c r="N117" s="103"/>
    </row>
    <row r="118" spans="1:14">
      <c r="A118" s="116">
        <v>36</v>
      </c>
      <c r="B118" s="156"/>
      <c r="C118" s="555"/>
      <c r="D118" s="555"/>
      <c r="E118" s="555"/>
      <c r="F118" s="555"/>
      <c r="G118" s="747"/>
      <c r="H118" s="487"/>
      <c r="I118" s="487"/>
      <c r="J118" s="487"/>
      <c r="K118" s="487"/>
      <c r="L118" s="487"/>
      <c r="M118" s="487"/>
      <c r="N118" s="103"/>
    </row>
    <row r="119" spans="1:14">
      <c r="A119" s="116">
        <v>37</v>
      </c>
      <c r="B119" s="156"/>
      <c r="C119" s="555"/>
      <c r="D119" s="555"/>
      <c r="E119" s="555"/>
      <c r="F119" s="555"/>
      <c r="G119" s="747"/>
      <c r="H119" s="487"/>
      <c r="I119" s="487"/>
      <c r="J119" s="487"/>
      <c r="K119" s="487"/>
      <c r="L119" s="487"/>
      <c r="M119" s="487"/>
      <c r="N119" s="103"/>
    </row>
    <row r="120" spans="1:14">
      <c r="A120" s="116">
        <v>38</v>
      </c>
      <c r="B120" s="156"/>
      <c r="C120" s="555"/>
      <c r="D120" s="555"/>
      <c r="E120" s="555"/>
      <c r="F120" s="555"/>
      <c r="G120" s="747"/>
      <c r="H120" s="487"/>
      <c r="I120" s="487"/>
      <c r="J120" s="487"/>
      <c r="K120" s="487"/>
      <c r="L120" s="487"/>
      <c r="M120" s="487"/>
      <c r="N120" s="103"/>
    </row>
    <row r="121" spans="1:14">
      <c r="A121" s="116">
        <v>39</v>
      </c>
      <c r="B121" s="156"/>
      <c r="C121" s="555"/>
      <c r="D121" s="555"/>
      <c r="E121" s="555"/>
      <c r="F121" s="555"/>
      <c r="G121" s="747"/>
      <c r="H121" s="487"/>
      <c r="I121" s="487"/>
      <c r="J121" s="487"/>
      <c r="K121" s="487"/>
      <c r="L121" s="487"/>
      <c r="M121" s="487"/>
      <c r="N121" s="103"/>
    </row>
    <row r="122" spans="1:14" ht="15.75" thickBot="1">
      <c r="A122" s="748">
        <v>40</v>
      </c>
      <c r="B122" s="458" t="s">
        <v>2616</v>
      </c>
      <c r="C122" s="557">
        <f>C83+C98+C107+SUM(C108:C121)</f>
        <v>416294</v>
      </c>
      <c r="D122" s="557">
        <f>D83+D98+D107+SUM(D108:D121)</f>
        <v>0</v>
      </c>
      <c r="E122" s="557">
        <f>E83+E98+E107+SUM(E108:E121)</f>
        <v>0</v>
      </c>
      <c r="F122" s="557">
        <f>F83+F98+F107+SUM(F108:F121)</f>
        <v>106666</v>
      </c>
      <c r="G122" s="461">
        <f>G83+G98+G107+SUM(G108:G121)</f>
        <v>369329</v>
      </c>
      <c r="H122" s="464"/>
      <c r="I122" s="464"/>
      <c r="J122" s="464"/>
      <c r="K122" s="464"/>
      <c r="L122" s="464"/>
      <c r="M122" s="464"/>
      <c r="N122" s="103"/>
    </row>
    <row r="123" spans="1:14">
      <c r="A123" t="s">
        <v>2921</v>
      </c>
    </row>
    <row r="124" spans="1:14" ht="18">
      <c r="A124" s="123" t="s">
        <v>2922</v>
      </c>
      <c r="B124" s="126"/>
      <c r="C124" s="751"/>
      <c r="D124" s="126"/>
      <c r="E124" s="123"/>
      <c r="F124" s="123"/>
      <c r="G124" s="123"/>
      <c r="H124" s="11"/>
      <c r="I124" s="752"/>
      <c r="J124" s="11"/>
      <c r="K124" s="11"/>
      <c r="L124" s="123"/>
      <c r="M124" s="123"/>
      <c r="N124" s="123"/>
    </row>
    <row r="133" spans="1:3">
      <c r="A133" s="96"/>
      <c r="B133" s="96"/>
      <c r="C133" s="96"/>
    </row>
    <row r="134" spans="1:3">
      <c r="A134" s="11"/>
      <c r="B134" s="96"/>
    </row>
    <row r="135" spans="1:3">
      <c r="A135" s="11"/>
      <c r="B135" s="96"/>
    </row>
    <row r="136" spans="1:3">
      <c r="A136" s="11"/>
      <c r="B136" s="96"/>
    </row>
    <row r="137" spans="1:3">
      <c r="A137" s="11"/>
      <c r="B137" s="96"/>
    </row>
    <row r="138" spans="1:3">
      <c r="A138" s="11"/>
      <c r="B138" s="96"/>
    </row>
    <row r="139" spans="1:3">
      <c r="A139" s="11"/>
      <c r="B139" s="96"/>
    </row>
    <row r="140" spans="1:3">
      <c r="A140" s="11"/>
      <c r="B140" s="96"/>
    </row>
    <row r="141" spans="1:3">
      <c r="A141" s="11"/>
      <c r="B141" s="96"/>
    </row>
    <row r="142" spans="1:3">
      <c r="A142" s="11"/>
      <c r="B142" s="96"/>
    </row>
    <row r="143" spans="1:3">
      <c r="A143" s="11"/>
      <c r="B143" s="96"/>
    </row>
    <row r="144" spans="1:3">
      <c r="A144" s="11"/>
      <c r="B144" s="96"/>
    </row>
    <row r="145" spans="1:2">
      <c r="A145" s="11"/>
      <c r="B145" s="96"/>
    </row>
  </sheetData>
  <customSheetViews>
    <customSheetView guid="{2AF3F5E9-4F61-4561-B177-4F48CBC3D886}" scale="60" colorId="22" showPageBreaks="1" printArea="1" view="pageBreakPreview">
      <selection activeCell="B40" sqref="B40"/>
      <rowBreaks count="1" manualBreakCount="1">
        <brk id="67" max="16383" man="1"/>
      </rowBreaks>
      <colBreaks count="1" manualBreakCount="1">
        <brk id="7" max="1048575" man="1"/>
      </colBreaks>
      <pageMargins left="0.4" right="0.4" top="0.3" bottom="0.3" header="0.5" footer="0.5"/>
      <pageSetup scale="67" pageOrder="overThenDown" orientation="portrait" r:id="rId1"/>
      <headerFooter alignWithMargins="0"/>
    </customSheetView>
    <customSheetView guid="{D7BBBF77-F838-4AB2-B5F9-DD407B90DD55}" scale="60" colorId="22" showPageBreaks="1" printArea="1" view="pageBreakPreview">
      <selection activeCell="B40" sqref="B40"/>
      <rowBreaks count="1" manualBreakCount="1">
        <brk id="67" max="16383" man="1"/>
      </rowBreaks>
      <colBreaks count="1" manualBreakCount="1">
        <brk id="7" max="1048575" man="1"/>
      </colBreaks>
      <pageMargins left="0.4" right="0.4" top="0.3" bottom="0.3" header="0.5" footer="0.5"/>
      <pageSetup scale="67" pageOrder="overThenDown" orientation="portrait" r:id="rId2"/>
      <headerFooter alignWithMargins="0"/>
    </customSheetView>
    <customSheetView guid="{4C413893-8AAD-4C6B-9F27-B589EDCD884E}" scale="70" colorId="22" showPageBreaks="1" printArea="1" topLeftCell="A4">
      <selection activeCell="I47" sqref="I47"/>
      <rowBreaks count="1" manualBreakCount="1">
        <brk id="67" max="16383" man="1"/>
      </rowBreaks>
      <colBreaks count="1" manualBreakCount="1">
        <brk id="7" max="1048575" man="1"/>
      </colBreaks>
      <pageMargins left="0.4" right="0.4" top="0.3" bottom="0.3" header="0.5" footer="0.5"/>
      <pageSetup scale="67" pageOrder="overThenDown" orientation="portrait" r:id="rId3"/>
      <headerFooter alignWithMargins="0"/>
    </customSheetView>
    <customSheetView guid="{A5549170-DBF5-42F1-9039-D999624B11D4}" scale="70" colorId="22" showPageBreaks="1">
      <selection activeCell="P1" sqref="P1"/>
      <rowBreaks count="1" manualBreakCount="1">
        <brk id="67" max="16383" man="1"/>
      </rowBreaks>
      <colBreaks count="1" manualBreakCount="1">
        <brk id="7" max="1048575" man="1"/>
      </colBreaks>
      <pageMargins left="0.4" right="0.4" top="0.3" bottom="0.3" header="0.5" footer="0.5"/>
      <pageSetup scale="67" pageOrder="overThenDown" orientation="portrait" r:id="rId4"/>
      <headerFooter alignWithMargins="0"/>
    </customSheetView>
    <customSheetView guid="{A483E518-C1FA-4CA5-BC5D-12DF2516F4BA}" scale="60" colorId="22" showPageBreaks="1" printArea="1" view="pageBreakPreview">
      <selection activeCell="H14" sqref="H14"/>
      <rowBreaks count="1" manualBreakCount="1">
        <brk id="67" max="16383" man="1"/>
      </rowBreaks>
      <colBreaks count="1" manualBreakCount="1">
        <brk id="7" max="1048575" man="1"/>
      </colBreaks>
      <pageMargins left="0.4" right="0.4" top="0.3" bottom="0.3" header="0.5" footer="0.5"/>
      <pageSetup scale="67" pageOrder="overThenDown" orientation="portrait" r:id="rId5"/>
      <headerFooter alignWithMargins="0"/>
    </customSheetView>
    <customSheetView guid="{7F4D4B31-14C7-431F-8554-797D686306A3}" scale="60" colorId="22" showPageBreaks="1" printArea="1" view="pageBreakPreview">
      <selection activeCell="H14" sqref="H14"/>
      <rowBreaks count="1" manualBreakCount="1">
        <brk id="67" max="16383" man="1"/>
      </rowBreaks>
      <colBreaks count="1" manualBreakCount="1">
        <brk id="7" max="1048575" man="1"/>
      </colBreaks>
      <pageMargins left="0.4" right="0.4" top="0.3" bottom="0.3" header="0.5" footer="0.5"/>
      <pageSetup scale="67" pageOrder="overThenDown" orientation="portrait" r:id="rId6"/>
      <headerFooter alignWithMargins="0"/>
    </customSheetView>
  </customSheetViews>
  <phoneticPr fontId="83" type="noConversion"/>
  <pageMargins left="0.4" right="0.4" top="0.3" bottom="0.3" header="0.5" footer="0.5"/>
  <pageSetup scale="67" pageOrder="overThenDown" orientation="portrait" r:id="rId7"/>
  <headerFooter alignWithMargins="0"/>
  <rowBreaks count="1" manualBreakCount="1">
    <brk id="68" max="16383" man="1"/>
  </rowBreaks>
  <colBreaks count="1" manualBreakCount="1">
    <brk id="7" max="1048575" man="1"/>
  </colBreaks>
  <customProperties>
    <customPr name="_pios_id" r:id="rId8"/>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43"/>
  <sheetViews>
    <sheetView tabSelected="1" workbookViewId="0"/>
  </sheetViews>
  <sheetFormatPr defaultColWidth="9.77734375" defaultRowHeight="15"/>
  <cols>
    <col min="1" max="1" width="2.77734375" customWidth="1"/>
    <col min="2" max="2" width="12.77734375" customWidth="1"/>
    <col min="3" max="3" width="8.77734375" customWidth="1"/>
    <col min="4" max="4" width="7.77734375" customWidth="1"/>
    <col min="5" max="6" width="12.77734375" customWidth="1"/>
    <col min="7" max="7" width="7.77734375" customWidth="1"/>
    <col min="8" max="8" width="8.77734375" customWidth="1"/>
    <col min="9" max="9" width="12.77734375" customWidth="1"/>
    <col min="10" max="10" width="2.77734375" customWidth="1"/>
  </cols>
  <sheetData>
    <row r="1" spans="1:10" ht="15.75" thickBot="1"/>
    <row r="2" spans="1:10" ht="19.899999999999999" customHeight="1">
      <c r="A2" s="48"/>
      <c r="B2" s="49"/>
      <c r="C2" s="49"/>
      <c r="D2" s="49"/>
      <c r="E2" s="49"/>
      <c r="F2" s="49"/>
      <c r="G2" s="50"/>
      <c r="H2" s="51"/>
      <c r="I2" s="49"/>
      <c r="J2" s="52"/>
    </row>
    <row r="3" spans="1:10" ht="19.899999999999999" customHeight="1">
      <c r="A3" s="53"/>
      <c r="B3" s="54"/>
      <c r="C3" s="54"/>
      <c r="D3" s="54"/>
      <c r="E3" s="54"/>
      <c r="F3" s="54"/>
      <c r="G3" s="54"/>
      <c r="H3" s="54"/>
      <c r="I3" s="54"/>
      <c r="J3" s="55"/>
    </row>
    <row r="4" spans="1:10" ht="19.899999999999999" customHeight="1">
      <c r="A4" s="53"/>
      <c r="B4" s="54"/>
      <c r="C4" s="54"/>
      <c r="D4" s="54"/>
      <c r="E4" s="54"/>
      <c r="F4" s="54"/>
      <c r="G4" s="54"/>
      <c r="H4" s="54"/>
      <c r="I4" s="54"/>
      <c r="J4" s="55"/>
    </row>
    <row r="5" spans="1:10" ht="30" customHeight="1">
      <c r="A5" s="56" t="s">
        <v>3920</v>
      </c>
      <c r="B5" s="57"/>
      <c r="C5" s="57"/>
      <c r="D5" s="57"/>
      <c r="E5" s="57"/>
      <c r="F5" s="57"/>
      <c r="G5" s="57"/>
      <c r="H5" s="57"/>
      <c r="I5" s="57"/>
      <c r="J5" s="58"/>
    </row>
    <row r="6" spans="1:10" ht="30" customHeight="1">
      <c r="A6" s="59" t="s">
        <v>3921</v>
      </c>
      <c r="B6" s="57"/>
      <c r="C6" s="57"/>
      <c r="D6" s="57"/>
      <c r="E6" s="57"/>
      <c r="F6" s="57"/>
      <c r="G6" s="57"/>
      <c r="H6" s="57"/>
      <c r="I6" s="57"/>
      <c r="J6" s="58"/>
    </row>
    <row r="7" spans="1:10" ht="16.899999999999999" customHeight="1">
      <c r="A7" s="53"/>
      <c r="B7" s="54"/>
      <c r="C7" s="54"/>
      <c r="D7" s="54"/>
      <c r="E7" s="54"/>
      <c r="F7" s="54"/>
      <c r="G7" s="54"/>
      <c r="H7" s="54"/>
      <c r="I7" s="54"/>
      <c r="J7" s="55"/>
    </row>
    <row r="8" spans="1:10" ht="30" customHeight="1">
      <c r="A8" s="60" t="s">
        <v>443</v>
      </c>
      <c r="B8" s="61"/>
      <c r="C8" s="61"/>
      <c r="D8" s="61"/>
      <c r="E8" s="61"/>
      <c r="F8" s="61"/>
      <c r="G8" s="61"/>
      <c r="H8" s="61"/>
      <c r="I8" s="61"/>
      <c r="J8" s="62"/>
    </row>
    <row r="9" spans="1:10" ht="16.899999999999999" customHeight="1">
      <c r="A9" s="53"/>
      <c r="B9" s="54"/>
      <c r="C9" s="54"/>
      <c r="D9" s="54"/>
      <c r="E9" s="54"/>
      <c r="F9" s="54"/>
      <c r="G9" s="54"/>
      <c r="H9" s="54"/>
      <c r="I9" s="54"/>
      <c r="J9" s="55"/>
    </row>
    <row r="10" spans="1:10" ht="16.899999999999999" customHeight="1">
      <c r="A10" s="53"/>
      <c r="B10" s="54"/>
      <c r="C10" s="54"/>
      <c r="D10" s="54"/>
      <c r="E10" s="54"/>
      <c r="F10" s="54"/>
      <c r="G10" s="54"/>
      <c r="H10" s="54"/>
      <c r="I10" s="54"/>
      <c r="J10" s="55"/>
    </row>
    <row r="11" spans="1:10" ht="16.899999999999999" customHeight="1">
      <c r="A11" s="63" t="s">
        <v>3922</v>
      </c>
      <c r="B11" s="57"/>
      <c r="C11" s="57"/>
      <c r="D11" s="57"/>
      <c r="E11" s="57"/>
      <c r="F11" s="57"/>
      <c r="G11" s="57"/>
      <c r="H11" s="57"/>
      <c r="I11" s="57"/>
      <c r="J11" s="58"/>
    </row>
    <row r="12" spans="1:10" ht="16.899999999999999" customHeight="1">
      <c r="A12" s="53"/>
      <c r="B12" s="54"/>
      <c r="C12" s="54"/>
      <c r="D12" s="54"/>
      <c r="E12" s="54"/>
      <c r="F12" s="54"/>
      <c r="G12" s="54"/>
      <c r="H12" s="54"/>
      <c r="I12" s="54"/>
      <c r="J12" s="55"/>
    </row>
    <row r="13" spans="1:10" ht="22.5" customHeight="1" thickBot="1">
      <c r="A13" s="53"/>
      <c r="B13" s="1735" t="str">
        <f>'Data sheet'!D27</f>
        <v>New York American Water Company, Inc.  - Service Area 2</v>
      </c>
      <c r="C13" s="57"/>
      <c r="D13" s="57"/>
      <c r="E13" s="57"/>
      <c r="F13" s="57"/>
      <c r="G13" s="57"/>
      <c r="H13" s="57"/>
      <c r="I13" s="57"/>
      <c r="J13" s="55"/>
    </row>
    <row r="14" spans="1:10" ht="15.75">
      <c r="A14" s="64"/>
      <c r="B14" s="65" t="s">
        <v>1520</v>
      </c>
      <c r="C14" s="66"/>
      <c r="D14" s="66"/>
      <c r="E14" s="66"/>
      <c r="F14" s="66"/>
      <c r="G14" s="66"/>
      <c r="H14" s="66"/>
      <c r="I14" s="66"/>
      <c r="J14" s="55"/>
    </row>
    <row r="15" spans="1:10">
      <c r="A15" s="67" t="s">
        <v>1521</v>
      </c>
      <c r="B15" s="68"/>
      <c r="C15" s="68"/>
      <c r="D15" s="68"/>
      <c r="E15" s="68"/>
      <c r="F15" s="68"/>
      <c r="G15" s="68"/>
      <c r="H15" s="68"/>
      <c r="I15" s="68"/>
      <c r="J15" s="69"/>
    </row>
    <row r="16" spans="1:10" ht="19.899999999999999" customHeight="1">
      <c r="A16" s="53"/>
      <c r="B16" s="54"/>
      <c r="C16" s="54"/>
      <c r="D16" s="54"/>
      <c r="E16" s="54"/>
      <c r="F16" s="54"/>
      <c r="G16" s="54"/>
      <c r="H16" s="54"/>
      <c r="I16" s="54"/>
      <c r="J16" s="55"/>
    </row>
    <row r="17" spans="1:10" ht="19.899999999999999" customHeight="1" thickBot="1">
      <c r="A17" s="53"/>
      <c r="B17" s="70" t="str">
        <f>'Data sheet'!D29</f>
        <v>60 Brooklyn Avenue</v>
      </c>
      <c r="C17" s="71"/>
      <c r="D17" s="71"/>
      <c r="E17" s="71"/>
      <c r="F17" s="71"/>
      <c r="G17" s="71"/>
      <c r="H17" s="71"/>
      <c r="I17" s="71"/>
      <c r="J17" s="55"/>
    </row>
    <row r="18" spans="1:10" ht="19.899999999999999" customHeight="1">
      <c r="A18" s="53"/>
      <c r="B18" s="54"/>
      <c r="C18" s="54"/>
      <c r="D18" s="54"/>
      <c r="E18" s="54"/>
      <c r="F18" s="54"/>
      <c r="G18" s="54"/>
      <c r="H18" s="54"/>
      <c r="I18" s="54"/>
      <c r="J18" s="55"/>
    </row>
    <row r="19" spans="1:10" ht="21.95" customHeight="1" thickBot="1">
      <c r="A19" s="53"/>
      <c r="B19" s="70" t="str">
        <f>'Data sheet'!D31</f>
        <v>Merrick, NY 11566</v>
      </c>
      <c r="C19" s="71"/>
      <c r="D19" s="71"/>
      <c r="E19" s="71"/>
      <c r="F19" s="71"/>
      <c r="G19" s="71"/>
      <c r="H19" s="71"/>
      <c r="I19" s="71"/>
      <c r="J19" s="55"/>
    </row>
    <row r="20" spans="1:10">
      <c r="A20" s="72"/>
      <c r="B20" s="73" t="s">
        <v>1522</v>
      </c>
      <c r="C20" s="57"/>
      <c r="D20" s="57"/>
      <c r="E20" s="57"/>
      <c r="F20" s="57"/>
      <c r="G20" s="57"/>
      <c r="H20" s="57"/>
      <c r="I20" s="57"/>
      <c r="J20" s="55"/>
    </row>
    <row r="21" spans="1:10">
      <c r="A21" s="53"/>
      <c r="B21" s="74"/>
      <c r="C21" s="54"/>
      <c r="D21" s="54"/>
      <c r="E21" s="54"/>
      <c r="F21" s="54"/>
      <c r="G21" s="54"/>
      <c r="H21" s="54"/>
      <c r="I21" s="54"/>
      <c r="J21" s="55"/>
    </row>
    <row r="22" spans="1:10">
      <c r="A22" s="53"/>
      <c r="B22" s="54"/>
      <c r="C22" s="54"/>
      <c r="D22" s="54"/>
      <c r="E22" s="54"/>
      <c r="F22" s="54"/>
      <c r="G22" s="54"/>
      <c r="H22" s="54"/>
      <c r="I22" s="54"/>
      <c r="J22" s="55"/>
    </row>
    <row r="23" spans="1:10" ht="18" customHeight="1">
      <c r="A23" s="53"/>
      <c r="B23" s="75" t="s">
        <v>1523</v>
      </c>
      <c r="C23" s="57"/>
      <c r="D23" s="57"/>
      <c r="E23" s="57"/>
      <c r="F23" s="57"/>
      <c r="G23" s="57"/>
      <c r="H23" s="57"/>
      <c r="I23" s="57"/>
      <c r="J23" s="55"/>
    </row>
    <row r="24" spans="1:10">
      <c r="A24" s="53"/>
      <c r="B24" s="54"/>
      <c r="C24" s="54"/>
      <c r="D24" s="54"/>
      <c r="E24" s="54"/>
      <c r="F24" s="54"/>
      <c r="G24" s="54"/>
      <c r="H24" s="54"/>
      <c r="I24" s="54"/>
      <c r="J24" s="55"/>
    </row>
    <row r="25" spans="1:10" ht="27.95" customHeight="1">
      <c r="A25" s="76"/>
      <c r="B25" s="77" t="str">
        <f>'Data sheet'!A47</f>
        <v>Year Ended  December 31, 2018</v>
      </c>
      <c r="C25" s="57"/>
      <c r="D25" s="57"/>
      <c r="E25" s="57"/>
      <c r="F25" s="57"/>
      <c r="G25" s="57"/>
      <c r="H25" s="57"/>
      <c r="I25" s="57"/>
      <c r="J25" s="55"/>
    </row>
    <row r="26" spans="1:10" ht="18" customHeight="1">
      <c r="A26" s="53"/>
      <c r="B26" s="54"/>
      <c r="C26" s="54"/>
      <c r="D26" s="54"/>
      <c r="E26" s="54"/>
      <c r="F26" s="54"/>
      <c r="G26" s="54"/>
      <c r="H26" s="54"/>
      <c r="I26" s="54"/>
      <c r="J26" s="55"/>
    </row>
    <row r="27" spans="1:10" ht="19.899999999999999" customHeight="1">
      <c r="A27" s="53"/>
      <c r="B27" s="78" t="s">
        <v>1524</v>
      </c>
      <c r="C27" s="57"/>
      <c r="D27" s="57"/>
      <c r="E27" s="57"/>
      <c r="F27" s="57"/>
      <c r="G27" s="57"/>
      <c r="H27" s="57"/>
      <c r="I27" s="57"/>
      <c r="J27" s="55"/>
    </row>
    <row r="28" spans="1:10">
      <c r="A28" s="53"/>
      <c r="B28" s="54"/>
      <c r="C28" s="54"/>
      <c r="D28" s="54"/>
      <c r="E28" s="54"/>
      <c r="F28" s="54"/>
      <c r="G28" s="54"/>
      <c r="H28" s="54"/>
      <c r="I28" s="54"/>
      <c r="J28" s="55"/>
    </row>
    <row r="29" spans="1:10">
      <c r="A29" s="53"/>
      <c r="B29" s="54"/>
      <c r="C29" s="54"/>
      <c r="D29" s="54"/>
      <c r="E29" s="54"/>
      <c r="F29" s="54"/>
      <c r="G29" s="54"/>
      <c r="H29" s="54"/>
      <c r="I29" s="54"/>
      <c r="J29" s="55"/>
    </row>
    <row r="30" spans="1:10" ht="19.899999999999999" customHeight="1">
      <c r="A30" s="53"/>
      <c r="B30" s="78" t="s">
        <v>441</v>
      </c>
      <c r="C30" s="57"/>
      <c r="D30" s="57"/>
      <c r="E30" s="57"/>
      <c r="F30" s="57"/>
      <c r="G30" s="57"/>
      <c r="H30" s="57"/>
      <c r="I30" s="57"/>
      <c r="J30" s="55"/>
    </row>
    <row r="31" spans="1:10">
      <c r="A31" s="53"/>
      <c r="B31" s="54"/>
      <c r="C31" s="54"/>
      <c r="D31" s="54"/>
      <c r="E31" s="54"/>
      <c r="F31" s="54"/>
      <c r="G31" s="54"/>
      <c r="H31" s="54"/>
      <c r="I31" s="54"/>
      <c r="J31" s="55"/>
    </row>
    <row r="32" spans="1:10" ht="12" customHeight="1">
      <c r="A32" s="53"/>
      <c r="B32" s="54"/>
      <c r="C32" s="54"/>
      <c r="D32" s="54"/>
      <c r="E32" s="54"/>
      <c r="F32" s="54"/>
      <c r="G32" s="54"/>
      <c r="H32" s="54"/>
      <c r="I32" s="54"/>
      <c r="J32" s="55"/>
    </row>
    <row r="33" spans="1:10" ht="19.899999999999999" customHeight="1">
      <c r="A33" s="53"/>
      <c r="B33" s="78" t="s">
        <v>442</v>
      </c>
      <c r="C33" s="57"/>
      <c r="D33" s="57"/>
      <c r="E33" s="57"/>
      <c r="F33" s="57"/>
      <c r="G33" s="57"/>
      <c r="H33" s="57"/>
      <c r="I33" s="57"/>
      <c r="J33" s="55"/>
    </row>
    <row r="34" spans="1:10" ht="19.899999999999999" customHeight="1">
      <c r="A34" s="53"/>
      <c r="B34" s="54"/>
      <c r="C34" s="54"/>
      <c r="D34" s="54"/>
      <c r="E34" s="54"/>
      <c r="F34" s="54"/>
      <c r="G34" s="54"/>
      <c r="H34" s="54"/>
      <c r="I34" s="54"/>
      <c r="J34" s="55"/>
    </row>
    <row r="35" spans="1:10" ht="19.899999999999999" customHeight="1" thickBot="1">
      <c r="A35" s="53"/>
      <c r="B35" s="79"/>
      <c r="C35" s="57"/>
      <c r="D35" s="71"/>
      <c r="E35" s="71"/>
      <c r="F35" s="71"/>
      <c r="G35" s="71"/>
      <c r="H35" s="57"/>
      <c r="I35" s="57"/>
      <c r="J35" s="55"/>
    </row>
    <row r="36" spans="1:10" ht="19.899999999999999" customHeight="1">
      <c r="A36" s="53"/>
      <c r="B36" s="54"/>
      <c r="C36" s="54"/>
      <c r="D36" s="54"/>
      <c r="E36" s="54"/>
      <c r="F36" s="54"/>
      <c r="G36" s="54"/>
      <c r="H36" s="54"/>
      <c r="I36" s="54"/>
      <c r="J36" s="55"/>
    </row>
    <row r="37" spans="1:10" ht="19.899999999999999" customHeight="1">
      <c r="A37" s="53"/>
      <c r="B37" s="54"/>
      <c r="C37" s="54" t="s">
        <v>1525</v>
      </c>
      <c r="D37" s="54"/>
      <c r="E37" s="54"/>
      <c r="F37" s="54"/>
      <c r="G37" s="54"/>
      <c r="H37" s="54"/>
      <c r="I37" s="54"/>
      <c r="J37" s="55"/>
    </row>
    <row r="38" spans="1:10" ht="19.899999999999999" customHeight="1">
      <c r="A38" s="53"/>
      <c r="B38" s="80"/>
      <c r="C38" s="80" t="s">
        <v>1526</v>
      </c>
      <c r="D38" s="54"/>
      <c r="E38" s="54"/>
      <c r="F38" s="54"/>
      <c r="G38" s="54"/>
      <c r="H38" s="54"/>
      <c r="I38" s="54"/>
      <c r="J38" s="55"/>
    </row>
    <row r="39" spans="1:10" ht="19.899999999999999" customHeight="1">
      <c r="A39" s="53"/>
      <c r="B39" s="2125" t="s">
        <v>4547</v>
      </c>
      <c r="C39" s="2125"/>
      <c r="D39" s="2125"/>
      <c r="E39" s="2125"/>
      <c r="F39" s="2125"/>
      <c r="G39" s="2125"/>
      <c r="H39" s="2125"/>
      <c r="I39" s="2125"/>
      <c r="J39" s="55"/>
    </row>
    <row r="40" spans="1:10" ht="19.899999999999999" customHeight="1">
      <c r="A40" s="53"/>
      <c r="B40" s="2125" t="s">
        <v>4548</v>
      </c>
      <c r="C40" s="2125"/>
      <c r="D40" s="2125"/>
      <c r="E40" s="2125"/>
      <c r="F40" s="2125"/>
      <c r="G40" s="2125"/>
      <c r="H40" s="2125"/>
      <c r="I40" s="2125"/>
      <c r="J40" s="55"/>
    </row>
    <row r="41" spans="1:10" ht="19.899999999999999" customHeight="1">
      <c r="A41" s="53"/>
      <c r="B41" s="54"/>
      <c r="C41" s="54"/>
      <c r="D41" s="54"/>
      <c r="E41" s="54"/>
      <c r="F41" s="54"/>
      <c r="G41" s="54"/>
      <c r="H41" s="54"/>
      <c r="I41" s="54"/>
      <c r="J41" s="55"/>
    </row>
    <row r="42" spans="1:10" ht="9.9499999999999993" customHeight="1" thickBot="1">
      <c r="A42" s="81"/>
      <c r="B42" s="82"/>
      <c r="C42" s="82"/>
      <c r="D42" s="82"/>
      <c r="E42" s="82"/>
      <c r="F42" s="82"/>
      <c r="G42" s="82"/>
      <c r="H42" s="82"/>
      <c r="I42" s="82"/>
      <c r="J42" s="83"/>
    </row>
    <row r="43" spans="1:10">
      <c r="A43" s="84"/>
      <c r="B43" s="84"/>
      <c r="C43" s="84"/>
      <c r="D43" s="84"/>
      <c r="E43" s="84"/>
      <c r="F43" s="84"/>
      <c r="G43" s="84"/>
      <c r="H43" s="84"/>
      <c r="I43" s="85" t="s">
        <v>1527</v>
      </c>
      <c r="J43" s="84"/>
    </row>
  </sheetData>
  <customSheetViews>
    <customSheetView guid="{2AF3F5E9-4F61-4561-B177-4F48CBC3D886}" scale="87" colorId="22" fitToPage="1">
      <selection activeCell="F40" sqref="F40"/>
      <pageMargins left="0.4" right="0.4" top="0.3" bottom="0.3" header="0.5" footer="0.5"/>
      <pageSetup scale="91" orientation="portrait" r:id="rId1"/>
      <headerFooter alignWithMargins="0"/>
    </customSheetView>
    <customSheetView guid="{D7BBBF77-F838-4AB2-B5F9-DD407B90DD55}" scale="87" colorId="22" fitToPage="1">
      <selection activeCell="F40" sqref="F40"/>
      <pageMargins left="0.4" right="0.4" top="0.3" bottom="0.3" header="0.5" footer="0.5"/>
      <pageSetup scale="91" orientation="portrait" r:id="rId2"/>
      <headerFooter alignWithMargins="0"/>
    </customSheetView>
    <customSheetView guid="{4C413893-8AAD-4C6B-9F27-B589EDCD884E}" scale="87" colorId="22" fitToPage="1">
      <selection activeCell="L5" sqref="L5"/>
      <pageMargins left="0.4" right="0.4" top="0.3" bottom="0.3" header="0.5" footer="0.5"/>
      <pageSetup scale="91" orientation="portrait" r:id="rId3"/>
      <headerFooter alignWithMargins="0"/>
    </customSheetView>
    <customSheetView guid="{A5549170-DBF5-42F1-9039-D999624B11D4}" scale="87" colorId="22" fitToPage="1">
      <selection activeCell="L5" sqref="L5"/>
      <pageMargins left="0.4" right="0.4" top="0.3" bottom="0.3" header="0.5" footer="0.5"/>
      <pageSetup scale="91" orientation="portrait" r:id="rId4"/>
      <headerFooter alignWithMargins="0"/>
    </customSheetView>
    <customSheetView guid="{A483E518-C1FA-4CA5-BC5D-12DF2516F4BA}" scale="87" colorId="22" fitToPage="1" topLeftCell="A10">
      <selection activeCell="N51" sqref="N51"/>
      <pageMargins left="0.4" right="0.4" top="0.3" bottom="0.3" header="0.5" footer="0.5"/>
      <pageSetup scale="91" orientation="portrait" r:id="rId5"/>
      <headerFooter alignWithMargins="0"/>
    </customSheetView>
    <customSheetView guid="{7F4D4B31-14C7-431F-8554-797D686306A3}" scale="87" colorId="22" fitToPage="1" topLeftCell="A10">
      <selection activeCell="N51" sqref="N51"/>
      <pageMargins left="0.4" right="0.4" top="0.3" bottom="0.3" header="0.5" footer="0.5"/>
      <pageSetup scale="91" orientation="portrait" r:id="rId6"/>
      <headerFooter alignWithMargins="0"/>
    </customSheetView>
  </customSheetViews>
  <phoneticPr fontId="83" type="noConversion"/>
  <pageMargins left="0.4" right="0.4" top="0.3" bottom="0.3" header="0.5" footer="0.5"/>
  <pageSetup scale="91" orientation="portrait" r:id="rId7"/>
  <headerFooter alignWithMargins="0"/>
  <customProperties>
    <customPr name="_pios_id" r:id="rId8"/>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T1048576"/>
  <sheetViews>
    <sheetView workbookViewId="0"/>
  </sheetViews>
  <sheetFormatPr defaultColWidth="9.77734375" defaultRowHeight="15"/>
  <cols>
    <col min="1" max="1" width="4.77734375" customWidth="1"/>
    <col min="2" max="2" width="38.77734375" customWidth="1"/>
    <col min="3" max="3" width="16.77734375" customWidth="1"/>
    <col min="4" max="4" width="7.77734375" customWidth="1"/>
    <col min="5" max="7" width="16.77734375" customWidth="1"/>
    <col min="8" max="8" width="22.77734375" customWidth="1"/>
    <col min="10" max="10" width="11.6640625" customWidth="1"/>
    <col min="11" max="11" width="10.6640625" bestFit="1" customWidth="1"/>
    <col min="12" max="12" width="13.21875" bestFit="1" customWidth="1"/>
    <col min="13" max="13" width="10.33203125" bestFit="1" customWidth="1"/>
    <col min="14" max="14" width="14.6640625" bestFit="1" customWidth="1"/>
    <col min="15" max="15" width="14.44140625" customWidth="1"/>
    <col min="16" max="16" width="14.109375" bestFit="1" customWidth="1"/>
  </cols>
  <sheetData>
    <row r="1" spans="1:20" ht="15.75" thickBot="1">
      <c r="A1" t="str">
        <f>'Data sheet'!A53</f>
        <v>Annual Report of New York American Water Company, Inc.  - Service Area 2                          Year Ended  December 31, 2018</v>
      </c>
      <c r="G1" s="753"/>
      <c r="J1" s="1379"/>
      <c r="K1" s="1379"/>
      <c r="L1" s="1379"/>
      <c r="M1" s="1379"/>
      <c r="N1" s="1379"/>
      <c r="O1" s="1379"/>
      <c r="P1" s="1379"/>
      <c r="Q1" s="1379"/>
      <c r="R1" s="1379"/>
      <c r="S1" s="1379"/>
      <c r="T1" s="1379"/>
    </row>
    <row r="2" spans="1:20">
      <c r="A2" s="559"/>
      <c r="B2" s="232"/>
      <c r="C2" s="232"/>
      <c r="D2" s="232"/>
      <c r="E2" s="232"/>
      <c r="F2" s="232"/>
      <c r="G2" s="560"/>
      <c r="J2" s="1379"/>
      <c r="K2" s="1379"/>
      <c r="L2" s="1379"/>
      <c r="M2" s="1379"/>
      <c r="N2" s="1379"/>
      <c r="O2" s="1379"/>
      <c r="P2" s="1379"/>
      <c r="Q2" s="1379"/>
      <c r="R2" s="1379"/>
      <c r="S2" s="1379"/>
      <c r="T2" s="1379"/>
    </row>
    <row r="3" spans="1:20" ht="15.75">
      <c r="A3" s="234" t="s">
        <v>2923</v>
      </c>
      <c r="B3" s="6"/>
      <c r="C3" s="6"/>
      <c r="D3" s="6"/>
      <c r="E3" s="6"/>
      <c r="F3" s="6"/>
      <c r="G3" s="247"/>
      <c r="J3" s="1379"/>
      <c r="K3" s="1379"/>
      <c r="L3" s="1379"/>
      <c r="M3" s="1379"/>
      <c r="N3" s="1379"/>
      <c r="O3" s="1379"/>
      <c r="P3" s="1379"/>
      <c r="Q3" s="1379"/>
      <c r="R3" s="1379"/>
      <c r="S3" s="1379"/>
      <c r="T3" s="1379"/>
    </row>
    <row r="4" spans="1:20">
      <c r="A4" s="568" t="s">
        <v>3904</v>
      </c>
      <c r="B4" s="589"/>
      <c r="C4" s="589" t="s">
        <v>3904</v>
      </c>
      <c r="D4" s="589"/>
      <c r="E4" s="589"/>
      <c r="F4" s="589"/>
      <c r="G4" s="590"/>
      <c r="J4" s="1379"/>
      <c r="K4" s="1379"/>
      <c r="L4" s="1379"/>
      <c r="M4" s="1379"/>
      <c r="N4" s="1379"/>
      <c r="O4" s="1379"/>
      <c r="P4" s="1379"/>
      <c r="Q4" s="1379"/>
      <c r="R4" s="1379"/>
      <c r="S4" s="1379"/>
      <c r="T4" s="1379"/>
    </row>
    <row r="5" spans="1:20">
      <c r="A5" s="754" t="s">
        <v>742</v>
      </c>
      <c r="B5" s="229" t="s">
        <v>2924</v>
      </c>
      <c r="C5" s="229"/>
      <c r="D5" s="229"/>
      <c r="E5" s="229"/>
      <c r="F5" s="229"/>
      <c r="G5" s="561"/>
      <c r="J5" s="1678"/>
      <c r="K5" s="1679"/>
      <c r="L5" s="1673"/>
      <c r="M5" s="1673"/>
      <c r="N5" s="1379"/>
      <c r="O5" s="1379"/>
      <c r="P5" s="1379"/>
      <c r="Q5" s="1379"/>
      <c r="R5" s="1379"/>
      <c r="S5" s="1379"/>
      <c r="T5" s="1379"/>
    </row>
    <row r="6" spans="1:20">
      <c r="A6" s="237" t="s">
        <v>956</v>
      </c>
      <c r="B6" s="229" t="s">
        <v>2925</v>
      </c>
      <c r="C6" s="229"/>
      <c r="D6" s="229"/>
      <c r="E6" s="229"/>
      <c r="F6" s="229"/>
      <c r="G6" s="561"/>
      <c r="J6" s="1674"/>
      <c r="K6" s="1675"/>
      <c r="L6" s="1673"/>
      <c r="M6" s="1673"/>
      <c r="N6" s="1379"/>
      <c r="O6" s="1379"/>
      <c r="P6" s="1379"/>
      <c r="Q6" s="1379"/>
      <c r="R6" s="1379"/>
      <c r="S6" s="1379"/>
      <c r="T6" s="1379"/>
    </row>
    <row r="7" spans="1:20">
      <c r="A7" s="237" t="s">
        <v>165</v>
      </c>
      <c r="B7" s="229" t="s">
        <v>2926</v>
      </c>
      <c r="C7" s="229"/>
      <c r="D7" s="229"/>
      <c r="E7" s="229"/>
      <c r="F7" s="229"/>
      <c r="G7" s="561"/>
      <c r="J7" s="1674"/>
      <c r="K7" s="1674"/>
      <c r="L7" s="1673"/>
      <c r="M7" s="1673"/>
      <c r="N7" s="1379"/>
      <c r="O7" s="1379"/>
      <c r="P7" s="1379"/>
      <c r="Q7" s="1379"/>
      <c r="R7" s="1379"/>
      <c r="S7" s="1379"/>
      <c r="T7" s="1379"/>
    </row>
    <row r="8" spans="1:20">
      <c r="A8" s="562"/>
      <c r="B8" s="563" t="s">
        <v>3904</v>
      </c>
      <c r="C8" s="563"/>
      <c r="D8" s="563"/>
      <c r="E8" s="563"/>
      <c r="F8" s="563"/>
      <c r="G8" s="564"/>
      <c r="J8" s="1674"/>
      <c r="K8" s="1674"/>
      <c r="L8" s="1676"/>
      <c r="M8" s="1673"/>
      <c r="N8" s="1379"/>
      <c r="O8" s="1379"/>
      <c r="P8" s="1379"/>
      <c r="Q8" s="1379"/>
      <c r="R8" s="1379"/>
      <c r="S8" s="1379"/>
      <c r="T8" s="1379"/>
    </row>
    <row r="9" spans="1:20">
      <c r="A9" s="580"/>
      <c r="B9" s="565"/>
      <c r="C9" s="759" t="s">
        <v>2383</v>
      </c>
      <c r="D9" s="755" t="s">
        <v>3786</v>
      </c>
      <c r="E9" s="589"/>
      <c r="F9" s="565"/>
      <c r="G9" s="756" t="s">
        <v>2383</v>
      </c>
      <c r="M9" s="1673"/>
      <c r="N9" s="1379"/>
      <c r="O9" s="1379"/>
      <c r="P9" s="1379"/>
      <c r="Q9" s="1379"/>
      <c r="R9" s="1379"/>
      <c r="S9" s="1379"/>
      <c r="T9" s="1379"/>
    </row>
    <row r="10" spans="1:20">
      <c r="A10" s="580"/>
      <c r="B10" s="757" t="s">
        <v>2927</v>
      </c>
      <c r="C10" s="759" t="s">
        <v>1503</v>
      </c>
      <c r="D10" s="757" t="s">
        <v>1694</v>
      </c>
      <c r="E10" s="565"/>
      <c r="F10" s="757" t="s">
        <v>3787</v>
      </c>
      <c r="G10" s="756" t="s">
        <v>2385</v>
      </c>
      <c r="J10" s="1674"/>
      <c r="K10" s="1674"/>
      <c r="L10" s="1673"/>
      <c r="M10" s="1673"/>
      <c r="N10" s="1379"/>
      <c r="O10" s="1379"/>
      <c r="P10" s="1379"/>
      <c r="Q10" s="1379"/>
      <c r="R10" s="1379"/>
      <c r="S10" s="1379"/>
      <c r="T10" s="1379"/>
    </row>
    <row r="11" spans="1:20">
      <c r="A11" s="580" t="s">
        <v>1122</v>
      </c>
      <c r="B11" s="757" t="s">
        <v>2928</v>
      </c>
      <c r="C11" s="759" t="s">
        <v>1505</v>
      </c>
      <c r="D11" s="757" t="s">
        <v>2620</v>
      </c>
      <c r="E11" s="759" t="s">
        <v>1697</v>
      </c>
      <c r="F11" s="565"/>
      <c r="G11" s="756"/>
      <c r="J11" s="1674"/>
      <c r="K11" s="1674"/>
      <c r="L11" s="1673"/>
      <c r="M11" s="1673"/>
      <c r="N11" s="1379"/>
      <c r="O11" s="1379"/>
      <c r="P11" s="1379"/>
      <c r="Q11" s="1379"/>
      <c r="R11" s="1379"/>
      <c r="S11" s="1379"/>
      <c r="T11" s="1379"/>
    </row>
    <row r="12" spans="1:20" ht="18">
      <c r="A12" s="582" t="s">
        <v>1134</v>
      </c>
      <c r="B12" s="1214" t="s">
        <v>3281</v>
      </c>
      <c r="C12" s="1214" t="s">
        <v>3282</v>
      </c>
      <c r="D12" s="1214" t="s">
        <v>3283</v>
      </c>
      <c r="E12" s="1214" t="s">
        <v>3284</v>
      </c>
      <c r="F12" s="755" t="s">
        <v>3429</v>
      </c>
      <c r="G12" s="758" t="s">
        <v>3430</v>
      </c>
      <c r="J12" s="1677"/>
      <c r="K12" s="1674"/>
      <c r="L12" s="1673"/>
      <c r="M12" s="1673"/>
      <c r="N12" s="1379"/>
      <c r="O12" s="1379"/>
      <c r="P12" s="1379"/>
      <c r="Q12" s="1379"/>
      <c r="R12" s="1379"/>
      <c r="S12" s="1379"/>
      <c r="T12" s="1379"/>
    </row>
    <row r="13" spans="1:20">
      <c r="A13" s="580">
        <v>1</v>
      </c>
      <c r="B13" s="759"/>
      <c r="C13" s="760"/>
      <c r="D13" s="761"/>
      <c r="E13" s="760"/>
      <c r="F13" s="760"/>
      <c r="G13" s="762"/>
    </row>
    <row r="14" spans="1:20">
      <c r="A14" s="580">
        <v>2</v>
      </c>
      <c r="B14" s="565"/>
      <c r="C14" s="760"/>
      <c r="D14" s="761"/>
      <c r="E14" s="763"/>
      <c r="F14" s="763"/>
      <c r="G14" s="762"/>
    </row>
    <row r="15" spans="1:20">
      <c r="A15" s="580">
        <v>3</v>
      </c>
      <c r="B15" s="2095" t="s">
        <v>4106</v>
      </c>
      <c r="C15" s="2096">
        <v>7123601</v>
      </c>
      <c r="D15" s="2097"/>
      <c r="E15" s="2096">
        <v>886000</v>
      </c>
      <c r="F15" s="2096">
        <v>680966</v>
      </c>
      <c r="G15" s="2098">
        <f t="shared" ref="G15:G18" si="0">C15-E15+F15</f>
        <v>6918567</v>
      </c>
    </row>
    <row r="16" spans="1:20">
      <c r="A16" s="580">
        <v>4</v>
      </c>
      <c r="B16" s="2095" t="s">
        <v>4163</v>
      </c>
      <c r="C16" s="2096">
        <v>-5890</v>
      </c>
      <c r="D16" s="2097"/>
      <c r="E16" s="2096">
        <f>520260+1536211+907</f>
        <v>2057378</v>
      </c>
      <c r="F16" s="2096"/>
      <c r="G16" s="2098">
        <f t="shared" si="0"/>
        <v>-2063268</v>
      </c>
      <c r="H16" s="2161"/>
    </row>
    <row r="17" spans="1:8">
      <c r="A17" s="580">
        <v>5</v>
      </c>
      <c r="B17" s="2095" t="s">
        <v>4164</v>
      </c>
      <c r="C17" s="2096">
        <v>3163437</v>
      </c>
      <c r="D17" s="2097"/>
      <c r="E17" s="2096">
        <v>500000</v>
      </c>
      <c r="F17" s="2096">
        <v>212751</v>
      </c>
      <c r="G17" s="2098">
        <f t="shared" si="0"/>
        <v>2876188</v>
      </c>
    </row>
    <row r="18" spans="1:8">
      <c r="A18" s="580">
        <v>6</v>
      </c>
      <c r="B18" s="2095" t="s">
        <v>4132</v>
      </c>
      <c r="C18" s="2096">
        <v>1283892</v>
      </c>
      <c r="D18" s="2097"/>
      <c r="E18" s="2096">
        <v>903995</v>
      </c>
      <c r="F18" s="2096">
        <v>196735</v>
      </c>
      <c r="G18" s="2098">
        <f t="shared" si="0"/>
        <v>576632</v>
      </c>
    </row>
    <row r="19" spans="1:8">
      <c r="A19" s="580">
        <v>7</v>
      </c>
      <c r="B19" s="2099" t="s">
        <v>4276</v>
      </c>
      <c r="C19" s="2096">
        <v>24000</v>
      </c>
      <c r="D19" s="2097"/>
      <c r="E19" s="2100"/>
      <c r="F19" s="2096">
        <v>32000</v>
      </c>
      <c r="G19" s="2098">
        <f t="shared" ref="G19:G28" si="1">C19-E19+F19</f>
        <v>56000</v>
      </c>
      <c r="H19" s="1867"/>
    </row>
    <row r="20" spans="1:8">
      <c r="A20" s="580">
        <v>8</v>
      </c>
      <c r="B20" s="2095" t="s">
        <v>4165</v>
      </c>
      <c r="C20" s="2096">
        <v>1061321</v>
      </c>
      <c r="D20" s="2097"/>
      <c r="E20" s="2096">
        <v>333333</v>
      </c>
      <c r="F20" s="2096">
        <v>78612</v>
      </c>
      <c r="G20" s="2098">
        <f t="shared" si="1"/>
        <v>806600</v>
      </c>
    </row>
    <row r="21" spans="1:8">
      <c r="A21" s="580">
        <v>9</v>
      </c>
      <c r="B21" s="2095" t="s">
        <v>4166</v>
      </c>
      <c r="C21" s="2096">
        <v>281223</v>
      </c>
      <c r="D21" s="2097"/>
      <c r="E21" s="2096"/>
      <c r="F21" s="2096">
        <f>25821+1</f>
        <v>25822</v>
      </c>
      <c r="G21" s="2098">
        <f t="shared" si="1"/>
        <v>307045</v>
      </c>
    </row>
    <row r="22" spans="1:8">
      <c r="A22" s="580">
        <v>10</v>
      </c>
      <c r="B22" s="2095" t="s">
        <v>4137</v>
      </c>
      <c r="C22" s="2096">
        <v>439766</v>
      </c>
      <c r="D22" s="2097"/>
      <c r="E22" s="2096">
        <v>8171</v>
      </c>
      <c r="F22" s="2096"/>
      <c r="G22" s="2098">
        <f t="shared" si="1"/>
        <v>431595</v>
      </c>
      <c r="H22" s="229"/>
    </row>
    <row r="23" spans="1:8">
      <c r="A23" s="580">
        <v>11</v>
      </c>
      <c r="B23" s="2095" t="s">
        <v>4167</v>
      </c>
      <c r="C23" s="2096">
        <v>1227809</v>
      </c>
      <c r="D23" s="2097"/>
      <c r="E23" s="2096">
        <v>725809</v>
      </c>
      <c r="F23" s="2096"/>
      <c r="G23" s="2101">
        <f t="shared" si="1"/>
        <v>502000</v>
      </c>
    </row>
    <row r="24" spans="1:8">
      <c r="A24" s="580">
        <v>12</v>
      </c>
      <c r="B24" s="2095" t="s">
        <v>4277</v>
      </c>
      <c r="C24" s="2096">
        <v>16615433</v>
      </c>
      <c r="D24" s="2097"/>
      <c r="E24" s="2096">
        <v>109563</v>
      </c>
      <c r="F24" s="2096"/>
      <c r="G24" s="2101">
        <f t="shared" si="1"/>
        <v>16505870</v>
      </c>
    </row>
    <row r="25" spans="1:8">
      <c r="A25" s="580">
        <v>13</v>
      </c>
      <c r="B25" s="2095" t="s">
        <v>4198</v>
      </c>
      <c r="C25" s="2096">
        <v>91232</v>
      </c>
      <c r="D25" s="2097"/>
      <c r="E25" s="2096">
        <v>91232</v>
      </c>
      <c r="F25" s="2096"/>
      <c r="G25" s="2101">
        <f t="shared" si="1"/>
        <v>0</v>
      </c>
    </row>
    <row r="26" spans="1:8">
      <c r="A26" s="580">
        <v>14</v>
      </c>
      <c r="B26" s="2095" t="s">
        <v>4553</v>
      </c>
      <c r="C26" s="2096"/>
      <c r="D26" s="2097"/>
      <c r="E26" s="2096"/>
      <c r="F26" s="2096"/>
      <c r="G26" s="2101">
        <v>368553</v>
      </c>
    </row>
    <row r="27" spans="1:8">
      <c r="A27" s="580">
        <v>15</v>
      </c>
      <c r="B27" s="2095" t="s">
        <v>4551</v>
      </c>
      <c r="C27" s="2096"/>
      <c r="D27" s="2097"/>
      <c r="E27" s="2096"/>
      <c r="F27" s="2096">
        <v>1000000</v>
      </c>
      <c r="G27" s="2101">
        <f t="shared" si="1"/>
        <v>1000000</v>
      </c>
    </row>
    <row r="28" spans="1:8">
      <c r="A28" s="580">
        <v>16</v>
      </c>
      <c r="B28" s="2095" t="s">
        <v>4552</v>
      </c>
      <c r="C28" s="2096"/>
      <c r="D28" s="2097"/>
      <c r="E28" s="2096"/>
      <c r="F28" s="2096">
        <f>2714099+1</f>
        <v>2714100</v>
      </c>
      <c r="G28" s="2101">
        <f t="shared" si="1"/>
        <v>2714100</v>
      </c>
    </row>
    <row r="29" spans="1:8">
      <c r="A29" s="580">
        <v>17</v>
      </c>
      <c r="B29" s="2095"/>
      <c r="C29" s="2096"/>
      <c r="D29" s="2097"/>
      <c r="E29" s="2096"/>
      <c r="F29" s="2096"/>
      <c r="G29" s="2101"/>
    </row>
    <row r="30" spans="1:8">
      <c r="A30" s="580">
        <v>18</v>
      </c>
      <c r="B30" s="2095"/>
      <c r="C30" s="2096"/>
      <c r="D30" s="2097"/>
      <c r="E30" s="2096"/>
      <c r="F30" s="2096"/>
      <c r="G30" s="2101"/>
    </row>
    <row r="31" spans="1:8">
      <c r="A31" s="580">
        <v>19</v>
      </c>
      <c r="B31" s="2095"/>
      <c r="C31" s="2102"/>
      <c r="D31" s="2095"/>
      <c r="E31" s="2102"/>
      <c r="F31" s="2102"/>
      <c r="G31" s="2101"/>
    </row>
    <row r="32" spans="1:8">
      <c r="A32" s="580">
        <v>20</v>
      </c>
      <c r="B32" s="2095"/>
      <c r="C32" s="2102"/>
      <c r="D32" s="2095"/>
      <c r="E32" s="2102"/>
      <c r="F32" s="2102"/>
      <c r="G32" s="2101"/>
    </row>
    <row r="33" spans="1:7">
      <c r="A33" s="580">
        <v>21</v>
      </c>
      <c r="B33" s="2095"/>
      <c r="C33" s="2102"/>
      <c r="D33" s="2095"/>
      <c r="E33" s="2102"/>
      <c r="F33" s="2102"/>
      <c r="G33" s="2101"/>
    </row>
    <row r="34" spans="1:7">
      <c r="A34" s="580">
        <v>22</v>
      </c>
      <c r="B34" s="2095"/>
      <c r="C34" s="2102"/>
      <c r="D34" s="2095"/>
      <c r="E34" s="2102"/>
      <c r="F34" s="2102"/>
      <c r="G34" s="2101"/>
    </row>
    <row r="35" spans="1:7">
      <c r="A35" s="580">
        <v>23</v>
      </c>
      <c r="B35" s="2095"/>
      <c r="C35" s="2102"/>
      <c r="D35" s="2095"/>
      <c r="E35" s="2102"/>
      <c r="F35" s="2102"/>
      <c r="G35" s="2101"/>
    </row>
    <row r="36" spans="1:7">
      <c r="A36" s="580">
        <v>24</v>
      </c>
      <c r="B36" s="2095"/>
      <c r="C36" s="2102"/>
      <c r="D36" s="2095"/>
      <c r="E36" s="2102"/>
      <c r="F36" s="2102"/>
      <c r="G36" s="2101"/>
    </row>
    <row r="37" spans="1:7">
      <c r="A37" s="580">
        <v>25</v>
      </c>
      <c r="B37" s="2095"/>
      <c r="C37" s="2102"/>
      <c r="D37" s="2095"/>
      <c r="E37" s="2102"/>
      <c r="F37" s="2102"/>
      <c r="G37" s="2101"/>
    </row>
    <row r="38" spans="1:7">
      <c r="A38" s="580">
        <v>26</v>
      </c>
      <c r="B38" s="2095"/>
      <c r="C38" s="2102"/>
      <c r="D38" s="2095"/>
      <c r="E38" s="2102"/>
      <c r="F38" s="2102"/>
      <c r="G38" s="2101"/>
    </row>
    <row r="39" spans="1:7">
      <c r="A39" s="580">
        <v>27</v>
      </c>
      <c r="B39" s="2095"/>
      <c r="C39" s="2102"/>
      <c r="D39" s="2095"/>
      <c r="E39" s="2102"/>
      <c r="F39" s="2102"/>
      <c r="G39" s="2101"/>
    </row>
    <row r="40" spans="1:7">
      <c r="A40" s="580">
        <v>28</v>
      </c>
      <c r="B40" s="2095"/>
      <c r="C40" s="2102"/>
      <c r="D40" s="2095"/>
      <c r="E40" s="2102"/>
      <c r="F40" s="2102"/>
      <c r="G40" s="2101"/>
    </row>
    <row r="41" spans="1:7">
      <c r="A41" s="580">
        <v>29</v>
      </c>
      <c r="B41" s="2095"/>
      <c r="C41" s="2102"/>
      <c r="D41" s="2095"/>
      <c r="E41" s="2102"/>
      <c r="F41" s="2102"/>
      <c r="G41" s="2101"/>
    </row>
    <row r="42" spans="1:7">
      <c r="A42" s="580">
        <v>30</v>
      </c>
      <c r="B42" s="2095"/>
      <c r="C42" s="2102"/>
      <c r="D42" s="2095"/>
      <c r="E42" s="2102"/>
      <c r="F42" s="2102"/>
      <c r="G42" s="2101"/>
    </row>
    <row r="43" spans="1:7">
      <c r="A43" s="580">
        <v>31</v>
      </c>
      <c r="B43" s="2095"/>
      <c r="C43" s="2102"/>
      <c r="D43" s="2095"/>
      <c r="E43" s="2102"/>
      <c r="F43" s="2102"/>
      <c r="G43" s="2101"/>
    </row>
    <row r="44" spans="1:7">
      <c r="A44" s="580">
        <v>32</v>
      </c>
      <c r="B44" s="2095"/>
      <c r="C44" s="2102"/>
      <c r="D44" s="2095"/>
      <c r="E44" s="2102"/>
      <c r="F44" s="2102"/>
      <c r="G44" s="2101"/>
    </row>
    <row r="45" spans="1:7">
      <c r="A45" s="580">
        <v>33</v>
      </c>
      <c r="B45" s="2095"/>
      <c r="C45" s="2102"/>
      <c r="D45" s="2095"/>
      <c r="E45" s="2102"/>
      <c r="F45" s="2102"/>
      <c r="G45" s="2101"/>
    </row>
    <row r="46" spans="1:7">
      <c r="A46" s="580">
        <v>34</v>
      </c>
      <c r="B46" s="2095"/>
      <c r="C46" s="2102"/>
      <c r="D46" s="2095"/>
      <c r="E46" s="2102"/>
      <c r="F46" s="2102"/>
      <c r="G46" s="2101"/>
    </row>
    <row r="47" spans="1:7">
      <c r="A47" s="580">
        <v>35</v>
      </c>
      <c r="B47" s="2095"/>
      <c r="C47" s="2102"/>
      <c r="D47" s="2095"/>
      <c r="E47" s="2102"/>
      <c r="F47" s="2102"/>
      <c r="G47" s="2101"/>
    </row>
    <row r="48" spans="1:7">
      <c r="A48" s="580">
        <v>36</v>
      </c>
      <c r="B48" s="2095"/>
      <c r="C48" s="2102"/>
      <c r="D48" s="2095"/>
      <c r="E48" s="2102"/>
      <c r="F48" s="2102"/>
      <c r="G48" s="2101"/>
    </row>
    <row r="49" spans="1:14">
      <c r="A49" s="580">
        <v>37</v>
      </c>
      <c r="B49" s="2095"/>
      <c r="C49" s="2102"/>
      <c r="D49" s="2095"/>
      <c r="E49" s="2102"/>
      <c r="F49" s="2102"/>
      <c r="G49" s="2101"/>
    </row>
    <row r="50" spans="1:14">
      <c r="A50" s="580">
        <v>38</v>
      </c>
      <c r="B50" s="2095"/>
      <c r="C50" s="2102"/>
      <c r="D50" s="2095"/>
      <c r="E50" s="2102"/>
      <c r="F50" s="2102"/>
      <c r="G50" s="2101"/>
      <c r="N50" s="2066">
        <f>+N48+N49</f>
        <v>0</v>
      </c>
    </row>
    <row r="51" spans="1:14">
      <c r="A51" s="580">
        <v>39</v>
      </c>
      <c r="B51" s="2095"/>
      <c r="C51" s="2102"/>
      <c r="D51" s="2095"/>
      <c r="E51" s="2102"/>
      <c r="F51" s="2102"/>
      <c r="G51" s="2101"/>
    </row>
    <row r="52" spans="1:14">
      <c r="A52" s="580">
        <v>40</v>
      </c>
      <c r="B52" s="2095"/>
      <c r="C52" s="2102"/>
      <c r="D52" s="2095"/>
      <c r="E52" s="2102"/>
      <c r="F52" s="2102"/>
      <c r="G52" s="2101"/>
    </row>
    <row r="53" spans="1:14">
      <c r="A53" s="580">
        <v>41</v>
      </c>
      <c r="B53" s="2095"/>
      <c r="C53" s="2102"/>
      <c r="D53" s="2095"/>
      <c r="E53" s="2102"/>
      <c r="F53" s="2102"/>
      <c r="G53" s="2101"/>
    </row>
    <row r="54" spans="1:14">
      <c r="A54" s="580">
        <v>42</v>
      </c>
      <c r="B54" s="2095"/>
      <c r="C54" s="2102"/>
      <c r="D54" s="2095"/>
      <c r="E54" s="2102"/>
      <c r="F54" s="2102"/>
      <c r="G54" s="2101"/>
    </row>
    <row r="55" spans="1:14">
      <c r="A55" s="580">
        <v>43</v>
      </c>
      <c r="B55" s="2095"/>
      <c r="C55" s="2102"/>
      <c r="D55" s="2095"/>
      <c r="E55" s="2102"/>
      <c r="F55" s="2102"/>
      <c r="G55" s="2101"/>
    </row>
    <row r="56" spans="1:14">
      <c r="A56" s="580">
        <v>44</v>
      </c>
      <c r="B56" s="2095"/>
      <c r="C56" s="2102"/>
      <c r="D56" s="2095"/>
      <c r="E56" s="2102"/>
      <c r="F56" s="2102"/>
      <c r="G56" s="2101"/>
    </row>
    <row r="57" spans="1:14">
      <c r="A57" s="580">
        <v>45</v>
      </c>
      <c r="B57" s="2095"/>
      <c r="C57" s="2102"/>
      <c r="D57" s="2095"/>
      <c r="E57" s="2102"/>
      <c r="F57" s="2102"/>
      <c r="G57" s="2101"/>
    </row>
    <row r="58" spans="1:14">
      <c r="A58" s="580">
        <v>46</v>
      </c>
      <c r="B58" s="565"/>
      <c r="C58" s="555"/>
      <c r="D58" s="565"/>
      <c r="E58" s="555"/>
      <c r="F58" s="555"/>
      <c r="G58" s="764"/>
    </row>
    <row r="59" spans="1:14" ht="15.75" thickBot="1">
      <c r="A59" s="765">
        <v>47</v>
      </c>
      <c r="B59" s="573" t="s">
        <v>2616</v>
      </c>
      <c r="C59" s="557">
        <f>SUM(C13:C58)</f>
        <v>31305824</v>
      </c>
      <c r="D59" s="766"/>
      <c r="E59" s="557">
        <f>SUM(E13:E58)</f>
        <v>5615481</v>
      </c>
      <c r="F59" s="557">
        <f>SUM(F13:F58)</f>
        <v>4940986</v>
      </c>
      <c r="G59" s="461">
        <f>SUM(G13:G58)</f>
        <v>30999882</v>
      </c>
    </row>
    <row r="60" spans="1:14">
      <c r="A60" s="229"/>
      <c r="B60" s="229"/>
      <c r="C60" s="229"/>
      <c r="D60" s="229"/>
      <c r="E60" s="229"/>
      <c r="F60" s="229"/>
      <c r="G60" s="229" t="s">
        <v>1527</v>
      </c>
    </row>
    <row r="61" spans="1:14">
      <c r="A61" s="767" t="s">
        <v>2929</v>
      </c>
      <c r="B61" s="13"/>
      <c r="C61" s="13"/>
      <c r="D61" s="13"/>
      <c r="E61" s="13"/>
      <c r="F61" s="13"/>
      <c r="G61" s="13"/>
    </row>
    <row r="62" spans="1:14">
      <c r="A62" s="229"/>
      <c r="B62" s="229"/>
      <c r="C62" s="229"/>
      <c r="D62" s="229"/>
      <c r="E62" s="229"/>
      <c r="F62" s="229"/>
      <c r="G62" s="229"/>
    </row>
    <row r="63" spans="1:14">
      <c r="A63" s="229"/>
      <c r="B63" s="229"/>
      <c r="C63" s="229"/>
      <c r="D63" s="229"/>
      <c r="E63" s="229"/>
      <c r="F63" s="229"/>
      <c r="G63" s="229"/>
    </row>
    <row r="64" spans="1:14">
      <c r="A64" s="229"/>
      <c r="B64" s="229"/>
      <c r="C64" s="229"/>
      <c r="D64" s="229"/>
      <c r="E64" s="229"/>
      <c r="F64" s="229"/>
      <c r="G64" s="229"/>
    </row>
    <row r="1048576" spans="4:4">
      <c r="D1048576" s="761"/>
    </row>
  </sheetData>
  <customSheetViews>
    <customSheetView guid="{2AF3F5E9-4F61-4561-B177-4F48CBC3D886}" scale="87" colorId="22" fitToPage="1">
      <selection activeCell="F31" sqref="F31"/>
      <pageMargins left="0.4" right="0.4" top="0.3" bottom="0.3" header="0.5" footer="0.5"/>
      <pageSetup scale="66" orientation="portrait" r:id="rId1"/>
      <headerFooter alignWithMargins="0"/>
    </customSheetView>
    <customSheetView guid="{D7BBBF77-F838-4AB2-B5F9-DD407B90DD55}" scale="87" colorId="22" fitToPage="1">
      <selection activeCell="F31" sqref="F31"/>
      <pageMargins left="0.4" right="0.4" top="0.3" bottom="0.3" header="0.5" footer="0.5"/>
      <pageSetup scale="66" orientation="portrait" r:id="rId2"/>
      <headerFooter alignWithMargins="0"/>
    </customSheetView>
    <customSheetView guid="{4C413893-8AAD-4C6B-9F27-B589EDCD884E}" scale="87" colorId="22" showPageBreaks="1" fitToPage="1" printArea="1" topLeftCell="A12">
      <selection activeCell="E73" sqref="E73"/>
      <pageMargins left="0.4" right="0.4" top="0.3" bottom="0.3" header="0.5" footer="0.5"/>
      <pageSetup scale="69" orientation="portrait" r:id="rId3"/>
      <headerFooter alignWithMargins="0"/>
    </customSheetView>
    <customSheetView guid="{A5549170-DBF5-42F1-9039-D999624B11D4}" scale="87" colorId="22" showPageBreaks="1" fitToPage="1" topLeftCell="A10">
      <selection activeCell="K22" sqref="K22"/>
      <pageMargins left="0.4" right="0.4" top="0.3" bottom="0.3" header="0.5" footer="0.5"/>
      <pageSetup scale="59" orientation="portrait" r:id="rId4"/>
      <headerFooter alignWithMargins="0"/>
    </customSheetView>
    <customSheetView guid="{A483E518-C1FA-4CA5-BC5D-12DF2516F4BA}" scale="87" colorId="22" showPageBreaks="1" fitToPage="1" printArea="1" topLeftCell="A7">
      <selection activeCell="B22" sqref="B22"/>
      <pageMargins left="0.4" right="0.4" top="0.3" bottom="0.3" header="0.5" footer="0.5"/>
      <pageSetup scale="10" orientation="portrait" r:id="rId5"/>
      <headerFooter alignWithMargins="0"/>
    </customSheetView>
    <customSheetView guid="{7F4D4B31-14C7-431F-8554-797D686306A3}" scale="87" colorId="22" showPageBreaks="1" fitToPage="1" printArea="1" topLeftCell="A7">
      <selection activeCell="I17" sqref="I17"/>
      <pageMargins left="0.4" right="0.4" top="0.3" bottom="0.3" header="0.5" footer="0.5"/>
      <pageSetup scale="10" orientation="portrait" r:id="rId6"/>
      <headerFooter alignWithMargins="0"/>
    </customSheetView>
  </customSheetViews>
  <phoneticPr fontId="83" type="noConversion"/>
  <pageMargins left="0.4" right="0.4" top="0.3" bottom="0.3" header="0.5" footer="0.5"/>
  <pageSetup scale="69" orientation="portrait" r:id="rId7"/>
  <headerFooter alignWithMargins="0"/>
  <customProperties>
    <customPr name="_pios_id" r:id="rId8"/>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73"/>
  <sheetViews>
    <sheetView workbookViewId="0"/>
  </sheetViews>
  <sheetFormatPr defaultColWidth="9.77734375" defaultRowHeight="15"/>
  <cols>
    <col min="1" max="1" width="4.77734375" customWidth="1"/>
    <col min="2" max="2" width="17.77734375" customWidth="1"/>
    <col min="3" max="3" width="15.77734375" customWidth="1"/>
    <col min="4" max="4" width="7.77734375" customWidth="1"/>
    <col min="5" max="5" width="15.77734375" customWidth="1"/>
    <col min="6" max="6" width="7.77734375" customWidth="1"/>
    <col min="7" max="7" width="18.33203125" customWidth="1"/>
    <col min="8" max="8" width="33.5546875" customWidth="1"/>
    <col min="9" max="9" width="23.6640625" customWidth="1"/>
    <col min="10" max="10" width="22.33203125" customWidth="1"/>
    <col min="11" max="11" width="20.77734375" customWidth="1"/>
    <col min="12" max="12" width="21.77734375" customWidth="1"/>
    <col min="13" max="13" width="16.77734375" customWidth="1"/>
    <col min="14" max="14" width="11.6640625" customWidth="1"/>
  </cols>
  <sheetData>
    <row r="1" spans="1:15" ht="15.75" thickBot="1">
      <c r="A1" t="str">
        <f>'Data sheet'!A53</f>
        <v>Annual Report of New York American Water Company, Inc.  - Service Area 2                          Year Ended  December 31, 2018</v>
      </c>
      <c r="I1" t="str">
        <f>'Data sheet'!A53</f>
        <v>Annual Report of New York American Water Company, Inc.  - Service Area 2                          Year Ended  December 31, 2018</v>
      </c>
    </row>
    <row r="2" spans="1:15">
      <c r="A2" s="137"/>
      <c r="B2" s="138"/>
      <c r="C2" s="138"/>
      <c r="D2" s="138"/>
      <c r="E2" s="138"/>
      <c r="F2" s="138"/>
      <c r="G2" s="138"/>
      <c r="H2" s="478"/>
      <c r="I2" s="137"/>
      <c r="J2" s="138"/>
      <c r="K2" s="138"/>
      <c r="L2" s="138"/>
      <c r="M2" s="138"/>
      <c r="N2" s="139"/>
    </row>
    <row r="3" spans="1:15" ht="15.75">
      <c r="A3" s="125" t="s">
        <v>2930</v>
      </c>
      <c r="B3" s="123"/>
      <c r="C3" s="123"/>
      <c r="D3" s="123"/>
      <c r="E3" s="123"/>
      <c r="F3" s="123"/>
      <c r="G3" s="123"/>
      <c r="H3" s="140"/>
      <c r="I3" s="125" t="s">
        <v>2931</v>
      </c>
      <c r="J3" s="123"/>
      <c r="K3" s="123"/>
      <c r="L3" s="123"/>
      <c r="M3" s="123"/>
      <c r="N3" s="140"/>
    </row>
    <row r="4" spans="1:15">
      <c r="A4" s="131"/>
      <c r="B4" s="11"/>
      <c r="C4" s="11"/>
      <c r="D4" s="11"/>
      <c r="E4" s="11"/>
      <c r="F4" s="11"/>
      <c r="G4" s="11"/>
      <c r="H4" s="349"/>
      <c r="I4" s="131"/>
      <c r="J4" s="11"/>
      <c r="K4" s="11"/>
      <c r="L4" s="11"/>
      <c r="M4" s="11"/>
      <c r="N4" s="349"/>
    </row>
    <row r="5" spans="1:15">
      <c r="A5" s="95"/>
      <c r="B5" s="99" t="s">
        <v>3853</v>
      </c>
      <c r="C5" s="99"/>
      <c r="D5" s="99"/>
      <c r="E5" s="99"/>
      <c r="F5" s="99"/>
      <c r="G5" s="99"/>
      <c r="H5" s="102"/>
      <c r="I5" s="95"/>
      <c r="J5" s="99"/>
      <c r="K5" s="99"/>
      <c r="L5" s="99"/>
      <c r="M5" s="99"/>
      <c r="N5" s="102"/>
      <c r="O5" s="92"/>
    </row>
    <row r="6" spans="1:15">
      <c r="A6" s="95"/>
      <c r="B6" s="96" t="s">
        <v>3854</v>
      </c>
      <c r="C6" s="96"/>
      <c r="D6" s="96"/>
      <c r="E6" s="96"/>
      <c r="F6" s="96"/>
      <c r="G6" s="96"/>
      <c r="H6" s="97"/>
      <c r="I6" s="95"/>
      <c r="J6" s="96"/>
      <c r="K6" s="96"/>
      <c r="L6" s="96"/>
      <c r="M6" s="96"/>
      <c r="N6" s="97"/>
    </row>
    <row r="7" spans="1:15">
      <c r="A7" s="95"/>
      <c r="B7" s="96" t="s">
        <v>3855</v>
      </c>
      <c r="C7" s="96"/>
      <c r="D7" s="96"/>
      <c r="E7" s="96"/>
      <c r="F7" s="96"/>
      <c r="G7" s="96"/>
      <c r="H7" s="97"/>
      <c r="I7" s="95"/>
      <c r="J7" s="96"/>
      <c r="K7" s="96"/>
      <c r="L7" s="96"/>
      <c r="M7" s="96"/>
      <c r="N7" s="97"/>
    </row>
    <row r="8" spans="1:15">
      <c r="A8" s="95"/>
      <c r="B8" s="96"/>
      <c r="C8" s="96"/>
      <c r="D8" s="96"/>
      <c r="E8" s="96"/>
      <c r="F8" s="96"/>
      <c r="G8" s="96"/>
      <c r="H8" s="97"/>
      <c r="I8" s="106"/>
      <c r="J8" s="107"/>
      <c r="K8" s="107"/>
      <c r="L8" s="107"/>
      <c r="M8" s="107"/>
      <c r="N8" s="110"/>
    </row>
    <row r="9" spans="1:15">
      <c r="A9" s="424" t="s">
        <v>1122</v>
      </c>
      <c r="B9" s="101"/>
      <c r="C9" s="100"/>
      <c r="D9" s="769" t="s">
        <v>1127</v>
      </c>
      <c r="E9" s="769"/>
      <c r="F9" s="770" t="s">
        <v>3856</v>
      </c>
      <c r="G9" s="769"/>
      <c r="H9" s="152"/>
      <c r="I9" s="95"/>
      <c r="J9" s="156"/>
      <c r="K9" s="771"/>
      <c r="L9" s="141" t="s">
        <v>3857</v>
      </c>
      <c r="M9" s="107"/>
      <c r="N9" s="425" t="s">
        <v>1122</v>
      </c>
    </row>
    <row r="10" spans="1:15">
      <c r="A10" s="116" t="s">
        <v>1134</v>
      </c>
      <c r="B10" s="105"/>
      <c r="C10" s="504" t="s">
        <v>2383</v>
      </c>
      <c r="D10" s="141" t="s">
        <v>3788</v>
      </c>
      <c r="E10" s="141"/>
      <c r="F10" s="427" t="s">
        <v>3858</v>
      </c>
      <c r="G10" s="141"/>
      <c r="H10" s="143"/>
      <c r="I10" s="116" t="s">
        <v>2383</v>
      </c>
      <c r="J10" s="742" t="s">
        <v>3859</v>
      </c>
      <c r="K10" s="156"/>
      <c r="L10" s="96"/>
      <c r="M10" s="96"/>
      <c r="N10" s="425" t="s">
        <v>1134</v>
      </c>
    </row>
    <row r="11" spans="1:15">
      <c r="A11" s="116"/>
      <c r="B11" s="115" t="s">
        <v>2620</v>
      </c>
      <c r="C11" s="504" t="s">
        <v>1503</v>
      </c>
      <c r="D11" s="123" t="s">
        <v>2620</v>
      </c>
      <c r="E11" s="105"/>
      <c r="F11" s="123" t="s">
        <v>2620</v>
      </c>
      <c r="G11" s="156"/>
      <c r="H11" s="143"/>
      <c r="I11" s="116" t="s">
        <v>145</v>
      </c>
      <c r="J11" s="742" t="s">
        <v>3860</v>
      </c>
      <c r="K11" s="156"/>
      <c r="L11" s="96"/>
      <c r="M11" s="96"/>
      <c r="N11" s="425"/>
    </row>
    <row r="12" spans="1:15">
      <c r="A12" s="116"/>
      <c r="B12" s="115" t="s">
        <v>3861</v>
      </c>
      <c r="C12" s="504" t="s">
        <v>1505</v>
      </c>
      <c r="D12" s="103" t="s">
        <v>1134</v>
      </c>
      <c r="E12" s="115" t="s">
        <v>1697</v>
      </c>
      <c r="F12" s="103" t="s">
        <v>1134</v>
      </c>
      <c r="G12" s="742" t="s">
        <v>1697</v>
      </c>
      <c r="H12" s="425" t="s">
        <v>3822</v>
      </c>
      <c r="I12" s="116" t="s">
        <v>3420</v>
      </c>
      <c r="J12" s="742" t="s">
        <v>3862</v>
      </c>
      <c r="K12" s="156"/>
      <c r="L12" s="96"/>
      <c r="M12" s="96"/>
      <c r="N12" s="425"/>
    </row>
    <row r="13" spans="1:15">
      <c r="A13" s="426"/>
      <c r="B13" s="1187" t="s">
        <v>3281</v>
      </c>
      <c r="C13" s="1202" t="s">
        <v>3282</v>
      </c>
      <c r="D13" s="1186" t="s">
        <v>3283</v>
      </c>
      <c r="E13" s="1187" t="s">
        <v>3284</v>
      </c>
      <c r="F13" s="1186" t="s">
        <v>3429</v>
      </c>
      <c r="G13" s="743" t="s">
        <v>3430</v>
      </c>
      <c r="H13" s="429" t="s">
        <v>3431</v>
      </c>
      <c r="I13" s="426" t="s">
        <v>3432</v>
      </c>
      <c r="J13" s="743" t="s">
        <v>3433</v>
      </c>
      <c r="K13" s="427"/>
      <c r="L13" s="141"/>
      <c r="M13" s="141"/>
      <c r="N13" s="429"/>
    </row>
    <row r="14" spans="1:15">
      <c r="A14" s="116">
        <v>1</v>
      </c>
      <c r="B14" s="115" t="s">
        <v>2617</v>
      </c>
      <c r="C14" s="772"/>
      <c r="D14" s="773"/>
      <c r="E14" s="774"/>
      <c r="F14" s="773"/>
      <c r="G14" s="775"/>
      <c r="H14" s="776"/>
      <c r="I14" s="777"/>
      <c r="J14" s="778"/>
      <c r="K14" s="779"/>
      <c r="L14" s="780"/>
      <c r="M14" s="780"/>
      <c r="N14" s="425">
        <v>1</v>
      </c>
    </row>
    <row r="15" spans="1:15">
      <c r="A15" s="116">
        <v>2</v>
      </c>
      <c r="B15" s="105"/>
      <c r="C15" s="724"/>
      <c r="D15" s="96"/>
      <c r="E15" s="658"/>
      <c r="F15" s="96"/>
      <c r="G15" s="574"/>
      <c r="H15" s="506"/>
      <c r="I15" s="497">
        <f t="shared" ref="I15:I32" si="0">C15+E15-G15+H15</f>
        <v>0</v>
      </c>
      <c r="J15" s="156"/>
      <c r="K15" s="779"/>
      <c r="L15" s="780"/>
      <c r="M15" s="780"/>
      <c r="N15" s="425">
        <v>2</v>
      </c>
    </row>
    <row r="16" spans="1:15">
      <c r="A16" s="116">
        <v>3</v>
      </c>
      <c r="B16" s="115" t="s">
        <v>962</v>
      </c>
      <c r="C16" s="684"/>
      <c r="D16" s="96"/>
      <c r="E16" s="600"/>
      <c r="F16" s="96"/>
      <c r="G16" s="555"/>
      <c r="H16" s="781"/>
      <c r="I16" s="159">
        <f t="shared" si="0"/>
        <v>0</v>
      </c>
      <c r="J16" s="156"/>
      <c r="K16" s="779"/>
      <c r="L16" s="780" t="s">
        <v>962</v>
      </c>
      <c r="M16" s="780"/>
      <c r="N16" s="425">
        <v>3</v>
      </c>
    </row>
    <row r="17" spans="1:14">
      <c r="A17" s="116">
        <v>4</v>
      </c>
      <c r="B17" s="105"/>
      <c r="C17" s="684"/>
      <c r="D17" s="96"/>
      <c r="E17" s="600"/>
      <c r="F17" s="96"/>
      <c r="G17" s="555"/>
      <c r="H17" s="781"/>
      <c r="I17" s="159">
        <f t="shared" si="0"/>
        <v>0</v>
      </c>
      <c r="J17" s="156"/>
      <c r="K17" s="779"/>
      <c r="L17" s="780"/>
      <c r="M17" s="780"/>
      <c r="N17" s="425">
        <v>4</v>
      </c>
    </row>
    <row r="18" spans="1:14">
      <c r="A18" s="116">
        <v>5</v>
      </c>
      <c r="B18" s="105"/>
      <c r="C18" s="684"/>
      <c r="D18" s="96"/>
      <c r="E18" s="600"/>
      <c r="F18" s="96"/>
      <c r="G18" s="555"/>
      <c r="H18" s="781"/>
      <c r="I18" s="159">
        <f t="shared" si="0"/>
        <v>0</v>
      </c>
      <c r="J18" s="156"/>
      <c r="K18" s="779"/>
      <c r="L18" s="780"/>
      <c r="M18" s="780"/>
      <c r="N18" s="425">
        <v>5</v>
      </c>
    </row>
    <row r="19" spans="1:14">
      <c r="A19" s="116">
        <v>6</v>
      </c>
      <c r="B19" s="105"/>
      <c r="C19" s="684"/>
      <c r="D19" s="96"/>
      <c r="E19" s="600"/>
      <c r="F19" s="96"/>
      <c r="G19" s="555"/>
      <c r="H19" s="781"/>
      <c r="I19" s="159">
        <f t="shared" si="0"/>
        <v>0</v>
      </c>
      <c r="J19" s="156"/>
      <c r="K19" s="779"/>
      <c r="L19" s="780"/>
      <c r="M19" s="780"/>
      <c r="N19" s="425">
        <v>6</v>
      </c>
    </row>
    <row r="20" spans="1:14">
      <c r="A20" s="116">
        <v>7</v>
      </c>
      <c r="B20" s="105"/>
      <c r="C20" s="684"/>
      <c r="D20" s="96"/>
      <c r="E20" s="600"/>
      <c r="F20" s="96"/>
      <c r="G20" s="555"/>
      <c r="H20" s="781"/>
      <c r="I20" s="159">
        <f t="shared" si="0"/>
        <v>0</v>
      </c>
      <c r="J20" s="156"/>
      <c r="K20" s="779"/>
      <c r="L20" s="780"/>
      <c r="M20" s="780"/>
      <c r="N20" s="425">
        <v>7</v>
      </c>
    </row>
    <row r="21" spans="1:14">
      <c r="A21" s="116">
        <v>8</v>
      </c>
      <c r="B21" s="105"/>
      <c r="C21" s="684"/>
      <c r="D21" s="96"/>
      <c r="E21" s="600"/>
      <c r="F21" s="96"/>
      <c r="G21" s="555"/>
      <c r="H21" s="781"/>
      <c r="I21" s="159">
        <f t="shared" si="0"/>
        <v>0</v>
      </c>
      <c r="J21" s="156"/>
      <c r="K21" s="779"/>
      <c r="L21" s="780"/>
      <c r="M21" s="780"/>
      <c r="N21" s="425">
        <v>8</v>
      </c>
    </row>
    <row r="22" spans="1:14">
      <c r="A22" s="116">
        <v>9</v>
      </c>
      <c r="B22" s="105"/>
      <c r="C22" s="684"/>
      <c r="D22" s="96"/>
      <c r="E22" s="600"/>
      <c r="F22" s="96"/>
      <c r="G22" s="555"/>
      <c r="H22" s="781"/>
      <c r="I22" s="159">
        <f t="shared" si="0"/>
        <v>0</v>
      </c>
      <c r="J22" s="156"/>
      <c r="K22" s="779"/>
      <c r="L22" s="780"/>
      <c r="M22" s="780"/>
      <c r="N22" s="425">
        <v>9</v>
      </c>
    </row>
    <row r="23" spans="1:14">
      <c r="A23" s="116">
        <v>10</v>
      </c>
      <c r="B23" s="105"/>
      <c r="C23" s="684"/>
      <c r="D23" s="96"/>
      <c r="E23" s="600"/>
      <c r="F23" s="96"/>
      <c r="G23" s="555"/>
      <c r="H23" s="781"/>
      <c r="I23" s="159">
        <f t="shared" si="0"/>
        <v>0</v>
      </c>
      <c r="J23" s="156"/>
      <c r="K23" s="779"/>
      <c r="L23" s="780"/>
      <c r="M23" s="780"/>
      <c r="N23" s="425">
        <v>10</v>
      </c>
    </row>
    <row r="24" spans="1:14">
      <c r="A24" s="116">
        <v>11</v>
      </c>
      <c r="B24" s="105"/>
      <c r="C24" s="684"/>
      <c r="D24" s="96"/>
      <c r="E24" s="600"/>
      <c r="F24" s="96"/>
      <c r="G24" s="555"/>
      <c r="H24" s="781"/>
      <c r="I24" s="159">
        <f t="shared" si="0"/>
        <v>0</v>
      </c>
      <c r="J24" s="156"/>
      <c r="K24" s="779"/>
      <c r="L24" s="780"/>
      <c r="M24" s="780"/>
      <c r="N24" s="425">
        <v>11</v>
      </c>
    </row>
    <row r="25" spans="1:14">
      <c r="A25" s="116">
        <v>12</v>
      </c>
      <c r="B25" s="105"/>
      <c r="C25" s="684"/>
      <c r="D25" s="96"/>
      <c r="E25" s="600"/>
      <c r="F25" s="96"/>
      <c r="G25" s="555"/>
      <c r="H25" s="781"/>
      <c r="I25" s="159">
        <f t="shared" si="0"/>
        <v>0</v>
      </c>
      <c r="J25" s="156"/>
      <c r="K25" s="779"/>
      <c r="L25" s="780"/>
      <c r="M25" s="780"/>
      <c r="N25" s="425">
        <v>12</v>
      </c>
    </row>
    <row r="26" spans="1:14">
      <c r="A26" s="116">
        <v>13</v>
      </c>
      <c r="B26" s="105"/>
      <c r="C26" s="684"/>
      <c r="D26" s="96"/>
      <c r="E26" s="600"/>
      <c r="F26" s="96"/>
      <c r="G26" s="555"/>
      <c r="H26" s="781"/>
      <c r="I26" s="159">
        <f t="shared" si="0"/>
        <v>0</v>
      </c>
      <c r="J26" s="156"/>
      <c r="K26" s="779"/>
      <c r="L26" s="780"/>
      <c r="M26" s="780"/>
      <c r="N26" s="425">
        <v>13</v>
      </c>
    </row>
    <row r="27" spans="1:14">
      <c r="A27" s="116">
        <v>14</v>
      </c>
      <c r="B27" s="105"/>
      <c r="C27" s="684"/>
      <c r="D27" s="96"/>
      <c r="E27" s="600"/>
      <c r="F27" s="96"/>
      <c r="G27" s="555"/>
      <c r="H27" s="781"/>
      <c r="I27" s="159">
        <f t="shared" si="0"/>
        <v>0</v>
      </c>
      <c r="J27" s="156"/>
      <c r="K27" s="779"/>
      <c r="L27" s="780"/>
      <c r="M27" s="780"/>
      <c r="N27" s="425">
        <v>14</v>
      </c>
    </row>
    <row r="28" spans="1:14">
      <c r="A28" s="116">
        <v>15</v>
      </c>
      <c r="B28" s="782"/>
      <c r="C28" s="684"/>
      <c r="D28" s="464"/>
      <c r="E28" s="600"/>
      <c r="F28" s="464"/>
      <c r="G28" s="555"/>
      <c r="H28" s="781"/>
      <c r="I28" s="159">
        <f t="shared" si="0"/>
        <v>0</v>
      </c>
      <c r="J28" s="156"/>
      <c r="K28" s="779"/>
      <c r="L28" s="780"/>
      <c r="M28" s="780"/>
      <c r="N28" s="425">
        <v>15</v>
      </c>
    </row>
    <row r="29" spans="1:14">
      <c r="A29" s="116">
        <v>16</v>
      </c>
      <c r="B29" s="782"/>
      <c r="C29" s="684"/>
      <c r="D29" s="464"/>
      <c r="E29" s="600"/>
      <c r="F29" s="464"/>
      <c r="G29" s="555"/>
      <c r="H29" s="781"/>
      <c r="I29" s="159">
        <f t="shared" si="0"/>
        <v>0</v>
      </c>
      <c r="J29" s="156"/>
      <c r="K29" s="779"/>
      <c r="L29" s="780"/>
      <c r="M29" s="780"/>
      <c r="N29" s="425">
        <v>16</v>
      </c>
    </row>
    <row r="30" spans="1:14">
      <c r="A30" s="116">
        <v>17</v>
      </c>
      <c r="B30" s="782"/>
      <c r="C30" s="684"/>
      <c r="D30" s="464"/>
      <c r="E30" s="600"/>
      <c r="F30" s="464"/>
      <c r="G30" s="555"/>
      <c r="H30" s="781"/>
      <c r="I30" s="159">
        <f t="shared" si="0"/>
        <v>0</v>
      </c>
      <c r="J30" s="156"/>
      <c r="K30" s="779"/>
      <c r="L30" s="780"/>
      <c r="M30" s="780"/>
      <c r="N30" s="425">
        <v>17</v>
      </c>
    </row>
    <row r="31" spans="1:14">
      <c r="A31" s="116">
        <v>18</v>
      </c>
      <c r="B31" s="105"/>
      <c r="C31" s="684"/>
      <c r="D31" s="96"/>
      <c r="E31" s="600"/>
      <c r="F31" s="96"/>
      <c r="G31" s="555"/>
      <c r="H31" s="781"/>
      <c r="I31" s="159">
        <f t="shared" si="0"/>
        <v>0</v>
      </c>
      <c r="J31" s="156"/>
      <c r="K31" s="779"/>
      <c r="L31" s="780"/>
      <c r="M31" s="780"/>
      <c r="N31" s="425">
        <v>18</v>
      </c>
    </row>
    <row r="32" spans="1:14">
      <c r="A32" s="116">
        <v>19</v>
      </c>
      <c r="B32" s="1229" t="s">
        <v>3863</v>
      </c>
      <c r="C32" s="443">
        <f>SUM(C15:C31)</f>
        <v>0</v>
      </c>
      <c r="D32" s="464"/>
      <c r="E32" s="440">
        <f>SUM(E15:E31)</f>
        <v>0</v>
      </c>
      <c r="F32" s="464"/>
      <c r="G32" s="473">
        <f>SUM(G15:G31)</f>
        <v>0</v>
      </c>
      <c r="H32" s="571">
        <f>SUM(H15:H31)</f>
        <v>0</v>
      </c>
      <c r="I32" s="783">
        <f t="shared" si="0"/>
        <v>0</v>
      </c>
      <c r="J32" s="570"/>
      <c r="K32" s="779"/>
      <c r="L32" s="96"/>
      <c r="M32" s="96"/>
      <c r="N32" s="425">
        <v>19</v>
      </c>
    </row>
    <row r="33" spans="1:14">
      <c r="A33" s="116">
        <v>20</v>
      </c>
      <c r="B33" s="115" t="s">
        <v>1132</v>
      </c>
      <c r="C33" s="772"/>
      <c r="D33" s="773"/>
      <c r="E33" s="774"/>
      <c r="F33" s="773"/>
      <c r="G33" s="775"/>
      <c r="H33" s="776"/>
      <c r="I33" s="784"/>
      <c r="J33" s="785"/>
      <c r="K33" s="156"/>
      <c r="L33" s="96"/>
      <c r="M33" s="96"/>
      <c r="N33" s="425">
        <v>20</v>
      </c>
    </row>
    <row r="34" spans="1:14">
      <c r="A34" s="116">
        <v>21</v>
      </c>
      <c r="B34" s="105"/>
      <c r="C34" s="684"/>
      <c r="D34" s="96"/>
      <c r="E34" s="600"/>
      <c r="F34" s="96"/>
      <c r="G34" s="555"/>
      <c r="H34" s="781"/>
      <c r="I34" s="497">
        <f t="shared" ref="I34:I53" si="1">C34+E34-G34+H34</f>
        <v>0</v>
      </c>
      <c r="J34" s="156"/>
      <c r="K34" s="779"/>
      <c r="L34" s="780"/>
      <c r="M34" s="780"/>
      <c r="N34" s="425">
        <v>21</v>
      </c>
    </row>
    <row r="35" spans="1:14">
      <c r="A35" s="116">
        <v>22</v>
      </c>
      <c r="B35" s="115" t="s">
        <v>962</v>
      </c>
      <c r="C35" s="684"/>
      <c r="D35" s="96"/>
      <c r="E35" s="600"/>
      <c r="F35" s="96"/>
      <c r="G35" s="555"/>
      <c r="H35" s="781"/>
      <c r="I35" s="159">
        <f t="shared" si="1"/>
        <v>0</v>
      </c>
      <c r="J35" s="156"/>
      <c r="K35" s="779"/>
      <c r="L35" s="780" t="s">
        <v>962</v>
      </c>
      <c r="M35" s="780"/>
      <c r="N35" s="425">
        <v>22</v>
      </c>
    </row>
    <row r="36" spans="1:14">
      <c r="A36" s="116">
        <v>23</v>
      </c>
      <c r="B36" s="105"/>
      <c r="C36" s="684"/>
      <c r="D36" s="229"/>
      <c r="E36" s="600"/>
      <c r="F36" s="96"/>
      <c r="G36" s="555"/>
      <c r="H36" s="781"/>
      <c r="I36" s="159">
        <f t="shared" si="1"/>
        <v>0</v>
      </c>
      <c r="J36" s="156"/>
      <c r="K36" s="779"/>
      <c r="L36" s="780"/>
      <c r="M36" s="780"/>
      <c r="N36" s="425">
        <v>23</v>
      </c>
    </row>
    <row r="37" spans="1:14">
      <c r="A37" s="116">
        <v>24</v>
      </c>
      <c r="B37" s="105"/>
      <c r="C37" s="684"/>
      <c r="D37" s="229"/>
      <c r="E37" s="600"/>
      <c r="F37" s="96"/>
      <c r="G37" s="555"/>
      <c r="H37" s="781"/>
      <c r="I37" s="159">
        <f t="shared" si="1"/>
        <v>0</v>
      </c>
      <c r="J37" s="156"/>
      <c r="K37" s="779"/>
      <c r="L37" s="780"/>
      <c r="M37" s="780"/>
      <c r="N37" s="425">
        <v>24</v>
      </c>
    </row>
    <row r="38" spans="1:14">
      <c r="A38" s="116">
        <v>25</v>
      </c>
      <c r="B38" s="105"/>
      <c r="C38" s="684"/>
      <c r="D38" s="229"/>
      <c r="E38" s="600"/>
      <c r="F38" s="229"/>
      <c r="G38" s="555"/>
      <c r="H38" s="781"/>
      <c r="I38" s="159">
        <f t="shared" si="1"/>
        <v>0</v>
      </c>
      <c r="J38" s="156"/>
      <c r="K38" s="779"/>
      <c r="L38" s="780"/>
      <c r="M38" s="780"/>
      <c r="N38" s="425">
        <v>25</v>
      </c>
    </row>
    <row r="39" spans="1:14">
      <c r="A39" s="116">
        <v>26</v>
      </c>
      <c r="B39" s="105"/>
      <c r="C39" s="684"/>
      <c r="D39" s="229"/>
      <c r="E39" s="600"/>
      <c r="F39" s="229"/>
      <c r="G39" s="555"/>
      <c r="H39" s="781"/>
      <c r="I39" s="159">
        <f t="shared" si="1"/>
        <v>0</v>
      </c>
      <c r="J39" s="156"/>
      <c r="K39" s="779"/>
      <c r="L39" s="780"/>
      <c r="M39" s="780"/>
      <c r="N39" s="425">
        <v>26</v>
      </c>
    </row>
    <row r="40" spans="1:14">
      <c r="A40" s="116">
        <v>27</v>
      </c>
      <c r="B40" s="105"/>
      <c r="C40" s="684"/>
      <c r="D40" s="229"/>
      <c r="E40" s="600"/>
      <c r="F40" s="229"/>
      <c r="G40" s="555"/>
      <c r="H40" s="781"/>
      <c r="I40" s="159">
        <f t="shared" si="1"/>
        <v>0</v>
      </c>
      <c r="J40" s="156"/>
      <c r="K40" s="779"/>
      <c r="L40" s="780"/>
      <c r="M40" s="780"/>
      <c r="N40" s="425">
        <v>27</v>
      </c>
    </row>
    <row r="41" spans="1:14">
      <c r="A41" s="116">
        <v>28</v>
      </c>
      <c r="B41" s="105"/>
      <c r="C41" s="684"/>
      <c r="D41" s="229"/>
      <c r="E41" s="600"/>
      <c r="F41" s="229"/>
      <c r="G41" s="555"/>
      <c r="H41" s="781"/>
      <c r="I41" s="159">
        <f t="shared" si="1"/>
        <v>0</v>
      </c>
      <c r="J41" s="156"/>
      <c r="K41" s="779"/>
      <c r="L41" s="780"/>
      <c r="M41" s="780"/>
      <c r="N41" s="425">
        <v>28</v>
      </c>
    </row>
    <row r="42" spans="1:14">
      <c r="A42" s="116">
        <v>29</v>
      </c>
      <c r="B42" s="105"/>
      <c r="C42" s="684"/>
      <c r="D42" s="229"/>
      <c r="E42" s="600"/>
      <c r="F42" s="229"/>
      <c r="G42" s="555"/>
      <c r="H42" s="781"/>
      <c r="I42" s="159">
        <f t="shared" si="1"/>
        <v>0</v>
      </c>
      <c r="J42" s="156"/>
      <c r="K42" s="779"/>
      <c r="L42" s="780"/>
      <c r="M42" s="780"/>
      <c r="N42" s="425">
        <v>29</v>
      </c>
    </row>
    <row r="43" spans="1:14">
      <c r="A43" s="116">
        <v>30</v>
      </c>
      <c r="B43" s="105"/>
      <c r="C43" s="684"/>
      <c r="D43" s="229"/>
      <c r="E43" s="600"/>
      <c r="F43" s="229"/>
      <c r="G43" s="555"/>
      <c r="H43" s="781"/>
      <c r="I43" s="159">
        <f t="shared" si="1"/>
        <v>0</v>
      </c>
      <c r="J43" s="156"/>
      <c r="K43" s="156"/>
      <c r="L43" s="96"/>
      <c r="M43" s="96"/>
      <c r="N43" s="425">
        <v>30</v>
      </c>
    </row>
    <row r="44" spans="1:14">
      <c r="A44" s="116">
        <v>31</v>
      </c>
      <c r="B44" s="105"/>
      <c r="C44" s="684"/>
      <c r="D44" s="229"/>
      <c r="E44" s="600"/>
      <c r="F44" s="229"/>
      <c r="G44" s="555"/>
      <c r="H44" s="781"/>
      <c r="I44" s="159">
        <f t="shared" si="1"/>
        <v>0</v>
      </c>
      <c r="J44" s="156"/>
      <c r="K44" s="156"/>
      <c r="L44" s="96"/>
      <c r="M44" s="96"/>
      <c r="N44" s="425">
        <v>31</v>
      </c>
    </row>
    <row r="45" spans="1:14">
      <c r="A45" s="116">
        <v>32</v>
      </c>
      <c r="B45" s="105"/>
      <c r="C45" s="684"/>
      <c r="D45" s="229"/>
      <c r="E45" s="600"/>
      <c r="F45" s="229"/>
      <c r="G45" s="555"/>
      <c r="H45" s="781"/>
      <c r="I45" s="159">
        <f t="shared" si="1"/>
        <v>0</v>
      </c>
      <c r="J45" s="156"/>
      <c r="K45" s="156"/>
      <c r="L45" s="96"/>
      <c r="M45" s="96"/>
      <c r="N45" s="425">
        <v>32</v>
      </c>
    </row>
    <row r="46" spans="1:14">
      <c r="A46" s="116">
        <v>33</v>
      </c>
      <c r="B46" s="782"/>
      <c r="C46" s="684"/>
      <c r="D46" s="229"/>
      <c r="E46" s="600"/>
      <c r="F46" s="229"/>
      <c r="G46" s="555"/>
      <c r="H46" s="781"/>
      <c r="I46" s="159">
        <f t="shared" si="1"/>
        <v>0</v>
      </c>
      <c r="J46" s="156"/>
      <c r="K46" s="156"/>
      <c r="L46" s="96"/>
      <c r="M46" s="96"/>
      <c r="N46" s="425">
        <v>33</v>
      </c>
    </row>
    <row r="47" spans="1:14">
      <c r="A47" s="116">
        <v>34</v>
      </c>
      <c r="B47" s="105"/>
      <c r="C47" s="684"/>
      <c r="D47" s="229"/>
      <c r="E47" s="600"/>
      <c r="F47" s="96" t="s">
        <v>3904</v>
      </c>
      <c r="G47" s="555"/>
      <c r="H47" s="781"/>
      <c r="I47" s="159">
        <f t="shared" si="1"/>
        <v>0</v>
      </c>
      <c r="J47" s="156"/>
      <c r="K47" s="156"/>
      <c r="L47" s="96"/>
      <c r="M47" s="96"/>
      <c r="N47" s="425">
        <v>34</v>
      </c>
    </row>
    <row r="48" spans="1:14">
      <c r="A48" s="116">
        <v>35</v>
      </c>
      <c r="B48" s="105"/>
      <c r="C48" s="684"/>
      <c r="D48" s="229"/>
      <c r="E48" s="600"/>
      <c r="F48" s="229"/>
      <c r="G48" s="555"/>
      <c r="H48" s="507"/>
      <c r="I48" s="159">
        <f t="shared" si="1"/>
        <v>0</v>
      </c>
      <c r="J48" s="156"/>
      <c r="K48" s="156"/>
      <c r="L48" s="96"/>
      <c r="M48" s="96"/>
      <c r="N48" s="425">
        <v>35</v>
      </c>
    </row>
    <row r="49" spans="1:14">
      <c r="A49" s="116">
        <v>36</v>
      </c>
      <c r="B49" s="782"/>
      <c r="C49" s="684"/>
      <c r="D49" s="229"/>
      <c r="E49" s="600"/>
      <c r="F49" s="229"/>
      <c r="G49" s="555"/>
      <c r="H49" s="507"/>
      <c r="I49" s="159">
        <f t="shared" si="1"/>
        <v>0</v>
      </c>
      <c r="J49" s="565"/>
      <c r="K49" s="779"/>
      <c r="L49" s="96"/>
      <c r="M49" s="96"/>
      <c r="N49" s="425">
        <v>36</v>
      </c>
    </row>
    <row r="50" spans="1:14">
      <c r="A50" s="116">
        <v>37</v>
      </c>
      <c r="B50" s="782"/>
      <c r="C50" s="684"/>
      <c r="D50" s="229"/>
      <c r="E50" s="600"/>
      <c r="F50" s="229"/>
      <c r="G50" s="555"/>
      <c r="H50" s="507"/>
      <c r="I50" s="159">
        <f t="shared" si="1"/>
        <v>0</v>
      </c>
      <c r="J50" s="565"/>
      <c r="K50" s="779"/>
      <c r="L50" s="96"/>
      <c r="M50" s="96"/>
      <c r="N50" s="425">
        <v>37</v>
      </c>
    </row>
    <row r="51" spans="1:14">
      <c r="A51" s="116">
        <v>38</v>
      </c>
      <c r="B51" s="105"/>
      <c r="C51" s="684"/>
      <c r="D51" s="229"/>
      <c r="E51" s="600"/>
      <c r="F51" s="229"/>
      <c r="G51" s="555"/>
      <c r="H51" s="781"/>
      <c r="I51" s="159">
        <f t="shared" si="1"/>
        <v>0</v>
      </c>
      <c r="J51" s="156"/>
      <c r="K51" s="156"/>
      <c r="L51" s="96"/>
      <c r="M51" s="96"/>
      <c r="N51" s="425">
        <v>38</v>
      </c>
    </row>
    <row r="52" spans="1:14">
      <c r="A52" s="116">
        <v>39</v>
      </c>
      <c r="B52" s="1229" t="s">
        <v>3863</v>
      </c>
      <c r="C52" s="786">
        <f>SUM(C34:C51)</f>
        <v>0</v>
      </c>
      <c r="D52" s="229"/>
      <c r="E52" s="787">
        <f>SUM(E34:E51)</f>
        <v>0</v>
      </c>
      <c r="F52" s="229"/>
      <c r="G52" s="553">
        <f>SUM(G34:G51)</f>
        <v>0</v>
      </c>
      <c r="H52" s="579">
        <f>SUM(H34:H51)</f>
        <v>0</v>
      </c>
      <c r="I52" s="783">
        <f t="shared" si="1"/>
        <v>0</v>
      </c>
      <c r="J52" s="570"/>
      <c r="K52" s="779"/>
      <c r="L52" s="96"/>
      <c r="M52" s="96"/>
      <c r="N52" s="425">
        <v>39</v>
      </c>
    </row>
    <row r="53" spans="1:14" ht="15.75" thickBot="1">
      <c r="A53" s="498">
        <v>40</v>
      </c>
      <c r="B53" s="1230" t="s">
        <v>2616</v>
      </c>
      <c r="C53" s="788">
        <f>C32+C52</f>
        <v>0</v>
      </c>
      <c r="D53" s="585"/>
      <c r="E53" s="460">
        <f>E32+E52</f>
        <v>0</v>
      </c>
      <c r="F53" s="585"/>
      <c r="G53" s="557">
        <f>G32+G52</f>
        <v>0</v>
      </c>
      <c r="H53" s="461">
        <f>H32+H52</f>
        <v>0</v>
      </c>
      <c r="I53" s="749">
        <f t="shared" si="1"/>
        <v>0</v>
      </c>
      <c r="J53" s="660"/>
      <c r="K53" s="660"/>
      <c r="L53" s="119"/>
      <c r="M53" s="119"/>
      <c r="N53" s="686">
        <v>40</v>
      </c>
    </row>
    <row r="54" spans="1:14">
      <c r="A54" s="96" t="s">
        <v>1527</v>
      </c>
      <c r="B54" s="96"/>
      <c r="C54" s="96"/>
      <c r="D54" s="96"/>
      <c r="E54" s="96"/>
      <c r="F54" s="96"/>
      <c r="G54" s="96"/>
      <c r="H54" s="96"/>
      <c r="I54" s="96"/>
      <c r="J54" s="96"/>
      <c r="K54" s="96"/>
      <c r="L54" s="96"/>
      <c r="M54" s="465" t="s">
        <v>1527</v>
      </c>
      <c r="N54" s="103"/>
    </row>
    <row r="55" spans="1:14">
      <c r="A55" s="123" t="s">
        <v>3864</v>
      </c>
      <c r="B55" s="123"/>
      <c r="C55" s="123"/>
      <c r="D55" s="123"/>
      <c r="E55" s="123"/>
      <c r="F55" s="123"/>
      <c r="G55" s="123"/>
      <c r="H55" s="123"/>
      <c r="I55" s="123" t="s">
        <v>3865</v>
      </c>
      <c r="J55" s="123"/>
      <c r="K55" s="123"/>
      <c r="L55" s="123"/>
      <c r="M55" s="123"/>
      <c r="N55" s="123"/>
    </row>
    <row r="56" spans="1:14">
      <c r="A56" s="96"/>
      <c r="B56" s="96"/>
      <c r="C56" s="96"/>
      <c r="D56" s="96"/>
      <c r="E56" s="96"/>
      <c r="F56" s="96"/>
      <c r="G56" s="96"/>
      <c r="H56" s="96"/>
      <c r="I56" s="96"/>
      <c r="J56" s="96"/>
      <c r="K56" s="96"/>
      <c r="L56" s="96"/>
      <c r="M56" s="96"/>
      <c r="N56" s="96"/>
    </row>
    <row r="57" spans="1:14">
      <c r="A57" s="96"/>
      <c r="B57" s="96"/>
      <c r="C57" s="96"/>
      <c r="D57" s="96"/>
      <c r="E57" s="96"/>
      <c r="F57" s="96"/>
      <c r="G57" s="96"/>
      <c r="H57" s="96"/>
      <c r="I57" s="96"/>
      <c r="J57" s="96"/>
      <c r="K57" s="96"/>
      <c r="L57" s="96"/>
      <c r="M57" s="96"/>
      <c r="N57" s="96"/>
    </row>
    <row r="58" spans="1:14">
      <c r="A58" s="96"/>
      <c r="B58" s="96"/>
      <c r="C58" s="96"/>
      <c r="D58" s="96"/>
      <c r="E58" s="96"/>
      <c r="F58" s="96"/>
      <c r="G58" s="96"/>
      <c r="H58" s="96"/>
      <c r="I58" s="96"/>
      <c r="J58" s="96"/>
      <c r="K58" s="96"/>
      <c r="L58" s="96"/>
      <c r="M58" s="96"/>
      <c r="N58" s="96"/>
    </row>
    <row r="59" spans="1:14">
      <c r="A59" s="96"/>
      <c r="B59" s="96"/>
      <c r="C59" s="96"/>
      <c r="D59" s="96"/>
      <c r="E59" s="96"/>
      <c r="F59" s="96"/>
      <c r="G59" s="96"/>
      <c r="H59" s="96"/>
      <c r="I59" s="96"/>
      <c r="J59" s="96"/>
      <c r="K59" s="96"/>
      <c r="L59" s="96"/>
      <c r="M59" s="96"/>
      <c r="N59" s="96"/>
    </row>
    <row r="60" spans="1:14">
      <c r="A60" s="96"/>
      <c r="B60" s="96"/>
      <c r="C60" s="96"/>
      <c r="D60" s="96"/>
      <c r="E60" s="96"/>
      <c r="F60" s="96"/>
      <c r="G60" s="96"/>
      <c r="H60" s="96"/>
      <c r="I60" s="96"/>
      <c r="J60" s="96"/>
      <c r="K60" s="96"/>
      <c r="L60" s="96"/>
      <c r="M60" s="96"/>
      <c r="N60" s="96"/>
    </row>
    <row r="61" spans="1:14">
      <c r="A61" s="96"/>
      <c r="B61" s="96"/>
      <c r="C61" s="96"/>
      <c r="D61" s="96"/>
      <c r="E61" s="96"/>
      <c r="F61" s="96"/>
      <c r="G61" s="96"/>
      <c r="H61" s="96"/>
      <c r="I61" s="96"/>
      <c r="J61" s="96"/>
      <c r="K61" s="96"/>
      <c r="L61" s="96"/>
      <c r="M61" s="96"/>
      <c r="N61" s="96"/>
    </row>
    <row r="62" spans="1:14">
      <c r="A62" s="114"/>
      <c r="B62" s="96"/>
      <c r="C62" s="96"/>
      <c r="D62" s="96"/>
      <c r="E62" s="96"/>
      <c r="F62" s="96"/>
      <c r="G62" s="96"/>
      <c r="H62" s="96"/>
      <c r="I62" s="96"/>
      <c r="J62" s="96"/>
      <c r="K62" s="96"/>
      <c r="L62" s="96"/>
      <c r="M62" s="96"/>
      <c r="N62" s="96"/>
    </row>
    <row r="63" spans="1:14">
      <c r="A63" s="96"/>
      <c r="B63" s="96"/>
      <c r="C63" s="96"/>
      <c r="D63" s="96"/>
      <c r="E63" s="96"/>
      <c r="F63" s="96"/>
      <c r="G63" s="96"/>
      <c r="H63" s="96"/>
      <c r="I63" s="96"/>
      <c r="J63" s="96"/>
      <c r="K63" s="96"/>
      <c r="L63" s="96"/>
      <c r="M63" s="96"/>
      <c r="N63" s="96"/>
    </row>
    <row r="64" spans="1:14">
      <c r="A64" s="96"/>
      <c r="B64" s="96"/>
      <c r="C64" s="96"/>
      <c r="D64" s="96"/>
      <c r="E64" s="96"/>
      <c r="F64" s="96"/>
      <c r="G64" s="96"/>
      <c r="H64" s="96"/>
      <c r="I64" s="96"/>
      <c r="J64" s="96"/>
      <c r="K64" s="96"/>
      <c r="L64" s="96"/>
      <c r="M64" s="96"/>
      <c r="N64" s="96"/>
    </row>
    <row r="65" spans="1:14">
      <c r="A65" s="96"/>
      <c r="B65" s="96"/>
      <c r="C65" s="96"/>
      <c r="D65" s="96"/>
      <c r="E65" s="96"/>
      <c r="F65" s="96"/>
      <c r="G65" s="96"/>
      <c r="H65" s="96"/>
      <c r="I65" s="96"/>
      <c r="J65" s="96"/>
      <c r="K65" s="96"/>
      <c r="L65" s="96"/>
      <c r="M65" s="96"/>
      <c r="N65" s="96"/>
    </row>
    <row r="66" spans="1:14">
      <c r="A66" s="96"/>
      <c r="B66" s="96"/>
      <c r="C66" s="96"/>
      <c r="D66" s="96"/>
      <c r="E66" s="96"/>
      <c r="F66" s="96"/>
      <c r="G66" s="96"/>
      <c r="H66" s="96"/>
      <c r="I66" s="96"/>
      <c r="J66" s="96"/>
      <c r="K66" s="96"/>
      <c r="L66" s="96"/>
      <c r="M66" s="96"/>
      <c r="N66" s="96"/>
    </row>
    <row r="67" spans="1:14">
      <c r="A67" s="96"/>
      <c r="B67" s="96"/>
      <c r="C67" s="96"/>
      <c r="D67" s="96"/>
      <c r="E67" s="96"/>
      <c r="F67" s="96"/>
      <c r="G67" s="96"/>
      <c r="H67" s="96"/>
      <c r="I67" s="96"/>
      <c r="J67" s="96"/>
      <c r="K67" s="96"/>
      <c r="L67" s="96"/>
      <c r="M67" s="96"/>
      <c r="N67" s="96"/>
    </row>
    <row r="68" spans="1:14">
      <c r="A68" s="96"/>
      <c r="B68" s="96"/>
      <c r="C68" s="96"/>
      <c r="D68" s="96"/>
      <c r="E68" s="96"/>
      <c r="F68" s="96"/>
      <c r="G68" s="96"/>
      <c r="H68" s="96"/>
      <c r="I68" s="96"/>
      <c r="J68" s="96"/>
      <c r="K68" s="96"/>
      <c r="L68" s="96"/>
      <c r="M68" s="96"/>
      <c r="N68" s="96"/>
    </row>
    <row r="69" spans="1:14">
      <c r="A69" s="96"/>
      <c r="B69" s="96"/>
      <c r="C69" s="96"/>
      <c r="D69" s="96"/>
      <c r="E69" s="96"/>
      <c r="F69" s="96"/>
      <c r="G69" s="96"/>
      <c r="H69" s="96"/>
      <c r="I69" s="96"/>
      <c r="J69" s="96"/>
      <c r="K69" s="96"/>
      <c r="L69" s="96"/>
      <c r="M69" s="96"/>
      <c r="N69" s="96"/>
    </row>
    <row r="70" spans="1:14">
      <c r="A70" s="96"/>
      <c r="B70" s="96"/>
      <c r="C70" s="96"/>
      <c r="D70" s="96"/>
      <c r="E70" s="96"/>
      <c r="F70" s="96"/>
      <c r="G70" s="96"/>
      <c r="H70" s="96"/>
      <c r="I70" s="96"/>
      <c r="J70" s="96"/>
      <c r="K70" s="96"/>
      <c r="L70" s="96"/>
      <c r="M70" s="96"/>
      <c r="N70" s="96"/>
    </row>
    <row r="71" spans="1:14">
      <c r="A71" s="96"/>
      <c r="B71" s="96"/>
      <c r="C71" s="96"/>
      <c r="D71" s="96"/>
      <c r="E71" s="96"/>
      <c r="F71" s="96"/>
      <c r="G71" s="96"/>
      <c r="H71" s="96"/>
      <c r="I71" s="96"/>
      <c r="J71" s="96"/>
      <c r="K71" s="96"/>
      <c r="L71" s="96"/>
      <c r="M71" s="96"/>
      <c r="N71" s="96"/>
    </row>
    <row r="72" spans="1:14">
      <c r="A72" s="96"/>
      <c r="B72" s="96"/>
      <c r="C72" s="96"/>
      <c r="D72" s="96"/>
      <c r="E72" s="96"/>
      <c r="F72" s="96"/>
      <c r="G72" s="96"/>
      <c r="H72" s="96"/>
      <c r="I72" s="96"/>
      <c r="J72" s="96"/>
      <c r="K72" s="96"/>
      <c r="L72" s="96"/>
      <c r="M72" s="96"/>
      <c r="N72" s="96"/>
    </row>
    <row r="73" spans="1:14">
      <c r="A73" s="96"/>
      <c r="B73" s="96"/>
      <c r="C73" s="96"/>
      <c r="D73" s="96"/>
      <c r="E73" s="96"/>
      <c r="F73" s="96"/>
      <c r="G73" s="96"/>
      <c r="H73" s="96"/>
      <c r="I73" s="96"/>
      <c r="J73" s="96"/>
      <c r="K73" s="96"/>
      <c r="L73" s="96"/>
      <c r="M73" s="96"/>
      <c r="N73" s="96"/>
    </row>
  </sheetData>
  <customSheetViews>
    <customSheetView guid="{2AF3F5E9-4F61-4561-B177-4F48CBC3D886}" scale="60" colorId="22" showPageBreaks="1" printArea="1" view="pageBreakPreview">
      <selection activeCell="I61" sqref="I61"/>
      <colBreaks count="1" manualBreakCount="1">
        <brk id="8" max="1048575" man="1"/>
      </colBreaks>
      <pageMargins left="0.4" right="0.4" top="0.3" bottom="0.3" header="0.5" footer="0.5"/>
      <pageSetup scale="67" orientation="portrait" r:id="rId1"/>
      <headerFooter alignWithMargins="0"/>
    </customSheetView>
    <customSheetView guid="{D7BBBF77-F838-4AB2-B5F9-DD407B90DD55}" scale="60" colorId="22" showPageBreaks="1" printArea="1" view="pageBreakPreview">
      <selection activeCell="I61" sqref="I61"/>
      <colBreaks count="1" manualBreakCount="1">
        <brk id="8" max="1048575" man="1"/>
      </colBreaks>
      <pageMargins left="0.4" right="0.4" top="0.3" bottom="0.3" header="0.5" footer="0.5"/>
      <pageSetup scale="67" orientation="portrait" r:id="rId2"/>
      <headerFooter alignWithMargins="0"/>
    </customSheetView>
    <customSheetView guid="{4C413893-8AAD-4C6B-9F27-B589EDCD884E}" scale="87" colorId="22" showPageBreaks="1" fitToPage="1" printArea="1">
      <selection activeCell="L36" sqref="L36"/>
      <colBreaks count="1" manualBreakCount="1">
        <brk id="8" max="1048575" man="1"/>
      </colBreaks>
      <pageMargins left="0.4" right="0.4" top="0.3" bottom="0.3" header="0.5" footer="0.5"/>
      <pageSetup scale="67" fitToWidth="2" orientation="portrait" r:id="rId3"/>
      <headerFooter alignWithMargins="0"/>
    </customSheetView>
    <customSheetView guid="{A5549170-DBF5-42F1-9039-D999624B11D4}" scale="87" colorId="22" showPageBreaks="1" printArea="1">
      <selection activeCell="M58" sqref="M58"/>
      <colBreaks count="1" manualBreakCount="1">
        <brk id="8" max="1048575" man="1"/>
      </colBreaks>
      <pageMargins left="0.4" right="0.4" top="0.3" bottom="0.3" header="0.5" footer="0.5"/>
      <pageSetup scale="81" orientation="portrait" r:id="rId4"/>
      <headerFooter alignWithMargins="0"/>
    </customSheetView>
    <customSheetView guid="{A483E518-C1FA-4CA5-BC5D-12DF2516F4BA}" scale="60" colorId="22" showPageBreaks="1" printArea="1" view="pageBreakPreview">
      <selection activeCell="I61" sqref="I61"/>
      <colBreaks count="1" manualBreakCount="1">
        <brk id="8" max="1048575" man="1"/>
      </colBreaks>
      <pageMargins left="0.4" right="0.4" top="0.3" bottom="0.3" header="0.5" footer="0.5"/>
      <pageSetup scale="67" orientation="portrait" r:id="rId5"/>
      <headerFooter alignWithMargins="0"/>
    </customSheetView>
    <customSheetView guid="{7F4D4B31-14C7-431F-8554-797D686306A3}" scale="60" colorId="22" showPageBreaks="1" printArea="1" view="pageBreakPreview">
      <selection activeCell="I61" sqref="I61"/>
      <colBreaks count="1" manualBreakCount="1">
        <brk id="8" max="1048575" man="1"/>
      </colBreaks>
      <pageMargins left="0.4" right="0.4" top="0.3" bottom="0.3" header="0.5" footer="0.5"/>
      <pageSetup scale="67" orientation="portrait" r:id="rId6"/>
      <headerFooter alignWithMargins="0"/>
    </customSheetView>
  </customSheetViews>
  <phoneticPr fontId="83" type="noConversion"/>
  <pageMargins left="0.4" right="0.4" top="0.3" bottom="0.3" header="0.5" footer="0.5"/>
  <pageSetup scale="67" orientation="portrait" r:id="rId7"/>
  <headerFooter alignWithMargins="0"/>
  <colBreaks count="1" manualBreakCount="1">
    <brk id="8" max="1048575" man="1"/>
  </colBreaks>
  <customProperties>
    <customPr name="_pios_id" r:id="rId8"/>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22"/>
  <sheetViews>
    <sheetView workbookViewId="0"/>
  </sheetViews>
  <sheetFormatPr defaultColWidth="9.77734375" defaultRowHeight="15"/>
  <cols>
    <col min="1" max="1" width="4.77734375" customWidth="1"/>
    <col min="2" max="2" width="61.109375" customWidth="1"/>
    <col min="3" max="3" width="20.77734375" customWidth="1"/>
    <col min="4" max="5" width="15.77734375" customWidth="1"/>
    <col min="6" max="6" width="22.5546875" customWidth="1"/>
    <col min="7" max="7" width="21.5546875" customWidth="1"/>
    <col min="8" max="8" width="13.88671875" customWidth="1"/>
    <col min="9" max="9" width="15" customWidth="1"/>
    <col min="10" max="10" width="15.109375" customWidth="1"/>
    <col min="11" max="12" width="12.77734375" customWidth="1"/>
    <col min="13" max="13" width="4.77734375" customWidth="1"/>
    <col min="20" max="20" width="14.6640625" bestFit="1" customWidth="1"/>
    <col min="22" max="22" width="13.21875" customWidth="1"/>
  </cols>
  <sheetData>
    <row r="1" spans="1:13" ht="15.75" thickBot="1">
      <c r="A1" t="str">
        <f>'Data sheet'!A53</f>
        <v>Annual Report of New York American Water Company, Inc.  - Service Area 2                          Year Ended  December 31, 2018</v>
      </c>
      <c r="F1" t="str">
        <f>'Data sheet'!A53</f>
        <v>Annual Report of New York American Water Company, Inc.  - Service Area 2                          Year Ended  December 31, 2018</v>
      </c>
    </row>
    <row r="2" spans="1:13">
      <c r="A2" s="137"/>
      <c r="B2" s="138"/>
      <c r="C2" s="138"/>
      <c r="D2" s="138"/>
      <c r="E2" s="139"/>
      <c r="F2" s="137"/>
      <c r="G2" s="138"/>
      <c r="H2" s="138"/>
      <c r="I2" s="138"/>
      <c r="J2" s="138"/>
      <c r="K2" s="90"/>
      <c r="L2" s="138"/>
      <c r="M2" s="139"/>
    </row>
    <row r="3" spans="1:13" ht="15.75">
      <c r="A3" s="125" t="s">
        <v>3866</v>
      </c>
      <c r="B3" s="123"/>
      <c r="C3" s="123"/>
      <c r="D3" s="123"/>
      <c r="E3" s="140"/>
      <c r="F3" s="125" t="s">
        <v>3866</v>
      </c>
      <c r="G3" s="123"/>
      <c r="H3" s="123"/>
      <c r="I3" s="123"/>
      <c r="J3" s="123"/>
      <c r="K3" s="126"/>
      <c r="L3" s="123"/>
      <c r="M3" s="140"/>
    </row>
    <row r="4" spans="1:13">
      <c r="A4" s="106"/>
      <c r="B4" s="107"/>
      <c r="C4" s="107"/>
      <c r="D4" s="136"/>
      <c r="E4" s="299"/>
      <c r="F4" s="106"/>
      <c r="G4" s="107"/>
      <c r="H4" s="107"/>
      <c r="I4" s="136"/>
      <c r="J4" s="298"/>
      <c r="K4" s="107"/>
      <c r="L4" s="298"/>
      <c r="M4" s="110"/>
    </row>
    <row r="5" spans="1:13">
      <c r="A5" s="95" t="s">
        <v>3867</v>
      </c>
      <c r="B5" s="96"/>
      <c r="C5" s="96"/>
      <c r="D5" s="96"/>
      <c r="E5" s="97"/>
      <c r="F5" s="95" t="s">
        <v>3868</v>
      </c>
      <c r="G5" s="96"/>
      <c r="H5" s="96"/>
      <c r="I5" s="96"/>
      <c r="J5" s="96"/>
      <c r="K5" s="96"/>
      <c r="L5" s="96"/>
      <c r="M5" s="97"/>
    </row>
    <row r="6" spans="1:13">
      <c r="A6" s="95"/>
      <c r="B6" s="96"/>
      <c r="C6" s="96"/>
      <c r="D6" s="96"/>
      <c r="E6" s="97"/>
      <c r="F6" s="95"/>
      <c r="G6" s="96"/>
      <c r="H6" s="96"/>
      <c r="I6" s="96"/>
      <c r="J6" s="96"/>
      <c r="K6" s="96"/>
      <c r="L6" s="96"/>
      <c r="M6" s="97"/>
    </row>
    <row r="7" spans="1:13">
      <c r="A7" s="95" t="s">
        <v>3869</v>
      </c>
      <c r="B7" s="96"/>
      <c r="C7" s="96"/>
      <c r="D7" s="96"/>
      <c r="E7" s="97"/>
      <c r="F7" s="95"/>
      <c r="G7" s="96"/>
      <c r="H7" s="96"/>
      <c r="I7" s="96"/>
      <c r="J7" s="96"/>
      <c r="K7" s="96"/>
      <c r="L7" s="96"/>
      <c r="M7" s="97"/>
    </row>
    <row r="8" spans="1:13">
      <c r="A8" s="548"/>
      <c r="B8" s="99"/>
      <c r="C8" s="146"/>
      <c r="D8" s="740" t="s">
        <v>3870</v>
      </c>
      <c r="E8" s="545"/>
      <c r="F8" s="741" t="s">
        <v>3870</v>
      </c>
      <c r="G8" s="544"/>
      <c r="H8" s="740" t="s">
        <v>3871</v>
      </c>
      <c r="I8" s="544"/>
      <c r="J8" s="544"/>
      <c r="K8" s="544"/>
      <c r="L8" s="146"/>
      <c r="M8" s="701"/>
    </row>
    <row r="9" spans="1:13">
      <c r="A9" s="467"/>
      <c r="B9" s="96"/>
      <c r="C9" s="742" t="s">
        <v>2383</v>
      </c>
      <c r="D9" s="742" t="s">
        <v>2299</v>
      </c>
      <c r="E9" s="425" t="s">
        <v>2299</v>
      </c>
      <c r="F9" s="116" t="s">
        <v>2299</v>
      </c>
      <c r="G9" s="742" t="s">
        <v>2299</v>
      </c>
      <c r="H9" s="743" t="s">
        <v>3872</v>
      </c>
      <c r="I9" s="107"/>
      <c r="J9" s="163" t="s">
        <v>3873</v>
      </c>
      <c r="K9" s="107"/>
      <c r="L9" s="742" t="s">
        <v>2383</v>
      </c>
      <c r="M9" s="425"/>
    </row>
    <row r="10" spans="1:13">
      <c r="A10" s="467" t="s">
        <v>1122</v>
      </c>
      <c r="B10" s="103" t="s">
        <v>2620</v>
      </c>
      <c r="C10" s="742" t="s">
        <v>1503</v>
      </c>
      <c r="D10" s="742" t="s">
        <v>3874</v>
      </c>
      <c r="E10" s="425" t="s">
        <v>3875</v>
      </c>
      <c r="F10" s="116" t="s">
        <v>3874</v>
      </c>
      <c r="G10" s="742" t="s">
        <v>3875</v>
      </c>
      <c r="H10" s="742" t="s">
        <v>3876</v>
      </c>
      <c r="I10" s="156"/>
      <c r="J10" s="742" t="s">
        <v>3876</v>
      </c>
      <c r="K10" s="156"/>
      <c r="L10" s="742" t="s">
        <v>2385</v>
      </c>
      <c r="M10" s="425" t="s">
        <v>1122</v>
      </c>
    </row>
    <row r="11" spans="1:13">
      <c r="A11" s="467" t="s">
        <v>1134</v>
      </c>
      <c r="B11" s="96"/>
      <c r="C11" s="742" t="s">
        <v>1505</v>
      </c>
      <c r="D11" s="742" t="s">
        <v>3877</v>
      </c>
      <c r="E11" s="425" t="s">
        <v>3878</v>
      </c>
      <c r="F11" s="116" t="s">
        <v>3879</v>
      </c>
      <c r="G11" s="742" t="s">
        <v>2421</v>
      </c>
      <c r="H11" s="142" t="s">
        <v>2422</v>
      </c>
      <c r="I11" s="742" t="s">
        <v>1697</v>
      </c>
      <c r="J11" s="142" t="s">
        <v>2423</v>
      </c>
      <c r="K11" s="742" t="s">
        <v>1697</v>
      </c>
      <c r="L11" s="156"/>
      <c r="M11" s="425" t="s">
        <v>1134</v>
      </c>
    </row>
    <row r="12" spans="1:13">
      <c r="A12" s="549"/>
      <c r="B12" s="1186" t="s">
        <v>3281</v>
      </c>
      <c r="C12" s="743" t="s">
        <v>3282</v>
      </c>
      <c r="D12" s="743" t="s">
        <v>3283</v>
      </c>
      <c r="E12" s="429" t="s">
        <v>3284</v>
      </c>
      <c r="F12" s="426" t="s">
        <v>3429</v>
      </c>
      <c r="G12" s="743" t="s">
        <v>3430</v>
      </c>
      <c r="H12" s="743" t="s">
        <v>3431</v>
      </c>
      <c r="I12" s="743" t="s">
        <v>3432</v>
      </c>
      <c r="J12" s="743" t="s">
        <v>3433</v>
      </c>
      <c r="K12" s="743" t="s">
        <v>3434</v>
      </c>
      <c r="L12" s="743" t="s">
        <v>3435</v>
      </c>
      <c r="M12" s="429"/>
    </row>
    <row r="13" spans="1:13">
      <c r="A13" s="549">
        <v>1</v>
      </c>
      <c r="B13" s="107" t="s">
        <v>2424</v>
      </c>
      <c r="C13" s="789"/>
      <c r="D13" s="790"/>
      <c r="E13" s="791"/>
      <c r="F13" s="792"/>
      <c r="G13" s="790"/>
      <c r="H13" s="790"/>
      <c r="I13" s="790"/>
      <c r="J13" s="790"/>
      <c r="K13" s="790"/>
      <c r="L13" s="793"/>
      <c r="M13" s="429">
        <v>1</v>
      </c>
    </row>
    <row r="14" spans="1:13">
      <c r="A14" s="549">
        <f t="shared" ref="A14:A22" si="0">A13+1</f>
        <v>2</v>
      </c>
      <c r="B14" s="107" t="s">
        <v>1845</v>
      </c>
      <c r="C14" s="794" t="s">
        <v>3919</v>
      </c>
      <c r="D14" s="795" t="s">
        <v>3919</v>
      </c>
      <c r="E14" s="796" t="s">
        <v>3904</v>
      </c>
      <c r="F14" s="777"/>
      <c r="G14" s="795"/>
      <c r="H14" s="797" t="s">
        <v>3904</v>
      </c>
      <c r="I14" s="795" t="s">
        <v>3904</v>
      </c>
      <c r="J14" s="797"/>
      <c r="K14" s="795"/>
      <c r="L14" s="798" t="s">
        <v>3904</v>
      </c>
      <c r="M14" s="429">
        <f t="shared" ref="M14:M22" si="1">M13+1</f>
        <v>2</v>
      </c>
    </row>
    <row r="15" spans="1:13">
      <c r="A15" s="549">
        <f t="shared" si="0"/>
        <v>3</v>
      </c>
      <c r="B15" s="107" t="s">
        <v>2425</v>
      </c>
      <c r="C15" s="440"/>
      <c r="D15" s="440"/>
      <c r="E15" s="571"/>
      <c r="F15" s="442"/>
      <c r="G15" s="440"/>
      <c r="H15" s="799"/>
      <c r="I15" s="440"/>
      <c r="J15" s="799"/>
      <c r="K15" s="440"/>
      <c r="L15" s="440">
        <f>C15+D15-E15+F15-G15-I15+K15</f>
        <v>0</v>
      </c>
      <c r="M15" s="429">
        <f t="shared" si="1"/>
        <v>3</v>
      </c>
    </row>
    <row r="16" spans="1:13">
      <c r="A16" s="549">
        <f t="shared" si="0"/>
        <v>4</v>
      </c>
      <c r="B16" s="107" t="s">
        <v>2426</v>
      </c>
      <c r="C16" s="444"/>
      <c r="D16" s="444"/>
      <c r="E16" s="452"/>
      <c r="F16" s="446"/>
      <c r="G16" s="444"/>
      <c r="H16" s="799"/>
      <c r="I16" s="444"/>
      <c r="J16" s="799"/>
      <c r="K16" s="444"/>
      <c r="L16" s="444">
        <f>C16+D16-E16+F16-G16-I16+K16</f>
        <v>0</v>
      </c>
      <c r="M16" s="429">
        <f t="shared" si="1"/>
        <v>4</v>
      </c>
    </row>
    <row r="17" spans="1:13">
      <c r="A17" s="549">
        <f t="shared" si="0"/>
        <v>5</v>
      </c>
      <c r="B17" s="107" t="s">
        <v>1132</v>
      </c>
      <c r="C17" s="444"/>
      <c r="D17" s="444"/>
      <c r="E17" s="452"/>
      <c r="F17" s="446"/>
      <c r="G17" s="444"/>
      <c r="H17" s="799"/>
      <c r="I17" s="444"/>
      <c r="J17" s="799"/>
      <c r="K17" s="444"/>
      <c r="L17" s="444">
        <f>C17+D17-E17+F17-G17-I17+K17</f>
        <v>0</v>
      </c>
      <c r="M17" s="429">
        <f t="shared" si="1"/>
        <v>5</v>
      </c>
    </row>
    <row r="18" spans="1:13">
      <c r="A18" s="549">
        <f t="shared" si="0"/>
        <v>6</v>
      </c>
      <c r="B18" s="107"/>
      <c r="C18" s="444"/>
      <c r="D18" s="444"/>
      <c r="E18" s="452"/>
      <c r="F18" s="446"/>
      <c r="G18" s="444"/>
      <c r="H18" s="799"/>
      <c r="I18" s="444"/>
      <c r="J18" s="799"/>
      <c r="K18" s="444"/>
      <c r="L18" s="444">
        <f>C18+D18-E18+F18-G18-I18+K18</f>
        <v>0</v>
      </c>
      <c r="M18" s="429">
        <f t="shared" si="1"/>
        <v>6</v>
      </c>
    </row>
    <row r="19" spans="1:13">
      <c r="A19" s="549">
        <f t="shared" si="0"/>
        <v>7</v>
      </c>
      <c r="B19" s="107" t="s">
        <v>3919</v>
      </c>
      <c r="C19" s="444"/>
      <c r="D19" s="444"/>
      <c r="E19" s="452"/>
      <c r="F19" s="446"/>
      <c r="G19" s="444"/>
      <c r="H19" s="799"/>
      <c r="I19" s="444"/>
      <c r="J19" s="799"/>
      <c r="K19" s="444"/>
      <c r="L19" s="444">
        <f>C19+D19-E19+F19-G19-I19+K19</f>
        <v>0</v>
      </c>
      <c r="M19" s="429">
        <f t="shared" si="1"/>
        <v>7</v>
      </c>
    </row>
    <row r="20" spans="1:13">
      <c r="A20" s="549">
        <f t="shared" si="0"/>
        <v>8</v>
      </c>
      <c r="B20" s="107" t="s">
        <v>2427</v>
      </c>
      <c r="C20" s="444">
        <f>SUM(C15:C19)</f>
        <v>0</v>
      </c>
      <c r="D20" s="444">
        <f>SUM(D15:D19)</f>
        <v>0</v>
      </c>
      <c r="E20" s="452">
        <f>SUM(E15:E19)</f>
        <v>0</v>
      </c>
      <c r="F20" s="446">
        <f>SUM(F15:F19)</f>
        <v>0</v>
      </c>
      <c r="G20" s="444">
        <f>SUM(G15:G19)</f>
        <v>0</v>
      </c>
      <c r="H20" s="799"/>
      <c r="I20" s="444">
        <f>SUM(I15:I19)</f>
        <v>0</v>
      </c>
      <c r="J20" s="799"/>
      <c r="K20" s="444">
        <f>SUM(K15:K19)</f>
        <v>0</v>
      </c>
      <c r="L20" s="444">
        <f>SUM(L15:L19)</f>
        <v>0</v>
      </c>
      <c r="M20" s="429">
        <f t="shared" si="1"/>
        <v>8</v>
      </c>
    </row>
    <row r="21" spans="1:13">
      <c r="A21" s="549">
        <f t="shared" si="0"/>
        <v>9</v>
      </c>
      <c r="B21" s="107" t="s">
        <v>1844</v>
      </c>
      <c r="C21" s="444"/>
      <c r="D21" s="444"/>
      <c r="E21" s="452"/>
      <c r="F21" s="446"/>
      <c r="G21" s="444"/>
      <c r="H21" s="799"/>
      <c r="I21" s="444"/>
      <c r="J21" s="799"/>
      <c r="K21" s="444"/>
      <c r="L21" s="444">
        <f>C21+D21-E21+F21-G21-I21+K21</f>
        <v>0</v>
      </c>
      <c r="M21" s="429">
        <f t="shared" si="1"/>
        <v>9</v>
      </c>
    </row>
    <row r="22" spans="1:13">
      <c r="A22" s="549">
        <f t="shared" si="0"/>
        <v>10</v>
      </c>
      <c r="B22" s="107" t="s">
        <v>2428</v>
      </c>
      <c r="C22" s="440">
        <f>C20+C21</f>
        <v>0</v>
      </c>
      <c r="D22" s="440">
        <f>D20+D21</f>
        <v>0</v>
      </c>
      <c r="E22" s="571">
        <f>E20+E21</f>
        <v>0</v>
      </c>
      <c r="F22" s="442">
        <f>F20+F21</f>
        <v>0</v>
      </c>
      <c r="G22" s="440">
        <f>G20+G21</f>
        <v>0</v>
      </c>
      <c r="H22" s="799"/>
      <c r="I22" s="440">
        <f>I20+I21</f>
        <v>0</v>
      </c>
      <c r="J22" s="799"/>
      <c r="K22" s="440">
        <f>K20+K21</f>
        <v>0</v>
      </c>
      <c r="L22" s="440">
        <f>L20+L21</f>
        <v>0</v>
      </c>
      <c r="M22" s="429">
        <f t="shared" si="1"/>
        <v>10</v>
      </c>
    </row>
    <row r="23" spans="1:13">
      <c r="A23" s="549"/>
      <c r="B23" s="107"/>
      <c r="C23" s="789"/>
      <c r="D23" s="790"/>
      <c r="E23" s="791"/>
      <c r="F23" s="792"/>
      <c r="G23" s="790"/>
      <c r="H23" s="790"/>
      <c r="I23" s="790"/>
      <c r="J23" s="790"/>
      <c r="K23" s="790"/>
      <c r="L23" s="793"/>
      <c r="M23" s="429"/>
    </row>
    <row r="24" spans="1:13">
      <c r="A24" s="549" t="s">
        <v>3904</v>
      </c>
      <c r="B24" s="107" t="s">
        <v>2429</v>
      </c>
      <c r="C24" s="785"/>
      <c r="D24" s="773"/>
      <c r="E24" s="800"/>
      <c r="F24" s="801"/>
      <c r="G24" s="773"/>
      <c r="H24" s="773"/>
      <c r="I24" s="773"/>
      <c r="J24" s="773"/>
      <c r="K24" s="773"/>
      <c r="L24" s="802"/>
      <c r="M24" s="425" t="s">
        <v>3904</v>
      </c>
    </row>
    <row r="25" spans="1:13">
      <c r="A25" s="549">
        <v>11</v>
      </c>
      <c r="B25" s="107" t="s">
        <v>1845</v>
      </c>
      <c r="C25" s="794" t="s">
        <v>3919</v>
      </c>
      <c r="D25" s="795" t="s">
        <v>3919</v>
      </c>
      <c r="E25" s="796" t="s">
        <v>3904</v>
      </c>
      <c r="F25" s="777"/>
      <c r="G25" s="795"/>
      <c r="H25" s="797" t="s">
        <v>3904</v>
      </c>
      <c r="I25" s="795" t="s">
        <v>3904</v>
      </c>
      <c r="J25" s="797"/>
      <c r="K25" s="795"/>
      <c r="L25" s="798" t="s">
        <v>3904</v>
      </c>
      <c r="M25" s="429">
        <v>11</v>
      </c>
    </row>
    <row r="26" spans="1:13">
      <c r="A26" s="549">
        <f t="shared" ref="A26:A33" si="2">A25+1</f>
        <v>12</v>
      </c>
      <c r="B26" s="107" t="s">
        <v>7</v>
      </c>
      <c r="C26" s="440"/>
      <c r="D26" s="440"/>
      <c r="E26" s="571"/>
      <c r="F26" s="442"/>
      <c r="G26" s="440"/>
      <c r="H26" s="1906"/>
      <c r="I26" s="440"/>
      <c r="J26" s="1300"/>
      <c r="K26" s="440"/>
      <c r="L26" s="440">
        <f>C26+D26-E26+F26-G26-I26+K26</f>
        <v>0</v>
      </c>
      <c r="M26" s="429">
        <f t="shared" ref="M26:M33" si="3">M25+1</f>
        <v>12</v>
      </c>
    </row>
    <row r="27" spans="1:13">
      <c r="A27" s="549">
        <f t="shared" si="2"/>
        <v>13</v>
      </c>
      <c r="B27" s="107" t="s">
        <v>8</v>
      </c>
      <c r="C27" s="444"/>
      <c r="D27" s="444"/>
      <c r="E27" s="452"/>
      <c r="F27" s="446"/>
      <c r="G27" s="444"/>
      <c r="H27" s="1906"/>
      <c r="I27" s="444"/>
      <c r="J27" s="1300"/>
      <c r="K27" s="444"/>
      <c r="L27" s="444">
        <f>C27+D27-E27+F27-G27-I27+K27</f>
        <v>0</v>
      </c>
      <c r="M27" s="429">
        <f t="shared" si="3"/>
        <v>13</v>
      </c>
    </row>
    <row r="28" spans="1:13">
      <c r="A28" s="549">
        <f t="shared" si="2"/>
        <v>14</v>
      </c>
      <c r="B28" s="107" t="s">
        <v>9</v>
      </c>
      <c r="C28" s="444">
        <v>0</v>
      </c>
      <c r="D28" s="444"/>
      <c r="E28" s="452"/>
      <c r="F28" s="446"/>
      <c r="G28" s="444"/>
      <c r="H28" s="799"/>
      <c r="I28" s="444"/>
      <c r="J28" s="799"/>
      <c r="K28" s="444"/>
      <c r="L28" s="444">
        <f>C28+D28-E28+F28-G28-I28+K28</f>
        <v>0</v>
      </c>
      <c r="M28" s="429">
        <f t="shared" si="3"/>
        <v>14</v>
      </c>
    </row>
    <row r="29" spans="1:13">
      <c r="A29" s="549">
        <f t="shared" si="2"/>
        <v>15</v>
      </c>
      <c r="B29" s="107"/>
      <c r="C29" s="444">
        <v>0</v>
      </c>
      <c r="D29" s="444"/>
      <c r="E29" s="452"/>
      <c r="F29" s="446"/>
      <c r="G29" s="444"/>
      <c r="H29" s="799"/>
      <c r="I29" s="444"/>
      <c r="J29" s="799"/>
      <c r="K29" s="444"/>
      <c r="L29" s="444">
        <f>C29+D29-E29+F29-G29-I29+K29</f>
        <v>0</v>
      </c>
      <c r="M29" s="429">
        <f t="shared" si="3"/>
        <v>15</v>
      </c>
    </row>
    <row r="30" spans="1:13">
      <c r="A30" s="549">
        <f t="shared" si="2"/>
        <v>16</v>
      </c>
      <c r="B30" s="107" t="s">
        <v>3919</v>
      </c>
      <c r="C30" s="444">
        <v>0</v>
      </c>
      <c r="D30" s="444"/>
      <c r="E30" s="452"/>
      <c r="F30" s="446"/>
      <c r="G30" s="444"/>
      <c r="H30" s="799"/>
      <c r="I30" s="444"/>
      <c r="J30" s="799"/>
      <c r="K30" s="444"/>
      <c r="L30" s="444">
        <f>C30+D30-E30+F30-G30-I30+K30</f>
        <v>0</v>
      </c>
      <c r="M30" s="429">
        <f t="shared" si="3"/>
        <v>16</v>
      </c>
    </row>
    <row r="31" spans="1:13">
      <c r="A31" s="549">
        <f t="shared" si="2"/>
        <v>17</v>
      </c>
      <c r="B31" s="107" t="s">
        <v>2430</v>
      </c>
      <c r="C31" s="444">
        <f>SUM(C26:C29)</f>
        <v>0</v>
      </c>
      <c r="D31" s="444">
        <f>SUM(D26:D30)</f>
        <v>0</v>
      </c>
      <c r="E31" s="452">
        <f>SUM(E26:E30)</f>
        <v>0</v>
      </c>
      <c r="F31" s="446">
        <f>SUM(F26:F30)</f>
        <v>0</v>
      </c>
      <c r="G31" s="444">
        <f>SUM(G26:G30)</f>
        <v>0</v>
      </c>
      <c r="H31" s="799"/>
      <c r="I31" s="444">
        <f>SUM(I26:I30)</f>
        <v>0</v>
      </c>
      <c r="J31" s="799"/>
      <c r="K31" s="444">
        <f>SUM(K26:K30)</f>
        <v>0</v>
      </c>
      <c r="L31" s="444">
        <f>SUM(L26:L30)</f>
        <v>0</v>
      </c>
      <c r="M31" s="429">
        <f t="shared" si="3"/>
        <v>17</v>
      </c>
    </row>
    <row r="32" spans="1:13">
      <c r="A32" s="549">
        <f t="shared" si="2"/>
        <v>18</v>
      </c>
      <c r="B32" s="107" t="s">
        <v>1844</v>
      </c>
      <c r="C32" s="444">
        <v>0</v>
      </c>
      <c r="D32" s="444"/>
      <c r="E32" s="452"/>
      <c r="F32" s="446"/>
      <c r="G32" s="444"/>
      <c r="H32" s="799"/>
      <c r="I32" s="444"/>
      <c r="J32" s="799"/>
      <c r="K32" s="444"/>
      <c r="L32" s="444">
        <f>C32+D32-E32+F32-G32-I32+K32</f>
        <v>0</v>
      </c>
      <c r="M32" s="429">
        <f t="shared" si="3"/>
        <v>18</v>
      </c>
    </row>
    <row r="33" spans="1:20">
      <c r="A33" s="549">
        <f t="shared" si="2"/>
        <v>19</v>
      </c>
      <c r="B33" s="107" t="s">
        <v>2431</v>
      </c>
      <c r="C33" s="440">
        <f>C31+C32</f>
        <v>0</v>
      </c>
      <c r="D33" s="440">
        <f>D31+D32</f>
        <v>0</v>
      </c>
      <c r="E33" s="571">
        <f>E31+E32</f>
        <v>0</v>
      </c>
      <c r="F33" s="442">
        <f>F31+F32</f>
        <v>0</v>
      </c>
      <c r="G33" s="440">
        <f>G31+G32</f>
        <v>0</v>
      </c>
      <c r="H33" s="799"/>
      <c r="I33" s="440">
        <f>I31+I32</f>
        <v>0</v>
      </c>
      <c r="J33" s="799"/>
      <c r="K33" s="440">
        <f>K31+K32</f>
        <v>0</v>
      </c>
      <c r="L33" s="440">
        <f>L31+L32</f>
        <v>0</v>
      </c>
      <c r="M33" s="429">
        <f t="shared" si="3"/>
        <v>19</v>
      </c>
    </row>
    <row r="34" spans="1:20">
      <c r="A34" s="467"/>
      <c r="B34" s="107"/>
      <c r="C34" s="789"/>
      <c r="D34" s="790"/>
      <c r="E34" s="791"/>
      <c r="F34" s="792"/>
      <c r="G34" s="790"/>
      <c r="H34" s="790"/>
      <c r="I34" s="790"/>
      <c r="J34" s="790"/>
      <c r="K34" s="790"/>
      <c r="L34" s="793"/>
      <c r="M34" s="425"/>
    </row>
    <row r="35" spans="1:20">
      <c r="A35" s="548">
        <v>20</v>
      </c>
      <c r="B35" s="107" t="s">
        <v>2432</v>
      </c>
      <c r="C35" s="785"/>
      <c r="D35" s="773"/>
      <c r="E35" s="800"/>
      <c r="F35" s="801"/>
      <c r="G35" s="773"/>
      <c r="H35" s="773"/>
      <c r="I35" s="773"/>
      <c r="J35" s="773"/>
      <c r="K35" s="773"/>
      <c r="L35" s="802"/>
      <c r="M35" s="701">
        <v>20</v>
      </c>
    </row>
    <row r="36" spans="1:20">
      <c r="A36" s="548">
        <f t="shared" ref="A36:A47" si="4">A35+1</f>
        <v>21</v>
      </c>
      <c r="B36" s="107" t="s">
        <v>1845</v>
      </c>
      <c r="C36" s="794" t="s">
        <v>3919</v>
      </c>
      <c r="D36" s="795" t="s">
        <v>3919</v>
      </c>
      <c r="E36" s="796" t="s">
        <v>3904</v>
      </c>
      <c r="F36" s="777"/>
      <c r="G36" s="795"/>
      <c r="H36" s="797" t="s">
        <v>3904</v>
      </c>
      <c r="I36" s="795" t="s">
        <v>3904</v>
      </c>
      <c r="J36" s="797"/>
      <c r="K36" s="795"/>
      <c r="L36" s="798" t="s">
        <v>3904</v>
      </c>
      <c r="M36" s="701">
        <f t="shared" ref="M36:M47" si="5">M35+1</f>
        <v>21</v>
      </c>
    </row>
    <row r="37" spans="1:20">
      <c r="A37" s="548">
        <f t="shared" si="4"/>
        <v>22</v>
      </c>
      <c r="B37" s="107" t="s">
        <v>4278</v>
      </c>
      <c r="C37" s="1660">
        <v>0</v>
      </c>
      <c r="D37" s="1660"/>
      <c r="E37" s="571">
        <v>0</v>
      </c>
      <c r="F37" s="442"/>
      <c r="G37" s="440"/>
      <c r="H37" s="799"/>
      <c r="I37" s="440"/>
      <c r="J37" s="799"/>
      <c r="K37" s="440"/>
      <c r="L37" s="440">
        <f t="shared" ref="L37:L44" si="6">C37+D37-E37+F37-G37-I37+K37</f>
        <v>0</v>
      </c>
      <c r="M37" s="701">
        <f t="shared" si="5"/>
        <v>22</v>
      </c>
    </row>
    <row r="38" spans="1:20">
      <c r="A38" s="548">
        <f t="shared" si="4"/>
        <v>23</v>
      </c>
      <c r="B38" s="107" t="s">
        <v>4279</v>
      </c>
      <c r="C38" s="1661">
        <v>16647515</v>
      </c>
      <c r="D38" s="1661">
        <f>-67054+376431-1641281</f>
        <v>-1331904</v>
      </c>
      <c r="E38" s="452"/>
      <c r="F38" s="446"/>
      <c r="G38" s="444"/>
      <c r="H38" s="799" t="s">
        <v>4281</v>
      </c>
      <c r="I38" s="444">
        <f>15315611-15753770</f>
        <v>-438159</v>
      </c>
      <c r="J38" s="799"/>
      <c r="K38" s="444"/>
      <c r="L38" s="444">
        <f t="shared" si="6"/>
        <v>15753770</v>
      </c>
      <c r="M38" s="701">
        <f t="shared" si="5"/>
        <v>23</v>
      </c>
      <c r="Q38" s="2206"/>
    </row>
    <row r="39" spans="1:20">
      <c r="A39" s="548">
        <f t="shared" si="4"/>
        <v>24</v>
      </c>
      <c r="B39" s="107" t="s">
        <v>4280</v>
      </c>
      <c r="C39" s="1661">
        <v>2305876</v>
      </c>
      <c r="D39" s="1661">
        <f>-139048+10758+826122</f>
        <v>697832</v>
      </c>
      <c r="E39" s="452"/>
      <c r="F39" s="446"/>
      <c r="G39" s="444"/>
      <c r="H39" s="799" t="s">
        <v>4281</v>
      </c>
      <c r="I39" s="444">
        <f>3003708-2335764</f>
        <v>667944</v>
      </c>
      <c r="J39" s="799"/>
      <c r="K39" s="444"/>
      <c r="L39" s="444">
        <f t="shared" si="6"/>
        <v>2335764</v>
      </c>
      <c r="M39" s="701">
        <f t="shared" si="5"/>
        <v>24</v>
      </c>
      <c r="Q39" s="2206"/>
      <c r="T39" s="1657"/>
    </row>
    <row r="40" spans="1:20">
      <c r="A40" s="548">
        <f t="shared" si="4"/>
        <v>25</v>
      </c>
      <c r="B40" s="107"/>
      <c r="C40" s="444"/>
      <c r="D40" s="444"/>
      <c r="E40" s="452"/>
      <c r="F40" s="446"/>
      <c r="G40" s="444"/>
      <c r="H40" s="799"/>
      <c r="I40" s="444"/>
      <c r="J40" s="799"/>
      <c r="K40" s="444"/>
      <c r="L40" s="444">
        <f t="shared" si="6"/>
        <v>0</v>
      </c>
      <c r="M40" s="701">
        <f t="shared" si="5"/>
        <v>25</v>
      </c>
      <c r="Q40" s="2207"/>
      <c r="R40" s="2208"/>
      <c r="T40" s="1657"/>
    </row>
    <row r="41" spans="1:20">
      <c r="A41" s="548">
        <f t="shared" si="4"/>
        <v>26</v>
      </c>
      <c r="B41" s="107"/>
      <c r="C41" s="1661"/>
      <c r="D41" s="1661"/>
      <c r="E41" s="2053"/>
      <c r="F41" s="446"/>
      <c r="G41" s="444"/>
      <c r="H41" s="799"/>
      <c r="I41" s="444"/>
      <c r="J41" s="799"/>
      <c r="K41" s="444"/>
      <c r="L41" s="444">
        <f t="shared" si="6"/>
        <v>0</v>
      </c>
      <c r="M41" s="701">
        <f t="shared" si="5"/>
        <v>26</v>
      </c>
    </row>
    <row r="42" spans="1:20">
      <c r="A42" s="548">
        <f t="shared" si="4"/>
        <v>27</v>
      </c>
      <c r="B42" s="107"/>
      <c r="C42" s="444"/>
      <c r="D42" s="444"/>
      <c r="E42" s="452"/>
      <c r="F42" s="446"/>
      <c r="G42" s="444"/>
      <c r="H42" s="799"/>
      <c r="I42" s="444"/>
      <c r="J42" s="799"/>
      <c r="K42" s="444"/>
      <c r="L42" s="444">
        <f t="shared" si="6"/>
        <v>0</v>
      </c>
      <c r="M42" s="701">
        <f t="shared" si="5"/>
        <v>27</v>
      </c>
    </row>
    <row r="43" spans="1:20">
      <c r="A43" s="548">
        <f t="shared" si="4"/>
        <v>28</v>
      </c>
      <c r="B43" s="107"/>
      <c r="C43" s="444"/>
      <c r="D43" s="444"/>
      <c r="E43" s="452"/>
      <c r="F43" s="446"/>
      <c r="G43" s="444"/>
      <c r="H43" s="799"/>
      <c r="I43" s="444"/>
      <c r="J43" s="799"/>
      <c r="K43" s="444"/>
      <c r="L43" s="444">
        <f t="shared" si="6"/>
        <v>0</v>
      </c>
      <c r="M43" s="701">
        <f t="shared" si="5"/>
        <v>28</v>
      </c>
    </row>
    <row r="44" spans="1:20">
      <c r="A44" s="548">
        <f t="shared" si="4"/>
        <v>29</v>
      </c>
      <c r="B44" s="107" t="s">
        <v>3919</v>
      </c>
      <c r="C44" s="444"/>
      <c r="D44" s="444"/>
      <c r="E44" s="452"/>
      <c r="F44" s="446"/>
      <c r="G44" s="444"/>
      <c r="H44" s="799"/>
      <c r="I44" s="444"/>
      <c r="J44" s="799"/>
      <c r="K44" s="444"/>
      <c r="L44" s="444">
        <f t="shared" si="6"/>
        <v>0</v>
      </c>
      <c r="M44" s="701">
        <f t="shared" si="5"/>
        <v>29</v>
      </c>
    </row>
    <row r="45" spans="1:20">
      <c r="A45" s="548">
        <f t="shared" si="4"/>
        <v>30</v>
      </c>
      <c r="B45" s="107" t="s">
        <v>2433</v>
      </c>
      <c r="C45" s="444">
        <f>SUM(C37:C44)</f>
        <v>18953391</v>
      </c>
      <c r="D45" s="444">
        <f>SUM(D37:D44)</f>
        <v>-634072</v>
      </c>
      <c r="E45" s="452">
        <f>SUM(E37:E44)</f>
        <v>0</v>
      </c>
      <c r="F45" s="446">
        <f>SUM(F37:F44)</f>
        <v>0</v>
      </c>
      <c r="G45" s="444">
        <f>SUM(G37:G44)</f>
        <v>0</v>
      </c>
      <c r="H45" s="799"/>
      <c r="I45" s="444">
        <f>SUM(I37:I44)</f>
        <v>229785</v>
      </c>
      <c r="J45" s="799"/>
      <c r="K45" s="444">
        <f>SUM(K37:K44)</f>
        <v>0</v>
      </c>
      <c r="L45" s="444">
        <f>SUM(L37:L44)</f>
        <v>18089534</v>
      </c>
      <c r="M45" s="701">
        <f t="shared" si="5"/>
        <v>30</v>
      </c>
    </row>
    <row r="46" spans="1:20">
      <c r="A46" s="548">
        <f t="shared" si="4"/>
        <v>31</v>
      </c>
      <c r="B46" s="107" t="s">
        <v>1844</v>
      </c>
      <c r="C46" s="444"/>
      <c r="D46" s="444"/>
      <c r="E46" s="452"/>
      <c r="F46" s="446"/>
      <c r="G46" s="444"/>
      <c r="H46" s="799"/>
      <c r="I46" s="444"/>
      <c r="J46" s="799"/>
      <c r="K46" s="444"/>
      <c r="L46" s="444">
        <f>C46+D46-E46+F46-G46-I46+K46</f>
        <v>0</v>
      </c>
      <c r="M46" s="701">
        <f t="shared" si="5"/>
        <v>31</v>
      </c>
    </row>
    <row r="47" spans="1:20">
      <c r="A47" s="430">
        <f t="shared" si="4"/>
        <v>32</v>
      </c>
      <c r="B47" s="107" t="s">
        <v>2434</v>
      </c>
      <c r="C47" s="440">
        <f>C45+C46</f>
        <v>18953391</v>
      </c>
      <c r="D47" s="440">
        <f>D45+D46</f>
        <v>-634072</v>
      </c>
      <c r="E47" s="571">
        <f>E45+E46</f>
        <v>0</v>
      </c>
      <c r="F47" s="442">
        <f>F45+F46</f>
        <v>0</v>
      </c>
      <c r="G47" s="440">
        <f>G45+G46</f>
        <v>0</v>
      </c>
      <c r="H47" s="799"/>
      <c r="I47" s="440">
        <f>I45+I46</f>
        <v>229785</v>
      </c>
      <c r="J47" s="799"/>
      <c r="K47" s="440">
        <f>K45+K46</f>
        <v>0</v>
      </c>
      <c r="L47" s="440">
        <f>L45+L46</f>
        <v>18089534</v>
      </c>
      <c r="M47" s="438">
        <f t="shared" si="5"/>
        <v>32</v>
      </c>
    </row>
    <row r="48" spans="1:20">
      <c r="A48" s="203" t="s">
        <v>2435</v>
      </c>
      <c r="B48" s="107"/>
      <c r="C48" s="789"/>
      <c r="D48" s="790"/>
      <c r="E48" s="791"/>
      <c r="F48" s="792"/>
      <c r="G48" s="790"/>
      <c r="H48" s="790"/>
      <c r="I48" s="790"/>
      <c r="J48" s="790"/>
      <c r="K48" s="790"/>
      <c r="L48" s="793"/>
      <c r="M48" s="110"/>
    </row>
    <row r="49" spans="1:13">
      <c r="A49" s="549">
        <v>33</v>
      </c>
      <c r="B49" s="107" t="s">
        <v>2436</v>
      </c>
      <c r="C49" s="778"/>
      <c r="D49" s="797"/>
      <c r="E49" s="803"/>
      <c r="F49" s="804"/>
      <c r="G49" s="797"/>
      <c r="H49" s="797"/>
      <c r="I49" s="797"/>
      <c r="J49" s="797"/>
      <c r="K49" s="797"/>
      <c r="L49" s="805"/>
      <c r="M49" s="429">
        <v>33</v>
      </c>
    </row>
    <row r="50" spans="1:13">
      <c r="A50" s="549">
        <v>34</v>
      </c>
      <c r="B50" s="108" t="s">
        <v>2437</v>
      </c>
      <c r="C50" s="806">
        <f t="shared" ref="C50:G51" si="7">C20+C31+C45</f>
        <v>18953391</v>
      </c>
      <c r="D50" s="807">
        <f t="shared" si="7"/>
        <v>-634072</v>
      </c>
      <c r="E50" s="808">
        <f t="shared" si="7"/>
        <v>0</v>
      </c>
      <c r="F50" s="809">
        <f t="shared" si="7"/>
        <v>0</v>
      </c>
      <c r="G50" s="807">
        <f t="shared" si="7"/>
        <v>0</v>
      </c>
      <c r="H50" s="109"/>
      <c r="I50" s="807">
        <f>I20+I31+I45</f>
        <v>229785</v>
      </c>
      <c r="J50" s="109"/>
      <c r="K50" s="807">
        <f>K20+K31+K45</f>
        <v>0</v>
      </c>
      <c r="L50" s="807">
        <f>L20+L31+L45</f>
        <v>18089534</v>
      </c>
      <c r="M50" s="429">
        <v>34</v>
      </c>
    </row>
    <row r="51" spans="1:13">
      <c r="A51" s="549">
        <v>35</v>
      </c>
      <c r="B51" s="108" t="s">
        <v>1515</v>
      </c>
      <c r="C51" s="483">
        <f t="shared" si="7"/>
        <v>0</v>
      </c>
      <c r="D51" s="659">
        <f t="shared" si="7"/>
        <v>0</v>
      </c>
      <c r="E51" s="510">
        <f t="shared" si="7"/>
        <v>0</v>
      </c>
      <c r="F51" s="810">
        <f t="shared" si="7"/>
        <v>0</v>
      </c>
      <c r="G51" s="659">
        <f t="shared" si="7"/>
        <v>0</v>
      </c>
      <c r="H51" s="109"/>
      <c r="I51" s="659">
        <f>I21+I32+I46</f>
        <v>0</v>
      </c>
      <c r="J51" s="109"/>
      <c r="K51" s="659">
        <f>K21+K32+K46</f>
        <v>0</v>
      </c>
      <c r="L51" s="659">
        <f>L21+L32+L46</f>
        <v>0</v>
      </c>
      <c r="M51" s="429">
        <v>35</v>
      </c>
    </row>
    <row r="52" spans="1:13">
      <c r="A52" s="549">
        <v>36</v>
      </c>
      <c r="B52" s="108" t="s">
        <v>2438</v>
      </c>
      <c r="C52" s="806">
        <f>SUM(C50:C51)</f>
        <v>18953391</v>
      </c>
      <c r="D52" s="807">
        <f>SUM(D50:D51)</f>
        <v>-634072</v>
      </c>
      <c r="E52" s="808">
        <f>SUM(E50:E51)</f>
        <v>0</v>
      </c>
      <c r="F52" s="809">
        <f>SUM(F50:F51)</f>
        <v>0</v>
      </c>
      <c r="G52" s="807">
        <f>SUM(G50:G51)</f>
        <v>0</v>
      </c>
      <c r="H52" s="109"/>
      <c r="I52" s="807">
        <f>SUM(I50:I51)</f>
        <v>229785</v>
      </c>
      <c r="J52" s="109"/>
      <c r="K52" s="807">
        <f>SUM(K50:K51)</f>
        <v>0</v>
      </c>
      <c r="L52" s="807">
        <f>SUM(L50:L51)</f>
        <v>18089534</v>
      </c>
      <c r="M52" s="429">
        <v>36</v>
      </c>
    </row>
    <row r="53" spans="1:13">
      <c r="A53" s="95"/>
      <c r="B53" s="96"/>
      <c r="C53" s="96"/>
      <c r="D53" s="96"/>
      <c r="E53" s="97"/>
      <c r="F53" s="95"/>
      <c r="G53" s="96"/>
      <c r="H53" s="96"/>
      <c r="I53" s="96"/>
      <c r="J53" s="96"/>
      <c r="K53" s="96"/>
      <c r="L53" s="96"/>
      <c r="M53" s="97"/>
    </row>
    <row r="54" spans="1:13">
      <c r="A54" s="95"/>
      <c r="B54" s="1563"/>
      <c r="C54" s="96"/>
      <c r="D54" s="96"/>
      <c r="E54" s="97"/>
      <c r="F54" s="95"/>
      <c r="G54" s="96"/>
      <c r="H54" s="96"/>
      <c r="I54" s="96"/>
      <c r="J54" s="96"/>
      <c r="K54" s="96"/>
      <c r="L54" s="96"/>
      <c r="M54" s="97"/>
    </row>
    <row r="55" spans="1:13">
      <c r="A55" s="95"/>
      <c r="B55" s="96"/>
      <c r="C55" s="96"/>
      <c r="D55" s="96"/>
      <c r="E55" s="97"/>
      <c r="F55" s="95"/>
      <c r="G55" s="96"/>
      <c r="H55" s="96"/>
      <c r="I55" s="96"/>
      <c r="J55" s="96"/>
      <c r="K55" s="96"/>
      <c r="L55" s="96"/>
      <c r="M55" s="97"/>
    </row>
    <row r="56" spans="1:13">
      <c r="A56" s="95"/>
      <c r="B56" s="96"/>
      <c r="C56" s="96"/>
      <c r="D56" s="96"/>
      <c r="E56" s="97"/>
      <c r="F56" s="95"/>
      <c r="G56" s="96"/>
      <c r="H56" s="96"/>
      <c r="I56" s="96"/>
      <c r="J56" s="96"/>
      <c r="K56" s="96"/>
      <c r="L56" s="96"/>
      <c r="M56" s="97"/>
    </row>
    <row r="57" spans="1:13">
      <c r="A57" s="95"/>
      <c r="B57" s="96"/>
      <c r="C57" s="96"/>
      <c r="D57" s="96"/>
      <c r="E57" s="97"/>
      <c r="F57" s="95"/>
      <c r="G57" s="96"/>
      <c r="H57" s="96"/>
      <c r="I57" s="96"/>
      <c r="J57" s="96"/>
      <c r="K57" s="96"/>
      <c r="L57" s="96"/>
      <c r="M57" s="97"/>
    </row>
    <row r="58" spans="1:13" ht="15.75" thickBot="1">
      <c r="A58" s="170"/>
      <c r="B58" s="119"/>
      <c r="C58" s="119"/>
      <c r="D58" s="119"/>
      <c r="E58" s="122"/>
      <c r="F58" s="170"/>
      <c r="G58" s="119"/>
      <c r="H58" s="119"/>
      <c r="I58" s="119"/>
      <c r="J58" s="119"/>
      <c r="K58" s="119"/>
      <c r="L58" s="119"/>
      <c r="M58" s="122"/>
    </row>
    <row r="59" spans="1:13">
      <c r="A59" s="811" t="s">
        <v>1527</v>
      </c>
      <c r="B59" s="123"/>
      <c r="C59" s="11"/>
      <c r="D59" s="123"/>
      <c r="E59" s="123"/>
      <c r="F59" s="811"/>
      <c r="G59" s="123"/>
      <c r="H59" s="123"/>
      <c r="I59" s="11"/>
      <c r="J59" s="123"/>
      <c r="K59" s="123"/>
      <c r="L59" s="811" t="s">
        <v>1527</v>
      </c>
      <c r="M59" s="123"/>
    </row>
    <row r="60" spans="1:13">
      <c r="A60" s="123" t="s">
        <v>2439</v>
      </c>
      <c r="B60" s="123"/>
      <c r="C60" s="123"/>
      <c r="D60" s="123"/>
      <c r="E60" s="123"/>
      <c r="F60" s="123" t="s">
        <v>2440</v>
      </c>
      <c r="G60" s="123"/>
      <c r="H60" s="123"/>
      <c r="I60" s="123"/>
      <c r="J60" s="123"/>
      <c r="K60" s="123"/>
      <c r="L60" s="123"/>
      <c r="M60" s="123"/>
    </row>
    <row r="61" spans="1:13">
      <c r="A61" s="123"/>
      <c r="B61" s="123"/>
      <c r="C61" s="123"/>
      <c r="D61" s="123"/>
      <c r="E61" s="123"/>
      <c r="F61" s="96"/>
      <c r="G61" s="96"/>
      <c r="H61" s="96"/>
      <c r="I61" s="96"/>
      <c r="J61" s="96"/>
      <c r="K61" s="96"/>
      <c r="L61" s="96"/>
      <c r="M61" s="96"/>
    </row>
    <row r="62" spans="1:13">
      <c r="A62" s="96"/>
      <c r="B62" s="96"/>
      <c r="C62" s="96"/>
      <c r="D62" s="96"/>
      <c r="E62" s="96"/>
      <c r="F62" s="96"/>
      <c r="G62" s="96"/>
      <c r="H62" s="96"/>
      <c r="I62" s="96"/>
      <c r="J62" s="96"/>
      <c r="K62" s="96"/>
      <c r="L62" s="96"/>
      <c r="M62" s="96"/>
    </row>
    <row r="63" spans="1:13" ht="15.75">
      <c r="A63" s="96"/>
      <c r="B63" s="512" t="s">
        <v>2441</v>
      </c>
      <c r="C63" s="96"/>
      <c r="D63" s="96"/>
      <c r="E63" s="96"/>
      <c r="F63" s="96"/>
      <c r="G63" s="96"/>
      <c r="H63" s="96"/>
      <c r="I63" s="96"/>
      <c r="J63" s="96"/>
      <c r="K63" s="96"/>
      <c r="L63" s="96"/>
      <c r="M63" s="96"/>
    </row>
    <row r="64" spans="1:13" ht="16.5" thickBot="1">
      <c r="A64" s="539"/>
      <c r="B64" s="11"/>
      <c r="C64" s="11"/>
      <c r="D64" s="136"/>
      <c r="E64" s="11"/>
      <c r="F64" s="539"/>
      <c r="G64" s="11"/>
      <c r="H64" s="11"/>
      <c r="I64" s="11"/>
      <c r="J64" s="136"/>
    </row>
    <row r="65" spans="1:13">
      <c r="A65" s="89"/>
      <c r="B65" s="90"/>
      <c r="C65" s="90"/>
      <c r="D65" s="90"/>
      <c r="E65" s="91"/>
      <c r="F65" s="89"/>
      <c r="G65" s="90"/>
      <c r="H65" s="90"/>
      <c r="I65" s="90"/>
      <c r="J65" s="90"/>
      <c r="K65" s="90"/>
      <c r="L65" s="90"/>
      <c r="M65" s="91"/>
    </row>
    <row r="66" spans="1:13" ht="15.75">
      <c r="A66" s="125" t="s">
        <v>3866</v>
      </c>
      <c r="B66" s="123"/>
      <c r="C66" s="123"/>
      <c r="D66" s="123"/>
      <c r="E66" s="140"/>
      <c r="F66" s="125" t="s">
        <v>3866</v>
      </c>
      <c r="G66" s="123"/>
      <c r="H66" s="123"/>
      <c r="I66" s="123"/>
      <c r="J66" s="123"/>
      <c r="K66" s="126"/>
      <c r="L66" s="123"/>
      <c r="M66" s="140"/>
    </row>
    <row r="67" spans="1:13">
      <c r="A67" s="737"/>
      <c r="B67" s="141"/>
      <c r="C67" s="141"/>
      <c r="D67" s="141"/>
      <c r="E67" s="663"/>
      <c r="F67" s="737"/>
      <c r="G67" s="141"/>
      <c r="H67" s="141"/>
      <c r="I67" s="141"/>
      <c r="J67" s="141"/>
      <c r="K67" s="141"/>
      <c r="L67" s="141"/>
      <c r="M67" s="663"/>
    </row>
    <row r="68" spans="1:13">
      <c r="A68" s="812"/>
      <c r="B68" s="161"/>
      <c r="C68" s="161"/>
      <c r="D68" s="813"/>
      <c r="E68" s="814"/>
      <c r="F68" s="815"/>
      <c r="G68" s="813"/>
      <c r="H68" s="813"/>
      <c r="I68" s="813"/>
      <c r="J68" s="813"/>
      <c r="K68" s="813"/>
      <c r="L68" s="161"/>
      <c r="M68" s="816"/>
    </row>
    <row r="69" spans="1:13">
      <c r="A69" s="812"/>
      <c r="B69" s="161"/>
      <c r="C69" s="161"/>
      <c r="D69" s="161"/>
      <c r="E69" s="817"/>
      <c r="F69" s="818"/>
      <c r="G69" s="161"/>
      <c r="H69" s="819"/>
      <c r="I69" s="161"/>
      <c r="J69" s="161"/>
      <c r="K69" s="161"/>
      <c r="L69" s="161"/>
      <c r="M69" s="816"/>
    </row>
    <row r="70" spans="1:13">
      <c r="A70" s="812"/>
      <c r="B70" s="161"/>
      <c r="C70" s="161"/>
      <c r="D70" s="161"/>
      <c r="E70" s="817"/>
      <c r="F70" s="818"/>
      <c r="G70" s="161"/>
      <c r="H70" s="161"/>
      <c r="I70" s="161"/>
      <c r="J70" s="161"/>
      <c r="K70" s="161"/>
      <c r="L70" s="161"/>
      <c r="M70" s="816"/>
    </row>
    <row r="71" spans="1:13">
      <c r="A71" s="812"/>
      <c r="B71" s="161"/>
      <c r="C71" s="161"/>
      <c r="D71" s="161"/>
      <c r="E71" s="817"/>
      <c r="F71" s="818"/>
      <c r="G71" s="161"/>
      <c r="H71" s="813"/>
      <c r="I71" s="161"/>
      <c r="J71" s="813"/>
      <c r="K71" s="161"/>
      <c r="L71" s="161"/>
      <c r="M71" s="816"/>
    </row>
    <row r="72" spans="1:13">
      <c r="A72" s="812"/>
      <c r="B72" s="161"/>
      <c r="C72" s="161"/>
      <c r="D72" s="161"/>
      <c r="E72" s="817"/>
      <c r="F72" s="818"/>
      <c r="G72" s="161"/>
      <c r="H72" s="161"/>
      <c r="I72" s="161"/>
      <c r="J72" s="161"/>
      <c r="K72" s="161"/>
      <c r="L72" s="161"/>
      <c r="M72" s="816"/>
    </row>
    <row r="73" spans="1:13">
      <c r="A73" s="812"/>
      <c r="B73" s="161"/>
      <c r="C73" s="161"/>
      <c r="D73" s="161"/>
      <c r="E73" s="817"/>
      <c r="F73" s="818"/>
      <c r="G73" s="161"/>
      <c r="H73" s="161"/>
      <c r="I73" s="161"/>
      <c r="J73" s="161"/>
      <c r="K73" s="161"/>
      <c r="L73" s="161"/>
      <c r="M73" s="816"/>
    </row>
    <row r="74" spans="1:13">
      <c r="A74" s="812"/>
      <c r="B74" s="161"/>
      <c r="C74" s="161"/>
      <c r="D74" s="161"/>
      <c r="E74" s="817"/>
      <c r="F74" s="818"/>
      <c r="G74" s="161"/>
      <c r="H74" s="161"/>
      <c r="I74" s="161"/>
      <c r="J74" s="161"/>
      <c r="K74" s="161"/>
      <c r="L74" s="161"/>
      <c r="M74" s="816"/>
    </row>
    <row r="75" spans="1:13">
      <c r="A75" s="812"/>
      <c r="B75" s="161"/>
      <c r="C75" s="161"/>
      <c r="D75" s="161"/>
      <c r="E75" s="817"/>
      <c r="F75" s="818"/>
      <c r="G75" s="161"/>
      <c r="H75" s="161"/>
      <c r="I75" s="161"/>
      <c r="J75" s="161"/>
      <c r="K75" s="161"/>
      <c r="L75" s="161"/>
      <c r="M75" s="816"/>
    </row>
    <row r="76" spans="1:13">
      <c r="A76" s="812"/>
      <c r="B76" s="161"/>
      <c r="C76" s="161"/>
      <c r="D76" s="161"/>
      <c r="E76" s="817"/>
      <c r="F76" s="818"/>
      <c r="G76" s="161"/>
      <c r="H76" s="161"/>
      <c r="I76" s="161"/>
      <c r="J76" s="161"/>
      <c r="K76" s="161"/>
      <c r="L76" s="161"/>
      <c r="M76" s="816"/>
    </row>
    <row r="77" spans="1:13">
      <c r="A77" s="812"/>
      <c r="B77" s="161"/>
      <c r="C77" s="161"/>
      <c r="D77" s="161"/>
      <c r="E77" s="817"/>
      <c r="F77" s="818"/>
      <c r="G77" s="161"/>
      <c r="H77" s="161"/>
      <c r="I77" s="161"/>
      <c r="J77" s="161"/>
      <c r="K77" s="161"/>
      <c r="L77" s="161"/>
      <c r="M77" s="816"/>
    </row>
    <row r="78" spans="1:13">
      <c r="A78" s="812"/>
      <c r="B78" s="161"/>
      <c r="C78" s="161"/>
      <c r="D78" s="161"/>
      <c r="E78" s="817"/>
      <c r="F78" s="818"/>
      <c r="G78" s="161"/>
      <c r="H78" s="161"/>
      <c r="I78" s="161"/>
      <c r="J78" s="161"/>
      <c r="K78" s="161"/>
      <c r="L78" s="161"/>
      <c r="M78" s="816"/>
    </row>
    <row r="79" spans="1:13">
      <c r="A79" s="812"/>
      <c r="B79" s="161"/>
      <c r="C79" s="161"/>
      <c r="D79" s="161"/>
      <c r="E79" s="817"/>
      <c r="F79" s="818"/>
      <c r="G79" s="161"/>
      <c r="H79" s="161"/>
      <c r="I79" s="161"/>
      <c r="J79" s="161"/>
      <c r="K79" s="161"/>
      <c r="L79" s="161"/>
      <c r="M79" s="816"/>
    </row>
    <row r="80" spans="1:13">
      <c r="A80" s="812"/>
      <c r="B80" s="161"/>
      <c r="C80" s="161"/>
      <c r="D80" s="161"/>
      <c r="E80" s="817"/>
      <c r="F80" s="818"/>
      <c r="G80" s="161"/>
      <c r="H80" s="161"/>
      <c r="I80" s="161"/>
      <c r="J80" s="161"/>
      <c r="K80" s="161"/>
      <c r="L80" s="161"/>
      <c r="M80" s="816"/>
    </row>
    <row r="81" spans="1:13">
      <c r="A81" s="812"/>
      <c r="B81" s="161"/>
      <c r="C81" s="161"/>
      <c r="D81" s="161"/>
      <c r="E81" s="817"/>
      <c r="F81" s="818"/>
      <c r="G81" s="161"/>
      <c r="H81" s="161"/>
      <c r="I81" s="161"/>
      <c r="J81" s="161"/>
      <c r="K81" s="161"/>
      <c r="L81" s="161"/>
      <c r="M81" s="816"/>
    </row>
    <row r="82" spans="1:13">
      <c r="A82" s="812"/>
      <c r="B82" s="161"/>
      <c r="C82" s="161"/>
      <c r="D82" s="161"/>
      <c r="E82" s="817"/>
      <c r="F82" s="818"/>
      <c r="G82" s="161"/>
      <c r="H82" s="161"/>
      <c r="I82" s="161"/>
      <c r="J82" s="161"/>
      <c r="K82" s="161"/>
      <c r="L82" s="161"/>
      <c r="M82" s="816"/>
    </row>
    <row r="83" spans="1:13">
      <c r="A83" s="812"/>
      <c r="B83" s="161"/>
      <c r="C83" s="161"/>
      <c r="D83" s="161"/>
      <c r="E83" s="817"/>
      <c r="F83" s="818"/>
      <c r="G83" s="161"/>
      <c r="H83" s="161"/>
      <c r="I83" s="161"/>
      <c r="J83" s="161"/>
      <c r="K83" s="161"/>
      <c r="L83" s="161"/>
      <c r="M83" s="816"/>
    </row>
    <row r="84" spans="1:13">
      <c r="A84" s="812"/>
      <c r="B84" s="161"/>
      <c r="C84" s="161"/>
      <c r="D84" s="161"/>
      <c r="E84" s="817"/>
      <c r="F84" s="818"/>
      <c r="G84" s="161"/>
      <c r="H84" s="161"/>
      <c r="I84" s="161"/>
      <c r="J84" s="161"/>
      <c r="K84" s="161"/>
      <c r="L84" s="161"/>
      <c r="M84" s="816"/>
    </row>
    <row r="85" spans="1:13">
      <c r="A85" s="812"/>
      <c r="B85" s="161"/>
      <c r="C85" s="161"/>
      <c r="D85" s="161"/>
      <c r="E85" s="817"/>
      <c r="F85" s="818"/>
      <c r="G85" s="161"/>
      <c r="H85" s="161"/>
      <c r="I85" s="161"/>
      <c r="J85" s="161"/>
      <c r="K85" s="161"/>
      <c r="L85" s="161"/>
      <c r="M85" s="816"/>
    </row>
    <row r="86" spans="1:13">
      <c r="A86" s="812"/>
      <c r="B86" s="161"/>
      <c r="C86" s="161"/>
      <c r="D86" s="161"/>
      <c r="E86" s="817"/>
      <c r="F86" s="818"/>
      <c r="G86" s="161"/>
      <c r="H86" s="161"/>
      <c r="I86" s="161"/>
      <c r="J86" s="161"/>
      <c r="K86" s="161"/>
      <c r="L86" s="161"/>
      <c r="M86" s="816"/>
    </row>
    <row r="87" spans="1:13">
      <c r="A87" s="812"/>
      <c r="B87" s="161"/>
      <c r="C87" s="161"/>
      <c r="D87" s="161"/>
      <c r="E87" s="817"/>
      <c r="F87" s="818"/>
      <c r="G87" s="161"/>
      <c r="H87" s="161"/>
      <c r="I87" s="161"/>
      <c r="J87" s="161"/>
      <c r="K87" s="161"/>
      <c r="L87" s="161"/>
      <c r="M87" s="816"/>
    </row>
    <row r="88" spans="1:13">
      <c r="A88" s="812"/>
      <c r="B88" s="161"/>
      <c r="C88" s="161"/>
      <c r="D88" s="161"/>
      <c r="E88" s="817"/>
      <c r="F88" s="818"/>
      <c r="G88" s="161"/>
      <c r="H88" s="161"/>
      <c r="I88" s="161"/>
      <c r="J88" s="161"/>
      <c r="K88" s="161"/>
      <c r="L88" s="161"/>
      <c r="M88" s="816"/>
    </row>
    <row r="89" spans="1:13">
      <c r="A89" s="812"/>
      <c r="B89" s="161"/>
      <c r="C89" s="161"/>
      <c r="D89" s="161"/>
      <c r="E89" s="817"/>
      <c r="F89" s="818"/>
      <c r="G89" s="161"/>
      <c r="H89" s="161"/>
      <c r="I89" s="161"/>
      <c r="J89" s="161"/>
      <c r="K89" s="161"/>
      <c r="L89" s="161"/>
      <c r="M89" s="816"/>
    </row>
    <row r="90" spans="1:13">
      <c r="A90" s="812"/>
      <c r="B90" s="161"/>
      <c r="C90" s="161"/>
      <c r="D90" s="161"/>
      <c r="E90" s="817"/>
      <c r="F90" s="818"/>
      <c r="G90" s="161"/>
      <c r="H90" s="161"/>
      <c r="I90" s="161"/>
      <c r="J90" s="161"/>
      <c r="K90" s="161"/>
      <c r="L90" s="161"/>
      <c r="M90" s="816"/>
    </row>
    <row r="91" spans="1:13">
      <c r="A91" s="812"/>
      <c r="B91" s="161"/>
      <c r="C91" s="161"/>
      <c r="D91" s="161"/>
      <c r="E91" s="817"/>
      <c r="F91" s="818"/>
      <c r="G91" s="161"/>
      <c r="H91" s="161"/>
      <c r="I91" s="161"/>
      <c r="J91" s="161"/>
      <c r="K91" s="161"/>
      <c r="L91" s="161"/>
      <c r="M91" s="816"/>
    </row>
    <row r="92" spans="1:13">
      <c r="A92" s="812"/>
      <c r="B92" s="161"/>
      <c r="C92" s="161"/>
      <c r="D92" s="161"/>
      <c r="E92" s="817"/>
      <c r="F92" s="818"/>
      <c r="G92" s="161"/>
      <c r="H92" s="161"/>
      <c r="I92" s="161"/>
      <c r="J92" s="161"/>
      <c r="K92" s="161"/>
      <c r="L92" s="161"/>
      <c r="M92" s="816"/>
    </row>
    <row r="93" spans="1:13">
      <c r="A93" s="812"/>
      <c r="B93" s="161"/>
      <c r="C93" s="161"/>
      <c r="D93" s="161"/>
      <c r="E93" s="817"/>
      <c r="F93" s="818"/>
      <c r="G93" s="161"/>
      <c r="H93" s="161"/>
      <c r="I93" s="161"/>
      <c r="J93" s="161"/>
      <c r="K93" s="161"/>
      <c r="L93" s="161"/>
      <c r="M93" s="816"/>
    </row>
    <row r="94" spans="1:13">
      <c r="A94" s="812"/>
      <c r="B94" s="161"/>
      <c r="C94" s="161"/>
      <c r="D94" s="161"/>
      <c r="E94" s="817"/>
      <c r="F94" s="818"/>
      <c r="G94" s="161"/>
      <c r="H94" s="161"/>
      <c r="I94" s="161"/>
      <c r="J94" s="161"/>
      <c r="K94" s="161"/>
      <c r="L94" s="161"/>
      <c r="M94" s="816"/>
    </row>
    <row r="95" spans="1:13">
      <c r="A95" s="812"/>
      <c r="B95" s="161"/>
      <c r="C95" s="161"/>
      <c r="D95" s="161"/>
      <c r="E95" s="817"/>
      <c r="F95" s="818"/>
      <c r="G95" s="161"/>
      <c r="H95" s="161"/>
      <c r="I95" s="161"/>
      <c r="J95" s="161"/>
      <c r="K95" s="161"/>
      <c r="L95" s="161"/>
      <c r="M95" s="816"/>
    </row>
    <row r="96" spans="1:13">
      <c r="A96" s="812"/>
      <c r="B96" s="161"/>
      <c r="C96" s="161"/>
      <c r="D96" s="161"/>
      <c r="E96" s="817"/>
      <c r="F96" s="818"/>
      <c r="G96" s="161"/>
      <c r="H96" s="161"/>
      <c r="I96" s="161"/>
      <c r="J96" s="161"/>
      <c r="K96" s="161"/>
      <c r="L96" s="161"/>
      <c r="M96" s="816"/>
    </row>
    <row r="97" spans="1:13">
      <c r="A97" s="812"/>
      <c r="B97" s="161"/>
      <c r="C97" s="161"/>
      <c r="D97" s="161"/>
      <c r="E97" s="817"/>
      <c r="F97" s="818"/>
      <c r="G97" s="161"/>
      <c r="H97" s="161"/>
      <c r="I97" s="161"/>
      <c r="J97" s="161"/>
      <c r="K97" s="161"/>
      <c r="L97" s="161"/>
      <c r="M97" s="816"/>
    </row>
    <row r="98" spans="1:13">
      <c r="A98" s="812"/>
      <c r="B98" s="161"/>
      <c r="C98" s="161"/>
      <c r="D98" s="161"/>
      <c r="E98" s="817"/>
      <c r="F98" s="818"/>
      <c r="G98" s="161"/>
      <c r="H98" s="161"/>
      <c r="I98" s="161"/>
      <c r="J98" s="161"/>
      <c r="K98" s="161"/>
      <c r="L98" s="161"/>
      <c r="M98" s="816"/>
    </row>
    <row r="99" spans="1:13">
      <c r="A99" s="812"/>
      <c r="B99" s="161"/>
      <c r="C99" s="161"/>
      <c r="D99" s="161"/>
      <c r="E99" s="817"/>
      <c r="F99" s="818"/>
      <c r="G99" s="161"/>
      <c r="H99" s="161"/>
      <c r="I99" s="161"/>
      <c r="J99" s="161"/>
      <c r="K99" s="161"/>
      <c r="L99" s="161"/>
      <c r="M99" s="816"/>
    </row>
    <row r="100" spans="1:13">
      <c r="A100" s="812"/>
      <c r="B100" s="161"/>
      <c r="C100" s="161"/>
      <c r="D100" s="161"/>
      <c r="E100" s="817"/>
      <c r="F100" s="818"/>
      <c r="G100" s="161"/>
      <c r="H100" s="161"/>
      <c r="I100" s="161"/>
      <c r="J100" s="161"/>
      <c r="K100" s="161"/>
      <c r="L100" s="161"/>
      <c r="M100" s="816"/>
    </row>
    <row r="101" spans="1:13">
      <c r="A101" s="812"/>
      <c r="B101" s="161"/>
      <c r="C101" s="161"/>
      <c r="D101" s="161"/>
      <c r="E101" s="817"/>
      <c r="F101" s="818"/>
      <c r="G101" s="161"/>
      <c r="H101" s="161"/>
      <c r="I101" s="161"/>
      <c r="J101" s="161"/>
      <c r="K101" s="161"/>
      <c r="L101" s="161"/>
      <c r="M101" s="816"/>
    </row>
    <row r="102" spans="1:13">
      <c r="A102" s="812"/>
      <c r="B102" s="161"/>
      <c r="C102" s="161"/>
      <c r="D102" s="161"/>
      <c r="E102" s="817"/>
      <c r="F102" s="818"/>
      <c r="G102" s="161"/>
      <c r="H102" s="161"/>
      <c r="I102" s="161"/>
      <c r="J102" s="161"/>
      <c r="K102" s="161"/>
      <c r="L102" s="161"/>
      <c r="M102" s="816"/>
    </row>
    <row r="103" spans="1:13">
      <c r="A103" s="812"/>
      <c r="B103" s="161"/>
      <c r="C103" s="161"/>
      <c r="D103" s="161"/>
      <c r="E103" s="817"/>
      <c r="F103" s="818"/>
      <c r="G103" s="161"/>
      <c r="H103" s="161"/>
      <c r="I103" s="161"/>
      <c r="J103" s="161"/>
      <c r="K103" s="161"/>
      <c r="L103" s="161"/>
      <c r="M103" s="816"/>
    </row>
    <row r="104" spans="1:13">
      <c r="A104" s="812"/>
      <c r="B104" s="161"/>
      <c r="C104" s="161"/>
      <c r="D104" s="161"/>
      <c r="E104" s="817"/>
      <c r="F104" s="818"/>
      <c r="G104" s="161"/>
      <c r="H104" s="161"/>
      <c r="I104" s="161"/>
      <c r="J104" s="161"/>
      <c r="K104" s="161"/>
      <c r="L104" s="161"/>
      <c r="M104" s="816"/>
    </row>
    <row r="105" spans="1:13">
      <c r="A105" s="812"/>
      <c r="B105" s="161"/>
      <c r="C105" s="161"/>
      <c r="D105" s="161"/>
      <c r="E105" s="817"/>
      <c r="F105" s="818"/>
      <c r="G105" s="161"/>
      <c r="H105" s="161"/>
      <c r="I105" s="161"/>
      <c r="J105" s="161"/>
      <c r="K105" s="161"/>
      <c r="L105" s="161"/>
      <c r="M105" s="816"/>
    </row>
    <row r="106" spans="1:13">
      <c r="A106" s="812"/>
      <c r="B106" s="161"/>
      <c r="C106" s="161"/>
      <c r="D106" s="161"/>
      <c r="E106" s="817"/>
      <c r="F106" s="818"/>
      <c r="G106" s="161"/>
      <c r="H106" s="161"/>
      <c r="I106" s="161"/>
      <c r="J106" s="161"/>
      <c r="K106" s="161"/>
      <c r="L106" s="161"/>
      <c r="M106" s="816"/>
    </row>
    <row r="107" spans="1:13">
      <c r="A107" s="812"/>
      <c r="B107" s="161"/>
      <c r="C107" s="161"/>
      <c r="D107" s="161"/>
      <c r="E107" s="817"/>
      <c r="F107" s="818"/>
      <c r="G107" s="161"/>
      <c r="H107" s="161"/>
      <c r="I107" s="161"/>
      <c r="J107" s="161"/>
      <c r="K107" s="161"/>
      <c r="L107" s="161"/>
      <c r="M107" s="816"/>
    </row>
    <row r="108" spans="1:13">
      <c r="A108" s="812"/>
      <c r="B108" s="161"/>
      <c r="C108" s="161"/>
      <c r="D108" s="161"/>
      <c r="E108" s="817"/>
      <c r="F108" s="818"/>
      <c r="G108" s="161"/>
      <c r="H108" s="161"/>
      <c r="I108" s="161"/>
      <c r="J108" s="161"/>
      <c r="K108" s="161"/>
      <c r="L108" s="161"/>
      <c r="M108" s="816"/>
    </row>
    <row r="109" spans="1:13">
      <c r="A109" s="812"/>
      <c r="B109" s="161"/>
      <c r="C109" s="161"/>
      <c r="D109" s="161"/>
      <c r="E109" s="817"/>
      <c r="F109" s="818"/>
      <c r="G109" s="161"/>
      <c r="H109" s="161"/>
      <c r="I109" s="161"/>
      <c r="J109" s="161"/>
      <c r="K109" s="161"/>
      <c r="L109" s="161"/>
      <c r="M109" s="816"/>
    </row>
    <row r="110" spans="1:13">
      <c r="A110" s="812"/>
      <c r="B110" s="161"/>
      <c r="C110" s="161"/>
      <c r="D110" s="161"/>
      <c r="E110" s="817"/>
      <c r="F110" s="818"/>
      <c r="G110" s="161"/>
      <c r="H110" s="161"/>
      <c r="I110" s="161"/>
      <c r="J110" s="161"/>
      <c r="K110" s="161"/>
      <c r="L110" s="161"/>
      <c r="M110" s="816"/>
    </row>
    <row r="111" spans="1:13">
      <c r="A111" s="812"/>
      <c r="B111" s="161"/>
      <c r="C111" s="161"/>
      <c r="D111" s="161"/>
      <c r="E111" s="817"/>
      <c r="F111" s="818"/>
      <c r="G111" s="161"/>
      <c r="H111" s="161"/>
      <c r="I111" s="161"/>
      <c r="J111" s="161"/>
      <c r="K111" s="161"/>
      <c r="L111" s="161"/>
      <c r="M111" s="816"/>
    </row>
    <row r="112" spans="1:13">
      <c r="A112" s="812"/>
      <c r="B112" s="161"/>
      <c r="C112" s="161"/>
      <c r="D112" s="161"/>
      <c r="E112" s="817"/>
      <c r="F112" s="818"/>
      <c r="G112" s="161"/>
      <c r="H112" s="161"/>
      <c r="I112" s="161"/>
      <c r="J112" s="161"/>
      <c r="K112" s="161"/>
      <c r="L112" s="161"/>
      <c r="M112" s="816"/>
    </row>
    <row r="113" spans="1:13">
      <c r="A113" s="812"/>
      <c r="B113" s="161"/>
      <c r="C113" s="161"/>
      <c r="D113" s="161"/>
      <c r="E113" s="817"/>
      <c r="F113" s="818"/>
      <c r="G113" s="161"/>
      <c r="H113" s="161"/>
      <c r="I113" s="161"/>
      <c r="J113" s="161"/>
      <c r="K113" s="161"/>
      <c r="L113" s="161"/>
      <c r="M113" s="816"/>
    </row>
    <row r="114" spans="1:13">
      <c r="A114" s="818"/>
      <c r="B114" s="161"/>
      <c r="C114" s="161"/>
      <c r="D114" s="161"/>
      <c r="E114" s="817"/>
      <c r="F114" s="818"/>
      <c r="G114" s="161"/>
      <c r="H114" s="161"/>
      <c r="I114" s="161"/>
      <c r="J114" s="161"/>
      <c r="K114" s="161"/>
      <c r="L114" s="161"/>
      <c r="M114" s="817"/>
    </row>
    <row r="115" spans="1:13">
      <c r="A115" s="818"/>
      <c r="B115" s="161"/>
      <c r="C115" s="161"/>
      <c r="D115" s="161"/>
      <c r="E115" s="817"/>
      <c r="F115" s="818"/>
      <c r="G115" s="161"/>
      <c r="H115" s="161"/>
      <c r="I115" s="161"/>
      <c r="J115" s="161"/>
      <c r="K115" s="161"/>
      <c r="L115" s="161"/>
      <c r="M115" s="817"/>
    </row>
    <row r="116" spans="1:13">
      <c r="A116" s="818"/>
      <c r="B116" s="161"/>
      <c r="C116" s="161"/>
      <c r="D116" s="161"/>
      <c r="E116" s="817"/>
      <c r="F116" s="818"/>
      <c r="G116" s="161"/>
      <c r="H116" s="161"/>
      <c r="I116" s="161"/>
      <c r="J116" s="161"/>
      <c r="K116" s="161"/>
      <c r="L116" s="161"/>
      <c r="M116" s="817"/>
    </row>
    <row r="117" spans="1:13">
      <c r="A117" s="818"/>
      <c r="B117" s="161"/>
      <c r="C117" s="161"/>
      <c r="D117" s="161"/>
      <c r="E117" s="817"/>
      <c r="F117" s="818"/>
      <c r="G117" s="161"/>
      <c r="H117" s="161"/>
      <c r="I117" s="161"/>
      <c r="J117" s="161"/>
      <c r="K117" s="161"/>
      <c r="L117" s="161"/>
      <c r="M117" s="817"/>
    </row>
    <row r="118" spans="1:13">
      <c r="A118" s="818"/>
      <c r="B118" s="161"/>
      <c r="C118" s="161"/>
      <c r="D118" s="161"/>
      <c r="E118" s="817"/>
      <c r="F118" s="818"/>
      <c r="G118" s="161"/>
      <c r="H118" s="161"/>
      <c r="I118" s="161"/>
      <c r="J118" s="161"/>
      <c r="K118" s="161"/>
      <c r="L118" s="161"/>
      <c r="M118" s="817"/>
    </row>
    <row r="119" spans="1:13">
      <c r="A119" s="818"/>
      <c r="B119" s="161"/>
      <c r="C119" s="161"/>
      <c r="D119" s="161"/>
      <c r="E119" s="817"/>
      <c r="F119" s="818"/>
      <c r="G119" s="161"/>
      <c r="H119" s="161"/>
      <c r="I119" s="161"/>
      <c r="J119" s="161"/>
      <c r="K119" s="161"/>
      <c r="L119" s="161"/>
      <c r="M119" s="817"/>
    </row>
    <row r="120" spans="1:13" ht="15.75" thickBot="1">
      <c r="A120" s="820"/>
      <c r="B120" s="821"/>
      <c r="C120" s="821"/>
      <c r="D120" s="821"/>
      <c r="E120" s="822"/>
      <c r="F120" s="820"/>
      <c r="G120" s="821"/>
      <c r="H120" s="821"/>
      <c r="I120" s="821"/>
      <c r="J120" s="821"/>
      <c r="K120" s="821"/>
      <c r="L120" s="821"/>
      <c r="M120" s="822"/>
    </row>
    <row r="121" spans="1:13">
      <c r="A121" s="811" t="s">
        <v>1527</v>
      </c>
      <c r="B121" s="123"/>
      <c r="C121" s="11"/>
      <c r="D121" s="123"/>
      <c r="E121" s="123"/>
      <c r="F121" s="811"/>
      <c r="G121" s="123"/>
      <c r="H121" s="123"/>
      <c r="I121" s="11"/>
      <c r="J121" s="123"/>
      <c r="K121" s="123"/>
      <c r="L121" s="811" t="s">
        <v>1527</v>
      </c>
      <c r="M121" s="123"/>
    </row>
    <row r="122" spans="1:13">
      <c r="A122" s="123" t="s">
        <v>2442</v>
      </c>
      <c r="B122" s="123"/>
      <c r="C122" s="123"/>
      <c r="D122" s="123"/>
      <c r="E122" s="123"/>
      <c r="F122" s="123" t="s">
        <v>2443</v>
      </c>
      <c r="G122" s="123"/>
      <c r="H122" s="123"/>
      <c r="I122" s="123"/>
      <c r="J122" s="123"/>
      <c r="K122" s="123"/>
      <c r="L122" s="123"/>
      <c r="M122" s="123"/>
    </row>
  </sheetData>
  <customSheetViews>
    <customSheetView guid="{2AF3F5E9-4F61-4561-B177-4F48CBC3D886}" scale="87" colorId="22" topLeftCell="E1">
      <selection activeCell="I27" sqref="I27"/>
      <rowBreaks count="1" manualBreakCount="1">
        <brk id="60" max="16383" man="1"/>
      </rowBreaks>
      <colBreaks count="1" manualBreakCount="1">
        <brk id="5" max="1048575" man="1"/>
      </colBreaks>
      <pageMargins left="0.24" right="0.24" top="0.3" bottom="0.3" header="0" footer="0"/>
      <printOptions horizontalCentered="1" verticalCentered="1"/>
      <pageSetup scale="72" pageOrder="overThenDown" orientation="portrait" r:id="rId1"/>
      <headerFooter alignWithMargins="0"/>
    </customSheetView>
    <customSheetView guid="{D7BBBF77-F838-4AB2-B5F9-DD407B90DD55}" scale="87" colorId="22" topLeftCell="E1">
      <selection activeCell="I27" sqref="I27"/>
      <rowBreaks count="1" manualBreakCount="1">
        <brk id="60" max="16383" man="1"/>
      </rowBreaks>
      <colBreaks count="1" manualBreakCount="1">
        <brk id="5" max="1048575" man="1"/>
      </colBreaks>
      <pageMargins left="0.24" right="0.24" top="0.3" bottom="0.3" header="0" footer="0"/>
      <printOptions horizontalCentered="1" verticalCentered="1"/>
      <pageSetup scale="72" pageOrder="overThenDown" orientation="portrait" r:id="rId2"/>
      <headerFooter alignWithMargins="0"/>
    </customSheetView>
    <customSheetView guid="{4C413893-8AAD-4C6B-9F27-B589EDCD884E}" scale="87" colorId="22" showPageBreaks="1" fitToPage="1" printArea="1" topLeftCell="A7">
      <selection activeCell="E41" sqref="E41"/>
      <rowBreaks count="1" manualBreakCount="1">
        <brk id="60" max="16383" man="1"/>
      </rowBreaks>
      <colBreaks count="1" manualBreakCount="1">
        <brk id="5" max="1048575" man="1"/>
      </colBreaks>
      <pageMargins left="0.4" right="0.4" top="0.3" bottom="0.3" header="0" footer="0"/>
      <printOptions horizontalCentered="1" verticalCentered="1"/>
      <pageSetup scale="69" pageOrder="overThenDown" orientation="portrait" r:id="rId3"/>
      <headerFooter alignWithMargins="0"/>
    </customSheetView>
    <customSheetView guid="{A5549170-DBF5-42F1-9039-D999624B11D4}" scale="87" colorId="22" showPageBreaks="1" printArea="1">
      <selection activeCell="O8" sqref="O8"/>
      <rowBreaks count="1" manualBreakCount="1">
        <brk id="60" max="16383" man="1"/>
      </rowBreaks>
      <colBreaks count="1" manualBreakCount="1">
        <brk id="5" max="1048575" man="1"/>
      </colBreaks>
      <pageMargins left="0.4" right="0.4" top="0.3" bottom="0.3" header="0" footer="0"/>
      <printOptions horizontalCentered="1" verticalCentered="1"/>
      <pageSetup scale="77" pageOrder="overThenDown" orientation="portrait" r:id="rId4"/>
      <headerFooter alignWithMargins="0"/>
    </customSheetView>
    <customSheetView guid="{A483E518-C1FA-4CA5-BC5D-12DF2516F4BA}" scale="87" colorId="22" showPageBreaks="1" printArea="1">
      <selection activeCell="K28" sqref="K28"/>
      <rowBreaks count="1" manualBreakCount="1">
        <brk id="60" max="16383" man="1"/>
      </rowBreaks>
      <colBreaks count="1" manualBreakCount="1">
        <brk id="5" max="1048575" man="1"/>
      </colBreaks>
      <pageMargins left="0.24" right="0.24" top="0.3" bottom="0.3" header="0" footer="0"/>
      <printOptions horizontalCentered="1" verticalCentered="1"/>
      <pageSetup scale="72" pageOrder="overThenDown" orientation="portrait" r:id="rId5"/>
      <headerFooter alignWithMargins="0"/>
    </customSheetView>
    <customSheetView guid="{7F4D4B31-14C7-431F-8554-797D686306A3}" scale="87" colorId="22" showPageBreaks="1" printArea="1">
      <selection activeCell="K28" sqref="K28"/>
      <rowBreaks count="1" manualBreakCount="1">
        <brk id="60" max="16383" man="1"/>
      </rowBreaks>
      <colBreaks count="1" manualBreakCount="1">
        <brk id="5" max="1048575" man="1"/>
      </colBreaks>
      <pageMargins left="0.24" right="0.24" top="0.3" bottom="0.3" header="0" footer="0"/>
      <printOptions horizontalCentered="1" verticalCentered="1"/>
      <pageSetup scale="72" pageOrder="overThenDown" orientation="portrait" r:id="rId6"/>
      <headerFooter alignWithMargins="0"/>
    </customSheetView>
  </customSheetViews>
  <phoneticPr fontId="83" type="noConversion"/>
  <printOptions horizontalCentered="1" verticalCentered="1"/>
  <pageMargins left="0.24" right="0.24" top="0.3" bottom="0.3" header="0" footer="0"/>
  <pageSetup scale="72" pageOrder="overThenDown" orientation="portrait" r:id="rId7"/>
  <headerFooter alignWithMargins="0"/>
  <rowBreaks count="1" manualBreakCount="1">
    <brk id="60" max="16383" man="1"/>
  </rowBreaks>
  <colBreaks count="1" manualBreakCount="1">
    <brk id="5" max="1048575" man="1"/>
  </colBreaks>
  <customProperties>
    <customPr name="_pios_id" r:id="rId8"/>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53"/>
  <sheetViews>
    <sheetView workbookViewId="0"/>
  </sheetViews>
  <sheetFormatPr defaultColWidth="9.77734375" defaultRowHeight="15"/>
  <cols>
    <col min="1" max="1" width="5.77734375" customWidth="1"/>
    <col min="2" max="2" width="45.77734375" customWidth="1"/>
    <col min="3" max="7" width="15.77734375" customWidth="1"/>
    <col min="8" max="12" width="12.77734375" customWidth="1"/>
    <col min="13" max="13" width="4.77734375" customWidth="1"/>
  </cols>
  <sheetData>
    <row r="1" spans="1:7" ht="15.75" thickBot="1">
      <c r="A1" t="str">
        <f>'Data sheet'!A53</f>
        <v>Annual Report of New York American Water Company, Inc.  - Service Area 2                          Year Ended  December 31, 2018</v>
      </c>
      <c r="F1" s="24"/>
      <c r="G1" s="8"/>
    </row>
    <row r="2" spans="1:7">
      <c r="A2" s="823"/>
      <c r="B2" s="824"/>
      <c r="C2" s="824"/>
      <c r="D2" s="824"/>
      <c r="E2" s="824"/>
      <c r="F2" s="824"/>
      <c r="G2" s="825"/>
    </row>
    <row r="3" spans="1:7" ht="15.75">
      <c r="A3" s="234" t="s">
        <v>2444</v>
      </c>
      <c r="B3" s="13"/>
      <c r="C3" s="13"/>
      <c r="D3" s="13"/>
      <c r="E3" s="13"/>
      <c r="F3" s="13"/>
      <c r="G3" s="826"/>
    </row>
    <row r="4" spans="1:7">
      <c r="A4" s="239"/>
      <c r="G4" s="827"/>
    </row>
    <row r="5" spans="1:7">
      <c r="A5" s="828" t="s">
        <v>2445</v>
      </c>
      <c r="B5" t="s">
        <v>2446</v>
      </c>
      <c r="G5" s="827"/>
    </row>
    <row r="6" spans="1:7">
      <c r="A6" s="828" t="s">
        <v>2447</v>
      </c>
      <c r="B6" t="s">
        <v>2448</v>
      </c>
      <c r="G6" s="827"/>
    </row>
    <row r="7" spans="1:7">
      <c r="A7" s="828"/>
      <c r="B7" t="s">
        <v>2449</v>
      </c>
      <c r="G7" s="827"/>
    </row>
    <row r="8" spans="1:7">
      <c r="A8" s="828" t="s">
        <v>2450</v>
      </c>
      <c r="B8" t="s">
        <v>2451</v>
      </c>
      <c r="G8" s="827"/>
    </row>
    <row r="9" spans="1:7">
      <c r="A9" s="828" t="s">
        <v>2452</v>
      </c>
      <c r="B9" t="s">
        <v>2453</v>
      </c>
      <c r="G9" s="827"/>
    </row>
    <row r="10" spans="1:7">
      <c r="A10" s="239"/>
      <c r="B10" t="s">
        <v>2454</v>
      </c>
      <c r="G10" s="827"/>
    </row>
    <row r="11" spans="1:7">
      <c r="A11" s="239"/>
      <c r="B11" t="s">
        <v>2455</v>
      </c>
      <c r="G11" s="827"/>
    </row>
    <row r="12" spans="1:7">
      <c r="A12" s="829"/>
      <c r="B12" s="251"/>
      <c r="C12" s="251"/>
      <c r="D12" s="251"/>
      <c r="E12" s="251"/>
      <c r="F12" s="251"/>
      <c r="G12" s="830"/>
    </row>
    <row r="13" spans="1:7">
      <c r="A13" s="270"/>
      <c r="C13" s="1222" t="s">
        <v>3786</v>
      </c>
      <c r="D13" s="8" t="s">
        <v>3787</v>
      </c>
      <c r="E13" s="8"/>
      <c r="F13" s="8"/>
      <c r="G13" s="831"/>
    </row>
    <row r="14" spans="1:7">
      <c r="A14" s="834" t="s">
        <v>1122</v>
      </c>
      <c r="B14" s="712" t="s">
        <v>1696</v>
      </c>
      <c r="C14" s="1231" t="s">
        <v>2456</v>
      </c>
      <c r="D14" s="1232" t="s">
        <v>2457</v>
      </c>
      <c r="E14" s="1233" t="s">
        <v>2458</v>
      </c>
      <c r="F14" s="1232" t="s">
        <v>2459</v>
      </c>
      <c r="G14" s="1234" t="s">
        <v>1133</v>
      </c>
    </row>
    <row r="15" spans="1:7">
      <c r="A15" s="847" t="s">
        <v>1134</v>
      </c>
      <c r="B15" s="1126" t="s">
        <v>3281</v>
      </c>
      <c r="C15" s="1123" t="s">
        <v>3282</v>
      </c>
      <c r="D15" s="1224" t="s">
        <v>3283</v>
      </c>
      <c r="E15" s="1126" t="s">
        <v>3284</v>
      </c>
      <c r="F15" s="1224" t="s">
        <v>3429</v>
      </c>
      <c r="G15" s="1235" t="s">
        <v>3430</v>
      </c>
    </row>
    <row r="16" spans="1:7">
      <c r="A16" s="834"/>
      <c r="B16" s="835" t="s">
        <v>2460</v>
      </c>
      <c r="C16" s="705"/>
      <c r="D16" s="280"/>
      <c r="F16" s="280"/>
      <c r="G16" s="836"/>
    </row>
    <row r="17" spans="1:7">
      <c r="A17" s="834">
        <v>1</v>
      </c>
      <c r="B17" t="s">
        <v>2461</v>
      </c>
      <c r="C17" s="837"/>
      <c r="D17" s="283"/>
      <c r="E17" s="145"/>
      <c r="F17" s="283"/>
      <c r="G17" s="836">
        <f>SUM(C17:F17)</f>
        <v>0</v>
      </c>
    </row>
    <row r="18" spans="1:7">
      <c r="A18" s="834">
        <v>2</v>
      </c>
      <c r="B18" t="s">
        <v>2462</v>
      </c>
      <c r="C18" s="361"/>
      <c r="D18" s="537"/>
      <c r="E18" s="838"/>
      <c r="F18" s="537"/>
      <c r="G18" s="839">
        <f>SUM(C18:F18)</f>
        <v>0</v>
      </c>
    </row>
    <row r="19" spans="1:7" ht="15.75" thickBot="1">
      <c r="A19" s="834">
        <v>3</v>
      </c>
      <c r="B19" t="s">
        <v>2463</v>
      </c>
      <c r="C19" s="840">
        <f>SUM(C17:C18)</f>
        <v>0</v>
      </c>
      <c r="D19" s="840">
        <f>SUM(D17:D18)</f>
        <v>0</v>
      </c>
      <c r="E19" s="841">
        <f>SUM(E17:E18)</f>
        <v>0</v>
      </c>
      <c r="F19" s="840">
        <f>SUM(F17:F18)</f>
        <v>0</v>
      </c>
      <c r="G19" s="842">
        <f>SUM(C19:F19)</f>
        <v>0</v>
      </c>
    </row>
    <row r="20" spans="1:7" ht="15.75" thickTop="1">
      <c r="A20" s="834"/>
      <c r="B20" s="835" t="s">
        <v>2464</v>
      </c>
      <c r="C20" s="705"/>
      <c r="D20" s="280"/>
      <c r="F20" s="280"/>
      <c r="G20" s="836"/>
    </row>
    <row r="21" spans="1:7">
      <c r="A21" s="834"/>
      <c r="B21" t="s">
        <v>2465</v>
      </c>
      <c r="C21" s="705"/>
      <c r="D21" s="280"/>
      <c r="F21" s="280"/>
      <c r="G21" s="843"/>
    </row>
    <row r="22" spans="1:7">
      <c r="A22" s="834">
        <v>4</v>
      </c>
      <c r="B22" t="s">
        <v>2466</v>
      </c>
      <c r="C22" s="837"/>
      <c r="D22" s="283"/>
      <c r="E22" s="145"/>
      <c r="F22" s="283"/>
      <c r="G22" s="836">
        <f>SUM(C22:F22)</f>
        <v>0</v>
      </c>
    </row>
    <row r="23" spans="1:7">
      <c r="A23" s="834">
        <v>5</v>
      </c>
      <c r="B23" t="s">
        <v>2467</v>
      </c>
      <c r="C23" s="745"/>
      <c r="D23" s="689"/>
      <c r="E23" s="154"/>
      <c r="F23" s="689"/>
      <c r="G23" s="843">
        <f>SUM(C23:F23)</f>
        <v>0</v>
      </c>
    </row>
    <row r="24" spans="1:7">
      <c r="A24" s="834"/>
      <c r="B24" t="s">
        <v>2468</v>
      </c>
      <c r="C24" s="745"/>
      <c r="D24" s="689"/>
      <c r="E24" s="154"/>
      <c r="F24" s="689"/>
      <c r="G24" s="843"/>
    </row>
    <row r="25" spans="1:7">
      <c r="A25" s="834">
        <v>6</v>
      </c>
      <c r="B25" t="s">
        <v>2469</v>
      </c>
      <c r="C25" s="745"/>
      <c r="D25" s="689"/>
      <c r="E25" s="154"/>
      <c r="F25" s="689"/>
      <c r="G25" s="843">
        <f>SUM(C25:F25)</f>
        <v>0</v>
      </c>
    </row>
    <row r="26" spans="1:7">
      <c r="A26" s="834">
        <v>7</v>
      </c>
      <c r="B26" t="s">
        <v>2470</v>
      </c>
      <c r="C26" s="745"/>
      <c r="D26" s="689"/>
      <c r="E26" s="154"/>
      <c r="F26" s="689"/>
      <c r="G26" s="843">
        <f>SUM(C26:F26)</f>
        <v>0</v>
      </c>
    </row>
    <row r="27" spans="1:7">
      <c r="A27" s="834">
        <v>8</v>
      </c>
      <c r="B27" t="s">
        <v>2471</v>
      </c>
      <c r="C27" s="837"/>
      <c r="D27" s="283"/>
      <c r="E27" s="145"/>
      <c r="F27" s="283"/>
      <c r="G27" s="836">
        <f>SUM(C27:F27)</f>
        <v>0</v>
      </c>
    </row>
    <row r="28" spans="1:7">
      <c r="A28" s="844"/>
      <c r="B28" s="287" t="s">
        <v>2472</v>
      </c>
      <c r="C28" s="287"/>
      <c r="D28" s="287"/>
      <c r="E28" s="287"/>
      <c r="F28" s="287"/>
      <c r="G28" s="833"/>
    </row>
    <row r="29" spans="1:7">
      <c r="A29" s="270"/>
      <c r="G29" s="827"/>
    </row>
    <row r="30" spans="1:7">
      <c r="A30" s="270"/>
      <c r="B30" s="1731" t="s">
        <v>4554</v>
      </c>
      <c r="C30" s="2211">
        <v>16505870</v>
      </c>
      <c r="D30" s="1551"/>
      <c r="E30" s="1551"/>
      <c r="F30" s="1551"/>
      <c r="G30" s="2052"/>
    </row>
    <row r="31" spans="1:7">
      <c r="A31" s="270"/>
      <c r="B31" s="1731" t="s">
        <v>4555</v>
      </c>
      <c r="C31" s="2211">
        <v>502000</v>
      </c>
      <c r="D31" s="1551"/>
      <c r="E31" s="1551"/>
      <c r="F31" s="1551"/>
      <c r="G31" s="2052"/>
    </row>
    <row r="32" spans="1:7">
      <c r="A32" s="270"/>
      <c r="B32" s="1551"/>
      <c r="C32" s="2211"/>
      <c r="D32" s="1551"/>
      <c r="E32" s="1551"/>
      <c r="F32" s="1551"/>
      <c r="G32" s="2052"/>
    </row>
    <row r="33" spans="1:7">
      <c r="A33" s="270"/>
      <c r="B33" s="1551"/>
      <c r="C33" s="1551"/>
      <c r="D33" s="1551"/>
      <c r="E33" s="1551"/>
      <c r="F33" s="1551"/>
      <c r="G33" s="2052"/>
    </row>
    <row r="34" spans="1:7">
      <c r="A34" s="270"/>
      <c r="B34" s="1551"/>
      <c r="C34" s="1551"/>
      <c r="D34" s="1551"/>
      <c r="E34" s="1551"/>
      <c r="F34" s="1551"/>
      <c r="G34" s="2052"/>
    </row>
    <row r="35" spans="1:7">
      <c r="A35" s="270"/>
      <c r="G35" s="827"/>
    </row>
    <row r="36" spans="1:7" ht="15.75" thickBot="1">
      <c r="A36" s="271"/>
      <c r="G36" s="827"/>
    </row>
    <row r="37" spans="1:7">
      <c r="A37" t="s">
        <v>1527</v>
      </c>
      <c r="B37" s="824"/>
      <c r="C37" s="824"/>
      <c r="D37" s="824"/>
      <c r="E37" s="824"/>
      <c r="F37" s="824"/>
      <c r="G37" s="824"/>
    </row>
    <row r="38" spans="1:7">
      <c r="A38" s="8" t="s">
        <v>2473</v>
      </c>
      <c r="B38" s="8"/>
      <c r="C38" s="8"/>
      <c r="D38" s="8"/>
      <c r="E38" s="8"/>
      <c r="F38" s="8"/>
      <c r="G38" s="8"/>
    </row>
    <row r="44" spans="1:7" ht="18">
      <c r="B44" s="845"/>
    </row>
    <row r="45" spans="1:7">
      <c r="B45" s="265"/>
    </row>
    <row r="47" spans="1:7">
      <c r="B47" s="229"/>
    </row>
    <row r="48" spans="1:7">
      <c r="B48" s="265"/>
    </row>
    <row r="49" spans="2:2">
      <c r="B49" s="265"/>
    </row>
    <row r="50" spans="2:2">
      <c r="B50" s="265"/>
    </row>
    <row r="51" spans="2:2">
      <c r="B51" s="265"/>
    </row>
    <row r="52" spans="2:2">
      <c r="B52" s="229"/>
    </row>
    <row r="53" spans="2:2">
      <c r="B53" s="265"/>
    </row>
  </sheetData>
  <customSheetViews>
    <customSheetView guid="{2AF3F5E9-4F61-4561-B177-4F48CBC3D886}" scale="87" colorId="22">
      <selection activeCell="L5" sqref="L5"/>
      <pageMargins left="0.4" right="0.4" top="0.3" bottom="0.3" header="0" footer="0"/>
      <printOptions horizontalCentered="1" verticalCentered="1"/>
      <pageSetup scale="86" orientation="landscape" r:id="rId1"/>
      <headerFooter alignWithMargins="0"/>
    </customSheetView>
    <customSheetView guid="{D7BBBF77-F838-4AB2-B5F9-DD407B90DD55}" scale="87" colorId="22">
      <selection activeCell="L5" sqref="L5"/>
      <pageMargins left="0.4" right="0.4" top="0.3" bottom="0.3" header="0" footer="0"/>
      <printOptions horizontalCentered="1" verticalCentered="1"/>
      <pageSetup scale="86" orientation="landscape" r:id="rId2"/>
      <headerFooter alignWithMargins="0"/>
    </customSheetView>
    <customSheetView guid="{4C413893-8AAD-4C6B-9F27-B589EDCD884E}" scale="87" colorId="22" fitToPage="1">
      <selection activeCell="I42" sqref="I42"/>
      <pageMargins left="0.4" right="0.4" top="0.3" bottom="0.3" header="0" footer="0"/>
      <printOptions horizontalCentered="1" verticalCentered="1"/>
      <pageSetup scale="86" orientation="landscape" r:id="rId3"/>
      <headerFooter alignWithMargins="0"/>
    </customSheetView>
    <customSheetView guid="{A5549170-DBF5-42F1-9039-D999624B11D4}" scale="87" colorId="22">
      <selection activeCell="B30" sqref="B30"/>
      <pageMargins left="0.4" right="0.4" top="0.3" bottom="0.3" header="0" footer="0"/>
      <printOptions horizontalCentered="1" verticalCentered="1"/>
      <pageSetup scale="86" orientation="landscape" r:id="rId4"/>
      <headerFooter alignWithMargins="0"/>
    </customSheetView>
    <customSheetView guid="{A483E518-C1FA-4CA5-BC5D-12DF2516F4BA}" scale="87" colorId="22">
      <selection activeCell="L5" sqref="L5"/>
      <pageMargins left="0.4" right="0.4" top="0.3" bottom="0.3" header="0" footer="0"/>
      <printOptions horizontalCentered="1" verticalCentered="1"/>
      <pageSetup scale="86" orientation="landscape" r:id="rId5"/>
      <headerFooter alignWithMargins="0"/>
    </customSheetView>
    <customSheetView guid="{7F4D4B31-14C7-431F-8554-797D686306A3}" scale="87" colorId="22">
      <selection activeCell="L5" sqref="L5"/>
      <pageMargins left="0.4" right="0.4" top="0.3" bottom="0.3" header="0" footer="0"/>
      <printOptions horizontalCentered="1" verticalCentered="1"/>
      <pageSetup scale="86" orientation="landscape" r:id="rId6"/>
      <headerFooter alignWithMargins="0"/>
    </customSheetView>
  </customSheetViews>
  <phoneticPr fontId="83" type="noConversion"/>
  <printOptions horizontalCentered="1" verticalCentered="1"/>
  <pageMargins left="0.4" right="0.4" top="0.3" bottom="0.3" header="0" footer="0"/>
  <pageSetup scale="83" orientation="landscape" r:id="rId7"/>
  <headerFooter alignWithMargins="0"/>
  <customProperties>
    <customPr name="_pios_id" r:id="rId8"/>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10"/>
  <sheetViews>
    <sheetView workbookViewId="0"/>
  </sheetViews>
  <sheetFormatPr defaultColWidth="9.77734375" defaultRowHeight="15"/>
  <cols>
    <col min="1" max="1" width="4.77734375" customWidth="1"/>
    <col min="2" max="2" width="30.77734375" customWidth="1"/>
    <col min="3" max="6" width="16.6640625" customWidth="1"/>
    <col min="7" max="7" width="16.77734375" customWidth="1"/>
  </cols>
  <sheetData>
    <row r="1" spans="1:7" ht="15.75" thickBot="1">
      <c r="A1" s="229" t="str">
        <f>'Data sheet'!A53</f>
        <v>Annual Report of New York American Water Company, Inc.  - Service Area 2                          Year Ended  December 31, 2018</v>
      </c>
      <c r="B1" s="229"/>
      <c r="C1" s="229"/>
      <c r="D1" s="229"/>
      <c r="E1" s="229"/>
      <c r="F1" s="13"/>
      <c r="G1" s="13"/>
    </row>
    <row r="2" spans="1:7">
      <c r="A2" s="559"/>
      <c r="B2" s="232"/>
      <c r="C2" s="232"/>
      <c r="D2" s="232"/>
      <c r="E2" s="232"/>
      <c r="F2" s="232"/>
      <c r="G2" s="560"/>
    </row>
    <row r="3" spans="1:7" ht="15.75">
      <c r="A3" s="234" t="s">
        <v>2474</v>
      </c>
      <c r="B3" s="6"/>
      <c r="C3" s="13"/>
      <c r="D3" s="13"/>
      <c r="E3" s="13"/>
      <c r="F3" s="13"/>
      <c r="G3" s="578"/>
    </row>
    <row r="4" spans="1:7">
      <c r="A4" s="237"/>
      <c r="B4" s="229"/>
      <c r="C4" s="229"/>
      <c r="D4" s="229"/>
      <c r="E4" s="229"/>
      <c r="F4" s="229"/>
      <c r="G4" s="561"/>
    </row>
    <row r="5" spans="1:7">
      <c r="A5" s="580" t="s">
        <v>742</v>
      </c>
      <c r="B5" s="2573" t="s">
        <v>2475</v>
      </c>
      <c r="C5" s="2573"/>
      <c r="D5" s="2573"/>
      <c r="E5" s="2573"/>
      <c r="F5" s="2573"/>
      <c r="G5" s="2574"/>
    </row>
    <row r="6" spans="1:7">
      <c r="A6" s="237"/>
      <c r="B6" s="2573" t="s">
        <v>2476</v>
      </c>
      <c r="C6" s="2573"/>
      <c r="D6" s="2573"/>
      <c r="E6" s="2573"/>
      <c r="F6" s="2573"/>
      <c r="G6" s="2574"/>
    </row>
    <row r="7" spans="1:7">
      <c r="A7" s="237"/>
      <c r="B7" s="2573" t="s">
        <v>763</v>
      </c>
      <c r="C7" s="2573"/>
      <c r="D7" s="2573"/>
      <c r="E7" s="2573"/>
      <c r="F7" s="2573"/>
      <c r="G7" s="2574"/>
    </row>
    <row r="8" spans="1:7">
      <c r="A8" s="237"/>
      <c r="B8" s="229"/>
      <c r="C8" s="229"/>
      <c r="D8" s="563"/>
      <c r="E8" s="563"/>
      <c r="F8" s="563"/>
      <c r="G8" s="564"/>
    </row>
    <row r="9" spans="1:7">
      <c r="A9" s="604" t="s">
        <v>1122</v>
      </c>
      <c r="B9" s="285"/>
      <c r="C9" s="1353" t="s">
        <v>3786</v>
      </c>
      <c r="D9" s="755" t="s">
        <v>3787</v>
      </c>
      <c r="E9" s="589"/>
      <c r="F9" s="589"/>
      <c r="G9" s="590"/>
    </row>
    <row r="10" spans="1:7">
      <c r="A10" s="275" t="s">
        <v>1134</v>
      </c>
      <c r="B10" s="768" t="s">
        <v>1696</v>
      </c>
      <c r="C10" s="759" t="s">
        <v>2456</v>
      </c>
      <c r="D10" s="759" t="s">
        <v>2457</v>
      </c>
      <c r="E10" s="759" t="s">
        <v>2458</v>
      </c>
      <c r="F10" s="759" t="s">
        <v>2459</v>
      </c>
      <c r="G10" s="1208" t="s">
        <v>1133</v>
      </c>
    </row>
    <row r="11" spans="1:7">
      <c r="A11" s="257"/>
      <c r="B11" s="1210" t="s">
        <v>3281</v>
      </c>
      <c r="C11" s="1214" t="s">
        <v>3282</v>
      </c>
      <c r="D11" s="1214" t="s">
        <v>3283</v>
      </c>
      <c r="E11" s="1214" t="s">
        <v>3284</v>
      </c>
      <c r="F11" s="1214" t="s">
        <v>3429</v>
      </c>
      <c r="G11" s="758" t="s">
        <v>3430</v>
      </c>
    </row>
    <row r="12" spans="1:7">
      <c r="A12" s="275"/>
      <c r="B12" s="281" t="s">
        <v>2477</v>
      </c>
      <c r="C12" s="1355"/>
      <c r="D12" s="1355"/>
      <c r="E12" s="1355"/>
      <c r="F12" s="1355"/>
      <c r="G12" s="1356"/>
    </row>
    <row r="13" spans="1:7">
      <c r="A13" s="275">
        <v>1</v>
      </c>
      <c r="B13" s="229" t="s">
        <v>2478</v>
      </c>
      <c r="C13" s="574"/>
      <c r="D13" s="574"/>
      <c r="E13" s="574"/>
      <c r="F13" s="574"/>
      <c r="G13" s="506">
        <f>SUM(D13:F13)</f>
        <v>0</v>
      </c>
    </row>
    <row r="14" spans="1:7">
      <c r="A14" s="275">
        <v>2</v>
      </c>
      <c r="B14" s="229" t="s">
        <v>2479</v>
      </c>
      <c r="C14" s="555"/>
      <c r="D14" s="555"/>
      <c r="E14" s="555"/>
      <c r="F14" s="555"/>
      <c r="G14" s="507">
        <f>SUM(D14:F14)</f>
        <v>0</v>
      </c>
    </row>
    <row r="15" spans="1:7">
      <c r="A15" s="275">
        <v>3</v>
      </c>
      <c r="B15" s="229" t="s">
        <v>2480</v>
      </c>
      <c r="C15" s="555"/>
      <c r="D15" s="555"/>
      <c r="E15" s="555"/>
      <c r="F15" s="555"/>
      <c r="G15" s="507">
        <f>SUM(D15:F15)</f>
        <v>0</v>
      </c>
    </row>
    <row r="16" spans="1:7">
      <c r="A16" s="275">
        <v>4</v>
      </c>
      <c r="B16" s="229"/>
      <c r="C16" s="555"/>
      <c r="D16" s="555"/>
      <c r="E16" s="555"/>
      <c r="F16" s="555"/>
      <c r="G16" s="507">
        <f>SUM(D16:F16)</f>
        <v>0</v>
      </c>
    </row>
    <row r="17" spans="1:7">
      <c r="A17" s="275"/>
      <c r="B17" s="281" t="s">
        <v>2481</v>
      </c>
      <c r="C17" s="1357"/>
      <c r="D17" s="1357"/>
      <c r="E17" s="1357"/>
      <c r="F17" s="1357"/>
      <c r="G17" s="1358"/>
    </row>
    <row r="18" spans="1:7">
      <c r="A18" s="275">
        <v>5</v>
      </c>
      <c r="B18" s="13" t="s">
        <v>2482</v>
      </c>
      <c r="C18" s="555"/>
      <c r="D18" s="555"/>
      <c r="E18" s="1591"/>
      <c r="F18" s="555"/>
      <c r="G18" s="507">
        <f>SUM(D18:F18)</f>
        <v>0</v>
      </c>
    </row>
    <row r="19" spans="1:7">
      <c r="A19" s="275">
        <v>6</v>
      </c>
      <c r="B19" s="13" t="s">
        <v>2483</v>
      </c>
      <c r="C19" s="555"/>
      <c r="D19" s="555"/>
      <c r="E19" s="555"/>
      <c r="F19" s="555"/>
      <c r="G19" s="507">
        <f>SUM(D19:F19)</f>
        <v>0</v>
      </c>
    </row>
    <row r="20" spans="1:7">
      <c r="A20" s="275">
        <v>7</v>
      </c>
      <c r="B20" s="229" t="s">
        <v>2484</v>
      </c>
      <c r="C20" s="555"/>
      <c r="D20" s="555"/>
      <c r="E20" s="555"/>
      <c r="F20" s="555"/>
      <c r="G20" s="507">
        <f>SUM(D20:F20)</f>
        <v>0</v>
      </c>
    </row>
    <row r="21" spans="1:7">
      <c r="A21" s="275">
        <v>8</v>
      </c>
      <c r="B21" s="229"/>
      <c r="C21" s="555"/>
      <c r="D21" s="555"/>
      <c r="E21" s="555"/>
      <c r="F21" s="555"/>
      <c r="G21" s="507">
        <f>SUM(D21:F21)</f>
        <v>0</v>
      </c>
    </row>
    <row r="22" spans="1:7">
      <c r="A22" s="275"/>
      <c r="B22" s="281" t="s">
        <v>975</v>
      </c>
      <c r="C22" s="1357"/>
      <c r="D22" s="1357"/>
      <c r="E22" s="1357"/>
      <c r="F22" s="1357"/>
      <c r="G22" s="1358"/>
    </row>
    <row r="23" spans="1:7">
      <c r="A23" s="275">
        <v>9</v>
      </c>
      <c r="B23" s="229" t="s">
        <v>976</v>
      </c>
      <c r="C23" s="555"/>
      <c r="D23" s="555"/>
      <c r="E23" s="555"/>
      <c r="F23" s="555"/>
      <c r="G23" s="507">
        <f>SUM(D23:F23)</f>
        <v>0</v>
      </c>
    </row>
    <row r="24" spans="1:7">
      <c r="A24" s="467">
        <v>10</v>
      </c>
      <c r="B24" s="229" t="s">
        <v>977</v>
      </c>
      <c r="C24" s="555"/>
      <c r="D24" s="555"/>
      <c r="E24" s="555"/>
      <c r="F24" s="555"/>
      <c r="G24" s="507">
        <f>SUM(D24:F24)</f>
        <v>0</v>
      </c>
    </row>
    <row r="25" spans="1:7">
      <c r="A25" s="275">
        <v>11</v>
      </c>
      <c r="B25" s="229"/>
      <c r="C25" s="555"/>
      <c r="D25" s="555"/>
      <c r="E25" s="555"/>
      <c r="F25" s="555"/>
      <c r="G25" s="507">
        <f>SUM(D25:F25)</f>
        <v>0</v>
      </c>
    </row>
    <row r="26" spans="1:7">
      <c r="A26" s="275"/>
      <c r="B26" s="281" t="s">
        <v>978</v>
      </c>
      <c r="C26" s="1357"/>
      <c r="D26" s="1357"/>
      <c r="E26" s="1357"/>
      <c r="F26" s="1357"/>
      <c r="G26" s="1358"/>
    </row>
    <row r="27" spans="1:7">
      <c r="A27" s="275">
        <v>12</v>
      </c>
      <c r="B27" s="229"/>
      <c r="C27" s="1591"/>
      <c r="D27" s="555"/>
      <c r="E27" s="555"/>
      <c r="F27" s="555"/>
      <c r="G27" s="507">
        <f>SUM(D27:F27)</f>
        <v>0</v>
      </c>
    </row>
    <row r="28" spans="1:7">
      <c r="A28" s="275">
        <v>13</v>
      </c>
      <c r="B28" s="229"/>
      <c r="C28" s="555"/>
      <c r="D28" s="555"/>
      <c r="E28" s="555"/>
      <c r="F28" s="555"/>
      <c r="G28" s="507">
        <f>SUM(D28:F28)</f>
        <v>0</v>
      </c>
    </row>
    <row r="29" spans="1:7">
      <c r="A29" s="275">
        <v>14</v>
      </c>
      <c r="B29" s="229"/>
      <c r="C29" s="555"/>
      <c r="D29" s="555"/>
      <c r="E29" s="555"/>
      <c r="F29" s="555"/>
      <c r="G29" s="507">
        <f>SUM(D29:F29)</f>
        <v>0</v>
      </c>
    </row>
    <row r="30" spans="1:7">
      <c r="A30" s="275">
        <v>15</v>
      </c>
      <c r="B30" s="229"/>
      <c r="C30" s="555"/>
      <c r="D30" s="555"/>
      <c r="E30" s="555"/>
      <c r="F30" s="555"/>
      <c r="G30" s="507">
        <f>SUM(D30:F30)</f>
        <v>0</v>
      </c>
    </row>
    <row r="31" spans="1:7" ht="15.75" thickBot="1">
      <c r="A31" s="282">
        <v>16</v>
      </c>
      <c r="B31" s="1354" t="s">
        <v>1133</v>
      </c>
      <c r="C31" s="947">
        <f>C13+C14+C15+C16+C18+C19+C20+C21+C23+C24+C25+SUM(C27:C30)</f>
        <v>0</v>
      </c>
      <c r="D31" s="947">
        <f>D13+D14+D15+D16+D18+D19+D20+D21+D23+D24+D25+SUM(D27:D30)</f>
        <v>0</v>
      </c>
      <c r="E31" s="947">
        <f>E13+E14+E15+E16+E18+E19+E20+E21+E23+E24+E25+SUM(E27:E30)</f>
        <v>0</v>
      </c>
      <c r="F31" s="947">
        <f>F13+F14+F15+F16+F18+F19+F20+F21+F23+F24+F25+SUM(F27:F30)</f>
        <v>0</v>
      </c>
      <c r="G31" s="606">
        <f>SUM(D31:F31)</f>
        <v>0</v>
      </c>
    </row>
    <row r="32" spans="1:7" ht="15.75" thickTop="1">
      <c r="A32" s="467"/>
      <c r="B32" s="96" t="s">
        <v>979</v>
      </c>
      <c r="C32" s="156"/>
      <c r="D32" s="156"/>
      <c r="E32" s="156"/>
      <c r="F32" s="156"/>
      <c r="G32" s="143"/>
    </row>
    <row r="33" spans="1:8" ht="15.75" thickBot="1">
      <c r="A33" s="607">
        <v>17</v>
      </c>
      <c r="B33" s="119" t="s">
        <v>980</v>
      </c>
      <c r="C33" s="1524" t="s">
        <v>3904</v>
      </c>
      <c r="D33" s="1524"/>
      <c r="E33" s="1524"/>
      <c r="F33" s="1524"/>
      <c r="G33" s="1525"/>
    </row>
    <row r="34" spans="1:8">
      <c r="A34" s="229"/>
      <c r="B34" s="229"/>
      <c r="C34" s="229"/>
      <c r="D34" s="229"/>
      <c r="E34" s="229"/>
      <c r="F34" s="229"/>
      <c r="G34" s="229" t="s">
        <v>1527</v>
      </c>
    </row>
    <row r="35" spans="1:8">
      <c r="A35" s="13" t="s">
        <v>981</v>
      </c>
      <c r="B35" s="13"/>
      <c r="C35" s="13"/>
      <c r="D35" s="13"/>
      <c r="E35" s="13"/>
      <c r="F35" s="13"/>
      <c r="G35" s="13"/>
    </row>
    <row r="36" spans="1:8">
      <c r="A36" s="229"/>
      <c r="B36" s="1731"/>
      <c r="C36" s="1731"/>
      <c r="D36" s="1731"/>
      <c r="E36" s="1731"/>
      <c r="F36" s="1731"/>
      <c r="G36" s="1731"/>
      <c r="H36" s="1551"/>
    </row>
    <row r="37" spans="1:8">
      <c r="A37" s="229"/>
      <c r="B37" s="1731"/>
      <c r="C37" s="1731"/>
      <c r="D37" s="1731"/>
      <c r="E37" s="1731"/>
      <c r="F37" s="1731"/>
      <c r="G37" s="1731"/>
      <c r="H37" s="1551"/>
    </row>
    <row r="38" spans="1:8">
      <c r="A38" s="229"/>
      <c r="B38" s="1731"/>
      <c r="C38" s="1731"/>
      <c r="D38" s="1731"/>
      <c r="E38" s="1731"/>
      <c r="F38" s="1731"/>
      <c r="G38" s="1731"/>
      <c r="H38" s="1551"/>
    </row>
    <row r="39" spans="1:8">
      <c r="A39" s="229"/>
      <c r="B39" s="1731"/>
      <c r="C39" s="1731"/>
      <c r="D39" s="1731"/>
      <c r="E39" s="1731"/>
      <c r="F39" s="1731"/>
      <c r="G39" s="1731"/>
      <c r="H39" s="1551"/>
    </row>
    <row r="40" spans="1:8">
      <c r="A40" s="229"/>
      <c r="B40" s="2050"/>
      <c r="C40" s="1731"/>
      <c r="D40" s="1731"/>
      <c r="E40" s="1731"/>
      <c r="F40" s="1731"/>
      <c r="G40" s="1731"/>
      <c r="H40" s="1551"/>
    </row>
    <row r="41" spans="1:8">
      <c r="A41" s="229"/>
      <c r="B41" s="2051"/>
      <c r="C41" s="1731"/>
      <c r="D41" s="1731"/>
      <c r="E41" s="1731"/>
      <c r="F41" s="1731"/>
      <c r="G41" s="1731"/>
      <c r="H41" s="1551"/>
    </row>
    <row r="42" spans="1:8">
      <c r="A42" s="229"/>
      <c r="B42" s="1731"/>
      <c r="C42" s="1731"/>
      <c r="D42" s="1731"/>
      <c r="E42" s="1731"/>
      <c r="F42" s="1731"/>
      <c r="G42" s="1731"/>
      <c r="H42" s="1551"/>
    </row>
    <row r="43" spans="1:8">
      <c r="A43" s="229"/>
      <c r="B43" s="1731"/>
      <c r="C43" s="1731"/>
      <c r="D43" s="1731"/>
      <c r="E43" s="1731"/>
      <c r="F43" s="1731"/>
      <c r="G43" s="1731"/>
      <c r="H43" s="1551"/>
    </row>
    <row r="44" spans="1:8">
      <c r="A44" s="229"/>
      <c r="B44" s="2051"/>
      <c r="C44" s="1731"/>
      <c r="D44" s="1731"/>
      <c r="E44" s="1731"/>
      <c r="F44" s="1731"/>
      <c r="G44" s="1731"/>
      <c r="H44" s="1551"/>
    </row>
    <row r="45" spans="1:8">
      <c r="A45" s="229"/>
      <c r="B45" s="265"/>
      <c r="C45" s="229"/>
      <c r="D45" s="229"/>
      <c r="E45" s="229"/>
      <c r="F45" s="229"/>
      <c r="G45" s="229"/>
    </row>
    <row r="46" spans="1:8">
      <c r="A46" s="229"/>
      <c r="B46" s="265"/>
      <c r="C46" s="229"/>
      <c r="D46" s="229"/>
      <c r="E46" s="229"/>
      <c r="F46" s="229"/>
      <c r="G46" s="229"/>
    </row>
    <row r="47" spans="1:8">
      <c r="A47" s="229"/>
      <c r="B47" s="265"/>
      <c r="C47" s="229"/>
      <c r="D47" s="229"/>
      <c r="E47" s="229"/>
      <c r="F47" s="229"/>
      <c r="G47" s="229"/>
    </row>
    <row r="48" spans="1:8">
      <c r="A48" s="229"/>
      <c r="B48" s="229"/>
      <c r="C48" s="229"/>
      <c r="D48" s="229"/>
      <c r="E48" s="229"/>
      <c r="F48" s="229"/>
      <c r="G48" s="229"/>
    </row>
    <row r="49" spans="1:7">
      <c r="A49" s="229"/>
      <c r="B49" s="265"/>
      <c r="C49" s="229"/>
      <c r="D49" s="229"/>
      <c r="E49" s="229"/>
      <c r="F49" s="229"/>
      <c r="G49" s="229"/>
    </row>
    <row r="50" spans="1:7">
      <c r="A50" s="229"/>
      <c r="B50" s="229"/>
      <c r="C50" s="229"/>
      <c r="D50" s="229"/>
      <c r="E50" s="229"/>
      <c r="F50" s="229"/>
      <c r="G50" s="229"/>
    </row>
    <row r="51" spans="1:7">
      <c r="A51" s="229"/>
      <c r="B51" s="229"/>
      <c r="C51" s="229"/>
      <c r="D51" s="229"/>
      <c r="E51" s="229"/>
      <c r="F51" s="229"/>
      <c r="G51" s="229"/>
    </row>
    <row r="52" spans="1:7">
      <c r="A52" s="229"/>
      <c r="B52" s="229"/>
      <c r="C52" s="229"/>
      <c r="D52" s="229"/>
      <c r="E52" s="229"/>
      <c r="F52" s="229"/>
      <c r="G52" s="229"/>
    </row>
    <row r="53" spans="1:7">
      <c r="A53" s="229"/>
      <c r="B53" s="229"/>
      <c r="C53" s="229"/>
      <c r="D53" s="229"/>
      <c r="E53" s="229"/>
      <c r="F53" s="229"/>
      <c r="G53" s="229"/>
    </row>
    <row r="54" spans="1:7">
      <c r="A54" s="229"/>
      <c r="B54" s="229"/>
      <c r="C54" s="229"/>
      <c r="D54" s="229"/>
      <c r="E54" s="229"/>
      <c r="F54" s="229"/>
      <c r="G54" s="229"/>
    </row>
    <row r="55" spans="1:7">
      <c r="A55" s="229"/>
      <c r="B55" s="229"/>
      <c r="C55" s="229"/>
      <c r="D55" s="229"/>
      <c r="E55" s="229"/>
      <c r="F55" s="229"/>
      <c r="G55" s="229"/>
    </row>
    <row r="56" spans="1:7">
      <c r="A56" s="229"/>
      <c r="B56" s="229"/>
      <c r="C56" s="229"/>
      <c r="D56" s="229"/>
      <c r="E56" s="229"/>
      <c r="F56" s="229"/>
      <c r="G56" s="229"/>
    </row>
    <row r="57" spans="1:7">
      <c r="A57" s="229"/>
      <c r="B57" s="229"/>
      <c r="C57" s="229"/>
      <c r="D57" s="229"/>
      <c r="E57" s="229"/>
      <c r="F57" s="229"/>
      <c r="G57" s="229"/>
    </row>
    <row r="58" spans="1:7">
      <c r="A58" s="229"/>
      <c r="B58" s="229"/>
      <c r="C58" s="229"/>
      <c r="D58" s="229"/>
      <c r="E58" s="229"/>
      <c r="F58" s="229"/>
      <c r="G58" s="229"/>
    </row>
    <row r="59" spans="1:7">
      <c r="A59" s="229"/>
      <c r="B59" s="229"/>
      <c r="C59" s="229"/>
      <c r="D59" s="229"/>
      <c r="E59" s="229"/>
      <c r="F59" s="229"/>
      <c r="G59" s="229"/>
    </row>
    <row r="60" spans="1:7">
      <c r="A60" s="229"/>
      <c r="B60" s="229"/>
      <c r="C60" s="229"/>
      <c r="D60" s="229"/>
      <c r="E60" s="229"/>
      <c r="F60" s="229"/>
      <c r="G60" s="229"/>
    </row>
    <row r="61" spans="1:7">
      <c r="A61" s="229"/>
      <c r="B61" s="229"/>
      <c r="C61" s="229"/>
      <c r="D61" s="229"/>
      <c r="E61" s="229"/>
      <c r="F61" s="229"/>
      <c r="G61" s="229"/>
    </row>
    <row r="62" spans="1:7">
      <c r="A62" s="229"/>
      <c r="B62" s="229"/>
      <c r="C62" s="229"/>
      <c r="D62" s="229"/>
      <c r="E62" s="229"/>
      <c r="F62" s="229"/>
      <c r="G62" s="229"/>
    </row>
    <row r="63" spans="1:7">
      <c r="A63" s="229"/>
      <c r="B63" s="229"/>
      <c r="C63" s="229"/>
      <c r="D63" s="229"/>
      <c r="E63" s="229"/>
      <c r="F63" s="229"/>
      <c r="G63" s="229"/>
    </row>
    <row r="64" spans="1:7">
      <c r="A64" s="229"/>
      <c r="B64" s="229"/>
      <c r="C64" s="229"/>
      <c r="D64" s="229"/>
      <c r="E64" s="229"/>
      <c r="F64" s="229"/>
      <c r="G64" s="229"/>
    </row>
    <row r="65" spans="1:7">
      <c r="A65" s="229"/>
      <c r="B65" s="229"/>
      <c r="C65" s="229"/>
      <c r="D65" s="229"/>
      <c r="E65" s="229"/>
      <c r="F65" s="229"/>
      <c r="G65" s="229"/>
    </row>
    <row r="66" spans="1:7">
      <c r="A66" s="229"/>
      <c r="B66" s="229"/>
      <c r="C66" s="229"/>
      <c r="D66" s="229"/>
      <c r="E66" s="229"/>
      <c r="F66" s="229"/>
      <c r="G66" s="229"/>
    </row>
    <row r="67" spans="1:7">
      <c r="A67" s="229"/>
      <c r="B67" s="229"/>
      <c r="C67" s="229"/>
      <c r="D67" s="229"/>
      <c r="E67" s="229"/>
      <c r="F67" s="229"/>
      <c r="G67" s="229"/>
    </row>
    <row r="68" spans="1:7">
      <c r="A68" s="229"/>
      <c r="B68" s="229"/>
      <c r="C68" s="229"/>
      <c r="D68" s="229"/>
      <c r="E68" s="229"/>
      <c r="F68" s="229"/>
      <c r="G68" s="229"/>
    </row>
    <row r="69" spans="1:7">
      <c r="A69" s="229"/>
      <c r="B69" s="229"/>
      <c r="C69" s="229"/>
      <c r="D69" s="229"/>
      <c r="E69" s="229"/>
      <c r="F69" s="229"/>
      <c r="G69" s="229"/>
    </row>
    <row r="70" spans="1:7">
      <c r="A70" s="229"/>
      <c r="B70" s="229"/>
      <c r="C70" s="229"/>
      <c r="D70" s="229"/>
      <c r="E70" s="229"/>
      <c r="F70" s="229"/>
      <c r="G70" s="229"/>
    </row>
    <row r="71" spans="1:7">
      <c r="A71" s="229"/>
      <c r="B71" s="229"/>
      <c r="C71" s="229"/>
      <c r="D71" s="229"/>
      <c r="E71" s="229"/>
      <c r="F71" s="229"/>
      <c r="G71" s="229"/>
    </row>
    <row r="72" spans="1:7">
      <c r="A72" s="229"/>
      <c r="B72" s="229"/>
      <c r="C72" s="229"/>
      <c r="D72" s="229"/>
      <c r="E72" s="229"/>
      <c r="F72" s="229"/>
      <c r="G72" s="229"/>
    </row>
    <row r="73" spans="1:7">
      <c r="A73" s="229"/>
      <c r="B73" s="229"/>
      <c r="C73" s="229"/>
      <c r="D73" s="229"/>
      <c r="E73" s="229"/>
      <c r="F73" s="229"/>
      <c r="G73" s="229"/>
    </row>
    <row r="74" spans="1:7">
      <c r="A74" s="229"/>
      <c r="B74" s="229"/>
      <c r="C74" s="229"/>
      <c r="D74" s="229"/>
      <c r="E74" s="229"/>
      <c r="F74" s="229"/>
      <c r="G74" s="229"/>
    </row>
    <row r="75" spans="1:7">
      <c r="A75" s="229"/>
      <c r="B75" s="229"/>
      <c r="C75" s="229"/>
      <c r="D75" s="229"/>
      <c r="E75" s="229"/>
      <c r="F75" s="229"/>
      <c r="G75" s="229"/>
    </row>
    <row r="76" spans="1:7">
      <c r="A76" s="229"/>
      <c r="B76" s="229"/>
      <c r="C76" s="229"/>
      <c r="D76" s="229"/>
      <c r="E76" s="229"/>
      <c r="F76" s="229"/>
      <c r="G76" s="229"/>
    </row>
    <row r="77" spans="1:7">
      <c r="A77" s="229"/>
      <c r="B77" s="229"/>
      <c r="C77" s="229"/>
      <c r="D77" s="229"/>
      <c r="E77" s="229"/>
      <c r="F77" s="229"/>
      <c r="G77" s="229"/>
    </row>
    <row r="78" spans="1:7">
      <c r="A78" s="229"/>
      <c r="B78" s="229"/>
      <c r="C78" s="229"/>
      <c r="D78" s="229"/>
      <c r="E78" s="229"/>
      <c r="F78" s="229"/>
      <c r="G78" s="229"/>
    </row>
    <row r="79" spans="1:7">
      <c r="A79" s="229"/>
      <c r="B79" s="229"/>
      <c r="C79" s="229"/>
      <c r="D79" s="229"/>
      <c r="E79" s="229"/>
      <c r="F79" s="229"/>
      <c r="G79" s="229"/>
    </row>
    <row r="80" spans="1:7">
      <c r="A80" s="229"/>
      <c r="B80" s="229"/>
      <c r="C80" s="229"/>
      <c r="D80" s="229"/>
      <c r="E80" s="229"/>
      <c r="F80" s="229"/>
      <c r="G80" s="229"/>
    </row>
    <row r="81" spans="1:7">
      <c r="A81" s="229"/>
      <c r="B81" s="229"/>
      <c r="C81" s="229"/>
      <c r="D81" s="229"/>
      <c r="E81" s="229"/>
      <c r="F81" s="229"/>
      <c r="G81" s="229"/>
    </row>
    <row r="82" spans="1:7">
      <c r="A82" s="229"/>
      <c r="B82" s="229"/>
      <c r="C82" s="229"/>
      <c r="D82" s="229"/>
      <c r="E82" s="229"/>
      <c r="F82" s="229"/>
      <c r="G82" s="229"/>
    </row>
    <row r="83" spans="1:7">
      <c r="A83" s="229"/>
      <c r="B83" s="229"/>
      <c r="C83" s="229"/>
      <c r="D83" s="229"/>
      <c r="E83" s="229"/>
      <c r="F83" s="229"/>
      <c r="G83" s="229"/>
    </row>
    <row r="84" spans="1:7">
      <c r="A84" s="229"/>
      <c r="B84" s="229"/>
      <c r="C84" s="229"/>
      <c r="D84" s="229"/>
      <c r="E84" s="229"/>
      <c r="F84" s="229"/>
      <c r="G84" s="229"/>
    </row>
    <row r="85" spans="1:7">
      <c r="A85" s="229"/>
      <c r="B85" s="229"/>
      <c r="C85" s="229"/>
      <c r="D85" s="229"/>
      <c r="E85" s="229"/>
      <c r="F85" s="229"/>
      <c r="G85" s="229"/>
    </row>
    <row r="86" spans="1:7">
      <c r="A86" s="229"/>
      <c r="B86" s="229"/>
      <c r="C86" s="229"/>
      <c r="D86" s="229"/>
      <c r="E86" s="229"/>
      <c r="F86" s="229"/>
      <c r="G86" s="229"/>
    </row>
    <row r="87" spans="1:7">
      <c r="A87" s="229"/>
      <c r="B87" s="229"/>
      <c r="C87" s="229"/>
      <c r="D87" s="229"/>
      <c r="E87" s="229"/>
      <c r="F87" s="229"/>
      <c r="G87" s="229"/>
    </row>
    <row r="88" spans="1:7">
      <c r="A88" s="229"/>
      <c r="B88" s="229"/>
      <c r="C88" s="229"/>
      <c r="D88" s="229"/>
      <c r="E88" s="229"/>
      <c r="F88" s="229"/>
      <c r="G88" s="229"/>
    </row>
    <row r="89" spans="1:7">
      <c r="A89" s="229"/>
      <c r="B89" s="229"/>
      <c r="C89" s="229"/>
      <c r="D89" s="229"/>
      <c r="E89" s="229"/>
      <c r="F89" s="229"/>
      <c r="G89" s="229"/>
    </row>
    <row r="90" spans="1:7">
      <c r="A90" s="229"/>
      <c r="B90" s="229"/>
      <c r="C90" s="229"/>
      <c r="D90" s="229"/>
      <c r="E90" s="229"/>
      <c r="F90" s="229"/>
      <c r="G90" s="229"/>
    </row>
    <row r="91" spans="1:7">
      <c r="A91" s="229"/>
      <c r="B91" s="229"/>
      <c r="C91" s="229"/>
      <c r="D91" s="229"/>
      <c r="E91" s="229"/>
      <c r="F91" s="229"/>
      <c r="G91" s="229"/>
    </row>
    <row r="92" spans="1:7">
      <c r="A92" s="229"/>
      <c r="B92" s="229"/>
      <c r="C92" s="229"/>
      <c r="D92" s="229"/>
      <c r="E92" s="229"/>
      <c r="F92" s="229"/>
      <c r="G92" s="229"/>
    </row>
    <row r="93" spans="1:7">
      <c r="A93" s="229"/>
      <c r="B93" s="229"/>
      <c r="C93" s="229"/>
      <c r="D93" s="229"/>
      <c r="E93" s="229"/>
      <c r="F93" s="229"/>
      <c r="G93" s="229"/>
    </row>
    <row r="94" spans="1:7">
      <c r="A94" s="229"/>
      <c r="B94" s="229"/>
      <c r="C94" s="229"/>
      <c r="D94" s="229"/>
      <c r="E94" s="229"/>
      <c r="F94" s="229"/>
      <c r="G94" s="229"/>
    </row>
    <row r="95" spans="1:7">
      <c r="A95" s="229"/>
      <c r="B95" s="229"/>
      <c r="C95" s="229"/>
      <c r="D95" s="229"/>
      <c r="E95" s="229"/>
      <c r="F95" s="229"/>
      <c r="G95" s="229"/>
    </row>
    <row r="96" spans="1:7">
      <c r="A96" s="229"/>
      <c r="B96" s="229"/>
      <c r="C96" s="229"/>
      <c r="D96" s="229"/>
      <c r="E96" s="229"/>
      <c r="F96" s="229"/>
      <c r="G96" s="229"/>
    </row>
    <row r="97" spans="1:7">
      <c r="A97" s="229"/>
      <c r="B97" s="229"/>
      <c r="C97" s="229"/>
      <c r="D97" s="229"/>
      <c r="E97" s="229"/>
      <c r="F97" s="229"/>
      <c r="G97" s="229"/>
    </row>
    <row r="98" spans="1:7">
      <c r="A98" s="229"/>
      <c r="B98" s="229"/>
      <c r="C98" s="229"/>
      <c r="D98" s="229"/>
      <c r="E98" s="229"/>
      <c r="F98" s="229"/>
      <c r="G98" s="229"/>
    </row>
    <row r="99" spans="1:7">
      <c r="A99" s="229"/>
      <c r="B99" s="229"/>
      <c r="C99" s="229"/>
      <c r="D99" s="229"/>
      <c r="E99" s="229"/>
      <c r="F99" s="229"/>
      <c r="G99" s="229"/>
    </row>
    <row r="100" spans="1:7">
      <c r="A100" s="229"/>
      <c r="B100" s="229"/>
      <c r="C100" s="229"/>
      <c r="D100" s="229"/>
      <c r="E100" s="229"/>
      <c r="F100" s="229"/>
      <c r="G100" s="229"/>
    </row>
    <row r="101" spans="1:7">
      <c r="A101" s="229"/>
      <c r="B101" s="229"/>
      <c r="C101" s="229"/>
      <c r="D101" s="229"/>
      <c r="E101" s="229"/>
      <c r="F101" s="229"/>
      <c r="G101" s="229"/>
    </row>
    <row r="102" spans="1:7">
      <c r="A102" s="229"/>
      <c r="B102" s="229"/>
      <c r="C102" s="229"/>
      <c r="D102" s="229"/>
      <c r="E102" s="229"/>
      <c r="F102" s="229"/>
      <c r="G102" s="229"/>
    </row>
    <row r="103" spans="1:7">
      <c r="A103" s="229"/>
      <c r="B103" s="229"/>
      <c r="C103" s="229"/>
      <c r="D103" s="229"/>
      <c r="E103" s="229"/>
      <c r="F103" s="229"/>
      <c r="G103" s="229"/>
    </row>
    <row r="104" spans="1:7">
      <c r="A104" s="229"/>
      <c r="B104" s="229"/>
      <c r="C104" s="229"/>
      <c r="D104" s="229"/>
      <c r="E104" s="229"/>
      <c r="F104" s="229"/>
      <c r="G104" s="229"/>
    </row>
    <row r="105" spans="1:7">
      <c r="A105" s="229"/>
      <c r="B105" s="229"/>
      <c r="C105" s="229"/>
      <c r="D105" s="229"/>
      <c r="E105" s="229"/>
      <c r="F105" s="229"/>
      <c r="G105" s="229"/>
    </row>
    <row r="106" spans="1:7">
      <c r="A106" s="229"/>
      <c r="B106" s="229"/>
      <c r="C106" s="229"/>
      <c r="D106" s="229"/>
      <c r="E106" s="229"/>
      <c r="F106" s="229"/>
      <c r="G106" s="229"/>
    </row>
    <row r="107" spans="1:7">
      <c r="A107" s="229"/>
      <c r="B107" s="229"/>
      <c r="C107" s="229"/>
      <c r="D107" s="229"/>
      <c r="E107" s="229"/>
      <c r="F107" s="229"/>
      <c r="G107" s="229"/>
    </row>
    <row r="108" spans="1:7">
      <c r="A108" s="229"/>
      <c r="B108" s="229"/>
      <c r="C108" s="229"/>
      <c r="D108" s="229"/>
      <c r="E108" s="229"/>
      <c r="F108" s="229"/>
      <c r="G108" s="229"/>
    </row>
    <row r="109" spans="1:7">
      <c r="A109" s="229"/>
      <c r="B109" s="229"/>
      <c r="C109" s="229"/>
      <c r="D109" s="229"/>
      <c r="E109" s="229"/>
      <c r="F109" s="229"/>
      <c r="G109" s="229"/>
    </row>
    <row r="110" spans="1:7">
      <c r="A110" s="229"/>
      <c r="B110" s="229"/>
      <c r="C110" s="229"/>
      <c r="D110" s="229"/>
      <c r="E110" s="229"/>
      <c r="F110" s="229"/>
      <c r="G110" s="229"/>
    </row>
  </sheetData>
  <customSheetViews>
    <customSheetView guid="{2AF3F5E9-4F61-4561-B177-4F48CBC3D886}" scale="87" colorId="22" fitToPage="1">
      <selection activeCell="L5" sqref="L5"/>
      <pageMargins left="0.4" right="0.4" top="0.3" bottom="0.3" header="0.5" footer="0.5"/>
      <pageSetup scale="91" orientation="landscape" r:id="rId1"/>
      <headerFooter alignWithMargins="0"/>
    </customSheetView>
    <customSheetView guid="{D7BBBF77-F838-4AB2-B5F9-DD407B90DD55}" scale="87" colorId="22" fitToPage="1">
      <selection activeCell="L5" sqref="L5"/>
      <pageMargins left="0.4" right="0.4" top="0.3" bottom="0.3" header="0.5" footer="0.5"/>
      <pageSetup scale="91" orientation="landscape" r:id="rId2"/>
      <headerFooter alignWithMargins="0"/>
    </customSheetView>
    <customSheetView guid="{4C413893-8AAD-4C6B-9F27-B589EDCD884E}" scale="87" colorId="22" fitToPage="1">
      <selection activeCell="B38" sqref="B38"/>
      <pageMargins left="0.4" right="0.4" top="0.3" bottom="0.3" header="0.5" footer="0.5"/>
      <pageSetup scale="91" orientation="landscape" r:id="rId3"/>
      <headerFooter alignWithMargins="0"/>
    </customSheetView>
    <customSheetView guid="{A5549170-DBF5-42F1-9039-D999624B11D4}" scale="87" colorId="22" fitToPage="1">
      <selection activeCell="E19" sqref="E19"/>
      <pageMargins left="0.4" right="0.4" top="0.3" bottom="0.3" header="0.5" footer="0.5"/>
      <pageSetup scale="91" orientation="landscape" r:id="rId4"/>
      <headerFooter alignWithMargins="0"/>
    </customSheetView>
    <customSheetView guid="{A483E518-C1FA-4CA5-BC5D-12DF2516F4BA}" scale="87" colorId="22" fitToPage="1">
      <selection activeCell="L5" sqref="L5"/>
      <pageMargins left="0.4" right="0.4" top="0.3" bottom="0.3" header="0.5" footer="0.5"/>
      <pageSetup scale="91" orientation="landscape" r:id="rId5"/>
      <headerFooter alignWithMargins="0"/>
    </customSheetView>
    <customSheetView guid="{7F4D4B31-14C7-431F-8554-797D686306A3}" scale="87" colorId="22" fitToPage="1">
      <selection activeCell="L5" sqref="L5"/>
      <pageMargins left="0.4" right="0.4" top="0.3" bottom="0.3" header="0.5" footer="0.5"/>
      <pageSetup scale="91" orientation="landscape" r:id="rId6"/>
      <headerFooter alignWithMargins="0"/>
    </customSheetView>
  </customSheetViews>
  <mergeCells count="3">
    <mergeCell ref="B5:G5"/>
    <mergeCell ref="B6:G6"/>
    <mergeCell ref="B7:G7"/>
  </mergeCells>
  <phoneticPr fontId="83" type="noConversion"/>
  <pageMargins left="0.4" right="0.4" top="0.3" bottom="0.3" header="0.5" footer="0.5"/>
  <pageSetup scale="91" orientation="landscape" r:id="rId7"/>
  <headerFooter alignWithMargins="0"/>
  <customProperties>
    <customPr name="_pios_id" r:id="rId8"/>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7"/>
  <sheetViews>
    <sheetView workbookViewId="0"/>
  </sheetViews>
  <sheetFormatPr defaultColWidth="9.77734375" defaultRowHeight="15"/>
  <cols>
    <col min="1" max="1" width="5.77734375" customWidth="1"/>
    <col min="2" max="2" width="14.77734375" customWidth="1"/>
    <col min="3" max="3" width="35.88671875" customWidth="1"/>
    <col min="4" max="5" width="15.77734375" customWidth="1"/>
    <col min="6" max="7" width="16.6640625" customWidth="1"/>
    <col min="8" max="8" width="17.6640625" customWidth="1"/>
    <col min="9" max="9" width="15.77734375" customWidth="1"/>
    <col min="16" max="16" width="12" customWidth="1"/>
  </cols>
  <sheetData>
    <row r="1" spans="1:9" ht="16.5" thickBot="1">
      <c r="A1" s="229" t="str">
        <f>'Data sheet'!A65</f>
        <v>Annual Report of New York American Water Company, Inc.  - Service Area 2                                                                    Year Ended  December 31, 2018</v>
      </c>
      <c r="B1" s="229"/>
      <c r="C1" s="266"/>
      <c r="D1" s="266"/>
      <c r="E1" s="266"/>
      <c r="F1" s="266"/>
      <c r="G1" s="229"/>
      <c r="H1" s="13"/>
      <c r="I1" s="13"/>
    </row>
    <row r="2" spans="1:9" ht="15.75">
      <c r="A2" s="852"/>
      <c r="B2" s="853"/>
      <c r="C2" s="853"/>
      <c r="D2" s="853"/>
      <c r="E2" s="853"/>
      <c r="F2" s="853"/>
      <c r="G2" s="853"/>
      <c r="H2" s="853"/>
      <c r="I2" s="560"/>
    </row>
    <row r="3" spans="1:9" ht="15.75">
      <c r="A3" s="234" t="s">
        <v>982</v>
      </c>
      <c r="B3" s="6"/>
      <c r="C3" s="6"/>
      <c r="D3" s="6"/>
      <c r="E3" s="6"/>
      <c r="F3" s="6"/>
      <c r="G3" s="6"/>
      <c r="H3" s="6"/>
      <c r="I3" s="578"/>
    </row>
    <row r="4" spans="1:9" ht="15.75">
      <c r="A4" s="854"/>
      <c r="B4" s="266"/>
      <c r="C4" s="266"/>
      <c r="D4" s="266"/>
      <c r="E4" s="266"/>
      <c r="F4" s="266"/>
      <c r="G4" s="266"/>
      <c r="H4" s="266"/>
      <c r="I4" s="561"/>
    </row>
    <row r="5" spans="1:9">
      <c r="A5" s="237"/>
      <c r="B5" s="2573" t="s">
        <v>983</v>
      </c>
      <c r="C5" s="2573"/>
      <c r="D5" s="2573"/>
      <c r="E5" s="2573"/>
      <c r="F5" s="2573"/>
      <c r="G5" s="2573"/>
      <c r="H5" s="2573"/>
      <c r="I5" s="2574"/>
    </row>
    <row r="6" spans="1:9">
      <c r="A6" s="237"/>
      <c r="B6" s="229"/>
      <c r="C6" s="229"/>
      <c r="D6" s="238"/>
      <c r="E6" s="238"/>
      <c r="F6" s="238"/>
      <c r="G6" s="238"/>
      <c r="H6" s="238"/>
      <c r="I6" s="561"/>
    </row>
    <row r="7" spans="1:9">
      <c r="A7" s="237"/>
      <c r="B7" s="2573" t="s">
        <v>984</v>
      </c>
      <c r="C7" s="2573"/>
      <c r="D7" s="2573"/>
      <c r="E7" s="2573"/>
      <c r="F7" s="2573"/>
      <c r="G7" s="2573"/>
      <c r="H7" s="2573"/>
      <c r="I7" s="2574"/>
    </row>
    <row r="8" spans="1:9">
      <c r="A8" s="237"/>
      <c r="B8" s="2573" t="s">
        <v>985</v>
      </c>
      <c r="C8" s="2573"/>
      <c r="D8" s="2573"/>
      <c r="E8" s="2573"/>
      <c r="F8" s="2573"/>
      <c r="G8" s="2573"/>
      <c r="H8" s="2573"/>
      <c r="I8" s="2574"/>
    </row>
    <row r="9" spans="1:9">
      <c r="A9" s="237"/>
      <c r="B9" s="2573" t="s">
        <v>986</v>
      </c>
      <c r="C9" s="2573"/>
      <c r="D9" s="2573"/>
      <c r="E9" s="2573"/>
      <c r="F9" s="2573"/>
      <c r="G9" s="2573"/>
      <c r="H9" s="2573"/>
      <c r="I9" s="2574"/>
    </row>
    <row r="10" spans="1:9">
      <c r="A10" s="237"/>
      <c r="B10" s="2573" t="s">
        <v>987</v>
      </c>
      <c r="C10" s="2573"/>
      <c r="D10" s="2573"/>
      <c r="E10" s="2573"/>
      <c r="F10" s="2573"/>
      <c r="G10" s="2573"/>
      <c r="H10" s="2573"/>
      <c r="I10" s="2574"/>
    </row>
    <row r="11" spans="1:9">
      <c r="A11" s="237"/>
      <c r="B11" s="13"/>
      <c r="C11" s="229"/>
      <c r="D11" s="289"/>
      <c r="E11" s="289"/>
      <c r="F11" s="289"/>
      <c r="G11" s="289"/>
      <c r="H11" s="289"/>
      <c r="I11" s="578"/>
    </row>
    <row r="12" spans="1:9">
      <c r="A12" s="237"/>
      <c r="B12" s="2573" t="s">
        <v>711</v>
      </c>
      <c r="C12" s="2573"/>
      <c r="D12" s="2573"/>
      <c r="E12" s="2573"/>
      <c r="F12" s="2573"/>
      <c r="G12" s="2573"/>
      <c r="H12" s="2573"/>
      <c r="I12" s="2574"/>
    </row>
    <row r="13" spans="1:9">
      <c r="A13" s="237"/>
      <c r="B13" s="229"/>
      <c r="C13" s="229"/>
      <c r="D13" s="229"/>
      <c r="E13" s="229"/>
      <c r="F13" s="229"/>
      <c r="G13" s="229"/>
      <c r="H13" s="229"/>
      <c r="I13" s="561"/>
    </row>
    <row r="14" spans="1:9">
      <c r="A14" s="591"/>
      <c r="B14" s="855"/>
      <c r="C14" s="592"/>
      <c r="D14" s="856"/>
      <c r="E14" s="855"/>
      <c r="F14" s="856"/>
      <c r="G14" s="855"/>
      <c r="H14" s="856"/>
      <c r="I14" s="581"/>
    </row>
    <row r="15" spans="1:9">
      <c r="A15" s="253"/>
      <c r="B15" s="254"/>
      <c r="C15" s="566"/>
      <c r="D15" s="757" t="s">
        <v>3842</v>
      </c>
      <c r="E15" s="857"/>
      <c r="F15" s="757" t="s">
        <v>712</v>
      </c>
      <c r="G15" s="857"/>
      <c r="H15" s="757" t="s">
        <v>713</v>
      </c>
      <c r="I15" s="578"/>
    </row>
    <row r="16" spans="1:9">
      <c r="A16" s="253"/>
      <c r="B16" s="254"/>
      <c r="C16" s="566"/>
      <c r="D16" s="618"/>
      <c r="E16" s="258"/>
      <c r="F16" s="618" t="s">
        <v>3904</v>
      </c>
      <c r="G16" s="258"/>
      <c r="H16" s="755" t="s">
        <v>714</v>
      </c>
      <c r="I16" s="590"/>
    </row>
    <row r="17" spans="1:9">
      <c r="A17" s="253"/>
      <c r="B17" s="254"/>
      <c r="C17" s="566"/>
      <c r="D17" s="1211" t="s">
        <v>1697</v>
      </c>
      <c r="E17" s="1211" t="s">
        <v>1697</v>
      </c>
      <c r="F17" s="1211" t="s">
        <v>1697</v>
      </c>
      <c r="G17" s="1211" t="s">
        <v>1697</v>
      </c>
      <c r="H17" s="1211" t="s">
        <v>1981</v>
      </c>
      <c r="I17" s="1212" t="s">
        <v>1981</v>
      </c>
    </row>
    <row r="18" spans="1:9">
      <c r="A18" s="275" t="s">
        <v>1122</v>
      </c>
      <c r="B18" s="858" t="s">
        <v>2620</v>
      </c>
      <c r="C18" s="1207" t="s">
        <v>715</v>
      </c>
      <c r="D18" s="1207" t="s">
        <v>716</v>
      </c>
      <c r="E18" s="1207" t="s">
        <v>716</v>
      </c>
      <c r="F18" s="1207" t="s">
        <v>716</v>
      </c>
      <c r="G18" s="1207" t="s">
        <v>716</v>
      </c>
      <c r="H18" s="1207" t="s">
        <v>716</v>
      </c>
      <c r="I18" s="1208" t="s">
        <v>716</v>
      </c>
    </row>
    <row r="19" spans="1:9">
      <c r="A19" s="275" t="s">
        <v>1134</v>
      </c>
      <c r="B19" s="858" t="s">
        <v>1134</v>
      </c>
      <c r="C19" s="566" t="s">
        <v>3904</v>
      </c>
      <c r="D19" s="1207" t="s">
        <v>3420</v>
      </c>
      <c r="E19" s="1207" t="s">
        <v>2624</v>
      </c>
      <c r="F19" s="1207" t="s">
        <v>3420</v>
      </c>
      <c r="G19" s="1207" t="s">
        <v>2624</v>
      </c>
      <c r="H19" s="1207" t="s">
        <v>3420</v>
      </c>
      <c r="I19" s="1208" t="s">
        <v>2624</v>
      </c>
    </row>
    <row r="20" spans="1:9">
      <c r="A20" s="282" t="s">
        <v>3281</v>
      </c>
      <c r="B20" s="1191" t="s">
        <v>3282</v>
      </c>
      <c r="C20" s="1213" t="s">
        <v>3283</v>
      </c>
      <c r="D20" s="1213" t="s">
        <v>3284</v>
      </c>
      <c r="E20" s="1213" t="s">
        <v>3429</v>
      </c>
      <c r="F20" s="1236" t="s">
        <v>3430</v>
      </c>
      <c r="G20" s="1213" t="s">
        <v>3431</v>
      </c>
      <c r="H20" s="1213" t="s">
        <v>3432</v>
      </c>
      <c r="I20" s="758" t="s">
        <v>3433</v>
      </c>
    </row>
    <row r="21" spans="1:9">
      <c r="A21" s="275">
        <v>1</v>
      </c>
      <c r="B21" s="254"/>
      <c r="C21" s="1207" t="s">
        <v>717</v>
      </c>
      <c r="D21" s="566"/>
      <c r="E21" s="566"/>
      <c r="F21" s="155"/>
      <c r="G21" s="566"/>
      <c r="H21" s="566"/>
      <c r="I21" s="567"/>
    </row>
    <row r="22" spans="1:9">
      <c r="A22" s="275">
        <v>2</v>
      </c>
      <c r="B22" s="858" t="s">
        <v>718</v>
      </c>
      <c r="C22" s="566" t="s">
        <v>719</v>
      </c>
      <c r="D22" s="2274">
        <v>29033828</v>
      </c>
      <c r="E22" s="1739">
        <v>26265828</v>
      </c>
      <c r="F22" s="1739">
        <v>4706113.99</v>
      </c>
      <c r="G22" s="1739">
        <v>4992323</v>
      </c>
      <c r="H22" s="1739">
        <v>46655</v>
      </c>
      <c r="I22" s="2275">
        <v>46617</v>
      </c>
    </row>
    <row r="23" spans="1:9">
      <c r="A23" s="275">
        <v>3</v>
      </c>
      <c r="B23" s="858" t="s">
        <v>720</v>
      </c>
      <c r="C23" s="566" t="s">
        <v>721</v>
      </c>
      <c r="D23" s="2276">
        <v>3268071</v>
      </c>
      <c r="E23" s="1739">
        <v>2687957</v>
      </c>
      <c r="F23" s="1739">
        <v>729811.34</v>
      </c>
      <c r="G23" s="1739">
        <v>713997</v>
      </c>
      <c r="H23" s="2276">
        <v>2143</v>
      </c>
      <c r="I23" s="2275">
        <v>2151</v>
      </c>
    </row>
    <row r="24" spans="1:9">
      <c r="A24" s="275">
        <v>4</v>
      </c>
      <c r="B24" s="858" t="s">
        <v>722</v>
      </c>
      <c r="C24" s="566" t="s">
        <v>723</v>
      </c>
      <c r="D24" s="1739">
        <v>0</v>
      </c>
      <c r="E24" s="1739">
        <v>0</v>
      </c>
      <c r="F24" s="1739"/>
      <c r="G24" s="1766"/>
      <c r="H24" s="1739"/>
      <c r="I24" s="2275"/>
    </row>
    <row r="25" spans="1:9">
      <c r="A25" s="275">
        <v>5</v>
      </c>
      <c r="B25" s="858" t="s">
        <v>724</v>
      </c>
      <c r="C25" s="566" t="s">
        <v>725</v>
      </c>
      <c r="D25" s="2276">
        <v>253348</v>
      </c>
      <c r="E25" s="1739">
        <v>311774</v>
      </c>
      <c r="F25" s="1766"/>
      <c r="G25" s="1766"/>
      <c r="H25" s="1739">
        <v>401</v>
      </c>
      <c r="I25" s="2275">
        <v>380</v>
      </c>
    </row>
    <row r="26" spans="1:9">
      <c r="A26" s="275">
        <v>6</v>
      </c>
      <c r="B26" s="858" t="s">
        <v>726</v>
      </c>
      <c r="C26" s="566" t="s">
        <v>523</v>
      </c>
      <c r="D26" s="1739">
        <v>2290742</v>
      </c>
      <c r="E26" s="1739">
        <v>2433621</v>
      </c>
      <c r="F26" s="1766"/>
      <c r="G26" s="1766"/>
      <c r="H26" s="1739">
        <v>13</v>
      </c>
      <c r="I26" s="2275">
        <v>13</v>
      </c>
    </row>
    <row r="27" spans="1:9">
      <c r="A27" s="275">
        <v>7</v>
      </c>
      <c r="B27" s="858" t="s">
        <v>524</v>
      </c>
      <c r="C27" s="566" t="s">
        <v>525</v>
      </c>
      <c r="D27" s="1739">
        <v>336</v>
      </c>
      <c r="E27" s="1766">
        <v>1652</v>
      </c>
      <c r="F27" s="1766">
        <v>-28.6</v>
      </c>
      <c r="G27" s="1766">
        <v>25</v>
      </c>
      <c r="H27" s="1739">
        <v>2</v>
      </c>
      <c r="I27" s="2277">
        <v>1</v>
      </c>
    </row>
    <row r="28" spans="1:9">
      <c r="A28" s="275">
        <v>8</v>
      </c>
      <c r="B28" s="858" t="s">
        <v>526</v>
      </c>
      <c r="C28" s="566" t="s">
        <v>527</v>
      </c>
      <c r="D28" s="1739"/>
      <c r="E28" s="1766"/>
      <c r="F28" s="1766"/>
      <c r="G28" s="1766"/>
      <c r="H28" s="1739"/>
      <c r="I28" s="2277"/>
    </row>
    <row r="29" spans="1:9">
      <c r="A29" s="275">
        <v>9</v>
      </c>
      <c r="B29" s="858" t="s">
        <v>528</v>
      </c>
      <c r="C29" s="566" t="s">
        <v>529</v>
      </c>
      <c r="D29" s="1739">
        <v>0</v>
      </c>
      <c r="E29" s="1766">
        <v>0</v>
      </c>
      <c r="F29" s="1766"/>
      <c r="G29" s="1766"/>
      <c r="H29" s="1739"/>
      <c r="I29" s="2277"/>
    </row>
    <row r="30" spans="1:9">
      <c r="A30" s="275">
        <v>10</v>
      </c>
      <c r="B30" s="858" t="s">
        <v>530</v>
      </c>
      <c r="C30" s="566" t="s">
        <v>531</v>
      </c>
      <c r="D30" s="1739"/>
      <c r="E30" s="1766"/>
      <c r="F30" s="1766"/>
      <c r="G30" s="1766"/>
      <c r="H30" s="1739"/>
      <c r="I30" s="2277"/>
    </row>
    <row r="31" spans="1:9">
      <c r="A31" s="275">
        <v>11</v>
      </c>
      <c r="B31" s="254"/>
      <c r="C31" s="566" t="s">
        <v>532</v>
      </c>
      <c r="D31" s="2278">
        <f t="shared" ref="D31:I31" si="0">SUM(D22:D30)</f>
        <v>34846325</v>
      </c>
      <c r="E31" s="2278">
        <f t="shared" si="0"/>
        <v>31700832</v>
      </c>
      <c r="F31" s="2278">
        <f t="shared" si="0"/>
        <v>5435896.7300000004</v>
      </c>
      <c r="G31" s="2278">
        <f t="shared" si="0"/>
        <v>5706345</v>
      </c>
      <c r="H31" s="1772">
        <f t="shared" si="0"/>
        <v>49214</v>
      </c>
      <c r="I31" s="2279">
        <f t="shared" si="0"/>
        <v>49162</v>
      </c>
    </row>
    <row r="32" spans="1:9">
      <c r="A32" s="275">
        <v>12</v>
      </c>
      <c r="B32" s="254"/>
      <c r="C32" s="566"/>
      <c r="D32" s="600"/>
      <c r="E32" s="600"/>
      <c r="F32" s="487"/>
      <c r="G32" s="487"/>
      <c r="H32" s="487"/>
      <c r="I32" s="488"/>
    </row>
    <row r="33" spans="1:9" ht="15.75">
      <c r="A33" s="275">
        <v>13</v>
      </c>
      <c r="B33" s="254"/>
      <c r="C33" s="1207" t="s">
        <v>533</v>
      </c>
      <c r="D33" s="600"/>
      <c r="E33" s="600"/>
      <c r="F33" s="859" t="s">
        <v>534</v>
      </c>
      <c r="G33" s="860"/>
      <c r="H33" s="860"/>
      <c r="I33" s="861"/>
    </row>
    <row r="34" spans="1:9">
      <c r="A34" s="275">
        <v>14</v>
      </c>
      <c r="B34" s="858" t="s">
        <v>535</v>
      </c>
      <c r="C34" s="566" t="s">
        <v>536</v>
      </c>
      <c r="D34" s="1739">
        <v>139573</v>
      </c>
      <c r="E34" s="1766">
        <v>192673</v>
      </c>
      <c r="F34" s="1891" t="s">
        <v>537</v>
      </c>
      <c r="G34" s="1892"/>
      <c r="H34" s="1892"/>
      <c r="I34" s="1589"/>
    </row>
    <row r="35" spans="1:9">
      <c r="A35" s="275">
        <v>15</v>
      </c>
      <c r="B35" s="858" t="s">
        <v>538</v>
      </c>
      <c r="C35" s="566" t="s">
        <v>539</v>
      </c>
      <c r="D35" s="1739">
        <v>-523012</v>
      </c>
      <c r="E35" s="1739">
        <v>1030</v>
      </c>
      <c r="F35" s="1893" t="s">
        <v>540</v>
      </c>
      <c r="G35" s="1892"/>
      <c r="H35" s="1892"/>
      <c r="I35" s="1589"/>
    </row>
    <row r="36" spans="1:9">
      <c r="A36" s="275">
        <v>16</v>
      </c>
      <c r="B36" s="858" t="s">
        <v>541</v>
      </c>
      <c r="C36" s="566" t="s">
        <v>542</v>
      </c>
      <c r="D36" s="1739">
        <v>179205</v>
      </c>
      <c r="E36" s="1739">
        <v>139141</v>
      </c>
      <c r="F36" s="1893" t="s">
        <v>543</v>
      </c>
      <c r="G36" s="1892"/>
      <c r="H36" s="1892"/>
      <c r="I36" s="1589"/>
    </row>
    <row r="37" spans="1:9">
      <c r="A37" s="275">
        <v>17</v>
      </c>
      <c r="B37" s="858" t="s">
        <v>544</v>
      </c>
      <c r="C37" s="566" t="s">
        <v>545</v>
      </c>
      <c r="D37" s="1739"/>
      <c r="E37" s="1739"/>
      <c r="F37" s="1731" t="s">
        <v>546</v>
      </c>
      <c r="G37" s="1892"/>
      <c r="H37" s="1892"/>
      <c r="I37" s="1589"/>
    </row>
    <row r="38" spans="1:9">
      <c r="A38" s="275">
        <v>18</v>
      </c>
      <c r="B38" s="858" t="s">
        <v>547</v>
      </c>
      <c r="C38" s="566" t="s">
        <v>548</v>
      </c>
      <c r="D38" s="1739">
        <v>0</v>
      </c>
      <c r="E38" s="1739">
        <v>0</v>
      </c>
      <c r="F38" s="1893" t="s">
        <v>549</v>
      </c>
      <c r="G38" s="1892"/>
      <c r="H38" s="1892"/>
      <c r="I38" s="1589"/>
    </row>
    <row r="39" spans="1:9">
      <c r="A39" s="275">
        <v>19</v>
      </c>
      <c r="B39" s="254"/>
      <c r="C39" s="566" t="s">
        <v>550</v>
      </c>
      <c r="D39" s="2278">
        <f>SUM(D34:D38)</f>
        <v>-204234</v>
      </c>
      <c r="E39" s="2278">
        <f>SUM(E34:E38)</f>
        <v>332844</v>
      </c>
      <c r="F39" s="1892" t="s">
        <v>551</v>
      </c>
      <c r="G39" s="1892"/>
      <c r="H39" s="1892"/>
      <c r="I39" s="1589"/>
    </row>
    <row r="40" spans="1:9">
      <c r="A40" s="282">
        <v>20</v>
      </c>
      <c r="B40" s="258"/>
      <c r="C40" s="593" t="s">
        <v>552</v>
      </c>
      <c r="D40" s="2280">
        <f>D31+D39</f>
        <v>34642091</v>
      </c>
      <c r="E40" s="2280">
        <f>E31+E39</f>
        <v>32033676</v>
      </c>
      <c r="F40" s="1892"/>
      <c r="G40" s="1892"/>
      <c r="H40" s="1892"/>
      <c r="I40" s="1589"/>
    </row>
    <row r="41" spans="1:9">
      <c r="A41" s="237"/>
      <c r="B41" s="229"/>
      <c r="C41" s="229"/>
      <c r="D41" s="229"/>
      <c r="E41" s="229"/>
      <c r="F41" s="1893" t="s">
        <v>4129</v>
      </c>
      <c r="G41" s="1731"/>
      <c r="H41" s="1731"/>
      <c r="I41" s="1299"/>
    </row>
    <row r="42" spans="1:9" ht="15.75">
      <c r="A42" s="854"/>
      <c r="B42" s="266"/>
      <c r="C42" s="229"/>
      <c r="D42" s="229"/>
      <c r="E42" s="229"/>
      <c r="F42" s="1893" t="s">
        <v>4130</v>
      </c>
      <c r="G42" s="1731"/>
      <c r="H42" s="1731"/>
      <c r="I42" s="1299"/>
    </row>
    <row r="43" spans="1:9">
      <c r="A43" s="237"/>
      <c r="B43" s="229"/>
      <c r="C43" s="229"/>
      <c r="D43" s="1690"/>
      <c r="E43" s="229"/>
      <c r="F43" s="1893" t="s">
        <v>4010</v>
      </c>
      <c r="G43" s="1894"/>
      <c r="H43" s="1894"/>
      <c r="I43" s="1895"/>
    </row>
    <row r="44" spans="1:9">
      <c r="A44" s="237"/>
      <c r="B44" s="229"/>
      <c r="C44" s="229"/>
      <c r="D44" s="322"/>
      <c r="E44" s="229"/>
      <c r="F44" s="238"/>
      <c r="G44" s="238"/>
      <c r="H44" s="238"/>
      <c r="I44" s="862"/>
    </row>
    <row r="45" spans="1:9">
      <c r="A45" s="237"/>
      <c r="B45" s="229"/>
      <c r="C45" s="229"/>
      <c r="D45" s="322"/>
      <c r="E45" s="229"/>
      <c r="F45" s="238"/>
      <c r="G45" s="238"/>
      <c r="H45" s="238"/>
      <c r="I45" s="862"/>
    </row>
    <row r="46" spans="1:9">
      <c r="A46" s="237"/>
      <c r="B46" s="229"/>
      <c r="C46" s="229"/>
      <c r="D46" s="229"/>
      <c r="E46" s="229"/>
      <c r="F46" s="229"/>
      <c r="G46" s="229"/>
      <c r="H46" s="229"/>
      <c r="I46" s="561"/>
    </row>
    <row r="47" spans="1:9">
      <c r="A47" s="237"/>
      <c r="B47" s="229"/>
      <c r="C47" s="229"/>
      <c r="D47" s="229"/>
      <c r="E47" s="238"/>
      <c r="F47" s="229"/>
      <c r="G47" s="238"/>
      <c r="H47" s="238"/>
      <c r="I47" s="862"/>
    </row>
    <row r="48" spans="1:9">
      <c r="A48" s="237"/>
      <c r="B48" s="229"/>
      <c r="C48" s="229"/>
      <c r="D48" s="229"/>
      <c r="E48" s="229"/>
      <c r="F48" s="229"/>
      <c r="G48" s="229"/>
      <c r="H48" s="229"/>
      <c r="I48" s="561"/>
    </row>
    <row r="49" spans="1:9" ht="15.75" thickBot="1">
      <c r="A49" s="863"/>
      <c r="B49" s="585"/>
      <c r="C49" s="585"/>
      <c r="D49" s="585"/>
      <c r="E49" s="585"/>
      <c r="F49" s="241"/>
      <c r="G49" s="241"/>
      <c r="H49" s="241"/>
      <c r="I49" s="864"/>
    </row>
    <row r="50" spans="1:9">
      <c r="A50" s="232"/>
      <c r="B50" s="232"/>
      <c r="C50" s="232"/>
      <c r="D50" s="232"/>
      <c r="E50" s="232"/>
      <c r="F50" s="232"/>
      <c r="G50" s="232"/>
      <c r="H50" s="232"/>
      <c r="I50" s="865" t="s">
        <v>1527</v>
      </c>
    </row>
    <row r="51" spans="1:9">
      <c r="A51" s="13" t="s">
        <v>553</v>
      </c>
      <c r="B51" s="13"/>
      <c r="C51" s="13"/>
      <c r="D51" s="13"/>
      <c r="E51" s="13"/>
      <c r="F51" s="13"/>
      <c r="G51" s="13"/>
      <c r="H51" s="13"/>
      <c r="I51" s="13"/>
    </row>
    <row r="52" spans="1:9">
      <c r="A52" s="229"/>
      <c r="B52" s="229"/>
      <c r="C52" s="229"/>
      <c r="D52" s="229"/>
      <c r="E52" s="229"/>
      <c r="F52" s="229"/>
      <c r="G52" s="229"/>
      <c r="H52" s="229"/>
      <c r="I52" s="229"/>
    </row>
    <row r="53" spans="1:9">
      <c r="A53" s="229"/>
      <c r="B53" s="229"/>
      <c r="C53" s="229"/>
      <c r="D53" s="229"/>
      <c r="E53" s="229"/>
      <c r="F53" s="229"/>
      <c r="G53" s="229"/>
      <c r="H53" s="229"/>
      <c r="I53" s="229"/>
    </row>
    <row r="54" spans="1:9">
      <c r="A54" s="229"/>
      <c r="B54" s="229"/>
      <c r="C54" s="229"/>
      <c r="D54" s="229"/>
      <c r="E54" s="229"/>
      <c r="F54" s="229"/>
      <c r="G54" s="229"/>
      <c r="H54" s="229"/>
      <c r="I54" s="229"/>
    </row>
    <row r="55" spans="1:9">
      <c r="A55" s="229"/>
      <c r="B55" s="229"/>
      <c r="C55" s="229"/>
      <c r="D55" s="229"/>
      <c r="E55" s="229"/>
      <c r="F55" s="229"/>
      <c r="G55" s="229"/>
      <c r="H55" s="229"/>
      <c r="I55" s="229">
        <v>26975314</v>
      </c>
    </row>
    <row r="56" spans="1:9">
      <c r="A56" s="229"/>
      <c r="B56" s="229"/>
      <c r="C56" s="229"/>
      <c r="D56" s="229"/>
      <c r="E56" s="229"/>
      <c r="F56" s="229"/>
      <c r="G56" s="229"/>
      <c r="H56" s="229"/>
      <c r="I56" s="2138">
        <f>+S33+S36+S47+S49+S52</f>
        <v>0</v>
      </c>
    </row>
    <row r="57" spans="1:9">
      <c r="A57" s="229"/>
      <c r="B57" s="229"/>
      <c r="C57" s="229"/>
      <c r="D57" s="229"/>
      <c r="E57" s="229"/>
      <c r="F57" s="229"/>
      <c r="G57" s="229"/>
      <c r="H57" s="229"/>
      <c r="I57" s="2138">
        <f>+I55+I56</f>
        <v>26975314</v>
      </c>
    </row>
    <row r="58" spans="1:9">
      <c r="A58" s="229"/>
      <c r="B58" s="229"/>
      <c r="C58" s="265"/>
      <c r="D58" s="229"/>
      <c r="E58" s="229"/>
      <c r="F58" s="229"/>
      <c r="G58" s="229"/>
      <c r="H58" s="229"/>
      <c r="I58" s="229"/>
    </row>
    <row r="59" spans="1:9">
      <c r="A59" s="238"/>
      <c r="B59" s="238"/>
      <c r="D59" s="229"/>
      <c r="E59" s="229"/>
      <c r="F59" s="229"/>
      <c r="G59" s="229"/>
      <c r="H59" s="238"/>
      <c r="I59" s="229"/>
    </row>
    <row r="60" spans="1:9">
      <c r="A60" s="229"/>
      <c r="B60" s="229"/>
      <c r="C60" s="229"/>
      <c r="D60" s="229"/>
      <c r="E60" s="229"/>
      <c r="F60" s="229"/>
      <c r="G60" s="229"/>
      <c r="H60" s="229"/>
      <c r="I60" s="1690">
        <f>+'301'!D19+'301'!D27+'301'!D43+'301'!D49</f>
        <v>20041</v>
      </c>
    </row>
    <row r="61" spans="1:9">
      <c r="A61" s="229"/>
      <c r="B61" s="229"/>
      <c r="C61" s="265"/>
      <c r="D61" s="229"/>
      <c r="E61" s="229"/>
      <c r="F61" s="229"/>
      <c r="G61" s="229"/>
      <c r="H61" s="229"/>
      <c r="I61" s="1690">
        <f>+I57-I60</f>
        <v>26955273</v>
      </c>
    </row>
    <row r="62" spans="1:9">
      <c r="A62" s="229"/>
      <c r="B62" s="229"/>
      <c r="C62" s="265"/>
      <c r="D62" s="229"/>
      <c r="E62" s="229"/>
      <c r="F62" s="229"/>
      <c r="G62" s="229"/>
      <c r="H62" s="229"/>
      <c r="I62" s="229"/>
    </row>
    <row r="63" spans="1:9">
      <c r="A63" s="229"/>
      <c r="B63" s="229"/>
      <c r="C63" s="265"/>
      <c r="D63" s="229"/>
      <c r="E63" s="229"/>
      <c r="F63" s="229"/>
      <c r="G63" s="229"/>
      <c r="H63" s="229"/>
      <c r="I63" s="229"/>
    </row>
    <row r="64" spans="1:9">
      <c r="A64" s="229"/>
      <c r="B64" s="229"/>
      <c r="C64" s="265"/>
      <c r="D64" s="238"/>
      <c r="E64" s="238"/>
      <c r="F64" s="238"/>
      <c r="G64" s="238"/>
      <c r="H64" s="238"/>
      <c r="I64" s="229"/>
    </row>
    <row r="65" spans="1:9">
      <c r="A65" s="229"/>
      <c r="B65" s="229"/>
      <c r="C65" s="22"/>
      <c r="D65" s="238"/>
      <c r="E65" s="238"/>
      <c r="F65" s="238"/>
      <c r="G65" s="238"/>
      <c r="H65" s="238"/>
      <c r="I65" s="229"/>
    </row>
    <row r="66" spans="1:9">
      <c r="A66" s="229"/>
      <c r="B66" s="229"/>
      <c r="C66" s="265"/>
      <c r="D66" s="238"/>
      <c r="E66" s="238"/>
      <c r="F66" s="238"/>
      <c r="G66" s="238"/>
      <c r="H66" s="238"/>
      <c r="I66" s="229"/>
    </row>
    <row r="67" spans="1:9">
      <c r="A67" s="229"/>
      <c r="B67" s="229"/>
      <c r="C67" s="265"/>
      <c r="D67" s="229"/>
      <c r="E67" s="229"/>
      <c r="F67" s="229"/>
      <c r="G67" s="229"/>
      <c r="H67" s="229"/>
      <c r="I67" s="229"/>
    </row>
  </sheetData>
  <customSheetViews>
    <customSheetView guid="{2AF3F5E9-4F61-4561-B177-4F48CBC3D886}" scale="87" colorId="22" fitToPage="1" topLeftCell="A16">
      <selection activeCell="E25" sqref="E25:E26"/>
      <pageMargins left="0.4" right="0.4" top="0.3" bottom="0.3" header="0.5" footer="0.5"/>
      <pageSetup scale="70" orientation="landscape" r:id="rId1"/>
      <headerFooter alignWithMargins="0"/>
    </customSheetView>
    <customSheetView guid="{D7BBBF77-F838-4AB2-B5F9-DD407B90DD55}" scale="87" colorId="22" fitToPage="1" topLeftCell="A16">
      <selection activeCell="E25" sqref="E25:E26"/>
      <pageMargins left="0.4" right="0.4" top="0.3" bottom="0.3" header="0.5" footer="0.5"/>
      <pageSetup scale="70" orientation="landscape" r:id="rId2"/>
      <headerFooter alignWithMargins="0"/>
    </customSheetView>
    <customSheetView guid="{4C413893-8AAD-4C6B-9F27-B589EDCD884E}" scale="87" colorId="22" fitToPage="1">
      <selection activeCell="K34" sqref="K34"/>
      <pageMargins left="0.4" right="0.4" top="0.3" bottom="0.3" header="0.5" footer="0.5"/>
      <pageSetup scale="70" orientation="landscape" r:id="rId3"/>
      <headerFooter alignWithMargins="0"/>
    </customSheetView>
    <customSheetView guid="{A5549170-DBF5-42F1-9039-D999624B11D4}" scale="87" colorId="22" fitToPage="1">
      <selection activeCell="H27" sqref="H27"/>
      <pageMargins left="0.4" right="0.4" top="0.3" bottom="0.3" header="0.5" footer="0.5"/>
      <pageSetup scale="68" orientation="landscape" r:id="rId4"/>
      <headerFooter alignWithMargins="0"/>
    </customSheetView>
    <customSheetView guid="{A483E518-C1FA-4CA5-BC5D-12DF2516F4BA}" scale="87" colorId="22" fitToPage="1" topLeftCell="A18">
      <selection activeCell="D35" sqref="D35"/>
      <pageMargins left="0.4" right="0.4" top="0.3" bottom="0.3" header="0.5" footer="0.5"/>
      <pageSetup scale="70" orientation="landscape" r:id="rId5"/>
      <headerFooter alignWithMargins="0"/>
    </customSheetView>
    <customSheetView guid="{7F4D4B31-14C7-431F-8554-797D686306A3}" scale="87" colorId="22" fitToPage="1" topLeftCell="A18">
      <selection activeCell="D35" sqref="D35"/>
      <pageMargins left="0.4" right="0.4" top="0.3" bottom="0.3" header="0.5" footer="0.5"/>
      <pageSetup scale="70" orientation="landscape" r:id="rId6"/>
      <headerFooter alignWithMargins="0"/>
    </customSheetView>
  </customSheetViews>
  <mergeCells count="6">
    <mergeCell ref="B10:I10"/>
    <mergeCell ref="B12:I12"/>
    <mergeCell ref="B5:I5"/>
    <mergeCell ref="B7:I7"/>
    <mergeCell ref="B8:I8"/>
    <mergeCell ref="B9:I9"/>
  </mergeCells>
  <phoneticPr fontId="83" type="noConversion"/>
  <pageMargins left="0.4" right="0.4" top="0.3" bottom="0.3" header="0.5" footer="0.5"/>
  <pageSetup scale="70" orientation="landscape" r:id="rId7"/>
  <headerFooter alignWithMargins="0"/>
  <customProperties>
    <customPr name="_pios_id" r:id="rId8"/>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43"/>
  <sheetViews>
    <sheetView workbookViewId="0"/>
  </sheetViews>
  <sheetFormatPr defaultColWidth="9.77734375" defaultRowHeight="15"/>
  <cols>
    <col min="1" max="1" width="6.109375" customWidth="1"/>
    <col min="2" max="2" width="36.5546875" customWidth="1"/>
    <col min="3" max="3" width="21.44140625" customWidth="1"/>
    <col min="4" max="4" width="15.77734375" customWidth="1"/>
    <col min="5" max="5" width="14.77734375" customWidth="1"/>
    <col min="6" max="7" width="12.77734375" customWidth="1"/>
  </cols>
  <sheetData>
    <row r="1" spans="1:7" ht="15.75" thickBot="1">
      <c r="A1" s="229" t="str">
        <f>'Data sheet'!A53</f>
        <v>Annual Report of New York American Water Company, Inc.  - Service Area 2                          Year Ended  December 31, 2018</v>
      </c>
      <c r="B1" s="229"/>
      <c r="C1" s="229"/>
      <c r="D1" s="229"/>
      <c r="E1" s="229"/>
      <c r="F1" s="229"/>
      <c r="G1" s="229"/>
    </row>
    <row r="2" spans="1:7">
      <c r="A2" s="137"/>
      <c r="B2" s="138"/>
      <c r="C2" s="138"/>
      <c r="D2" s="731"/>
      <c r="E2" s="731"/>
      <c r="F2" s="1359"/>
      <c r="G2" s="1360"/>
    </row>
    <row r="3" spans="1:7" ht="15.75">
      <c r="A3" s="125" t="s">
        <v>554</v>
      </c>
      <c r="B3" s="123"/>
      <c r="C3" s="123"/>
      <c r="D3" s="123"/>
      <c r="E3" s="123"/>
      <c r="F3" s="123"/>
      <c r="G3" s="140"/>
    </row>
    <row r="4" spans="1:7">
      <c r="A4" s="106"/>
      <c r="B4" s="107"/>
      <c r="C4" s="107"/>
      <c r="D4" s="141"/>
      <c r="E4" s="141"/>
      <c r="F4" s="1277"/>
      <c r="G4" s="110"/>
    </row>
    <row r="5" spans="1:7">
      <c r="A5" s="98"/>
      <c r="B5" s="1349" t="s">
        <v>555</v>
      </c>
      <c r="C5" s="1519"/>
      <c r="D5" s="114" t="s">
        <v>556</v>
      </c>
      <c r="E5" s="96"/>
      <c r="F5" s="868"/>
      <c r="G5" s="869"/>
    </row>
    <row r="6" spans="1:7">
      <c r="A6" s="95"/>
      <c r="B6" s="114" t="s">
        <v>1623</v>
      </c>
      <c r="C6" s="878"/>
      <c r="D6" s="114" t="s">
        <v>1624</v>
      </c>
      <c r="E6" s="96"/>
      <c r="F6" s="86"/>
      <c r="G6" s="87"/>
    </row>
    <row r="7" spans="1:7">
      <c r="A7" s="95"/>
      <c r="B7" s="114" t="s">
        <v>1625</v>
      </c>
      <c r="C7" s="878"/>
      <c r="D7" s="114" t="s">
        <v>1626</v>
      </c>
      <c r="E7" s="96"/>
      <c r="F7" s="86"/>
      <c r="G7" s="87"/>
    </row>
    <row r="8" spans="1:7">
      <c r="A8" s="95"/>
      <c r="B8" s="114" t="s">
        <v>1627</v>
      </c>
      <c r="C8" s="878"/>
      <c r="D8" s="114" t="s">
        <v>1535</v>
      </c>
      <c r="E8" s="96"/>
      <c r="F8" s="86"/>
      <c r="G8" s="87"/>
    </row>
    <row r="9" spans="1:7">
      <c r="A9" s="95"/>
      <c r="B9" s="114" t="s">
        <v>1536</v>
      </c>
      <c r="C9" s="878"/>
      <c r="D9" s="114" t="s">
        <v>1537</v>
      </c>
      <c r="E9" s="96"/>
      <c r="F9" s="86"/>
      <c r="G9" s="87"/>
    </row>
    <row r="10" spans="1:7">
      <c r="A10" s="95"/>
      <c r="B10" s="114" t="s">
        <v>1538</v>
      </c>
      <c r="C10" s="878"/>
      <c r="D10" s="114" t="s">
        <v>1539</v>
      </c>
      <c r="E10" s="96"/>
      <c r="F10" s="86"/>
      <c r="G10" s="87"/>
    </row>
    <row r="11" spans="1:7">
      <c r="A11" s="95"/>
      <c r="B11" s="114" t="s">
        <v>1540</v>
      </c>
      <c r="C11" s="878"/>
      <c r="D11" s="114" t="s">
        <v>1541</v>
      </c>
      <c r="E11" s="96"/>
      <c r="F11" s="86"/>
      <c r="G11" s="87"/>
    </row>
    <row r="12" spans="1:7">
      <c r="A12" s="95"/>
      <c r="B12" s="114" t="s">
        <v>2972</v>
      </c>
      <c r="C12" s="878"/>
      <c r="D12" s="114" t="s">
        <v>2973</v>
      </c>
      <c r="E12" s="96"/>
      <c r="F12" s="86"/>
      <c r="G12" s="87"/>
    </row>
    <row r="13" spans="1:7">
      <c r="A13" s="95"/>
      <c r="B13" s="114" t="s">
        <v>2974</v>
      </c>
      <c r="C13" s="878"/>
      <c r="D13" s="992"/>
      <c r="E13" s="96"/>
      <c r="F13" s="86"/>
      <c r="G13" s="87"/>
    </row>
    <row r="14" spans="1:7">
      <c r="A14" s="95"/>
      <c r="B14" s="114" t="s">
        <v>2975</v>
      </c>
      <c r="C14" s="878"/>
      <c r="D14" s="878"/>
      <c r="E14" s="96"/>
      <c r="F14" s="86"/>
      <c r="G14" s="87"/>
    </row>
    <row r="15" spans="1:7">
      <c r="A15" s="548" t="s">
        <v>1122</v>
      </c>
      <c r="B15" s="146"/>
      <c r="C15" s="1185" t="s">
        <v>2976</v>
      </c>
      <c r="D15" s="99"/>
      <c r="E15" s="770" t="s">
        <v>2977</v>
      </c>
      <c r="F15" s="770" t="s">
        <v>2976</v>
      </c>
      <c r="G15" s="1361" t="s">
        <v>2978</v>
      </c>
    </row>
    <row r="16" spans="1:7">
      <c r="A16" s="467" t="s">
        <v>1134</v>
      </c>
      <c r="B16" s="742" t="s">
        <v>2979</v>
      </c>
      <c r="C16" s="115" t="s">
        <v>2980</v>
      </c>
      <c r="D16" s="142" t="s">
        <v>2981</v>
      </c>
      <c r="E16" s="142" t="s">
        <v>2982</v>
      </c>
      <c r="F16" s="142" t="s">
        <v>2980</v>
      </c>
      <c r="G16" s="952" t="s">
        <v>2976</v>
      </c>
    </row>
    <row r="17" spans="1:7">
      <c r="A17" s="467"/>
      <c r="B17" s="742"/>
      <c r="C17" s="115" t="s">
        <v>2983</v>
      </c>
      <c r="D17" s="142"/>
      <c r="E17" s="742" t="s">
        <v>3759</v>
      </c>
      <c r="F17" s="742" t="s">
        <v>1675</v>
      </c>
      <c r="G17" s="952" t="s">
        <v>2980</v>
      </c>
    </row>
    <row r="18" spans="1:7">
      <c r="A18" s="549"/>
      <c r="B18" s="427" t="s">
        <v>3281</v>
      </c>
      <c r="C18" s="1187" t="s">
        <v>3282</v>
      </c>
      <c r="D18" s="427" t="s">
        <v>3283</v>
      </c>
      <c r="E18" s="427" t="s">
        <v>3284</v>
      </c>
      <c r="F18" s="427" t="s">
        <v>3429</v>
      </c>
      <c r="G18" s="960" t="s">
        <v>3430</v>
      </c>
    </row>
    <row r="19" spans="1:7">
      <c r="A19" s="548">
        <v>1</v>
      </c>
      <c r="B19" s="99"/>
      <c r="C19" s="598"/>
      <c r="D19" s="1697"/>
      <c r="E19" s="1698"/>
      <c r="F19" s="684" t="str">
        <f t="shared" ref="F19:F66" si="0">IF(ISERR(C19/E19),"  ",C19/E19)</f>
        <v xml:space="preserve">  </v>
      </c>
      <c r="G19" s="681" t="str">
        <f t="shared" ref="G19:G66" si="1">IF(ISERR(D19/C19),"  ",D19/C19)</f>
        <v xml:space="preserve">  </v>
      </c>
    </row>
    <row r="20" spans="1:7">
      <c r="A20" s="467">
        <f t="shared" ref="A20:A54" si="2">A19+1</f>
        <v>2</v>
      </c>
      <c r="B20" s="96" t="s">
        <v>4428</v>
      </c>
      <c r="C20" s="600">
        <f>+'302304'!D64</f>
        <v>4706113.986000007</v>
      </c>
      <c r="D20" s="600">
        <f>+'302304'!C64</f>
        <v>29094179.885487016</v>
      </c>
      <c r="E20" s="600">
        <f>+'302304'!E64</f>
        <v>46655</v>
      </c>
      <c r="F20" s="684">
        <f t="shared" si="0"/>
        <v>100.87051732933249</v>
      </c>
      <c r="G20" s="683">
        <f t="shared" si="1"/>
        <v>6.1822089248237289</v>
      </c>
    </row>
    <row r="21" spans="1:7">
      <c r="A21" s="467">
        <f t="shared" si="2"/>
        <v>3</v>
      </c>
      <c r="B21" s="1588" t="s">
        <v>4429</v>
      </c>
      <c r="C21" s="600"/>
      <c r="D21" s="600"/>
      <c r="E21" s="600"/>
      <c r="F21" s="684" t="str">
        <f t="shared" si="0"/>
        <v xml:space="preserve">  </v>
      </c>
      <c r="G21" s="683" t="str">
        <f t="shared" si="1"/>
        <v xml:space="preserve">  </v>
      </c>
    </row>
    <row r="22" spans="1:7">
      <c r="A22" s="116">
        <f t="shared" si="2"/>
        <v>4</v>
      </c>
      <c r="B22" s="2431"/>
      <c r="C22" s="684"/>
      <c r="D22" s="600"/>
      <c r="E22" s="600"/>
      <c r="F22" s="684" t="str">
        <f t="shared" si="0"/>
        <v xml:space="preserve">  </v>
      </c>
      <c r="G22" s="683" t="str">
        <f t="shared" si="1"/>
        <v xml:space="preserve">  </v>
      </c>
    </row>
    <row r="23" spans="1:7">
      <c r="A23" s="467">
        <f t="shared" si="2"/>
        <v>5</v>
      </c>
      <c r="B23" s="1252"/>
      <c r="C23" s="600"/>
      <c r="D23" s="600"/>
      <c r="E23" s="600"/>
      <c r="F23" s="684" t="str">
        <f t="shared" si="0"/>
        <v xml:space="preserve">  </v>
      </c>
      <c r="G23" s="683" t="str">
        <f t="shared" si="1"/>
        <v xml:space="preserve">  </v>
      </c>
    </row>
    <row r="24" spans="1:7">
      <c r="A24" s="467">
        <f t="shared" si="2"/>
        <v>6</v>
      </c>
      <c r="B24" s="96"/>
      <c r="C24" s="600"/>
      <c r="D24" s="600"/>
      <c r="E24" s="600"/>
      <c r="F24" s="684" t="str">
        <f t="shared" si="0"/>
        <v xml:space="preserve">  </v>
      </c>
      <c r="G24" s="683" t="str">
        <f t="shared" si="1"/>
        <v xml:space="preserve">  </v>
      </c>
    </row>
    <row r="25" spans="1:7">
      <c r="A25" s="467">
        <f t="shared" si="2"/>
        <v>7</v>
      </c>
      <c r="B25" s="1588"/>
      <c r="C25" s="600"/>
      <c r="D25" s="600"/>
      <c r="E25" s="600"/>
      <c r="F25" s="684" t="str">
        <f t="shared" si="0"/>
        <v xml:space="preserve">  </v>
      </c>
      <c r="G25" s="683" t="str">
        <f t="shared" si="1"/>
        <v xml:space="preserve">  </v>
      </c>
    </row>
    <row r="26" spans="1:7">
      <c r="A26" s="467">
        <f t="shared" si="2"/>
        <v>8</v>
      </c>
      <c r="B26" s="469" t="s">
        <v>1108</v>
      </c>
      <c r="C26" s="444">
        <f>SUM(C19:C25)</f>
        <v>4706113.986000007</v>
      </c>
      <c r="D26" s="440">
        <f>SUM(D19:D25)</f>
        <v>29094179.885487016</v>
      </c>
      <c r="E26" s="444">
        <f>SUM(E19:E25)</f>
        <v>46655</v>
      </c>
      <c r="F26" s="447">
        <f t="shared" si="0"/>
        <v>100.87051732933249</v>
      </c>
      <c r="G26" s="1362">
        <f t="shared" si="1"/>
        <v>6.1822089248237289</v>
      </c>
    </row>
    <row r="27" spans="1:7">
      <c r="A27" s="467">
        <f t="shared" si="2"/>
        <v>9</v>
      </c>
      <c r="B27" s="96"/>
      <c r="C27" s="600"/>
      <c r="D27" s="658"/>
      <c r="E27" s="600"/>
      <c r="F27" s="684" t="str">
        <f t="shared" si="0"/>
        <v xml:space="preserve">  </v>
      </c>
      <c r="G27" s="681" t="str">
        <f t="shared" si="1"/>
        <v xml:space="preserve">  </v>
      </c>
    </row>
    <row r="28" spans="1:7">
      <c r="A28" s="467">
        <f t="shared" si="2"/>
        <v>10</v>
      </c>
      <c r="B28" s="96" t="s">
        <v>4430</v>
      </c>
      <c r="C28" s="600">
        <f>+'302304'!G64</f>
        <v>729811.3400000002</v>
      </c>
      <c r="D28" s="600">
        <f>+'302304'!F64</f>
        <v>3274759.61</v>
      </c>
      <c r="E28" s="600">
        <f>+'302304'!H64</f>
        <v>2143</v>
      </c>
      <c r="F28" s="684">
        <f t="shared" si="0"/>
        <v>340.55592160522639</v>
      </c>
      <c r="G28" s="683">
        <f t="shared" si="1"/>
        <v>4.48713171543758</v>
      </c>
    </row>
    <row r="29" spans="1:7">
      <c r="A29" s="467">
        <f t="shared" si="2"/>
        <v>11</v>
      </c>
      <c r="B29" s="96" t="s">
        <v>4431</v>
      </c>
      <c r="C29" s="600"/>
      <c r="D29" s="600"/>
      <c r="E29" s="600"/>
      <c r="F29" s="684" t="str">
        <f t="shared" si="0"/>
        <v xml:space="preserve">  </v>
      </c>
      <c r="G29" s="683" t="str">
        <f t="shared" si="1"/>
        <v xml:space="preserve">  </v>
      </c>
    </row>
    <row r="30" spans="1:7">
      <c r="A30" s="467">
        <f t="shared" si="2"/>
        <v>12</v>
      </c>
      <c r="B30" s="505"/>
      <c r="C30" s="600"/>
      <c r="D30" s="600"/>
      <c r="E30" s="600"/>
      <c r="F30" s="684" t="str">
        <f t="shared" si="0"/>
        <v xml:space="preserve">  </v>
      </c>
      <c r="G30" s="683" t="str">
        <f t="shared" si="1"/>
        <v xml:space="preserve">  </v>
      </c>
    </row>
    <row r="31" spans="1:7">
      <c r="A31" s="467">
        <f t="shared" si="2"/>
        <v>13</v>
      </c>
      <c r="B31" s="96"/>
      <c r="C31" s="600"/>
      <c r="D31" s="600"/>
      <c r="E31" s="600"/>
      <c r="F31" s="684" t="str">
        <f t="shared" si="0"/>
        <v xml:space="preserve">  </v>
      </c>
      <c r="G31" s="683" t="str">
        <f t="shared" si="1"/>
        <v xml:space="preserve">  </v>
      </c>
    </row>
    <row r="32" spans="1:7">
      <c r="A32" s="467">
        <f t="shared" si="2"/>
        <v>14</v>
      </c>
      <c r="B32" s="96"/>
      <c r="C32" s="600"/>
      <c r="D32" s="600"/>
      <c r="E32" s="600"/>
      <c r="F32" s="684" t="str">
        <f t="shared" si="0"/>
        <v xml:space="preserve">  </v>
      </c>
      <c r="G32" s="683" t="str">
        <f t="shared" si="1"/>
        <v xml:space="preserve">  </v>
      </c>
    </row>
    <row r="33" spans="1:7">
      <c r="A33" s="467">
        <f t="shared" si="2"/>
        <v>15</v>
      </c>
      <c r="B33" s="96"/>
      <c r="C33" s="600"/>
      <c r="D33" s="600"/>
      <c r="E33" s="600"/>
      <c r="F33" s="684" t="str">
        <f t="shared" si="0"/>
        <v xml:space="preserve">  </v>
      </c>
      <c r="G33" s="683" t="str">
        <f t="shared" si="1"/>
        <v xml:space="preserve">  </v>
      </c>
    </row>
    <row r="34" spans="1:7">
      <c r="A34" s="467">
        <f t="shared" si="2"/>
        <v>16</v>
      </c>
      <c r="B34" s="469" t="s">
        <v>2594</v>
      </c>
      <c r="C34" s="444">
        <f>SUM(C27:C33)</f>
        <v>729811.3400000002</v>
      </c>
      <c r="D34" s="440">
        <f>SUM(D27:D33)</f>
        <v>3274759.61</v>
      </c>
      <c r="E34" s="444">
        <f>SUM(E27:E33)</f>
        <v>2143</v>
      </c>
      <c r="F34" s="447">
        <f t="shared" si="0"/>
        <v>340.55592160522639</v>
      </c>
      <c r="G34" s="1362">
        <f t="shared" si="1"/>
        <v>4.48713171543758</v>
      </c>
    </row>
    <row r="35" spans="1:7">
      <c r="A35" s="467">
        <f t="shared" si="2"/>
        <v>17</v>
      </c>
      <c r="B35" s="96"/>
      <c r="C35" s="600"/>
      <c r="D35" s="658"/>
      <c r="E35" s="600"/>
      <c r="F35" s="684" t="str">
        <f t="shared" si="0"/>
        <v xml:space="preserve">  </v>
      </c>
      <c r="G35" s="681" t="str">
        <f t="shared" si="1"/>
        <v xml:space="preserve">  </v>
      </c>
    </row>
    <row r="36" spans="1:7">
      <c r="A36" s="467">
        <f t="shared" si="2"/>
        <v>18</v>
      </c>
      <c r="B36" s="96"/>
      <c r="C36" s="600"/>
      <c r="D36" s="600"/>
      <c r="E36" s="600"/>
      <c r="F36" s="684" t="str">
        <f t="shared" si="0"/>
        <v xml:space="preserve">  </v>
      </c>
      <c r="G36" s="683" t="str">
        <f t="shared" si="1"/>
        <v xml:space="preserve">  </v>
      </c>
    </row>
    <row r="37" spans="1:7">
      <c r="A37" s="467">
        <f t="shared" si="2"/>
        <v>19</v>
      </c>
      <c r="B37" s="96"/>
      <c r="C37" s="600"/>
      <c r="D37" s="600"/>
      <c r="E37" s="600"/>
      <c r="F37" s="684" t="str">
        <f t="shared" si="0"/>
        <v xml:space="preserve">  </v>
      </c>
      <c r="G37" s="683" t="str">
        <f t="shared" si="1"/>
        <v xml:space="preserve">  </v>
      </c>
    </row>
    <row r="38" spans="1:7">
      <c r="A38" s="467">
        <f t="shared" si="2"/>
        <v>20</v>
      </c>
      <c r="B38" s="103"/>
      <c r="C38" s="600"/>
      <c r="D38" s="600"/>
      <c r="E38" s="600"/>
      <c r="F38" s="684" t="str">
        <f t="shared" si="0"/>
        <v xml:space="preserve">  </v>
      </c>
      <c r="G38" s="683" t="str">
        <f t="shared" si="1"/>
        <v xml:space="preserve">  </v>
      </c>
    </row>
    <row r="39" spans="1:7">
      <c r="A39" s="467">
        <f t="shared" si="2"/>
        <v>21</v>
      </c>
      <c r="B39" s="96"/>
      <c r="C39" s="600"/>
      <c r="D39" s="600"/>
      <c r="E39" s="600"/>
      <c r="F39" s="684" t="str">
        <f t="shared" si="0"/>
        <v xml:space="preserve">  </v>
      </c>
      <c r="G39" s="683" t="str">
        <f t="shared" si="1"/>
        <v xml:space="preserve">  </v>
      </c>
    </row>
    <row r="40" spans="1:7">
      <c r="A40" s="467">
        <f t="shared" si="2"/>
        <v>22</v>
      </c>
      <c r="B40" s="96"/>
      <c r="C40" s="600"/>
      <c r="D40" s="600"/>
      <c r="E40" s="600"/>
      <c r="F40" s="684" t="str">
        <f t="shared" si="0"/>
        <v xml:space="preserve">  </v>
      </c>
      <c r="G40" s="683" t="str">
        <f t="shared" si="1"/>
        <v xml:space="preserve">  </v>
      </c>
    </row>
    <row r="41" spans="1:7">
      <c r="A41" s="467">
        <f t="shared" si="2"/>
        <v>23</v>
      </c>
      <c r="B41" s="96"/>
      <c r="C41" s="600"/>
      <c r="D41" s="600"/>
      <c r="E41" s="600"/>
      <c r="F41" s="684" t="str">
        <f t="shared" si="0"/>
        <v xml:space="preserve">  </v>
      </c>
      <c r="G41" s="683" t="str">
        <f t="shared" si="1"/>
        <v xml:space="preserve">  </v>
      </c>
    </row>
    <row r="42" spans="1:7">
      <c r="A42" s="467">
        <f t="shared" si="2"/>
        <v>24</v>
      </c>
      <c r="B42" s="469" t="s">
        <v>2595</v>
      </c>
      <c r="C42" s="444">
        <f>SUM(C35:C41)</f>
        <v>0</v>
      </c>
      <c r="D42" s="440">
        <f>SUM(D35:D41)</f>
        <v>0</v>
      </c>
      <c r="E42" s="444">
        <f>SUM(E35:E41)</f>
        <v>0</v>
      </c>
      <c r="F42" s="447" t="str">
        <f t="shared" si="0"/>
        <v xml:space="preserve">  </v>
      </c>
      <c r="G42" s="1362" t="str">
        <f t="shared" si="1"/>
        <v xml:space="preserve">  </v>
      </c>
    </row>
    <row r="43" spans="1:7">
      <c r="A43" s="467">
        <f t="shared" si="2"/>
        <v>25</v>
      </c>
      <c r="B43" s="96" t="s">
        <v>4432</v>
      </c>
      <c r="C43" s="600" t="s">
        <v>4433</v>
      </c>
      <c r="D43" s="2163">
        <v>20041</v>
      </c>
      <c r="E43" s="600">
        <v>10</v>
      </c>
      <c r="F43" s="600"/>
      <c r="G43" s="681" t="str">
        <f t="shared" si="1"/>
        <v xml:space="preserve">  </v>
      </c>
    </row>
    <row r="44" spans="1:7">
      <c r="A44" s="467">
        <f t="shared" si="2"/>
        <v>26</v>
      </c>
      <c r="B44" s="96" t="s">
        <v>4434</v>
      </c>
      <c r="C44" s="600" t="s">
        <v>4433</v>
      </c>
      <c r="D44" s="600">
        <v>24347</v>
      </c>
      <c r="E44" s="600">
        <f>SUM('302304'!N18:N28)-'301'!E43</f>
        <v>349</v>
      </c>
      <c r="F44" s="684"/>
      <c r="G44" s="683" t="str">
        <f t="shared" si="1"/>
        <v xml:space="preserve">  </v>
      </c>
    </row>
    <row r="45" spans="1:7">
      <c r="A45" s="467">
        <f t="shared" si="2"/>
        <v>27</v>
      </c>
      <c r="B45" s="96" t="s">
        <v>4435</v>
      </c>
      <c r="C45" s="600" t="s">
        <v>4433</v>
      </c>
      <c r="D45" s="600">
        <v>178087</v>
      </c>
      <c r="E45" s="600">
        <f>SUM('302304'!N29:N34)</f>
        <v>42</v>
      </c>
      <c r="F45" s="684"/>
      <c r="G45" s="683" t="str">
        <f t="shared" si="1"/>
        <v xml:space="preserve">  </v>
      </c>
    </row>
    <row r="46" spans="1:7">
      <c r="A46" s="467">
        <f t="shared" si="2"/>
        <v>28</v>
      </c>
      <c r="B46" s="96"/>
      <c r="C46" s="600"/>
      <c r="D46" s="600"/>
      <c r="E46" s="600"/>
      <c r="F46" s="684" t="str">
        <f t="shared" si="0"/>
        <v xml:space="preserve">  </v>
      </c>
      <c r="G46" s="683" t="str">
        <f t="shared" si="1"/>
        <v xml:space="preserve">  </v>
      </c>
    </row>
    <row r="47" spans="1:7">
      <c r="A47" s="467">
        <f t="shared" si="2"/>
        <v>29</v>
      </c>
      <c r="B47" s="96"/>
      <c r="C47" s="600"/>
      <c r="D47" s="600"/>
      <c r="E47" s="600"/>
      <c r="F47" s="684" t="str">
        <f t="shared" si="0"/>
        <v xml:space="preserve">  </v>
      </c>
      <c r="G47" s="683" t="str">
        <f t="shared" si="1"/>
        <v xml:space="preserve">  </v>
      </c>
    </row>
    <row r="48" spans="1:7">
      <c r="A48" s="467">
        <f t="shared" si="2"/>
        <v>30</v>
      </c>
      <c r="B48" s="469" t="s">
        <v>2596</v>
      </c>
      <c r="C48" s="444">
        <f>SUM(C43:C47)</f>
        <v>0</v>
      </c>
      <c r="D48" s="440">
        <f>SUM(D43:D47)</f>
        <v>222475</v>
      </c>
      <c r="E48" s="444">
        <f>SUM(E43:E47)</f>
        <v>401</v>
      </c>
      <c r="F48" s="447">
        <f t="shared" si="0"/>
        <v>0</v>
      </c>
      <c r="G48" s="1362" t="str">
        <f t="shared" si="1"/>
        <v xml:space="preserve">  </v>
      </c>
    </row>
    <row r="49" spans="1:9">
      <c r="A49" s="467">
        <f t="shared" si="2"/>
        <v>31</v>
      </c>
      <c r="B49" s="103"/>
      <c r="C49" s="600"/>
      <c r="D49" s="2163"/>
      <c r="E49" s="600"/>
      <c r="F49" s="600"/>
      <c r="G49" s="681" t="str">
        <f t="shared" si="1"/>
        <v xml:space="preserve">  </v>
      </c>
    </row>
    <row r="50" spans="1:9">
      <c r="A50" s="467">
        <f t="shared" si="2"/>
        <v>32</v>
      </c>
      <c r="B50" s="1563" t="s">
        <v>4436</v>
      </c>
      <c r="C50" s="600" t="s">
        <v>4433</v>
      </c>
      <c r="D50" s="600">
        <f>SUM('302304'!O29:O35)</f>
        <v>352759.22000000003</v>
      </c>
      <c r="E50" s="600">
        <f>SUM('302304'!Q29:Q35)</f>
        <v>5</v>
      </c>
      <c r="F50" s="684"/>
      <c r="G50" s="683" t="str">
        <f t="shared" si="1"/>
        <v xml:space="preserve">  </v>
      </c>
    </row>
    <row r="51" spans="1:9">
      <c r="A51" s="467">
        <f t="shared" si="2"/>
        <v>33</v>
      </c>
      <c r="B51" s="1563" t="s">
        <v>4437</v>
      </c>
      <c r="C51" s="600" t="s">
        <v>4433</v>
      </c>
      <c r="D51" s="600">
        <f>SUM('302304'!O18:O28)</f>
        <v>1867682.63</v>
      </c>
      <c r="E51" s="600">
        <f>SUM('302304'!Q18:Q28)</f>
        <v>8</v>
      </c>
      <c r="F51" s="684">
        <f t="shared" si="0"/>
        <v>0</v>
      </c>
      <c r="G51" s="683" t="str">
        <f t="shared" si="1"/>
        <v xml:space="preserve">  </v>
      </c>
    </row>
    <row r="52" spans="1:9">
      <c r="A52" s="467">
        <f t="shared" si="2"/>
        <v>34</v>
      </c>
      <c r="B52" s="1563"/>
      <c r="C52" s="600"/>
      <c r="D52" s="600"/>
      <c r="E52" s="600"/>
      <c r="F52" s="684" t="str">
        <f t="shared" si="0"/>
        <v xml:space="preserve">  </v>
      </c>
      <c r="G52" s="683" t="str">
        <f t="shared" si="1"/>
        <v xml:space="preserve">  </v>
      </c>
    </row>
    <row r="53" spans="1:9">
      <c r="A53" s="467">
        <f t="shared" si="2"/>
        <v>35</v>
      </c>
      <c r="B53" s="96"/>
      <c r="C53" s="600"/>
      <c r="D53" s="600"/>
      <c r="E53" s="600"/>
      <c r="F53" s="684" t="str">
        <f t="shared" si="0"/>
        <v xml:space="preserve">  </v>
      </c>
      <c r="G53" s="683" t="str">
        <f t="shared" si="1"/>
        <v xml:space="preserve">  </v>
      </c>
    </row>
    <row r="54" spans="1:9">
      <c r="A54" s="467">
        <f t="shared" si="2"/>
        <v>36</v>
      </c>
      <c r="B54" s="469" t="s">
        <v>2597</v>
      </c>
      <c r="C54" s="444">
        <f>SUM(C49:C53)</f>
        <v>0</v>
      </c>
      <c r="D54" s="440">
        <f>SUM(D49:D53)</f>
        <v>2220441.85</v>
      </c>
      <c r="E54" s="444">
        <f>SUM(E49:E53)</f>
        <v>13</v>
      </c>
      <c r="F54" s="447">
        <f t="shared" si="0"/>
        <v>0</v>
      </c>
      <c r="G54" s="1362" t="str">
        <f t="shared" si="1"/>
        <v xml:space="preserve">  </v>
      </c>
    </row>
    <row r="55" spans="1:9">
      <c r="A55" s="467">
        <v>37</v>
      </c>
      <c r="B55" s="96"/>
      <c r="C55" s="600"/>
      <c r="D55" s="658"/>
      <c r="E55" s="600"/>
      <c r="F55" s="684" t="str">
        <f t="shared" si="0"/>
        <v xml:space="preserve">  </v>
      </c>
      <c r="G55" s="681" t="str">
        <f t="shared" si="1"/>
        <v xml:space="preserve">  </v>
      </c>
      <c r="I55" s="229"/>
    </row>
    <row r="56" spans="1:9">
      <c r="A56" s="467">
        <v>38</v>
      </c>
      <c r="B56" s="96" t="s">
        <v>4430</v>
      </c>
      <c r="C56" s="600">
        <f>+'300'!F27</f>
        <v>-28.6</v>
      </c>
      <c r="D56" s="600">
        <f>+'302304'!C125</f>
        <v>336.14</v>
      </c>
      <c r="E56" s="600">
        <f>+'300'!H27</f>
        <v>2</v>
      </c>
      <c r="F56" s="684">
        <f t="shared" si="0"/>
        <v>-14.3</v>
      </c>
      <c r="G56" s="683">
        <f t="shared" si="1"/>
        <v>-11.753146853146852</v>
      </c>
    </row>
    <row r="57" spans="1:9">
      <c r="A57" s="467">
        <v>39</v>
      </c>
      <c r="B57" s="96" t="s">
        <v>4438</v>
      </c>
      <c r="C57" s="600"/>
      <c r="D57" s="600"/>
      <c r="E57" s="600"/>
      <c r="F57" s="684" t="str">
        <f t="shared" si="0"/>
        <v xml:space="preserve">  </v>
      </c>
      <c r="G57" s="683" t="str">
        <f t="shared" si="1"/>
        <v xml:space="preserve">  </v>
      </c>
    </row>
    <row r="58" spans="1:9">
      <c r="A58" s="467">
        <v>40</v>
      </c>
      <c r="B58" s="96"/>
      <c r="C58" s="600"/>
      <c r="D58" s="600"/>
      <c r="E58" s="600"/>
      <c r="F58" s="684" t="str">
        <f t="shared" si="0"/>
        <v xml:space="preserve">  </v>
      </c>
      <c r="G58" s="683" t="str">
        <f t="shared" si="1"/>
        <v xml:space="preserve">  </v>
      </c>
    </row>
    <row r="59" spans="1:9">
      <c r="A59" s="467">
        <v>41</v>
      </c>
      <c r="B59" s="96"/>
      <c r="C59" s="600"/>
      <c r="D59" s="600"/>
      <c r="E59" s="600"/>
      <c r="F59" s="684" t="str">
        <f t="shared" si="0"/>
        <v xml:space="preserve">  </v>
      </c>
      <c r="G59" s="683" t="str">
        <f t="shared" si="1"/>
        <v xml:space="preserve">  </v>
      </c>
    </row>
    <row r="60" spans="1:9">
      <c r="A60" s="467">
        <v>42</v>
      </c>
      <c r="B60" s="469" t="s">
        <v>2598</v>
      </c>
      <c r="C60" s="444">
        <f>SUM(C55:C59)</f>
        <v>-28.6</v>
      </c>
      <c r="D60" s="440">
        <f>SUM(D55:D59)</f>
        <v>336.14</v>
      </c>
      <c r="E60" s="444">
        <f>SUM(E55:E59)</f>
        <v>2</v>
      </c>
      <c r="F60" s="447">
        <f t="shared" si="0"/>
        <v>-14.3</v>
      </c>
      <c r="G60" s="1362">
        <f t="shared" si="1"/>
        <v>-11.753146853146852</v>
      </c>
    </row>
    <row r="61" spans="1:9">
      <c r="A61" s="467">
        <v>43</v>
      </c>
      <c r="B61" s="96"/>
      <c r="C61" s="600"/>
      <c r="D61" s="600"/>
      <c r="E61" s="600"/>
      <c r="F61" s="684" t="str">
        <f t="shared" si="0"/>
        <v xml:space="preserve">  </v>
      </c>
      <c r="G61" s="681" t="str">
        <f t="shared" si="1"/>
        <v xml:space="preserve">  </v>
      </c>
    </row>
    <row r="62" spans="1:9">
      <c r="A62" s="467">
        <v>44</v>
      </c>
      <c r="B62" s="96"/>
      <c r="C62" s="600"/>
      <c r="D62" s="600"/>
      <c r="E62" s="600"/>
      <c r="F62" s="684" t="str">
        <f t="shared" si="0"/>
        <v xml:space="preserve">  </v>
      </c>
      <c r="G62" s="683" t="str">
        <f t="shared" si="1"/>
        <v xml:space="preserve">  </v>
      </c>
    </row>
    <row r="63" spans="1:9">
      <c r="A63" s="467">
        <v>45</v>
      </c>
      <c r="B63" s="96"/>
      <c r="C63" s="600"/>
      <c r="D63" s="600"/>
      <c r="E63" s="600"/>
      <c r="F63" s="684" t="str">
        <f t="shared" si="0"/>
        <v xml:space="preserve">  </v>
      </c>
      <c r="G63" s="683" t="str">
        <f t="shared" si="1"/>
        <v xml:space="preserve">  </v>
      </c>
    </row>
    <row r="64" spans="1:9">
      <c r="A64" s="467">
        <v>46</v>
      </c>
      <c r="B64" s="156"/>
      <c r="C64" s="600"/>
      <c r="D64" s="684"/>
      <c r="E64" s="684"/>
      <c r="F64" s="684" t="str">
        <f t="shared" si="0"/>
        <v xml:space="preserve">  </v>
      </c>
      <c r="G64" s="683" t="str">
        <f t="shared" si="1"/>
        <v xml:space="preserve">  </v>
      </c>
    </row>
    <row r="65" spans="1:7">
      <c r="A65" s="467">
        <v>47</v>
      </c>
      <c r="B65" s="156"/>
      <c r="C65" s="600"/>
      <c r="D65" s="600"/>
      <c r="E65" s="600"/>
      <c r="F65" s="684" t="str">
        <f t="shared" si="0"/>
        <v xml:space="preserve">  </v>
      </c>
      <c r="G65" s="683" t="str">
        <f t="shared" si="1"/>
        <v xml:space="preserve">  </v>
      </c>
    </row>
    <row r="66" spans="1:7" ht="15.75" thickBot="1">
      <c r="A66" s="457">
        <v>48</v>
      </c>
      <c r="B66" s="556" t="s">
        <v>2599</v>
      </c>
      <c r="C66" s="885">
        <f>SUM(C61:C65)</f>
        <v>0</v>
      </c>
      <c r="D66" s="460">
        <f>SUM(D61:D65)</f>
        <v>0</v>
      </c>
      <c r="E66" s="885">
        <f>SUM(E61:E65)</f>
        <v>0</v>
      </c>
      <c r="F66" s="883" t="str">
        <f t="shared" si="0"/>
        <v xml:space="preserve">  </v>
      </c>
      <c r="G66" s="1363" t="str">
        <f t="shared" si="1"/>
        <v xml:space="preserve">  </v>
      </c>
    </row>
    <row r="67" spans="1:7">
      <c r="A67" s="96"/>
      <c r="B67" s="96"/>
      <c r="C67" s="96"/>
      <c r="D67" s="96"/>
      <c r="E67" s="96"/>
      <c r="F67" s="96"/>
      <c r="G67" s="465" t="s">
        <v>1527</v>
      </c>
    </row>
    <row r="68" spans="1:7">
      <c r="A68" s="123" t="s">
        <v>2600</v>
      </c>
      <c r="B68" s="123"/>
      <c r="C68" s="123"/>
      <c r="D68" s="123"/>
      <c r="E68" s="123"/>
      <c r="F68" s="123"/>
      <c r="G68" s="123"/>
    </row>
    <row r="69" spans="1:7">
      <c r="A69" s="229"/>
      <c r="B69" s="229"/>
      <c r="C69" s="229"/>
      <c r="D69" s="229"/>
      <c r="E69" s="229"/>
      <c r="F69" s="229"/>
      <c r="G69" s="229"/>
    </row>
    <row r="70" spans="1:7">
      <c r="A70" s="229"/>
      <c r="B70" s="229"/>
      <c r="C70" s="229"/>
      <c r="D70" s="229"/>
      <c r="E70" s="229"/>
      <c r="F70" s="229"/>
      <c r="G70" s="229"/>
    </row>
    <row r="71" spans="1:7">
      <c r="A71" s="229"/>
      <c r="B71" s="229"/>
      <c r="C71" s="229"/>
      <c r="D71" s="229"/>
      <c r="E71" s="229"/>
      <c r="F71" s="229"/>
      <c r="G71" s="229"/>
    </row>
    <row r="72" spans="1:7">
      <c r="A72" s="229"/>
      <c r="B72" s="229"/>
      <c r="C72" s="229"/>
      <c r="D72" s="229"/>
      <c r="E72" s="229"/>
      <c r="F72" s="229"/>
      <c r="G72" s="229"/>
    </row>
    <row r="73" spans="1:7">
      <c r="A73" s="96"/>
      <c r="B73" s="96"/>
      <c r="C73" s="96"/>
      <c r="D73" s="96"/>
      <c r="E73" s="123"/>
      <c r="F73" s="123"/>
      <c r="G73" s="123"/>
    </row>
    <row r="74" spans="1:7">
      <c r="A74" s="96"/>
      <c r="B74" s="96"/>
      <c r="C74" s="878"/>
      <c r="D74" s="878"/>
      <c r="E74" s="229"/>
      <c r="F74" s="229"/>
      <c r="G74" s="229"/>
    </row>
    <row r="75" spans="1:7" ht="15.75">
      <c r="A75" s="96"/>
      <c r="B75" s="512" t="s">
        <v>3164</v>
      </c>
      <c r="C75" s="229"/>
      <c r="D75" s="229"/>
      <c r="E75" s="229"/>
      <c r="F75" s="229"/>
      <c r="G75" s="229"/>
    </row>
    <row r="76" spans="1:7">
      <c r="A76" s="229"/>
      <c r="B76" s="229"/>
      <c r="C76" s="229"/>
      <c r="D76" s="229"/>
      <c r="E76" s="229"/>
      <c r="F76" s="229"/>
      <c r="G76" s="229"/>
    </row>
    <row r="77" spans="1:7" ht="15.75" thickBot="1">
      <c r="A77" s="95"/>
      <c r="B77" s="96"/>
      <c r="C77" s="96"/>
      <c r="D77" s="96"/>
      <c r="E77" s="96"/>
      <c r="F77" s="1277"/>
      <c r="G77" s="229"/>
    </row>
    <row r="78" spans="1:7">
      <c r="A78" s="137"/>
      <c r="B78" s="138"/>
      <c r="C78" s="138"/>
      <c r="D78" s="138"/>
      <c r="E78" s="138"/>
      <c r="F78" s="138"/>
      <c r="G78" s="139"/>
    </row>
    <row r="79" spans="1:7">
      <c r="A79" s="671" t="s">
        <v>2601</v>
      </c>
      <c r="B79" s="123"/>
      <c r="C79" s="123"/>
      <c r="D79" s="123"/>
      <c r="E79" s="123"/>
      <c r="F79" s="123"/>
      <c r="G79" s="140"/>
    </row>
    <row r="80" spans="1:7">
      <c r="A80" s="95"/>
      <c r="B80" s="96"/>
      <c r="C80" s="96"/>
      <c r="D80" s="96"/>
      <c r="E80" s="96"/>
      <c r="F80" s="96"/>
      <c r="G80" s="97"/>
    </row>
    <row r="81" spans="1:7">
      <c r="A81" s="548" t="s">
        <v>1122</v>
      </c>
      <c r="B81" s="146"/>
      <c r="C81" s="101"/>
      <c r="D81" s="99"/>
      <c r="E81" s="770" t="s">
        <v>2602</v>
      </c>
      <c r="F81" s="770" t="s">
        <v>2603</v>
      </c>
      <c r="G81" s="1361" t="s">
        <v>2604</v>
      </c>
    </row>
    <row r="82" spans="1:7">
      <c r="A82" s="467" t="s">
        <v>1134</v>
      </c>
      <c r="B82" s="742" t="s">
        <v>2979</v>
      </c>
      <c r="C82" s="115" t="s">
        <v>2605</v>
      </c>
      <c r="D82" s="142" t="s">
        <v>2981</v>
      </c>
      <c r="E82" s="142" t="s">
        <v>2606</v>
      </c>
      <c r="F82" s="142" t="s">
        <v>2607</v>
      </c>
      <c r="G82" s="952" t="s">
        <v>2608</v>
      </c>
    </row>
    <row r="83" spans="1:7">
      <c r="A83" s="549"/>
      <c r="B83" s="427" t="s">
        <v>3281</v>
      </c>
      <c r="C83" s="1187" t="s">
        <v>3282</v>
      </c>
      <c r="D83" s="427" t="s">
        <v>3283</v>
      </c>
      <c r="E83" s="427" t="s">
        <v>3284</v>
      </c>
      <c r="F83" s="427" t="s">
        <v>3429</v>
      </c>
      <c r="G83" s="960" t="s">
        <v>3430</v>
      </c>
    </row>
    <row r="84" spans="1:7">
      <c r="A84" s="548">
        <v>1</v>
      </c>
      <c r="B84" s="99"/>
      <c r="C84" s="598"/>
      <c r="D84" s="787"/>
      <c r="E84" s="598"/>
      <c r="F84" s="684" t="str">
        <f t="shared" ref="F84:F115" si="3">IF(ISERR(C84/E84*1000),"  ",C84/E84*1000)</f>
        <v xml:space="preserve">  </v>
      </c>
      <c r="G84" s="1364" t="str">
        <f t="shared" ref="G84:G115" si="4">IF(ISERR(D84/C84/1000),"  ",D84/C84/1000)</f>
        <v xml:space="preserve">  </v>
      </c>
    </row>
    <row r="85" spans="1:7">
      <c r="A85" s="467">
        <f t="shared" ref="A85:A107" si="5">A84+1</f>
        <v>2</v>
      </c>
      <c r="B85" s="96"/>
      <c r="C85" s="600"/>
      <c r="D85" s="600"/>
      <c r="E85" s="600"/>
      <c r="F85" s="684" t="str">
        <f t="shared" si="3"/>
        <v xml:space="preserve">  </v>
      </c>
      <c r="G85" s="1365" t="str">
        <f t="shared" si="4"/>
        <v xml:space="preserve">  </v>
      </c>
    </row>
    <row r="86" spans="1:7">
      <c r="A86" s="467">
        <f t="shared" si="5"/>
        <v>3</v>
      </c>
      <c r="B86" s="96"/>
      <c r="C86" s="600"/>
      <c r="D86" s="600"/>
      <c r="E86" s="600"/>
      <c r="F86" s="684" t="str">
        <f t="shared" si="3"/>
        <v xml:space="preserve">  </v>
      </c>
      <c r="G86" s="1365" t="str">
        <f t="shared" si="4"/>
        <v xml:space="preserve">  </v>
      </c>
    </row>
    <row r="87" spans="1:7">
      <c r="A87" s="467">
        <f t="shared" si="5"/>
        <v>4</v>
      </c>
      <c r="B87" s="96"/>
      <c r="C87" s="600"/>
      <c r="D87" s="600"/>
      <c r="E87" s="600"/>
      <c r="F87" s="684" t="str">
        <f t="shared" si="3"/>
        <v xml:space="preserve">  </v>
      </c>
      <c r="G87" s="1365" t="str">
        <f t="shared" si="4"/>
        <v xml:space="preserve">  </v>
      </c>
    </row>
    <row r="88" spans="1:7">
      <c r="A88" s="467">
        <f t="shared" si="5"/>
        <v>5</v>
      </c>
      <c r="B88" s="96"/>
      <c r="C88" s="600"/>
      <c r="D88" s="600"/>
      <c r="E88" s="600"/>
      <c r="F88" s="684" t="str">
        <f t="shared" si="3"/>
        <v xml:space="preserve">  </v>
      </c>
      <c r="G88" s="1365" t="str">
        <f t="shared" si="4"/>
        <v xml:space="preserve">  </v>
      </c>
    </row>
    <row r="89" spans="1:7">
      <c r="A89" s="467">
        <f t="shared" si="5"/>
        <v>6</v>
      </c>
      <c r="B89" s="96"/>
      <c r="C89" s="600"/>
      <c r="D89" s="600"/>
      <c r="E89" s="600"/>
      <c r="F89" s="684" t="str">
        <f t="shared" si="3"/>
        <v xml:space="preserve">  </v>
      </c>
      <c r="G89" s="1365" t="str">
        <f t="shared" si="4"/>
        <v xml:space="preserve">  </v>
      </c>
    </row>
    <row r="90" spans="1:7">
      <c r="A90" s="467">
        <f t="shared" si="5"/>
        <v>7</v>
      </c>
      <c r="B90" s="96"/>
      <c r="C90" s="600"/>
      <c r="D90" s="600"/>
      <c r="E90" s="600"/>
      <c r="F90" s="684" t="str">
        <f t="shared" si="3"/>
        <v xml:space="preserve">  </v>
      </c>
      <c r="G90" s="1365" t="str">
        <f t="shared" si="4"/>
        <v xml:space="preserve">  </v>
      </c>
    </row>
    <row r="91" spans="1:7">
      <c r="A91" s="467">
        <f t="shared" si="5"/>
        <v>8</v>
      </c>
      <c r="B91" s="96"/>
      <c r="C91" s="600"/>
      <c r="D91" s="600"/>
      <c r="E91" s="600"/>
      <c r="F91" s="684" t="str">
        <f t="shared" si="3"/>
        <v xml:space="preserve">  </v>
      </c>
      <c r="G91" s="1365" t="str">
        <f t="shared" si="4"/>
        <v xml:space="preserve">  </v>
      </c>
    </row>
    <row r="92" spans="1:7">
      <c r="A92" s="467">
        <f t="shared" si="5"/>
        <v>9</v>
      </c>
      <c r="B92" s="96"/>
      <c r="C92" s="600"/>
      <c r="D92" s="600"/>
      <c r="E92" s="600"/>
      <c r="F92" s="684" t="str">
        <f t="shared" si="3"/>
        <v xml:space="preserve">  </v>
      </c>
      <c r="G92" s="1365" t="str">
        <f t="shared" si="4"/>
        <v xml:space="preserve">  </v>
      </c>
    </row>
    <row r="93" spans="1:7">
      <c r="A93" s="467">
        <f t="shared" si="5"/>
        <v>10</v>
      </c>
      <c r="B93" s="96"/>
      <c r="C93" s="600"/>
      <c r="D93" s="600"/>
      <c r="E93" s="600"/>
      <c r="F93" s="684" t="str">
        <f t="shared" si="3"/>
        <v xml:space="preserve">  </v>
      </c>
      <c r="G93" s="1365" t="str">
        <f t="shared" si="4"/>
        <v xml:space="preserve">  </v>
      </c>
    </row>
    <row r="94" spans="1:7">
      <c r="A94" s="467">
        <f t="shared" si="5"/>
        <v>11</v>
      </c>
      <c r="B94" s="96"/>
      <c r="C94" s="600"/>
      <c r="D94" s="600"/>
      <c r="E94" s="600"/>
      <c r="F94" s="684" t="str">
        <f t="shared" si="3"/>
        <v xml:space="preserve">  </v>
      </c>
      <c r="G94" s="1365" t="str">
        <f t="shared" si="4"/>
        <v xml:space="preserve">  </v>
      </c>
    </row>
    <row r="95" spans="1:7">
      <c r="A95" s="467">
        <f t="shared" si="5"/>
        <v>12</v>
      </c>
      <c r="B95" s="96"/>
      <c r="C95" s="600"/>
      <c r="D95" s="600"/>
      <c r="E95" s="600"/>
      <c r="F95" s="684" t="str">
        <f t="shared" si="3"/>
        <v xml:space="preserve">  </v>
      </c>
      <c r="G95" s="1365" t="str">
        <f t="shared" si="4"/>
        <v xml:space="preserve">  </v>
      </c>
    </row>
    <row r="96" spans="1:7">
      <c r="A96" s="467">
        <f t="shared" si="5"/>
        <v>13</v>
      </c>
      <c r="B96" s="96"/>
      <c r="C96" s="600"/>
      <c r="D96" s="600"/>
      <c r="E96" s="600"/>
      <c r="F96" s="684" t="str">
        <f t="shared" si="3"/>
        <v xml:space="preserve">  </v>
      </c>
      <c r="G96" s="1365" t="str">
        <f t="shared" si="4"/>
        <v xml:space="preserve">  </v>
      </c>
    </row>
    <row r="97" spans="1:7">
      <c r="A97" s="467">
        <f t="shared" si="5"/>
        <v>14</v>
      </c>
      <c r="B97" s="96"/>
      <c r="C97" s="600"/>
      <c r="D97" s="600"/>
      <c r="E97" s="600"/>
      <c r="F97" s="684" t="str">
        <f t="shared" si="3"/>
        <v xml:space="preserve">  </v>
      </c>
      <c r="G97" s="1365" t="str">
        <f t="shared" si="4"/>
        <v xml:space="preserve">  </v>
      </c>
    </row>
    <row r="98" spans="1:7">
      <c r="A98" s="467">
        <f t="shared" si="5"/>
        <v>15</v>
      </c>
      <c r="B98" s="96"/>
      <c r="C98" s="600"/>
      <c r="D98" s="600"/>
      <c r="E98" s="600"/>
      <c r="F98" s="684" t="str">
        <f t="shared" si="3"/>
        <v xml:space="preserve">  </v>
      </c>
      <c r="G98" s="1365" t="str">
        <f t="shared" si="4"/>
        <v xml:space="preserve">  </v>
      </c>
    </row>
    <row r="99" spans="1:7">
      <c r="A99" s="467">
        <f t="shared" si="5"/>
        <v>16</v>
      </c>
      <c r="B99" s="96"/>
      <c r="C99" s="600"/>
      <c r="D99" s="600"/>
      <c r="E99" s="600"/>
      <c r="F99" s="684" t="str">
        <f t="shared" si="3"/>
        <v xml:space="preserve">  </v>
      </c>
      <c r="G99" s="1365" t="str">
        <f t="shared" si="4"/>
        <v xml:space="preserve">  </v>
      </c>
    </row>
    <row r="100" spans="1:7">
      <c r="A100" s="467">
        <f t="shared" si="5"/>
        <v>17</v>
      </c>
      <c r="B100" s="96"/>
      <c r="C100" s="600"/>
      <c r="D100" s="600"/>
      <c r="E100" s="600"/>
      <c r="F100" s="684" t="str">
        <f t="shared" si="3"/>
        <v xml:space="preserve">  </v>
      </c>
      <c r="G100" s="1365" t="str">
        <f t="shared" si="4"/>
        <v xml:space="preserve">  </v>
      </c>
    </row>
    <row r="101" spans="1:7">
      <c r="A101" s="467">
        <f t="shared" si="5"/>
        <v>18</v>
      </c>
      <c r="B101" s="96"/>
      <c r="C101" s="600"/>
      <c r="D101" s="600"/>
      <c r="E101" s="600"/>
      <c r="F101" s="684" t="str">
        <f t="shared" si="3"/>
        <v xml:space="preserve">  </v>
      </c>
      <c r="G101" s="1365" t="str">
        <f t="shared" si="4"/>
        <v xml:space="preserve">  </v>
      </c>
    </row>
    <row r="102" spans="1:7">
      <c r="A102" s="467">
        <f t="shared" si="5"/>
        <v>19</v>
      </c>
      <c r="B102" s="96"/>
      <c r="C102" s="600"/>
      <c r="D102" s="600"/>
      <c r="E102" s="600"/>
      <c r="F102" s="684" t="str">
        <f t="shared" si="3"/>
        <v xml:space="preserve">  </v>
      </c>
      <c r="G102" s="1365" t="str">
        <f t="shared" si="4"/>
        <v xml:space="preserve">  </v>
      </c>
    </row>
    <row r="103" spans="1:7">
      <c r="A103" s="467">
        <f t="shared" si="5"/>
        <v>20</v>
      </c>
      <c r="B103" s="96"/>
      <c r="C103" s="600"/>
      <c r="D103" s="600"/>
      <c r="E103" s="600"/>
      <c r="F103" s="684" t="str">
        <f t="shared" si="3"/>
        <v xml:space="preserve">  </v>
      </c>
      <c r="G103" s="1365" t="str">
        <f t="shared" si="4"/>
        <v xml:space="preserve">  </v>
      </c>
    </row>
    <row r="104" spans="1:7">
      <c r="A104" s="467">
        <f t="shared" si="5"/>
        <v>21</v>
      </c>
      <c r="B104" s="96"/>
      <c r="C104" s="600"/>
      <c r="D104" s="600"/>
      <c r="E104" s="600"/>
      <c r="F104" s="684" t="str">
        <f t="shared" si="3"/>
        <v xml:space="preserve">  </v>
      </c>
      <c r="G104" s="1365" t="str">
        <f t="shared" si="4"/>
        <v xml:space="preserve">  </v>
      </c>
    </row>
    <row r="105" spans="1:7">
      <c r="A105" s="467">
        <f t="shared" si="5"/>
        <v>22</v>
      </c>
      <c r="B105" s="96"/>
      <c r="C105" s="600"/>
      <c r="D105" s="600"/>
      <c r="E105" s="600"/>
      <c r="F105" s="684" t="str">
        <f t="shared" si="3"/>
        <v xml:space="preserve">  </v>
      </c>
      <c r="G105" s="1365" t="str">
        <f t="shared" si="4"/>
        <v xml:space="preserve">  </v>
      </c>
    </row>
    <row r="106" spans="1:7">
      <c r="A106" s="467">
        <f t="shared" si="5"/>
        <v>23</v>
      </c>
      <c r="B106" s="96"/>
      <c r="C106" s="600"/>
      <c r="D106" s="600"/>
      <c r="E106" s="600"/>
      <c r="F106" s="684" t="str">
        <f t="shared" si="3"/>
        <v xml:space="preserve">  </v>
      </c>
      <c r="G106" s="1365" t="str">
        <f t="shared" si="4"/>
        <v xml:space="preserve">  </v>
      </c>
    </row>
    <row r="107" spans="1:7">
      <c r="A107" s="467">
        <f t="shared" si="5"/>
        <v>24</v>
      </c>
      <c r="B107" s="96"/>
      <c r="C107" s="600"/>
      <c r="D107" s="600"/>
      <c r="E107" s="600"/>
      <c r="F107" s="684" t="str">
        <f t="shared" si="3"/>
        <v xml:space="preserve">  </v>
      </c>
      <c r="G107" s="1365" t="str">
        <f t="shared" si="4"/>
        <v xml:space="preserve">  </v>
      </c>
    </row>
    <row r="108" spans="1:7">
      <c r="A108" s="467">
        <v>25</v>
      </c>
      <c r="B108" s="96"/>
      <c r="C108" s="600"/>
      <c r="D108" s="600"/>
      <c r="E108" s="600"/>
      <c r="F108" s="684" t="str">
        <f t="shared" si="3"/>
        <v xml:space="preserve">  </v>
      </c>
      <c r="G108" s="1365" t="str">
        <f t="shared" si="4"/>
        <v xml:space="preserve">  </v>
      </c>
    </row>
    <row r="109" spans="1:7">
      <c r="A109" s="467">
        <v>26</v>
      </c>
      <c r="B109" s="96"/>
      <c r="C109" s="600"/>
      <c r="D109" s="600"/>
      <c r="E109" s="600"/>
      <c r="F109" s="684" t="str">
        <f t="shared" si="3"/>
        <v xml:space="preserve">  </v>
      </c>
      <c r="G109" s="1365" t="str">
        <f t="shared" si="4"/>
        <v xml:space="preserve">  </v>
      </c>
    </row>
    <row r="110" spans="1:7">
      <c r="A110" s="467">
        <v>27</v>
      </c>
      <c r="B110" s="96"/>
      <c r="C110" s="600"/>
      <c r="D110" s="600"/>
      <c r="E110" s="600"/>
      <c r="F110" s="684" t="str">
        <f t="shared" si="3"/>
        <v xml:space="preserve">  </v>
      </c>
      <c r="G110" s="1365" t="str">
        <f t="shared" si="4"/>
        <v xml:space="preserve">  </v>
      </c>
    </row>
    <row r="111" spans="1:7">
      <c r="A111" s="467">
        <v>28</v>
      </c>
      <c r="B111" s="96"/>
      <c r="C111" s="600"/>
      <c r="D111" s="600"/>
      <c r="E111" s="600"/>
      <c r="F111" s="684" t="str">
        <f t="shared" si="3"/>
        <v xml:space="preserve">  </v>
      </c>
      <c r="G111" s="1365" t="str">
        <f t="shared" si="4"/>
        <v xml:space="preserve">  </v>
      </c>
    </row>
    <row r="112" spans="1:7">
      <c r="A112" s="467">
        <v>29</v>
      </c>
      <c r="B112" s="96"/>
      <c r="C112" s="600"/>
      <c r="D112" s="600"/>
      <c r="E112" s="600"/>
      <c r="F112" s="684" t="str">
        <f t="shared" si="3"/>
        <v xml:space="preserve">  </v>
      </c>
      <c r="G112" s="1365" t="str">
        <f t="shared" si="4"/>
        <v xml:space="preserve">  </v>
      </c>
    </row>
    <row r="113" spans="1:7">
      <c r="A113" s="467">
        <v>30</v>
      </c>
      <c r="B113" s="96"/>
      <c r="C113" s="600"/>
      <c r="D113" s="600"/>
      <c r="E113" s="600"/>
      <c r="F113" s="684" t="str">
        <f t="shared" si="3"/>
        <v xml:space="preserve">  </v>
      </c>
      <c r="G113" s="1365" t="str">
        <f t="shared" si="4"/>
        <v xml:space="preserve">  </v>
      </c>
    </row>
    <row r="114" spans="1:7">
      <c r="A114" s="467">
        <v>31</v>
      </c>
      <c r="B114" s="96"/>
      <c r="C114" s="600"/>
      <c r="D114" s="600"/>
      <c r="E114" s="600"/>
      <c r="F114" s="684" t="str">
        <f t="shared" si="3"/>
        <v xml:space="preserve">  </v>
      </c>
      <c r="G114" s="1365" t="str">
        <f t="shared" si="4"/>
        <v xml:space="preserve">  </v>
      </c>
    </row>
    <row r="115" spans="1:7">
      <c r="A115" s="467">
        <v>32</v>
      </c>
      <c r="B115" s="96"/>
      <c r="C115" s="600"/>
      <c r="D115" s="600"/>
      <c r="E115" s="600"/>
      <c r="F115" s="684" t="str">
        <f t="shared" si="3"/>
        <v xml:space="preserve">  </v>
      </c>
      <c r="G115" s="1365" t="str">
        <f t="shared" si="4"/>
        <v xml:space="preserve">  </v>
      </c>
    </row>
    <row r="116" spans="1:7">
      <c r="A116" s="467">
        <v>33</v>
      </c>
      <c r="B116" s="96"/>
      <c r="C116" s="600"/>
      <c r="D116" s="600"/>
      <c r="E116" s="600"/>
      <c r="F116" s="684" t="str">
        <f t="shared" ref="F116:F137" si="6">IF(ISERR(C116/E116*1000),"  ",C116/E116*1000)</f>
        <v xml:space="preserve">  </v>
      </c>
      <c r="G116" s="1365" t="str">
        <f t="shared" ref="G116:G137" si="7">IF(ISERR(D116/C116/1000),"  ",D116/C116/1000)</f>
        <v xml:space="preserve">  </v>
      </c>
    </row>
    <row r="117" spans="1:7">
      <c r="A117" s="467">
        <v>34</v>
      </c>
      <c r="B117" s="96"/>
      <c r="C117" s="600"/>
      <c r="D117" s="600"/>
      <c r="E117" s="600"/>
      <c r="F117" s="684" t="str">
        <f t="shared" si="6"/>
        <v xml:space="preserve">  </v>
      </c>
      <c r="G117" s="1365" t="str">
        <f t="shared" si="7"/>
        <v xml:space="preserve">  </v>
      </c>
    </row>
    <row r="118" spans="1:7">
      <c r="A118" s="467">
        <v>35</v>
      </c>
      <c r="B118" s="96"/>
      <c r="C118" s="600"/>
      <c r="D118" s="600"/>
      <c r="E118" s="600"/>
      <c r="F118" s="684" t="str">
        <f t="shared" si="6"/>
        <v xml:space="preserve">  </v>
      </c>
      <c r="G118" s="1365" t="str">
        <f t="shared" si="7"/>
        <v xml:space="preserve">  </v>
      </c>
    </row>
    <row r="119" spans="1:7">
      <c r="A119" s="467">
        <v>36</v>
      </c>
      <c r="B119" s="96"/>
      <c r="C119" s="600"/>
      <c r="D119" s="600"/>
      <c r="E119" s="600"/>
      <c r="F119" s="684" t="str">
        <f t="shared" si="6"/>
        <v xml:space="preserve">  </v>
      </c>
      <c r="G119" s="1365" t="str">
        <f t="shared" si="7"/>
        <v xml:space="preserve">  </v>
      </c>
    </row>
    <row r="120" spans="1:7">
      <c r="A120" s="467">
        <v>37</v>
      </c>
      <c r="B120" s="96"/>
      <c r="C120" s="600"/>
      <c r="D120" s="600"/>
      <c r="E120" s="600"/>
      <c r="F120" s="684" t="str">
        <f t="shared" si="6"/>
        <v xml:space="preserve">  </v>
      </c>
      <c r="G120" s="1365" t="str">
        <f t="shared" si="7"/>
        <v xml:space="preserve">  </v>
      </c>
    </row>
    <row r="121" spans="1:7">
      <c r="A121" s="467">
        <v>38</v>
      </c>
      <c r="B121" s="96"/>
      <c r="C121" s="600"/>
      <c r="D121" s="600"/>
      <c r="E121" s="600"/>
      <c r="F121" s="684" t="str">
        <f t="shared" si="6"/>
        <v xml:space="preserve">  </v>
      </c>
      <c r="G121" s="1365" t="str">
        <f t="shared" si="7"/>
        <v xml:space="preserve">  </v>
      </c>
    </row>
    <row r="122" spans="1:7">
      <c r="A122" s="467">
        <v>39</v>
      </c>
      <c r="B122" s="96"/>
      <c r="C122" s="600"/>
      <c r="D122" s="600"/>
      <c r="E122" s="600"/>
      <c r="F122" s="684" t="str">
        <f t="shared" si="6"/>
        <v xml:space="preserve">  </v>
      </c>
      <c r="G122" s="1365" t="str">
        <f t="shared" si="7"/>
        <v xml:space="preserve">  </v>
      </c>
    </row>
    <row r="123" spans="1:7">
      <c r="A123" s="467">
        <v>40</v>
      </c>
      <c r="B123" s="96"/>
      <c r="C123" s="600"/>
      <c r="D123" s="600"/>
      <c r="E123" s="600"/>
      <c r="F123" s="684" t="str">
        <f t="shared" si="6"/>
        <v xml:space="preserve">  </v>
      </c>
      <c r="G123" s="1365" t="str">
        <f t="shared" si="7"/>
        <v xml:space="preserve">  </v>
      </c>
    </row>
    <row r="124" spans="1:7">
      <c r="A124" s="467">
        <v>41</v>
      </c>
      <c r="B124" s="96"/>
      <c r="C124" s="600"/>
      <c r="D124" s="600"/>
      <c r="E124" s="600"/>
      <c r="F124" s="684" t="str">
        <f t="shared" si="6"/>
        <v xml:space="preserve">  </v>
      </c>
      <c r="G124" s="1365" t="str">
        <f t="shared" si="7"/>
        <v xml:space="preserve">  </v>
      </c>
    </row>
    <row r="125" spans="1:7">
      <c r="A125" s="467">
        <f t="shared" ref="A125:A138" si="8">A124+1</f>
        <v>42</v>
      </c>
      <c r="B125" s="96"/>
      <c r="C125" s="600"/>
      <c r="D125" s="600"/>
      <c r="E125" s="600"/>
      <c r="F125" s="684" t="str">
        <f t="shared" si="6"/>
        <v xml:space="preserve">  </v>
      </c>
      <c r="G125" s="1365" t="str">
        <f t="shared" si="7"/>
        <v xml:space="preserve">  </v>
      </c>
    </row>
    <row r="126" spans="1:7">
      <c r="A126" s="467">
        <f t="shared" si="8"/>
        <v>43</v>
      </c>
      <c r="B126" s="96"/>
      <c r="C126" s="600"/>
      <c r="D126" s="600"/>
      <c r="E126" s="600"/>
      <c r="F126" s="684" t="str">
        <f t="shared" si="6"/>
        <v xml:space="preserve">  </v>
      </c>
      <c r="G126" s="1365" t="str">
        <f t="shared" si="7"/>
        <v xml:space="preserve">  </v>
      </c>
    </row>
    <row r="127" spans="1:7">
      <c r="A127" s="467">
        <f t="shared" si="8"/>
        <v>44</v>
      </c>
      <c r="B127" s="96"/>
      <c r="C127" s="600"/>
      <c r="D127" s="600"/>
      <c r="E127" s="600"/>
      <c r="F127" s="684" t="str">
        <f t="shared" si="6"/>
        <v xml:space="preserve">  </v>
      </c>
      <c r="G127" s="1365" t="str">
        <f t="shared" si="7"/>
        <v xml:space="preserve">  </v>
      </c>
    </row>
    <row r="128" spans="1:7">
      <c r="A128" s="467">
        <f t="shared" si="8"/>
        <v>45</v>
      </c>
      <c r="B128" s="96"/>
      <c r="C128" s="600"/>
      <c r="D128" s="600"/>
      <c r="E128" s="600"/>
      <c r="F128" s="684" t="str">
        <f t="shared" si="6"/>
        <v xml:space="preserve">  </v>
      </c>
      <c r="G128" s="1365" t="str">
        <f t="shared" si="7"/>
        <v xml:space="preserve">  </v>
      </c>
    </row>
    <row r="129" spans="1:7">
      <c r="A129" s="467">
        <f t="shared" si="8"/>
        <v>46</v>
      </c>
      <c r="B129" s="96"/>
      <c r="C129" s="600"/>
      <c r="D129" s="600"/>
      <c r="E129" s="600"/>
      <c r="F129" s="684" t="str">
        <f t="shared" si="6"/>
        <v xml:space="preserve">  </v>
      </c>
      <c r="G129" s="1365" t="str">
        <f t="shared" si="7"/>
        <v xml:space="preserve">  </v>
      </c>
    </row>
    <row r="130" spans="1:7">
      <c r="A130" s="467">
        <f t="shared" si="8"/>
        <v>47</v>
      </c>
      <c r="B130" s="96"/>
      <c r="C130" s="600"/>
      <c r="D130" s="600"/>
      <c r="E130" s="600"/>
      <c r="F130" s="684" t="str">
        <f t="shared" si="6"/>
        <v xml:space="preserve">  </v>
      </c>
      <c r="G130" s="1365" t="str">
        <f t="shared" si="7"/>
        <v xml:space="preserve">  </v>
      </c>
    </row>
    <row r="131" spans="1:7">
      <c r="A131" s="467">
        <f t="shared" si="8"/>
        <v>48</v>
      </c>
      <c r="B131" s="96"/>
      <c r="C131" s="600"/>
      <c r="D131" s="600"/>
      <c r="E131" s="600"/>
      <c r="F131" s="684" t="str">
        <f t="shared" si="6"/>
        <v xml:space="preserve">  </v>
      </c>
      <c r="G131" s="1365" t="str">
        <f t="shared" si="7"/>
        <v xml:space="preserve">  </v>
      </c>
    </row>
    <row r="132" spans="1:7">
      <c r="A132" s="467">
        <f t="shared" si="8"/>
        <v>49</v>
      </c>
      <c r="B132" s="96"/>
      <c r="C132" s="600"/>
      <c r="D132" s="600"/>
      <c r="E132" s="600"/>
      <c r="F132" s="684" t="str">
        <f t="shared" si="6"/>
        <v xml:space="preserve">  </v>
      </c>
      <c r="G132" s="1365" t="str">
        <f t="shared" si="7"/>
        <v xml:space="preserve">  </v>
      </c>
    </row>
    <row r="133" spans="1:7">
      <c r="A133" s="467">
        <f t="shared" si="8"/>
        <v>50</v>
      </c>
      <c r="B133" s="96"/>
      <c r="C133" s="600"/>
      <c r="D133" s="600"/>
      <c r="E133" s="600"/>
      <c r="F133" s="684" t="str">
        <f t="shared" si="6"/>
        <v xml:space="preserve">  </v>
      </c>
      <c r="G133" s="1365" t="str">
        <f t="shared" si="7"/>
        <v xml:space="preserve">  </v>
      </c>
    </row>
    <row r="134" spans="1:7">
      <c r="A134" s="467">
        <f t="shared" si="8"/>
        <v>51</v>
      </c>
      <c r="B134" s="96"/>
      <c r="C134" s="600"/>
      <c r="D134" s="600"/>
      <c r="E134" s="600"/>
      <c r="F134" s="684" t="str">
        <f t="shared" si="6"/>
        <v xml:space="preserve">  </v>
      </c>
      <c r="G134" s="1365" t="str">
        <f t="shared" si="7"/>
        <v xml:space="preserve">  </v>
      </c>
    </row>
    <row r="135" spans="1:7">
      <c r="A135" s="467">
        <f t="shared" si="8"/>
        <v>52</v>
      </c>
      <c r="B135" s="96"/>
      <c r="C135" s="600"/>
      <c r="D135" s="600"/>
      <c r="E135" s="600"/>
      <c r="F135" s="684" t="str">
        <f t="shared" si="6"/>
        <v xml:space="preserve">  </v>
      </c>
      <c r="G135" s="1365" t="str">
        <f t="shared" si="7"/>
        <v xml:space="preserve">  </v>
      </c>
    </row>
    <row r="136" spans="1:7">
      <c r="A136" s="467">
        <f t="shared" si="8"/>
        <v>53</v>
      </c>
      <c r="B136" s="96"/>
      <c r="C136" s="600"/>
      <c r="D136" s="600"/>
      <c r="E136" s="600"/>
      <c r="F136" s="684" t="str">
        <f t="shared" si="6"/>
        <v xml:space="preserve">  </v>
      </c>
      <c r="G136" s="1365" t="str">
        <f t="shared" si="7"/>
        <v xml:space="preserve">  </v>
      </c>
    </row>
    <row r="137" spans="1:7">
      <c r="A137" s="467">
        <f t="shared" si="8"/>
        <v>54</v>
      </c>
      <c r="B137" s="107"/>
      <c r="C137" s="659"/>
      <c r="D137" s="659"/>
      <c r="E137" s="659"/>
      <c r="F137" s="684" t="str">
        <f t="shared" si="6"/>
        <v xml:space="preserve">  </v>
      </c>
      <c r="G137" s="1365" t="str">
        <f t="shared" si="7"/>
        <v xml:space="preserve">  </v>
      </c>
    </row>
    <row r="138" spans="1:7" ht="15.75" thickBot="1">
      <c r="A138" s="508">
        <f t="shared" si="8"/>
        <v>55</v>
      </c>
      <c r="B138" s="458" t="s">
        <v>2609</v>
      </c>
      <c r="C138" s="885">
        <f>SUM(C84:C137)</f>
        <v>0</v>
      </c>
      <c r="D138" s="788">
        <f>SUM(D84:D137)</f>
        <v>0</v>
      </c>
      <c r="E138" s="883">
        <f>SUM(E84:E137)</f>
        <v>0</v>
      </c>
      <c r="F138" s="883">
        <f>SUM(F84:F137)</f>
        <v>0</v>
      </c>
      <c r="G138" s="1366">
        <f>SUM(G84:G137)</f>
        <v>0</v>
      </c>
    </row>
    <row r="139" spans="1:7">
      <c r="A139" s="229"/>
      <c r="B139" s="229"/>
      <c r="C139" s="229"/>
      <c r="D139" s="229"/>
      <c r="E139" s="229"/>
      <c r="F139" s="229"/>
      <c r="G139" s="229"/>
    </row>
    <row r="140" spans="1:7">
      <c r="A140" s="123" t="s">
        <v>2610</v>
      </c>
      <c r="B140" s="123"/>
      <c r="C140" s="123"/>
      <c r="D140" s="123"/>
      <c r="E140" s="123"/>
      <c r="F140" s="123"/>
      <c r="G140" s="123"/>
    </row>
    <row r="141" spans="1:7">
      <c r="A141" s="229"/>
      <c r="B141" s="229"/>
      <c r="C141" s="229"/>
      <c r="D141" s="229"/>
      <c r="E141" s="229"/>
      <c r="F141" s="229"/>
      <c r="G141" s="229"/>
    </row>
    <row r="142" spans="1:7">
      <c r="A142" s="229"/>
      <c r="B142" s="229"/>
      <c r="C142" s="229"/>
      <c r="D142" s="229"/>
      <c r="E142" s="229"/>
      <c r="F142" s="229"/>
      <c r="G142" s="229"/>
    </row>
    <row r="143" spans="1:7">
      <c r="A143" s="229"/>
      <c r="B143" s="229"/>
      <c r="C143" s="229"/>
      <c r="D143" s="229"/>
      <c r="E143" s="229"/>
      <c r="F143" s="229"/>
      <c r="G143" s="229"/>
    </row>
  </sheetData>
  <customSheetViews>
    <customSheetView guid="{2AF3F5E9-4F61-4561-B177-4F48CBC3D886}" scale="87" colorId="22" fitToPage="1" topLeftCell="B16">
      <selection activeCell="D44" sqref="D44"/>
      <rowBreaks count="1" manualBreakCount="1">
        <brk id="69" max="16383" man="1"/>
      </rowBreaks>
      <pageMargins left="0.4" right="0.4" top="0.3" bottom="0.3" header="0.5" footer="0.5"/>
      <pageSetup scale="68" orientation="portrait" r:id="rId1"/>
      <headerFooter alignWithMargins="0"/>
    </customSheetView>
    <customSheetView guid="{D7BBBF77-F838-4AB2-B5F9-DD407B90DD55}" scale="87" colorId="22" fitToPage="1" topLeftCell="B16">
      <selection activeCell="D44" sqref="D44"/>
      <rowBreaks count="1" manualBreakCount="1">
        <brk id="69" max="16383" man="1"/>
      </rowBreaks>
      <pageMargins left="0.4" right="0.4" top="0.3" bottom="0.3" header="0.5" footer="0.5"/>
      <pageSetup scale="68" orientation="portrait" r:id="rId2"/>
      <headerFooter alignWithMargins="0"/>
    </customSheetView>
    <customSheetView guid="{4C413893-8AAD-4C6B-9F27-B589EDCD884E}" scale="87" colorId="22" showPageBreaks="1" fitToPage="1" printArea="1">
      <selection activeCell="A2" sqref="A2"/>
      <rowBreaks count="1" manualBreakCount="1">
        <brk id="69" max="16383" man="1"/>
      </rowBreaks>
      <pageMargins left="0.4" right="0.4" top="0.3" bottom="0.3" header="0.5" footer="0.5"/>
      <pageSetup scale="68" orientation="portrait" r:id="rId3"/>
      <headerFooter alignWithMargins="0"/>
    </customSheetView>
    <customSheetView guid="{A5549170-DBF5-42F1-9039-D999624B11D4}" scale="87" colorId="22" showPageBreaks="1" fitToPage="1" printArea="1" topLeftCell="B1">
      <selection activeCell="F19" sqref="F19"/>
      <rowBreaks count="1" manualBreakCount="1">
        <brk id="69" max="16383" man="1"/>
      </rowBreaks>
      <pageMargins left="0.4" right="0.4" top="0.3" bottom="0.3" header="0.5" footer="0.5"/>
      <pageSetup scale="68" orientation="portrait" r:id="rId4"/>
      <headerFooter alignWithMargins="0"/>
    </customSheetView>
    <customSheetView guid="{A483E518-C1FA-4CA5-BC5D-12DF2516F4BA}" scale="87" colorId="22" showPageBreaks="1" fitToPage="1" printArea="1" topLeftCell="B1">
      <selection activeCell="J31" sqref="J31"/>
      <rowBreaks count="1" manualBreakCount="1">
        <brk id="69" max="16383" man="1"/>
      </rowBreaks>
      <pageMargins left="0.4" right="0.4" top="0.3" bottom="0.3" header="0.5" footer="0.5"/>
      <pageSetup scale="10" orientation="portrait" r:id="rId5"/>
      <headerFooter alignWithMargins="0"/>
    </customSheetView>
    <customSheetView guid="{7F4D4B31-14C7-431F-8554-797D686306A3}" scale="87" colorId="22" showPageBreaks="1" fitToPage="1" printArea="1" topLeftCell="B1">
      <selection activeCell="J31" sqref="J31"/>
      <rowBreaks count="1" manualBreakCount="1">
        <brk id="69" max="16383" man="1"/>
      </rowBreaks>
      <pageMargins left="0.4" right="0.4" top="0.3" bottom="0.3" header="0.5" footer="0.5"/>
      <pageSetup scale="10" orientation="portrait" r:id="rId6"/>
      <headerFooter alignWithMargins="0"/>
    </customSheetView>
  </customSheetViews>
  <phoneticPr fontId="83" type="noConversion"/>
  <pageMargins left="0.4" right="0.4" top="0.3" bottom="0.3" header="0.5" footer="0.5"/>
  <pageSetup scale="68" orientation="portrait" r:id="rId7"/>
  <headerFooter alignWithMargins="0"/>
  <rowBreaks count="1" manualBreakCount="1">
    <brk id="69" max="16383" man="1"/>
  </rowBreaks>
  <customProperties>
    <customPr name="_pios_id" r:id="rId8"/>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43"/>
  <sheetViews>
    <sheetView workbookViewId="0"/>
  </sheetViews>
  <sheetFormatPr defaultColWidth="9.77734375" defaultRowHeight="15"/>
  <cols>
    <col min="1" max="1" width="4.77734375" customWidth="1"/>
    <col min="2" max="2" width="23.77734375" customWidth="1"/>
    <col min="3" max="6" width="14.77734375" customWidth="1"/>
    <col min="7" max="7" width="13.77734375" customWidth="1"/>
    <col min="8" max="8" width="18.44140625" customWidth="1"/>
    <col min="9" max="9" width="13.77734375" customWidth="1"/>
    <col min="10" max="11" width="12.77734375" customWidth="1"/>
    <col min="12" max="12" width="13.77734375" customWidth="1"/>
    <col min="13" max="14" width="12.77734375" customWidth="1"/>
    <col min="15" max="15" width="13.77734375" customWidth="1"/>
    <col min="16" max="16" width="13" customWidth="1"/>
    <col min="17" max="17" width="12.77734375" customWidth="1"/>
    <col min="18" max="18" width="4.77734375" customWidth="1"/>
  </cols>
  <sheetData>
    <row r="1" spans="1:18" ht="15.75" thickBot="1">
      <c r="A1" t="str">
        <f>'Data sheet'!A53</f>
        <v>Annual Report of New York American Water Company, Inc.  - Service Area 2                          Year Ended  December 31, 2018</v>
      </c>
      <c r="B1" s="229"/>
      <c r="C1" s="229"/>
      <c r="D1" s="229"/>
      <c r="E1" s="229"/>
      <c r="F1" s="229"/>
      <c r="G1" s="229"/>
      <c r="H1" s="24"/>
      <c r="I1" t="str">
        <f>'Data sheet'!A53</f>
        <v>Annual Report of New York American Water Company, Inc.  - Service Area 2                          Year Ended  December 31, 2018</v>
      </c>
      <c r="J1" s="22"/>
      <c r="K1" s="229"/>
      <c r="L1" s="229"/>
      <c r="M1" s="229"/>
      <c r="N1" s="229"/>
      <c r="O1" s="229"/>
      <c r="P1" s="24"/>
      <c r="Q1" s="13"/>
      <c r="R1" s="13"/>
    </row>
    <row r="2" spans="1:18">
      <c r="A2" s="559"/>
      <c r="B2" s="232"/>
      <c r="C2" s="232"/>
      <c r="D2" s="232"/>
      <c r="E2" s="232"/>
      <c r="F2" s="232"/>
      <c r="G2" s="232"/>
      <c r="H2" s="560"/>
      <c r="I2" s="559"/>
      <c r="J2" s="232"/>
      <c r="K2" s="232"/>
      <c r="L2" s="232"/>
      <c r="M2" s="232"/>
      <c r="N2" s="232"/>
      <c r="O2" s="232"/>
      <c r="P2" s="232"/>
      <c r="Q2" s="232"/>
      <c r="R2" s="560"/>
    </row>
    <row r="3" spans="1:18" ht="15.75">
      <c r="A3" s="234" t="s">
        <v>2611</v>
      </c>
      <c r="B3" s="2306"/>
      <c r="C3" s="2306"/>
      <c r="D3" s="2306"/>
      <c r="E3" s="2306"/>
      <c r="F3" s="2306"/>
      <c r="G3" s="2306"/>
      <c r="H3" s="247"/>
      <c r="I3" s="234" t="s">
        <v>2612</v>
      </c>
      <c r="J3" s="8"/>
      <c r="K3" s="6"/>
      <c r="L3" s="6"/>
      <c r="M3" s="6"/>
      <c r="N3" s="6"/>
      <c r="O3" s="6"/>
      <c r="P3" s="6"/>
      <c r="Q3" s="6"/>
      <c r="R3" s="247"/>
    </row>
    <row r="4" spans="1:18">
      <c r="A4" s="237"/>
      <c r="B4" s="1253"/>
      <c r="C4" s="1253"/>
      <c r="D4" s="1253"/>
      <c r="E4" s="1253"/>
      <c r="F4" s="1253"/>
      <c r="G4" s="1253"/>
      <c r="H4" s="561"/>
      <c r="I4" s="237"/>
      <c r="J4" s="229"/>
      <c r="K4" s="229"/>
      <c r="L4" s="229"/>
      <c r="N4" s="229"/>
      <c r="O4" s="229"/>
      <c r="P4" s="229"/>
      <c r="Q4" s="229"/>
      <c r="R4" s="561"/>
    </row>
    <row r="5" spans="1:18">
      <c r="A5" s="2575" t="s">
        <v>764</v>
      </c>
      <c r="B5" s="2576"/>
      <c r="C5" s="2576"/>
      <c r="D5" s="2576"/>
      <c r="E5" s="2576"/>
      <c r="F5" s="2576"/>
      <c r="G5" s="2576"/>
      <c r="H5" s="2577"/>
      <c r="I5" s="237" t="s">
        <v>765</v>
      </c>
      <c r="K5" s="229"/>
      <c r="L5" s="229"/>
      <c r="M5" s="229"/>
      <c r="N5" s="229"/>
      <c r="O5" s="229"/>
      <c r="P5" s="229"/>
      <c r="Q5" s="229"/>
      <c r="R5" s="561"/>
    </row>
    <row r="6" spans="1:18">
      <c r="A6" s="237" t="s">
        <v>2360</v>
      </c>
      <c r="B6" s="1253"/>
      <c r="C6" s="1253"/>
      <c r="D6" s="1253"/>
      <c r="E6" s="1253"/>
      <c r="F6" s="1253"/>
      <c r="G6" s="1253"/>
      <c r="H6" s="561"/>
      <c r="I6" s="237"/>
      <c r="K6" s="229"/>
      <c r="L6" s="229"/>
      <c r="M6" s="229"/>
      <c r="N6" s="229"/>
      <c r="O6" s="229"/>
      <c r="P6" s="229"/>
      <c r="Q6" s="229"/>
      <c r="R6" s="561"/>
    </row>
    <row r="7" spans="1:18">
      <c r="A7" s="237"/>
      <c r="B7" s="1253"/>
      <c r="C7" s="1253"/>
      <c r="D7" s="1253"/>
      <c r="E7" s="1253"/>
      <c r="F7" s="1253"/>
      <c r="G7" s="1253"/>
      <c r="H7" s="561"/>
      <c r="I7" s="237" t="s">
        <v>766</v>
      </c>
      <c r="K7" s="229"/>
      <c r="L7" s="229"/>
      <c r="M7" s="229"/>
      <c r="N7" s="229"/>
      <c r="O7" s="229"/>
      <c r="P7" s="229"/>
      <c r="Q7" s="229"/>
      <c r="R7" s="561"/>
    </row>
    <row r="8" spans="1:18">
      <c r="A8" s="2578" t="s">
        <v>2361</v>
      </c>
      <c r="B8" s="2579"/>
      <c r="C8" s="2579"/>
      <c r="D8" s="2579"/>
      <c r="E8" s="2579"/>
      <c r="F8" s="2579"/>
      <c r="G8" s="2579"/>
      <c r="H8" s="2574"/>
      <c r="I8" s="237"/>
      <c r="K8" s="229"/>
      <c r="L8" s="229"/>
      <c r="M8" s="229"/>
      <c r="N8" s="229"/>
      <c r="O8" s="229"/>
      <c r="P8" s="229"/>
      <c r="Q8" s="229"/>
      <c r="R8" s="561"/>
    </row>
    <row r="9" spans="1:18">
      <c r="A9" s="562"/>
      <c r="B9" s="563"/>
      <c r="C9" s="563"/>
      <c r="D9" s="563"/>
      <c r="E9" s="563"/>
      <c r="F9" s="563"/>
      <c r="G9" s="563"/>
      <c r="H9" s="564"/>
      <c r="I9" s="237"/>
      <c r="J9" s="229"/>
      <c r="K9" s="563"/>
      <c r="L9" s="563"/>
      <c r="M9" s="563"/>
      <c r="N9" s="563"/>
      <c r="O9" s="563"/>
      <c r="P9" s="563"/>
      <c r="Q9" s="563"/>
      <c r="R9" s="564"/>
    </row>
    <row r="10" spans="1:18">
      <c r="A10" s="604"/>
      <c r="B10" s="855"/>
      <c r="C10" s="285"/>
      <c r="D10" s="285"/>
      <c r="E10" s="855"/>
      <c r="F10" s="285"/>
      <c r="G10" s="285"/>
      <c r="H10" s="581"/>
      <c r="I10" s="754"/>
      <c r="J10" s="285"/>
      <c r="K10" s="855"/>
      <c r="L10" s="285"/>
      <c r="M10" s="285"/>
      <c r="N10" s="855"/>
      <c r="O10" s="285"/>
      <c r="P10" s="285"/>
      <c r="Q10" s="855"/>
      <c r="R10" s="879"/>
    </row>
    <row r="11" spans="1:18">
      <c r="A11" s="275"/>
      <c r="B11" s="254"/>
      <c r="C11" s="1567" t="s">
        <v>767</v>
      </c>
      <c r="D11" s="1567"/>
      <c r="E11" s="857"/>
      <c r="F11" s="1567" t="s">
        <v>768</v>
      </c>
      <c r="G11" s="1567"/>
      <c r="H11" s="578"/>
      <c r="I11" s="568" t="s">
        <v>769</v>
      </c>
      <c r="J11" s="13"/>
      <c r="K11" s="857"/>
      <c r="L11" s="13" t="s">
        <v>725</v>
      </c>
      <c r="M11" s="13"/>
      <c r="N11" s="857"/>
      <c r="O11" s="13" t="s">
        <v>523</v>
      </c>
      <c r="P11" s="13"/>
      <c r="Q11" s="857"/>
      <c r="R11" s="880"/>
    </row>
    <row r="12" spans="1:18">
      <c r="A12" s="275"/>
      <c r="B12" s="254"/>
      <c r="C12" s="589"/>
      <c r="D12" s="589"/>
      <c r="E12" s="881"/>
      <c r="F12" s="589"/>
      <c r="G12" s="589"/>
      <c r="H12" s="590"/>
      <c r="I12" s="588"/>
      <c r="J12" s="589"/>
      <c r="K12" s="881"/>
      <c r="L12" s="563"/>
      <c r="M12" s="563"/>
      <c r="N12" s="258"/>
      <c r="O12" s="563"/>
      <c r="P12" s="563"/>
      <c r="Q12" s="258"/>
      <c r="R12" s="880"/>
    </row>
    <row r="13" spans="1:18">
      <c r="A13" s="275"/>
      <c r="B13" s="254"/>
      <c r="C13" s="254"/>
      <c r="D13" s="254"/>
      <c r="E13" s="858" t="s">
        <v>2977</v>
      </c>
      <c r="F13" s="254"/>
      <c r="G13" s="254"/>
      <c r="H13" s="2281" t="s">
        <v>2977</v>
      </c>
      <c r="I13" s="591"/>
      <c r="J13" s="254"/>
      <c r="K13" s="858" t="s">
        <v>2977</v>
      </c>
      <c r="L13" s="254"/>
      <c r="M13" s="254"/>
      <c r="N13" s="858" t="s">
        <v>2977</v>
      </c>
      <c r="O13" s="254"/>
      <c r="P13" s="254"/>
      <c r="Q13" s="858" t="s">
        <v>2977</v>
      </c>
      <c r="R13" s="880"/>
    </row>
    <row r="14" spans="1:18">
      <c r="A14" s="275" t="s">
        <v>1122</v>
      </c>
      <c r="B14" s="858" t="s">
        <v>770</v>
      </c>
      <c r="C14" s="858" t="s">
        <v>771</v>
      </c>
      <c r="D14" s="858" t="s">
        <v>2976</v>
      </c>
      <c r="E14" s="858" t="s">
        <v>772</v>
      </c>
      <c r="F14" s="858" t="s">
        <v>771</v>
      </c>
      <c r="G14" s="858" t="s">
        <v>2976</v>
      </c>
      <c r="H14" s="2281" t="s">
        <v>772</v>
      </c>
      <c r="I14" s="275" t="s">
        <v>771</v>
      </c>
      <c r="J14" s="858" t="s">
        <v>2976</v>
      </c>
      <c r="K14" s="858" t="s">
        <v>772</v>
      </c>
      <c r="L14" s="858" t="s">
        <v>771</v>
      </c>
      <c r="M14" s="858" t="s">
        <v>2976</v>
      </c>
      <c r="N14" s="858" t="s">
        <v>772</v>
      </c>
      <c r="O14" s="858" t="s">
        <v>771</v>
      </c>
      <c r="P14" s="858" t="s">
        <v>2976</v>
      </c>
      <c r="Q14" s="858" t="s">
        <v>772</v>
      </c>
      <c r="R14" s="880" t="s">
        <v>1122</v>
      </c>
    </row>
    <row r="15" spans="1:18">
      <c r="A15" s="275" t="s">
        <v>1134</v>
      </c>
      <c r="B15" s="858" t="s">
        <v>773</v>
      </c>
      <c r="C15" s="858" t="s">
        <v>2277</v>
      </c>
      <c r="D15" s="858" t="s">
        <v>2980</v>
      </c>
      <c r="E15" s="858" t="s">
        <v>3759</v>
      </c>
      <c r="F15" s="858" t="s">
        <v>2277</v>
      </c>
      <c r="G15" s="858" t="s">
        <v>2980</v>
      </c>
      <c r="H15" s="2281" t="s">
        <v>3759</v>
      </c>
      <c r="I15" s="275" t="s">
        <v>2277</v>
      </c>
      <c r="J15" s="858" t="s">
        <v>2980</v>
      </c>
      <c r="K15" s="858" t="s">
        <v>3759</v>
      </c>
      <c r="L15" s="858" t="s">
        <v>2277</v>
      </c>
      <c r="M15" s="858" t="s">
        <v>2980</v>
      </c>
      <c r="N15" s="858" t="s">
        <v>3759</v>
      </c>
      <c r="O15" s="858" t="s">
        <v>2277</v>
      </c>
      <c r="P15" s="858" t="s">
        <v>2980</v>
      </c>
      <c r="Q15" s="858" t="s">
        <v>3759</v>
      </c>
      <c r="R15" s="880" t="s">
        <v>1134</v>
      </c>
    </row>
    <row r="16" spans="1:18">
      <c r="A16" s="275"/>
      <c r="B16" s="858" t="s">
        <v>3281</v>
      </c>
      <c r="C16" s="858" t="s">
        <v>3282</v>
      </c>
      <c r="D16" s="858" t="s">
        <v>3283</v>
      </c>
      <c r="E16" s="858" t="s">
        <v>774</v>
      </c>
      <c r="F16" s="858" t="s">
        <v>3429</v>
      </c>
      <c r="G16" s="858" t="s">
        <v>3430</v>
      </c>
      <c r="H16" s="2281" t="s">
        <v>775</v>
      </c>
      <c r="I16" s="275" t="s">
        <v>3432</v>
      </c>
      <c r="J16" s="858" t="s">
        <v>3433</v>
      </c>
      <c r="K16" s="858" t="s">
        <v>776</v>
      </c>
      <c r="L16" s="858" t="s">
        <v>3435</v>
      </c>
      <c r="M16" s="858" t="s">
        <v>3436</v>
      </c>
      <c r="N16" s="858" t="s">
        <v>2916</v>
      </c>
      <c r="O16" s="858" t="s">
        <v>2917</v>
      </c>
      <c r="P16" s="858" t="s">
        <v>2918</v>
      </c>
      <c r="Q16" s="858" t="s">
        <v>2920</v>
      </c>
      <c r="R16" s="880"/>
    </row>
    <row r="17" spans="1:18">
      <c r="A17" s="282"/>
      <c r="B17" s="258"/>
      <c r="C17" s="258"/>
      <c r="D17" s="258"/>
      <c r="E17" s="258"/>
      <c r="F17" s="258"/>
      <c r="G17" s="258"/>
      <c r="H17" s="564"/>
      <c r="I17" s="257"/>
      <c r="J17" s="258"/>
      <c r="K17" s="258"/>
      <c r="L17" s="258"/>
      <c r="M17" s="258"/>
      <c r="N17" s="258"/>
      <c r="O17" s="258"/>
      <c r="P17" s="258"/>
      <c r="Q17" s="258"/>
      <c r="R17" s="882"/>
    </row>
    <row r="18" spans="1:18">
      <c r="A18" s="275">
        <v>1</v>
      </c>
      <c r="B18" s="254" t="s">
        <v>86</v>
      </c>
      <c r="C18" s="1699">
        <v>3495181.5980269974</v>
      </c>
      <c r="D18" s="1700">
        <v>573762.58099999919</v>
      </c>
      <c r="E18" s="1700">
        <v>5561</v>
      </c>
      <c r="F18" s="1699">
        <v>411144.4</v>
      </c>
      <c r="G18" s="684">
        <v>85760.733999999953</v>
      </c>
      <c r="H18" s="1880">
        <v>397</v>
      </c>
      <c r="I18" s="2430"/>
      <c r="J18" s="684"/>
      <c r="K18" s="684"/>
      <c r="L18" s="724">
        <v>22849.420000000006</v>
      </c>
      <c r="M18" s="600"/>
      <c r="N18" s="684">
        <v>60</v>
      </c>
      <c r="O18" s="724">
        <v>459241.16</v>
      </c>
      <c r="P18" s="600"/>
      <c r="Q18" s="684">
        <v>2</v>
      </c>
      <c r="R18" s="880">
        <v>1</v>
      </c>
    </row>
    <row r="19" spans="1:18">
      <c r="A19" s="467">
        <v>2</v>
      </c>
      <c r="B19" s="254" t="s">
        <v>4541</v>
      </c>
      <c r="C19" s="1699">
        <v>4397.6215879999991</v>
      </c>
      <c r="D19" s="1700">
        <v>742.64799999999991</v>
      </c>
      <c r="E19" s="1700">
        <v>8</v>
      </c>
      <c r="F19" s="1699">
        <v>2595.41</v>
      </c>
      <c r="G19" s="684">
        <v>456.05200000000002</v>
      </c>
      <c r="H19" s="507">
        <v>1</v>
      </c>
      <c r="I19" s="2430"/>
      <c r="J19" s="684"/>
      <c r="K19" s="684"/>
      <c r="L19" s="724"/>
      <c r="M19" s="600"/>
      <c r="N19" s="684"/>
      <c r="O19" s="724"/>
      <c r="P19" s="600"/>
      <c r="Q19" s="684"/>
      <c r="R19" s="880">
        <v>2</v>
      </c>
    </row>
    <row r="20" spans="1:18">
      <c r="A20" s="467">
        <v>3</v>
      </c>
      <c r="B20" s="254" t="s">
        <v>38</v>
      </c>
      <c r="C20" s="684">
        <v>593071.69676999992</v>
      </c>
      <c r="D20" s="684">
        <v>98125.841000000015</v>
      </c>
      <c r="E20" s="684">
        <v>1066</v>
      </c>
      <c r="F20" s="684">
        <v>42683.56</v>
      </c>
      <c r="G20" s="684">
        <v>9185.4589999999989</v>
      </c>
      <c r="H20" s="488">
        <v>23</v>
      </c>
      <c r="I20" s="1905"/>
      <c r="J20" s="600"/>
      <c r="K20" s="684"/>
      <c r="L20" s="684">
        <v>2282.6499999999996</v>
      </c>
      <c r="M20" s="684"/>
      <c r="N20" s="684">
        <v>5</v>
      </c>
      <c r="O20" s="684">
        <v>7268.5599999999995</v>
      </c>
      <c r="P20" s="684"/>
      <c r="Q20" s="684">
        <v>1</v>
      </c>
      <c r="R20" s="880">
        <v>3</v>
      </c>
    </row>
    <row r="21" spans="1:18">
      <c r="A21" s="467">
        <v>4</v>
      </c>
      <c r="B21" s="254" t="s">
        <v>42</v>
      </c>
      <c r="C21" s="684">
        <v>2449647.7339630001</v>
      </c>
      <c r="D21" s="684">
        <v>403889.22200000059</v>
      </c>
      <c r="E21" s="684">
        <v>3711</v>
      </c>
      <c r="F21" s="684">
        <v>394625.49</v>
      </c>
      <c r="G21" s="684">
        <v>98115.335999999981</v>
      </c>
      <c r="H21" s="488">
        <v>139</v>
      </c>
      <c r="I21" s="1905"/>
      <c r="J21" s="600"/>
      <c r="K21" s="684"/>
      <c r="L21" s="684">
        <v>68040.180000000008</v>
      </c>
      <c r="M21" s="684"/>
      <c r="N21" s="684">
        <v>106</v>
      </c>
      <c r="O21" s="684">
        <v>250096.50999999998</v>
      </c>
      <c r="P21" s="684"/>
      <c r="Q21" s="684">
        <v>1</v>
      </c>
      <c r="R21" s="880">
        <v>4</v>
      </c>
    </row>
    <row r="22" spans="1:18" s="1551" customFormat="1">
      <c r="A22" s="1878">
        <v>5</v>
      </c>
      <c r="B22" s="1879" t="s">
        <v>4542</v>
      </c>
      <c r="C22" s="1700">
        <v>860146.57447399874</v>
      </c>
      <c r="D22" s="1700">
        <v>143306.78500000035</v>
      </c>
      <c r="E22" s="1700">
        <v>1361</v>
      </c>
      <c r="F22" s="1700">
        <v>33170.97</v>
      </c>
      <c r="G22" s="1700">
        <v>7759.9440000000004</v>
      </c>
      <c r="H22" s="1589">
        <v>11</v>
      </c>
      <c r="I22" s="2082"/>
      <c r="J22" s="1645"/>
      <c r="K22" s="1700"/>
      <c r="L22" s="1700">
        <v>5973.4</v>
      </c>
      <c r="M22" s="1700"/>
      <c r="N22" s="1700">
        <v>6</v>
      </c>
      <c r="O22" s="1700"/>
      <c r="P22" s="1700"/>
      <c r="Q22" s="1700"/>
      <c r="R22" s="1296">
        <v>5</v>
      </c>
    </row>
    <row r="23" spans="1:18">
      <c r="A23" s="467">
        <v>6</v>
      </c>
      <c r="B23" s="254" t="s">
        <v>21</v>
      </c>
      <c r="C23" s="684">
        <v>4627878.9601380154</v>
      </c>
      <c r="D23" s="684">
        <v>769915.89599999972</v>
      </c>
      <c r="E23" s="684">
        <v>6805</v>
      </c>
      <c r="F23" s="684">
        <v>335567.18</v>
      </c>
      <c r="G23" s="684">
        <v>60754.913999999997</v>
      </c>
      <c r="H23" s="488">
        <v>334</v>
      </c>
      <c r="I23" s="1905"/>
      <c r="J23" s="600"/>
      <c r="K23" s="684"/>
      <c r="L23" s="684">
        <v>25672.110000000004</v>
      </c>
      <c r="M23" s="684"/>
      <c r="N23" s="684">
        <v>57</v>
      </c>
      <c r="O23" s="684">
        <v>316512.97000000003</v>
      </c>
      <c r="P23" s="684"/>
      <c r="Q23" s="684">
        <v>1</v>
      </c>
      <c r="R23" s="880">
        <v>6</v>
      </c>
    </row>
    <row r="24" spans="1:18">
      <c r="A24" s="467">
        <v>7</v>
      </c>
      <c r="B24" s="254" t="s">
        <v>4543</v>
      </c>
      <c r="C24" s="684">
        <v>2434724.0160949989</v>
      </c>
      <c r="D24" s="684">
        <v>400969.23699999962</v>
      </c>
      <c r="E24" s="684">
        <v>4055</v>
      </c>
      <c r="F24" s="684">
        <v>238616.75</v>
      </c>
      <c r="G24" s="684">
        <v>58402.749000000011</v>
      </c>
      <c r="H24" s="488">
        <v>167</v>
      </c>
      <c r="I24" s="1905"/>
      <c r="J24" s="600"/>
      <c r="K24" s="684"/>
      <c r="L24" s="684">
        <v>7726.6899999999987</v>
      </c>
      <c r="M24" s="684"/>
      <c r="N24" s="684">
        <v>16</v>
      </c>
      <c r="O24" s="684"/>
      <c r="P24" s="684"/>
      <c r="Q24" s="684"/>
      <c r="R24" s="880">
        <v>7</v>
      </c>
    </row>
    <row r="25" spans="1:18">
      <c r="A25" s="467">
        <v>8</v>
      </c>
      <c r="B25" s="254" t="s">
        <v>4544</v>
      </c>
      <c r="C25" s="684">
        <v>2143234.5169950016</v>
      </c>
      <c r="D25" s="684">
        <v>353716.53199999995</v>
      </c>
      <c r="E25" s="684">
        <v>3601</v>
      </c>
      <c r="F25" s="684">
        <v>90194.89</v>
      </c>
      <c r="G25" s="684">
        <v>17505.473999999991</v>
      </c>
      <c r="H25" s="488">
        <v>89</v>
      </c>
      <c r="I25" s="1905"/>
      <c r="J25" s="600"/>
      <c r="K25" s="684"/>
      <c r="L25" s="684">
        <v>2634.0699999999997</v>
      </c>
      <c r="M25" s="684"/>
      <c r="N25" s="684">
        <v>4</v>
      </c>
      <c r="O25" s="684">
        <v>149996.75</v>
      </c>
      <c r="P25" s="684"/>
      <c r="Q25" s="684">
        <v>1</v>
      </c>
      <c r="R25" s="880">
        <v>8</v>
      </c>
    </row>
    <row r="26" spans="1:18">
      <c r="A26" s="467">
        <v>9</v>
      </c>
      <c r="B26" s="254" t="s">
        <v>4545</v>
      </c>
      <c r="C26" s="684">
        <v>8095.9994530000004</v>
      </c>
      <c r="D26" s="684">
        <v>1340.125</v>
      </c>
      <c r="E26" s="684">
        <v>14</v>
      </c>
      <c r="F26" s="684">
        <v>0</v>
      </c>
      <c r="G26" s="684"/>
      <c r="H26" s="488"/>
      <c r="I26" s="1905"/>
      <c r="J26" s="600"/>
      <c r="K26" s="684"/>
      <c r="L26" s="684"/>
      <c r="M26" s="684"/>
      <c r="N26" s="684"/>
      <c r="O26" s="684"/>
      <c r="P26" s="684"/>
      <c r="Q26" s="684"/>
      <c r="R26" s="880">
        <v>9</v>
      </c>
    </row>
    <row r="27" spans="1:18">
      <c r="A27" s="467">
        <v>10</v>
      </c>
      <c r="B27" s="254" t="s">
        <v>4335</v>
      </c>
      <c r="C27" s="684">
        <v>3799849.3430040064</v>
      </c>
      <c r="D27" s="684">
        <v>624335.422000002</v>
      </c>
      <c r="E27" s="684">
        <v>6494</v>
      </c>
      <c r="F27" s="684">
        <v>266749.90000000002</v>
      </c>
      <c r="G27" s="684">
        <v>54496.02</v>
      </c>
      <c r="H27" s="488">
        <v>217</v>
      </c>
      <c r="I27" s="1905"/>
      <c r="J27" s="600"/>
      <c r="K27" s="684"/>
      <c r="L27" s="684">
        <v>15295.690000000002</v>
      </c>
      <c r="M27" s="684"/>
      <c r="N27" s="684">
        <v>49</v>
      </c>
      <c r="O27" s="684">
        <v>132816.51</v>
      </c>
      <c r="P27" s="684"/>
      <c r="Q27" s="684">
        <v>1</v>
      </c>
      <c r="R27" s="880">
        <v>10</v>
      </c>
    </row>
    <row r="28" spans="1:18">
      <c r="A28" s="467">
        <v>11</v>
      </c>
      <c r="B28" s="254" t="s">
        <v>32</v>
      </c>
      <c r="C28" s="684">
        <v>6077968.4616339998</v>
      </c>
      <c r="D28" s="684">
        <v>1006509.0330000038</v>
      </c>
      <c r="E28" s="684">
        <v>10030</v>
      </c>
      <c r="F28" s="684">
        <v>1014467.46</v>
      </c>
      <c r="G28" s="684">
        <v>276152.20800000028</v>
      </c>
      <c r="H28" s="488">
        <v>399</v>
      </c>
      <c r="I28" s="1905"/>
      <c r="J28" s="600"/>
      <c r="K28" s="684"/>
      <c r="L28" s="684">
        <v>27613.110000000004</v>
      </c>
      <c r="M28" s="684"/>
      <c r="N28" s="684">
        <v>56</v>
      </c>
      <c r="O28" s="684">
        <v>551750.16999999993</v>
      </c>
      <c r="P28" s="684"/>
      <c r="Q28" s="684">
        <v>1</v>
      </c>
      <c r="R28" s="880">
        <v>11</v>
      </c>
    </row>
    <row r="29" spans="1:18">
      <c r="A29" s="467">
        <v>12</v>
      </c>
      <c r="B29" s="254" t="s">
        <v>4347</v>
      </c>
      <c r="C29" s="684">
        <v>89571.768928999998</v>
      </c>
      <c r="D29" s="684">
        <v>11392.349000000002</v>
      </c>
      <c r="E29" s="684">
        <v>40</v>
      </c>
      <c r="F29" s="684">
        <v>13671.39</v>
      </c>
      <c r="G29" s="684">
        <v>1984.498</v>
      </c>
      <c r="H29" s="488">
        <v>11</v>
      </c>
      <c r="I29" s="1905"/>
      <c r="J29" s="600"/>
      <c r="K29" s="684"/>
      <c r="L29" s="684">
        <v>6072.170000000001</v>
      </c>
      <c r="M29" s="684"/>
      <c r="N29" s="684">
        <v>5</v>
      </c>
      <c r="O29" s="684">
        <v>36455.629999999997</v>
      </c>
      <c r="P29" s="684"/>
      <c r="Q29" s="684">
        <v>1</v>
      </c>
      <c r="R29" s="880">
        <v>12</v>
      </c>
    </row>
    <row r="30" spans="1:18">
      <c r="A30" s="467">
        <v>13</v>
      </c>
      <c r="B30" s="254" t="s">
        <v>4439</v>
      </c>
      <c r="C30" s="684">
        <v>17321.051946</v>
      </c>
      <c r="D30" s="684">
        <v>2180.3530000000001</v>
      </c>
      <c r="E30" s="684">
        <v>27</v>
      </c>
      <c r="F30" s="684">
        <v>6227.67</v>
      </c>
      <c r="G30" s="684">
        <v>940.07</v>
      </c>
      <c r="H30" s="488">
        <v>5</v>
      </c>
      <c r="I30" s="1905"/>
      <c r="J30" s="600"/>
      <c r="K30" s="684"/>
      <c r="L30" s="684"/>
      <c r="M30" s="684"/>
      <c r="N30" s="684"/>
      <c r="O30" s="684"/>
      <c r="P30" s="684"/>
      <c r="Q30" s="684"/>
      <c r="R30" s="880">
        <v>13</v>
      </c>
    </row>
    <row r="31" spans="1:18">
      <c r="A31" s="467">
        <v>14</v>
      </c>
      <c r="B31" s="254" t="s">
        <v>4309</v>
      </c>
      <c r="C31" s="684">
        <v>1339189.066595</v>
      </c>
      <c r="D31" s="684">
        <v>170161.70300000024</v>
      </c>
      <c r="E31" s="684">
        <v>1907</v>
      </c>
      <c r="F31" s="684">
        <v>178286.69</v>
      </c>
      <c r="G31" s="684">
        <v>25010.015999999996</v>
      </c>
      <c r="H31" s="488">
        <v>143</v>
      </c>
      <c r="I31" s="1905"/>
      <c r="J31" s="600"/>
      <c r="K31" s="684"/>
      <c r="L31" s="684">
        <v>25226.09</v>
      </c>
      <c r="M31" s="684"/>
      <c r="N31" s="684">
        <v>19</v>
      </c>
      <c r="O31" s="684"/>
      <c r="P31" s="684"/>
      <c r="Q31" s="684"/>
      <c r="R31" s="880">
        <v>14</v>
      </c>
    </row>
    <row r="32" spans="1:18">
      <c r="A32" s="467">
        <v>15</v>
      </c>
      <c r="B32" s="254" t="s">
        <v>4336</v>
      </c>
      <c r="C32" s="684">
        <v>144790.44336800004</v>
      </c>
      <c r="D32" s="684">
        <v>18335.245999999992</v>
      </c>
      <c r="E32" s="684">
        <v>265</v>
      </c>
      <c r="F32" s="684">
        <v>74850.87</v>
      </c>
      <c r="G32" s="684">
        <v>10404.088</v>
      </c>
      <c r="H32" s="488">
        <v>34</v>
      </c>
      <c r="I32" s="1905"/>
      <c r="J32" s="600"/>
      <c r="K32" s="684"/>
      <c r="L32" s="684">
        <v>2946.78</v>
      </c>
      <c r="M32" s="684"/>
      <c r="N32" s="684">
        <v>3</v>
      </c>
      <c r="O32" s="684"/>
      <c r="P32" s="684"/>
      <c r="Q32" s="684"/>
      <c r="R32" s="880">
        <v>15</v>
      </c>
    </row>
    <row r="33" spans="1:18">
      <c r="A33" s="467">
        <v>16</v>
      </c>
      <c r="B33" s="254" t="s">
        <v>4337</v>
      </c>
      <c r="C33" s="684">
        <v>47413.065511000008</v>
      </c>
      <c r="D33" s="684">
        <v>6169.708999999998</v>
      </c>
      <c r="E33" s="684">
        <v>43</v>
      </c>
      <c r="F33" s="684">
        <v>0</v>
      </c>
      <c r="G33" s="684"/>
      <c r="H33" s="488"/>
      <c r="I33" s="1905"/>
      <c r="J33" s="600"/>
      <c r="K33" s="684"/>
      <c r="L33" s="684"/>
      <c r="M33" s="684"/>
      <c r="N33" s="684"/>
      <c r="O33" s="684">
        <v>6970.8799999999992</v>
      </c>
      <c r="P33" s="684"/>
      <c r="Q33" s="684">
        <v>1</v>
      </c>
      <c r="R33" s="880">
        <v>16</v>
      </c>
    </row>
    <row r="34" spans="1:18">
      <c r="A34" s="467">
        <v>17</v>
      </c>
      <c r="B34" s="254" t="s">
        <v>4222</v>
      </c>
      <c r="C34" s="684">
        <v>961697.96699700202</v>
      </c>
      <c r="D34" s="684">
        <v>121261.30400000002</v>
      </c>
      <c r="E34" s="684">
        <v>1667</v>
      </c>
      <c r="F34" s="684">
        <v>171906.98</v>
      </c>
      <c r="G34" s="684">
        <v>22883.777999999995</v>
      </c>
      <c r="H34" s="488">
        <v>173</v>
      </c>
      <c r="I34" s="1905"/>
      <c r="J34" s="600"/>
      <c r="K34" s="684"/>
      <c r="L34" s="684">
        <v>10142.950000000001</v>
      </c>
      <c r="M34" s="684"/>
      <c r="N34" s="684">
        <v>15</v>
      </c>
      <c r="O34" s="684">
        <v>307590.01</v>
      </c>
      <c r="P34" s="684"/>
      <c r="Q34" s="684">
        <v>2</v>
      </c>
      <c r="R34" s="880">
        <v>17</v>
      </c>
    </row>
    <row r="35" spans="1:18">
      <c r="A35" s="467">
        <v>18</v>
      </c>
      <c r="B35" s="254" t="s">
        <v>4546</v>
      </c>
      <c r="C35" s="684"/>
      <c r="D35" s="684"/>
      <c r="E35" s="684"/>
      <c r="F35" s="684"/>
      <c r="G35" s="684"/>
      <c r="H35" s="488"/>
      <c r="I35" s="1905"/>
      <c r="J35" s="600"/>
      <c r="K35" s="684"/>
      <c r="L35" s="684"/>
      <c r="M35" s="684"/>
      <c r="N35" s="684"/>
      <c r="O35" s="684">
        <v>1742.7</v>
      </c>
      <c r="P35" s="684"/>
      <c r="Q35" s="684">
        <v>1</v>
      </c>
      <c r="R35" s="880">
        <v>18</v>
      </c>
    </row>
    <row r="36" spans="1:18">
      <c r="A36" s="467">
        <v>19</v>
      </c>
      <c r="B36" s="254"/>
      <c r="C36" s="684"/>
      <c r="D36" s="684"/>
      <c r="E36" s="684"/>
      <c r="F36" s="684"/>
      <c r="G36" s="684"/>
      <c r="H36" s="488"/>
      <c r="I36" s="1905"/>
      <c r="J36" s="600"/>
      <c r="K36" s="684"/>
      <c r="L36" s="684"/>
      <c r="M36" s="684"/>
      <c r="N36" s="684"/>
      <c r="O36" s="684"/>
      <c r="P36" s="684"/>
      <c r="Q36" s="684"/>
      <c r="R36" s="880">
        <v>19</v>
      </c>
    </row>
    <row r="37" spans="1:18">
      <c r="A37" s="467">
        <v>20</v>
      </c>
      <c r="B37" s="254" t="s">
        <v>4440</v>
      </c>
      <c r="C37" s="684"/>
      <c r="D37" s="684"/>
      <c r="E37" s="684"/>
      <c r="F37" s="684"/>
      <c r="G37" s="684"/>
      <c r="H37" s="488"/>
      <c r="I37" s="1905"/>
      <c r="J37" s="600"/>
      <c r="K37" s="684"/>
      <c r="L37" s="684"/>
      <c r="M37" s="684"/>
      <c r="N37" s="684"/>
      <c r="O37" s="684"/>
      <c r="P37" s="684"/>
      <c r="Q37" s="684"/>
      <c r="R37" s="880">
        <v>20</v>
      </c>
    </row>
    <row r="38" spans="1:18">
      <c r="A38" s="467">
        <v>21</v>
      </c>
      <c r="B38" s="254" t="s">
        <v>4441</v>
      </c>
      <c r="C38" s="684"/>
      <c r="D38" s="684"/>
      <c r="E38" s="684"/>
      <c r="F38" s="684"/>
      <c r="G38" s="684"/>
      <c r="H38" s="488"/>
      <c r="I38" s="1905"/>
      <c r="J38" s="600"/>
      <c r="K38" s="684"/>
      <c r="L38" s="684"/>
      <c r="M38" s="684"/>
      <c r="N38" s="684"/>
      <c r="O38" s="684"/>
      <c r="P38" s="684"/>
      <c r="Q38" s="684"/>
      <c r="R38" s="880">
        <v>21</v>
      </c>
    </row>
    <row r="39" spans="1:18">
      <c r="A39" s="467">
        <v>22</v>
      </c>
      <c r="B39" s="254" t="s">
        <v>4442</v>
      </c>
      <c r="C39" s="684"/>
      <c r="D39" s="684"/>
      <c r="E39" s="684"/>
      <c r="F39" s="684"/>
      <c r="G39" s="684"/>
      <c r="H39" s="488"/>
      <c r="I39" s="1905"/>
      <c r="J39" s="600"/>
      <c r="K39" s="684"/>
      <c r="L39" s="684"/>
      <c r="M39" s="684"/>
      <c r="N39" s="684"/>
      <c r="O39" s="684"/>
      <c r="P39" s="684"/>
      <c r="Q39" s="684"/>
      <c r="R39" s="880">
        <v>22</v>
      </c>
    </row>
    <row r="40" spans="1:18">
      <c r="A40" s="467">
        <v>23</v>
      </c>
      <c r="B40" s="254"/>
      <c r="C40" s="684"/>
      <c r="D40" s="684"/>
      <c r="E40" s="684"/>
      <c r="F40" s="684"/>
      <c r="G40" s="684"/>
      <c r="H40" s="488"/>
      <c r="I40" s="1905"/>
      <c r="J40" s="600"/>
      <c r="K40" s="684"/>
      <c r="L40" s="684"/>
      <c r="M40" s="684"/>
      <c r="N40" s="684"/>
      <c r="O40" s="684"/>
      <c r="P40" s="684"/>
      <c r="Q40" s="684"/>
      <c r="R40" s="880">
        <v>23</v>
      </c>
    </row>
    <row r="41" spans="1:18">
      <c r="A41" s="467">
        <v>24</v>
      </c>
      <c r="B41" s="254"/>
      <c r="C41" s="684"/>
      <c r="D41" s="684"/>
      <c r="E41" s="684"/>
      <c r="F41" s="684"/>
      <c r="G41" s="684"/>
      <c r="H41" s="488"/>
      <c r="I41" s="1905"/>
      <c r="J41" s="600"/>
      <c r="K41" s="684"/>
      <c r="L41" s="684"/>
      <c r="M41" s="684"/>
      <c r="N41" s="684"/>
      <c r="O41" s="684"/>
      <c r="P41" s="684"/>
      <c r="Q41" s="684"/>
      <c r="R41" s="880">
        <v>24</v>
      </c>
    </row>
    <row r="42" spans="1:18">
      <c r="A42" s="275">
        <v>25</v>
      </c>
      <c r="B42" s="254"/>
      <c r="C42" s="684"/>
      <c r="D42" s="684"/>
      <c r="E42" s="684"/>
      <c r="F42" s="684"/>
      <c r="G42" s="684"/>
      <c r="H42" s="488"/>
      <c r="I42" s="1905"/>
      <c r="J42" s="600"/>
      <c r="K42" s="684"/>
      <c r="L42" s="684"/>
      <c r="M42" s="684"/>
      <c r="N42" s="684"/>
      <c r="O42" s="684"/>
      <c r="P42" s="684"/>
      <c r="Q42" s="684"/>
      <c r="R42" s="880">
        <v>25</v>
      </c>
    </row>
    <row r="43" spans="1:18">
      <c r="A43" s="275">
        <v>26</v>
      </c>
      <c r="B43" s="254"/>
      <c r="C43" s="684"/>
      <c r="D43" s="684"/>
      <c r="E43" s="684"/>
      <c r="F43" s="684"/>
      <c r="G43" s="684"/>
      <c r="H43" s="488"/>
      <c r="I43" s="1905"/>
      <c r="J43" s="600"/>
      <c r="K43" s="684"/>
      <c r="L43" s="684"/>
      <c r="M43" s="684"/>
      <c r="N43" s="684"/>
      <c r="O43" s="684"/>
      <c r="P43" s="684"/>
      <c r="Q43" s="684"/>
      <c r="R43" s="880">
        <v>26</v>
      </c>
    </row>
    <row r="44" spans="1:18">
      <c r="A44" s="467">
        <v>27</v>
      </c>
      <c r="B44" s="254"/>
      <c r="C44" s="684"/>
      <c r="D44" s="684"/>
      <c r="E44" s="684"/>
      <c r="F44" s="684"/>
      <c r="G44" s="684"/>
      <c r="H44" s="488"/>
      <c r="I44" s="1905"/>
      <c r="J44" s="600"/>
      <c r="K44" s="684"/>
      <c r="L44" s="684"/>
      <c r="M44" s="684"/>
      <c r="N44" s="684"/>
      <c r="O44" s="684"/>
      <c r="P44" s="684"/>
      <c r="Q44" s="684"/>
      <c r="R44" s="880">
        <v>27</v>
      </c>
    </row>
    <row r="45" spans="1:18">
      <c r="A45" s="467">
        <v>28</v>
      </c>
      <c r="B45" s="254"/>
      <c r="C45" s="684"/>
      <c r="D45" s="684"/>
      <c r="E45" s="684"/>
      <c r="F45" s="684"/>
      <c r="G45" s="684"/>
      <c r="H45" s="488"/>
      <c r="I45" s="1905"/>
      <c r="J45" s="600"/>
      <c r="K45" s="684"/>
      <c r="L45" s="684"/>
      <c r="M45" s="684"/>
      <c r="N45" s="684"/>
      <c r="O45" s="684"/>
      <c r="P45" s="684"/>
      <c r="Q45" s="684"/>
      <c r="R45" s="880">
        <v>28</v>
      </c>
    </row>
    <row r="46" spans="1:18">
      <c r="A46" s="467">
        <v>29</v>
      </c>
      <c r="B46" s="254"/>
      <c r="C46" s="684"/>
      <c r="D46" s="684"/>
      <c r="E46" s="684"/>
      <c r="F46" s="684"/>
      <c r="G46" s="684"/>
      <c r="H46" s="488"/>
      <c r="I46" s="1905"/>
      <c r="J46" s="600"/>
      <c r="K46" s="684"/>
      <c r="L46" s="684"/>
      <c r="M46" s="684"/>
      <c r="N46" s="684"/>
      <c r="O46" s="684"/>
      <c r="P46" s="684"/>
      <c r="Q46" s="684"/>
      <c r="R46" s="880">
        <v>29</v>
      </c>
    </row>
    <row r="47" spans="1:18">
      <c r="A47" s="467">
        <v>30</v>
      </c>
      <c r="B47" s="254"/>
      <c r="C47" s="684"/>
      <c r="D47" s="684"/>
      <c r="E47" s="684"/>
      <c r="F47" s="684"/>
      <c r="G47" s="684"/>
      <c r="H47" s="488"/>
      <c r="I47" s="1905"/>
      <c r="J47" s="600"/>
      <c r="K47" s="684"/>
      <c r="L47" s="684"/>
      <c r="M47" s="684"/>
      <c r="N47" s="684"/>
      <c r="O47" s="684"/>
      <c r="P47" s="684"/>
      <c r="Q47" s="684"/>
      <c r="R47" s="880">
        <v>30</v>
      </c>
    </row>
    <row r="48" spans="1:18">
      <c r="A48" s="467">
        <v>31</v>
      </c>
      <c r="B48" s="254"/>
      <c r="C48" s="684"/>
      <c r="D48" s="684"/>
      <c r="E48" s="684"/>
      <c r="F48" s="684"/>
      <c r="G48" s="684"/>
      <c r="H48" s="488"/>
      <c r="I48" s="1905"/>
      <c r="J48" s="600"/>
      <c r="K48" s="684"/>
      <c r="L48" s="684"/>
      <c r="M48" s="684"/>
      <c r="N48" s="684"/>
      <c r="O48" s="684"/>
      <c r="P48" s="684"/>
      <c r="Q48" s="684"/>
      <c r="R48" s="880">
        <v>31</v>
      </c>
    </row>
    <row r="49" spans="1:18">
      <c r="A49" s="467">
        <v>32</v>
      </c>
      <c r="B49" s="254"/>
      <c r="C49" s="684"/>
      <c r="D49" s="684"/>
      <c r="E49" s="684"/>
      <c r="F49" s="684"/>
      <c r="G49" s="684"/>
      <c r="H49" s="488"/>
      <c r="I49" s="1905"/>
      <c r="J49" s="600"/>
      <c r="K49" s="684"/>
      <c r="L49" s="684"/>
      <c r="M49" s="684"/>
      <c r="N49" s="684"/>
      <c r="O49" s="684"/>
      <c r="P49" s="684"/>
      <c r="Q49" s="684"/>
      <c r="R49" s="880">
        <v>32</v>
      </c>
    </row>
    <row r="50" spans="1:18">
      <c r="A50" s="467">
        <v>33</v>
      </c>
      <c r="B50" s="254"/>
      <c r="C50" s="684"/>
      <c r="D50" s="684"/>
      <c r="E50" s="684"/>
      <c r="F50" s="684"/>
      <c r="G50" s="684"/>
      <c r="H50" s="488"/>
      <c r="I50" s="1905"/>
      <c r="J50" s="600"/>
      <c r="K50" s="684"/>
      <c r="L50" s="684"/>
      <c r="M50" s="684"/>
      <c r="N50" s="684"/>
      <c r="O50" s="684"/>
      <c r="P50" s="684"/>
      <c r="Q50" s="684"/>
      <c r="R50" s="880">
        <v>33</v>
      </c>
    </row>
    <row r="51" spans="1:18">
      <c r="A51" s="467">
        <v>34</v>
      </c>
      <c r="B51" s="254"/>
      <c r="C51" s="684"/>
      <c r="D51" s="684"/>
      <c r="E51" s="684"/>
      <c r="F51" s="684"/>
      <c r="G51" s="684"/>
      <c r="H51" s="488"/>
      <c r="I51" s="1905"/>
      <c r="J51" s="600"/>
      <c r="K51" s="684"/>
      <c r="L51" s="684"/>
      <c r="M51" s="684"/>
      <c r="N51" s="684"/>
      <c r="O51" s="684"/>
      <c r="P51" s="684"/>
      <c r="Q51" s="684"/>
      <c r="R51" s="880">
        <v>34</v>
      </c>
    </row>
    <row r="52" spans="1:18">
      <c r="A52" s="467">
        <v>35</v>
      </c>
      <c r="B52" s="254"/>
      <c r="C52" s="684"/>
      <c r="D52" s="684"/>
      <c r="E52" s="684"/>
      <c r="F52" s="684"/>
      <c r="G52" s="684"/>
      <c r="H52" s="488"/>
      <c r="I52" s="1905"/>
      <c r="J52" s="600"/>
      <c r="K52" s="684"/>
      <c r="L52" s="684"/>
      <c r="M52" s="684"/>
      <c r="N52" s="684"/>
      <c r="O52" s="684"/>
      <c r="P52" s="684"/>
      <c r="Q52" s="684"/>
      <c r="R52" s="880">
        <v>35</v>
      </c>
    </row>
    <row r="53" spans="1:18">
      <c r="A53" s="467">
        <v>36</v>
      </c>
      <c r="B53" s="254"/>
      <c r="C53" s="684"/>
      <c r="D53" s="684"/>
      <c r="E53" s="684"/>
      <c r="F53" s="684"/>
      <c r="G53" s="684"/>
      <c r="H53" s="488"/>
      <c r="I53" s="1905"/>
      <c r="J53" s="600"/>
      <c r="K53" s="684"/>
      <c r="L53" s="684"/>
      <c r="M53" s="684"/>
      <c r="N53" s="684"/>
      <c r="O53" s="684"/>
      <c r="P53" s="684"/>
      <c r="Q53" s="684"/>
      <c r="R53" s="880">
        <v>36</v>
      </c>
    </row>
    <row r="54" spans="1:18">
      <c r="A54" s="467">
        <v>37</v>
      </c>
      <c r="B54" s="254"/>
      <c r="C54" s="684"/>
      <c r="D54" s="684"/>
      <c r="E54" s="684"/>
      <c r="F54" s="684"/>
      <c r="G54" s="684"/>
      <c r="H54" s="488"/>
      <c r="I54" s="1905"/>
      <c r="J54" s="600"/>
      <c r="K54" s="684"/>
      <c r="L54" s="684"/>
      <c r="M54" s="684"/>
      <c r="N54" s="684"/>
      <c r="O54" s="684"/>
      <c r="P54" s="684"/>
      <c r="Q54" s="684"/>
      <c r="R54" s="880">
        <v>37</v>
      </c>
    </row>
    <row r="55" spans="1:18">
      <c r="A55" s="467">
        <v>38</v>
      </c>
      <c r="B55" s="254"/>
      <c r="C55" s="684"/>
      <c r="D55" s="684"/>
      <c r="E55" s="684"/>
      <c r="F55" s="684"/>
      <c r="G55" s="684"/>
      <c r="H55" s="488"/>
      <c r="I55" s="1905"/>
      <c r="J55" s="600"/>
      <c r="K55" s="684"/>
      <c r="L55" s="684"/>
      <c r="M55" s="684"/>
      <c r="N55" s="684"/>
      <c r="O55" s="684"/>
      <c r="P55" s="684"/>
      <c r="Q55" s="684"/>
      <c r="R55" s="880">
        <v>38</v>
      </c>
    </row>
    <row r="56" spans="1:18">
      <c r="A56" s="467">
        <v>39</v>
      </c>
      <c r="B56" s="254"/>
      <c r="C56" s="684"/>
      <c r="D56" s="684"/>
      <c r="E56" s="684"/>
      <c r="F56" s="684"/>
      <c r="G56" s="684"/>
      <c r="H56" s="488"/>
      <c r="I56" s="1905"/>
      <c r="J56" s="600"/>
      <c r="K56" s="684"/>
      <c r="L56" s="684"/>
      <c r="M56" s="684"/>
      <c r="N56" s="684"/>
      <c r="O56" s="684"/>
      <c r="P56" s="684"/>
      <c r="Q56" s="684"/>
      <c r="R56" s="880">
        <v>39</v>
      </c>
    </row>
    <row r="57" spans="1:18">
      <c r="A57" s="467">
        <v>40</v>
      </c>
      <c r="B57" s="254"/>
      <c r="C57" s="684"/>
      <c r="D57" s="684"/>
      <c r="E57" s="684"/>
      <c r="F57" s="684"/>
      <c r="G57" s="684"/>
      <c r="H57" s="488"/>
      <c r="I57" s="1905"/>
      <c r="J57" s="600"/>
      <c r="K57" s="684"/>
      <c r="L57" s="684"/>
      <c r="M57" s="684"/>
      <c r="N57" s="684"/>
      <c r="O57" s="684"/>
      <c r="P57" s="684"/>
      <c r="Q57" s="684"/>
      <c r="R57" s="880">
        <v>40</v>
      </c>
    </row>
    <row r="58" spans="1:18">
      <c r="A58" s="467">
        <v>41</v>
      </c>
      <c r="B58" s="254"/>
      <c r="C58" s="684"/>
      <c r="D58" s="684"/>
      <c r="E58" s="684"/>
      <c r="F58" s="684"/>
      <c r="G58" s="684"/>
      <c r="H58" s="488"/>
      <c r="I58" s="1905"/>
      <c r="J58" s="600"/>
      <c r="K58" s="684"/>
      <c r="L58" s="684"/>
      <c r="M58" s="684"/>
      <c r="N58" s="684"/>
      <c r="O58" s="684"/>
      <c r="P58" s="684"/>
      <c r="Q58" s="684"/>
      <c r="R58" s="880">
        <v>41</v>
      </c>
    </row>
    <row r="59" spans="1:18">
      <c r="A59" s="467">
        <v>42</v>
      </c>
      <c r="B59" s="254"/>
      <c r="C59" s="684"/>
      <c r="D59" s="684"/>
      <c r="E59" s="684"/>
      <c r="F59" s="684"/>
      <c r="G59" s="684"/>
      <c r="H59" s="488"/>
      <c r="I59" s="159"/>
      <c r="J59" s="600"/>
      <c r="K59" s="684"/>
      <c r="L59" s="684"/>
      <c r="M59" s="684"/>
      <c r="N59" s="684"/>
      <c r="O59" s="684"/>
      <c r="P59" s="684"/>
      <c r="Q59" s="684"/>
      <c r="R59" s="880">
        <v>42</v>
      </c>
    </row>
    <row r="60" spans="1:18">
      <c r="A60" s="467">
        <v>43</v>
      </c>
      <c r="B60" s="254"/>
      <c r="C60" s="684"/>
      <c r="D60" s="684"/>
      <c r="E60" s="684"/>
      <c r="F60" s="684"/>
      <c r="G60" s="684"/>
      <c r="H60" s="488"/>
      <c r="I60" s="159"/>
      <c r="J60" s="600"/>
      <c r="K60" s="684"/>
      <c r="L60" s="684"/>
      <c r="M60" s="684"/>
      <c r="N60" s="684"/>
      <c r="O60" s="684"/>
      <c r="P60" s="684"/>
      <c r="Q60" s="684"/>
      <c r="R60" s="880">
        <v>43</v>
      </c>
    </row>
    <row r="61" spans="1:18">
      <c r="A61" s="467">
        <v>44</v>
      </c>
      <c r="B61" s="254"/>
      <c r="C61" s="684"/>
      <c r="D61" s="684"/>
      <c r="E61" s="684"/>
      <c r="F61" s="684"/>
      <c r="G61" s="684"/>
      <c r="H61" s="488"/>
      <c r="I61" s="159"/>
      <c r="J61" s="600"/>
      <c r="K61" s="684"/>
      <c r="L61" s="684"/>
      <c r="M61" s="684"/>
      <c r="N61" s="684"/>
      <c r="O61" s="684"/>
      <c r="P61" s="684"/>
      <c r="Q61" s="684"/>
      <c r="R61" s="880">
        <v>44</v>
      </c>
    </row>
    <row r="62" spans="1:18">
      <c r="A62" s="467">
        <v>45</v>
      </c>
      <c r="B62" s="254"/>
      <c r="C62" s="684"/>
      <c r="D62" s="684"/>
      <c r="E62" s="684"/>
      <c r="F62" s="684"/>
      <c r="G62" s="684"/>
      <c r="H62" s="488"/>
      <c r="I62" s="159"/>
      <c r="J62" s="600"/>
      <c r="K62" s="684"/>
      <c r="L62" s="684"/>
      <c r="M62" s="684"/>
      <c r="N62" s="684"/>
      <c r="O62" s="684"/>
      <c r="P62" s="684"/>
      <c r="Q62" s="684"/>
      <c r="R62" s="880">
        <v>45</v>
      </c>
    </row>
    <row r="63" spans="1:18">
      <c r="A63" s="467">
        <v>46</v>
      </c>
      <c r="B63" s="254"/>
      <c r="C63" s="684"/>
      <c r="D63" s="684"/>
      <c r="E63" s="684"/>
      <c r="F63" s="684"/>
      <c r="G63" s="684"/>
      <c r="H63" s="488"/>
      <c r="I63" s="159"/>
      <c r="J63" s="600"/>
      <c r="K63" s="684"/>
      <c r="L63" s="684"/>
      <c r="M63" s="684"/>
      <c r="N63" s="684"/>
      <c r="O63" s="684"/>
      <c r="P63" s="684"/>
      <c r="Q63" s="684"/>
      <c r="R63" s="880">
        <v>46</v>
      </c>
    </row>
    <row r="64" spans="1:18" ht="15.75" thickBot="1">
      <c r="A64" s="508">
        <v>47</v>
      </c>
      <c r="B64" s="1237" t="s">
        <v>777</v>
      </c>
      <c r="C64" s="788">
        <f t="shared" ref="C64:Q64" si="0">SUM(C18:C63)</f>
        <v>29094179.885487016</v>
      </c>
      <c r="D64" s="883">
        <f t="shared" si="0"/>
        <v>4706113.986000007</v>
      </c>
      <c r="E64" s="883">
        <f t="shared" si="0"/>
        <v>46655</v>
      </c>
      <c r="F64" s="788">
        <f t="shared" si="0"/>
        <v>3274759.61</v>
      </c>
      <c r="G64" s="883">
        <f t="shared" si="0"/>
        <v>729811.3400000002</v>
      </c>
      <c r="H64" s="884">
        <f t="shared" si="0"/>
        <v>2143</v>
      </c>
      <c r="I64" s="462">
        <f t="shared" si="0"/>
        <v>0</v>
      </c>
      <c r="J64" s="885">
        <f t="shared" si="0"/>
        <v>0</v>
      </c>
      <c r="K64" s="883">
        <f t="shared" si="0"/>
        <v>0</v>
      </c>
      <c r="L64" s="788">
        <f t="shared" si="0"/>
        <v>222475.31000000006</v>
      </c>
      <c r="M64" s="883">
        <f t="shared" si="0"/>
        <v>0</v>
      </c>
      <c r="N64" s="883">
        <f t="shared" si="0"/>
        <v>401</v>
      </c>
      <c r="O64" s="788">
        <f t="shared" si="0"/>
        <v>2220441.8499999996</v>
      </c>
      <c r="P64" s="883">
        <f t="shared" si="0"/>
        <v>0</v>
      </c>
      <c r="Q64" s="883">
        <f t="shared" si="0"/>
        <v>13</v>
      </c>
      <c r="R64" s="886">
        <v>47</v>
      </c>
    </row>
    <row r="65" spans="1:18">
      <c r="A65" s="114" t="s">
        <v>1527</v>
      </c>
      <c r="B65" s="229"/>
      <c r="C65" s="229"/>
      <c r="D65" s="229"/>
      <c r="E65" s="229"/>
      <c r="F65" s="229"/>
      <c r="G65" s="229"/>
      <c r="H65" s="229"/>
      <c r="I65" s="229"/>
      <c r="J65" s="96"/>
      <c r="K65" s="229"/>
      <c r="L65" s="229"/>
      <c r="M65" s="229"/>
      <c r="N65" s="229"/>
      <c r="O65" s="229"/>
      <c r="P65" s="229"/>
      <c r="Q65" s="229" t="s">
        <v>1527</v>
      </c>
      <c r="R65" s="229"/>
    </row>
    <row r="66" spans="1:18">
      <c r="A66" s="13" t="s">
        <v>778</v>
      </c>
      <c r="B66" s="13"/>
      <c r="C66" s="13"/>
      <c r="D66" s="13"/>
      <c r="E66" s="13"/>
      <c r="F66" s="13"/>
      <c r="G66" s="13"/>
      <c r="H66" s="13"/>
      <c r="I66" s="13" t="s">
        <v>779</v>
      </c>
      <c r="J66" s="8"/>
      <c r="K66" s="13"/>
      <c r="L66" s="13"/>
      <c r="M66" s="8"/>
      <c r="N66" s="13"/>
      <c r="O66" s="13"/>
      <c r="P66" s="13"/>
      <c r="Q66" s="13"/>
      <c r="R66" s="13"/>
    </row>
    <row r="67" spans="1:18" ht="15.75" thickBot="1">
      <c r="A67" t="str">
        <f>'Data sheet'!A53</f>
        <v>Annual Report of New York American Water Company, Inc.  - Service Area 2                          Year Ended  December 31, 2018</v>
      </c>
      <c r="B67" s="229"/>
      <c r="C67" s="229"/>
      <c r="D67" s="229"/>
      <c r="E67" s="229"/>
      <c r="F67" s="229"/>
      <c r="G67" s="229"/>
      <c r="H67" s="24"/>
      <c r="I67" s="229"/>
      <c r="J67" s="229"/>
      <c r="K67" s="229"/>
      <c r="L67" s="229"/>
      <c r="M67" s="229"/>
      <c r="N67" s="229"/>
      <c r="O67" s="229"/>
      <c r="P67" s="229"/>
      <c r="Q67" s="229"/>
      <c r="R67" s="229"/>
    </row>
    <row r="68" spans="1:18">
      <c r="A68" s="559"/>
      <c r="B68" s="232"/>
      <c r="C68" s="232"/>
      <c r="D68" s="232"/>
      <c r="E68" s="232"/>
      <c r="F68" s="232"/>
      <c r="G68" s="232"/>
      <c r="H68" s="560"/>
      <c r="I68" s="229"/>
      <c r="J68" s="229"/>
      <c r="K68" s="229"/>
      <c r="L68" s="229"/>
      <c r="M68" s="229"/>
      <c r="N68" s="229"/>
      <c r="O68" s="229"/>
      <c r="P68" s="229"/>
      <c r="Q68" s="229"/>
      <c r="R68" s="229"/>
    </row>
    <row r="69" spans="1:18" ht="15.75">
      <c r="A69" s="234" t="s">
        <v>2611</v>
      </c>
      <c r="B69" s="6"/>
      <c r="C69" s="6"/>
      <c r="D69" s="6"/>
      <c r="E69" s="6"/>
      <c r="F69" s="6"/>
      <c r="G69" s="6"/>
      <c r="H69" s="247"/>
      <c r="I69" s="229"/>
      <c r="J69" s="229"/>
      <c r="K69" s="229"/>
      <c r="L69" s="229"/>
      <c r="M69" s="229"/>
      <c r="N69" s="229"/>
      <c r="O69" s="229"/>
      <c r="P69" s="229"/>
      <c r="Q69" s="229"/>
      <c r="R69" s="229"/>
    </row>
    <row r="70" spans="1:18">
      <c r="A70" s="562"/>
      <c r="B70" s="563"/>
      <c r="C70" s="563"/>
      <c r="D70" s="563"/>
      <c r="E70" s="563"/>
      <c r="F70" s="563"/>
      <c r="G70" s="563"/>
      <c r="H70" s="564"/>
      <c r="I70" s="229"/>
      <c r="J70" s="229"/>
      <c r="K70" s="229"/>
      <c r="L70" s="229"/>
      <c r="M70" s="229"/>
      <c r="N70" s="229"/>
      <c r="O70" s="229"/>
      <c r="P70" s="229"/>
      <c r="Q70" s="229"/>
      <c r="R70" s="229"/>
    </row>
    <row r="71" spans="1:18">
      <c r="A71" s="604"/>
      <c r="B71" s="855"/>
      <c r="C71" s="285"/>
      <c r="D71" s="285"/>
      <c r="E71" s="855"/>
      <c r="F71" s="285"/>
      <c r="G71" s="285"/>
      <c r="H71" s="581"/>
      <c r="I71" s="229"/>
      <c r="J71" s="229"/>
      <c r="K71" s="229"/>
      <c r="L71" s="229"/>
      <c r="M71" s="229"/>
      <c r="N71" s="229"/>
      <c r="O71" s="229"/>
      <c r="P71" s="229"/>
      <c r="Q71" s="229"/>
      <c r="R71" s="229"/>
    </row>
    <row r="72" spans="1:18">
      <c r="A72" s="275"/>
      <c r="B72" s="254"/>
      <c r="C72" s="13" t="s">
        <v>525</v>
      </c>
      <c r="D72" s="13"/>
      <c r="E72" s="857"/>
      <c r="F72" s="13" t="s">
        <v>527</v>
      </c>
      <c r="G72" s="13"/>
      <c r="H72" s="578"/>
      <c r="I72" s="229"/>
      <c r="J72" s="229"/>
      <c r="K72" s="229"/>
      <c r="L72" s="229"/>
      <c r="M72" s="229"/>
      <c r="N72" s="229"/>
      <c r="O72" s="229"/>
      <c r="P72" s="229"/>
      <c r="Q72" s="229"/>
      <c r="R72" s="229"/>
    </row>
    <row r="73" spans="1:18">
      <c r="A73" s="275"/>
      <c r="B73" s="254"/>
      <c r="C73" s="589"/>
      <c r="D73" s="589"/>
      <c r="E73" s="881"/>
      <c r="F73" s="589"/>
      <c r="G73" s="589"/>
      <c r="H73" s="590"/>
      <c r="I73" s="229"/>
      <c r="J73" s="229"/>
      <c r="K73" s="229"/>
      <c r="L73" s="229"/>
      <c r="M73" s="229"/>
      <c r="N73" s="229"/>
      <c r="O73" s="229"/>
      <c r="P73" s="229"/>
      <c r="Q73" s="229"/>
      <c r="R73" s="229"/>
    </row>
    <row r="74" spans="1:18">
      <c r="A74" s="275"/>
      <c r="B74" s="254"/>
      <c r="C74" s="254"/>
      <c r="D74" s="254"/>
      <c r="E74" s="858" t="s">
        <v>2977</v>
      </c>
      <c r="F74" s="254"/>
      <c r="G74" s="254"/>
      <c r="H74" s="880" t="s">
        <v>2977</v>
      </c>
      <c r="I74" s="229"/>
      <c r="J74" s="229"/>
      <c r="K74" s="229"/>
      <c r="L74" s="229"/>
      <c r="M74" s="229"/>
      <c r="N74" s="229"/>
      <c r="O74" s="229"/>
      <c r="P74" s="229"/>
      <c r="Q74" s="229"/>
      <c r="R74" s="229"/>
    </row>
    <row r="75" spans="1:18">
      <c r="A75" s="275" t="s">
        <v>1122</v>
      </c>
      <c r="B75" s="858" t="s">
        <v>770</v>
      </c>
      <c r="C75" s="858" t="s">
        <v>771</v>
      </c>
      <c r="D75" s="858" t="s">
        <v>2976</v>
      </c>
      <c r="E75" s="858" t="s">
        <v>772</v>
      </c>
      <c r="F75" s="858" t="s">
        <v>771</v>
      </c>
      <c r="G75" s="858" t="s">
        <v>2976</v>
      </c>
      <c r="H75" s="880" t="s">
        <v>772</v>
      </c>
      <c r="I75" s="229"/>
      <c r="J75" s="229"/>
      <c r="K75" s="229"/>
      <c r="L75" s="229"/>
      <c r="M75" s="229"/>
      <c r="N75" s="229"/>
      <c r="O75" s="229"/>
      <c r="P75" s="229"/>
      <c r="Q75" s="229"/>
      <c r="R75" s="229"/>
    </row>
    <row r="76" spans="1:18">
      <c r="A76" s="275" t="s">
        <v>1134</v>
      </c>
      <c r="B76" s="858" t="s">
        <v>773</v>
      </c>
      <c r="C76" s="858" t="s">
        <v>2277</v>
      </c>
      <c r="D76" s="858" t="s">
        <v>2980</v>
      </c>
      <c r="E76" s="858" t="s">
        <v>3759</v>
      </c>
      <c r="F76" s="858" t="s">
        <v>2277</v>
      </c>
      <c r="G76" s="858" t="s">
        <v>2980</v>
      </c>
      <c r="H76" s="880" t="s">
        <v>3759</v>
      </c>
      <c r="I76" s="229"/>
      <c r="J76" s="229"/>
      <c r="K76" s="229"/>
      <c r="L76" s="229"/>
      <c r="M76" s="229"/>
      <c r="N76" s="229"/>
      <c r="O76" s="229"/>
      <c r="P76" s="229"/>
      <c r="Q76" s="229"/>
      <c r="R76" s="229"/>
    </row>
    <row r="77" spans="1:18">
      <c r="A77" s="275"/>
      <c r="B77" s="858" t="s">
        <v>3281</v>
      </c>
      <c r="C77" s="858" t="s">
        <v>3282</v>
      </c>
      <c r="D77" s="858" t="s">
        <v>3283</v>
      </c>
      <c r="E77" s="858" t="s">
        <v>774</v>
      </c>
      <c r="F77" s="858" t="s">
        <v>3429</v>
      </c>
      <c r="G77" s="858" t="s">
        <v>3430</v>
      </c>
      <c r="H77" s="880" t="s">
        <v>775</v>
      </c>
      <c r="I77" s="229"/>
      <c r="J77" s="229"/>
      <c r="K77" s="229"/>
      <c r="L77" s="229"/>
      <c r="M77" s="229"/>
      <c r="N77" s="229"/>
      <c r="O77" s="229"/>
      <c r="P77" s="229"/>
      <c r="Q77" s="229"/>
      <c r="R77" s="229"/>
    </row>
    <row r="78" spans="1:18">
      <c r="A78" s="282"/>
      <c r="B78" s="258"/>
      <c r="C78" s="258"/>
      <c r="D78" s="258"/>
      <c r="E78" s="258"/>
      <c r="F78" s="258"/>
      <c r="G78" s="258"/>
      <c r="H78" s="564"/>
      <c r="I78" s="229"/>
      <c r="J78" s="229"/>
      <c r="K78" s="229"/>
      <c r="L78" s="229"/>
      <c r="M78" s="229"/>
      <c r="N78" s="229"/>
      <c r="O78" s="229"/>
      <c r="P78" s="229"/>
      <c r="Q78" s="229"/>
      <c r="R78" s="229"/>
    </row>
    <row r="79" spans="1:18">
      <c r="A79" s="275">
        <v>1</v>
      </c>
      <c r="B79" s="254"/>
      <c r="C79" s="1699"/>
      <c r="D79" s="1700"/>
      <c r="E79" s="1700"/>
      <c r="F79" s="1699"/>
      <c r="G79" s="684"/>
      <c r="H79" s="1880"/>
      <c r="I79" s="229"/>
      <c r="J79" s="229"/>
      <c r="K79" s="229"/>
      <c r="L79" s="229"/>
      <c r="M79" s="229"/>
      <c r="N79" s="229"/>
      <c r="O79" s="229"/>
      <c r="P79" s="229"/>
      <c r="Q79" s="229"/>
      <c r="R79" s="229"/>
    </row>
    <row r="80" spans="1:18">
      <c r="A80" s="467">
        <v>2</v>
      </c>
      <c r="B80" s="254" t="s">
        <v>86</v>
      </c>
      <c r="C80" s="1699">
        <v>0</v>
      </c>
      <c r="D80" s="1700"/>
      <c r="E80" s="1700"/>
      <c r="F80" s="1699"/>
      <c r="G80" s="684"/>
      <c r="H80" s="507"/>
      <c r="I80" s="229"/>
      <c r="J80" s="229"/>
      <c r="K80" s="229"/>
      <c r="L80" s="229"/>
      <c r="M80" s="229"/>
      <c r="N80" s="229"/>
      <c r="O80" s="229"/>
      <c r="P80" s="229"/>
      <c r="Q80" s="229"/>
      <c r="R80" s="229"/>
    </row>
    <row r="81" spans="1:18">
      <c r="A81" s="467">
        <v>3</v>
      </c>
      <c r="B81" s="254" t="s">
        <v>4541</v>
      </c>
      <c r="C81" s="684">
        <v>0</v>
      </c>
      <c r="D81" s="684"/>
      <c r="E81" s="684"/>
      <c r="F81" s="684"/>
      <c r="G81" s="684"/>
      <c r="H81" s="488"/>
      <c r="I81" s="229"/>
      <c r="J81" s="229"/>
      <c r="K81" s="229"/>
      <c r="L81" s="229"/>
      <c r="M81" s="229"/>
      <c r="N81" s="229"/>
      <c r="O81" s="229"/>
      <c r="P81" s="229"/>
      <c r="Q81" s="229"/>
      <c r="R81" s="229"/>
    </row>
    <row r="82" spans="1:18">
      <c r="A82" s="467">
        <v>4</v>
      </c>
      <c r="B82" s="254" t="s">
        <v>38</v>
      </c>
      <c r="C82" s="684">
        <v>0</v>
      </c>
      <c r="D82" s="684"/>
      <c r="E82" s="684"/>
      <c r="F82" s="684"/>
      <c r="G82" s="684"/>
      <c r="H82" s="488"/>
      <c r="I82" s="229"/>
      <c r="J82" s="229"/>
      <c r="K82" s="229"/>
      <c r="L82" s="229"/>
      <c r="M82" s="229"/>
      <c r="N82" s="229"/>
      <c r="O82" s="229"/>
      <c r="P82" s="229"/>
      <c r="Q82" s="229"/>
      <c r="R82" s="229"/>
    </row>
    <row r="83" spans="1:18">
      <c r="A83" s="467">
        <v>5</v>
      </c>
      <c r="B83" s="254" t="s">
        <v>42</v>
      </c>
      <c r="C83" s="684">
        <v>0</v>
      </c>
      <c r="D83" s="684"/>
      <c r="E83" s="684"/>
      <c r="F83" s="684"/>
      <c r="G83" s="684"/>
      <c r="H83" s="488"/>
      <c r="I83" s="229"/>
      <c r="J83" s="229"/>
      <c r="K83" s="229"/>
      <c r="L83" s="229"/>
      <c r="M83" s="229"/>
      <c r="N83" s="229"/>
      <c r="O83" s="229"/>
      <c r="P83" s="229"/>
      <c r="Q83" s="229"/>
      <c r="R83" s="229"/>
    </row>
    <row r="84" spans="1:18">
      <c r="A84" s="467">
        <v>6</v>
      </c>
      <c r="B84" s="254" t="s">
        <v>4542</v>
      </c>
      <c r="C84" s="684">
        <v>0</v>
      </c>
      <c r="D84" s="684"/>
      <c r="E84" s="684"/>
      <c r="F84" s="684"/>
      <c r="G84" s="684"/>
      <c r="H84" s="488"/>
      <c r="I84" s="229"/>
      <c r="J84" s="229"/>
      <c r="K84" s="229"/>
      <c r="L84" s="229"/>
      <c r="M84" s="229"/>
      <c r="N84" s="229"/>
      <c r="O84" s="229"/>
      <c r="P84" s="229"/>
      <c r="Q84" s="229"/>
      <c r="R84" s="229"/>
    </row>
    <row r="85" spans="1:18">
      <c r="A85" s="467">
        <v>7</v>
      </c>
      <c r="B85" s="254" t="s">
        <v>21</v>
      </c>
      <c r="C85" s="684">
        <v>0</v>
      </c>
      <c r="D85" s="684"/>
      <c r="E85" s="684"/>
      <c r="F85" s="684"/>
      <c r="G85" s="684"/>
      <c r="H85" s="488"/>
      <c r="I85" s="229"/>
      <c r="J85" s="229"/>
      <c r="K85" s="229"/>
      <c r="L85" s="229"/>
      <c r="M85" s="229"/>
      <c r="N85" s="229"/>
      <c r="O85" s="229"/>
      <c r="P85" s="229"/>
      <c r="Q85" s="229"/>
      <c r="R85" s="229"/>
    </row>
    <row r="86" spans="1:18">
      <c r="A86" s="467">
        <v>8</v>
      </c>
      <c r="B86" s="254" t="s">
        <v>4543</v>
      </c>
      <c r="C86" s="684">
        <v>0</v>
      </c>
      <c r="D86" s="684"/>
      <c r="E86" s="684"/>
      <c r="F86" s="684"/>
      <c r="G86" s="684"/>
      <c r="H86" s="488"/>
      <c r="I86" s="229"/>
      <c r="J86" s="229"/>
      <c r="K86" s="229"/>
      <c r="L86" s="229"/>
      <c r="M86" s="229"/>
      <c r="N86" s="229"/>
      <c r="O86" s="229"/>
      <c r="P86" s="229"/>
      <c r="Q86" s="229"/>
      <c r="R86" s="229"/>
    </row>
    <row r="87" spans="1:18">
      <c r="A87" s="467">
        <v>9</v>
      </c>
      <c r="B87" s="254" t="s">
        <v>4544</v>
      </c>
      <c r="C87" s="684">
        <v>0</v>
      </c>
      <c r="D87" s="684"/>
      <c r="E87" s="684"/>
      <c r="F87" s="684"/>
      <c r="G87" s="684"/>
      <c r="H87" s="488"/>
      <c r="I87" s="229"/>
      <c r="J87" s="229"/>
      <c r="K87" s="229"/>
      <c r="L87" s="229"/>
      <c r="M87" s="229"/>
      <c r="N87" s="229"/>
      <c r="O87" s="229"/>
      <c r="P87" s="229"/>
      <c r="Q87" s="229"/>
      <c r="R87" s="229"/>
    </row>
    <row r="88" spans="1:18">
      <c r="A88" s="467">
        <v>10</v>
      </c>
      <c r="B88" s="254" t="s">
        <v>4545</v>
      </c>
      <c r="C88" s="684">
        <v>0</v>
      </c>
      <c r="D88" s="684"/>
      <c r="E88" s="684"/>
      <c r="F88" s="684"/>
      <c r="G88" s="684"/>
      <c r="H88" s="488"/>
      <c r="I88" s="229"/>
      <c r="J88" s="229"/>
      <c r="K88" s="229"/>
      <c r="L88" s="229"/>
      <c r="M88" s="229"/>
      <c r="N88" s="229"/>
      <c r="O88" s="229"/>
      <c r="P88" s="229"/>
      <c r="Q88" s="229"/>
      <c r="R88" s="229"/>
    </row>
    <row r="89" spans="1:18">
      <c r="A89" s="467">
        <v>11</v>
      </c>
      <c r="B89" s="254" t="s">
        <v>4335</v>
      </c>
      <c r="C89" s="684">
        <v>493.21</v>
      </c>
      <c r="D89" s="684"/>
      <c r="E89" s="684">
        <v>1</v>
      </c>
      <c r="F89" s="684"/>
      <c r="G89" s="684"/>
      <c r="H89" s="488"/>
      <c r="I89" s="229"/>
      <c r="J89" s="229"/>
      <c r="K89" s="229"/>
      <c r="L89" s="229"/>
      <c r="M89" s="229"/>
      <c r="N89" s="229"/>
      <c r="O89" s="229"/>
      <c r="P89" s="229"/>
      <c r="Q89" s="229"/>
      <c r="R89" s="229"/>
    </row>
    <row r="90" spans="1:18">
      <c r="A90" s="467">
        <v>12</v>
      </c>
      <c r="B90" s="254" t="s">
        <v>32</v>
      </c>
      <c r="C90" s="684">
        <v>-157.07</v>
      </c>
      <c r="D90" s="684">
        <v>-28.6</v>
      </c>
      <c r="E90" s="684">
        <v>1</v>
      </c>
      <c r="F90" s="684"/>
      <c r="G90" s="684"/>
      <c r="H90" s="488"/>
      <c r="I90" s="229"/>
      <c r="J90" s="229"/>
      <c r="K90" s="229"/>
      <c r="L90" s="229"/>
      <c r="M90" s="229"/>
      <c r="N90" s="229"/>
      <c r="O90" s="229"/>
      <c r="P90" s="229"/>
      <c r="Q90" s="229"/>
      <c r="R90" s="229"/>
    </row>
    <row r="91" spans="1:18">
      <c r="A91" s="467">
        <v>13</v>
      </c>
      <c r="B91" s="254" t="s">
        <v>4347</v>
      </c>
      <c r="C91" s="684">
        <v>0</v>
      </c>
      <c r="D91" s="684"/>
      <c r="E91" s="684"/>
      <c r="F91" s="684"/>
      <c r="G91" s="684"/>
      <c r="H91" s="488"/>
      <c r="I91" s="229"/>
      <c r="J91" s="229"/>
      <c r="K91" s="229"/>
      <c r="L91" s="229"/>
      <c r="M91" s="229"/>
      <c r="N91" s="229"/>
      <c r="O91" s="229"/>
      <c r="P91" s="229"/>
      <c r="Q91" s="229"/>
      <c r="R91" s="229"/>
    </row>
    <row r="92" spans="1:18">
      <c r="A92" s="467">
        <v>14</v>
      </c>
      <c r="B92" s="254" t="s">
        <v>4439</v>
      </c>
      <c r="C92" s="684">
        <v>0</v>
      </c>
      <c r="D92" s="684"/>
      <c r="E92" s="684"/>
      <c r="F92" s="684"/>
      <c r="G92" s="684"/>
      <c r="H92" s="488"/>
      <c r="I92" s="229"/>
      <c r="J92" s="229"/>
      <c r="K92" s="229"/>
      <c r="L92" s="229"/>
      <c r="M92" s="229"/>
      <c r="N92" s="229"/>
      <c r="O92" s="229"/>
      <c r="P92" s="229"/>
      <c r="Q92" s="229"/>
      <c r="R92" s="229"/>
    </row>
    <row r="93" spans="1:18">
      <c r="A93" s="467">
        <v>15</v>
      </c>
      <c r="B93" s="254" t="s">
        <v>4309</v>
      </c>
      <c r="C93" s="684">
        <v>0</v>
      </c>
      <c r="D93" s="684"/>
      <c r="E93" s="684"/>
      <c r="F93" s="684"/>
      <c r="G93" s="684"/>
      <c r="H93" s="488"/>
      <c r="I93" s="229"/>
      <c r="J93" s="229"/>
      <c r="K93" s="229"/>
      <c r="L93" s="229"/>
      <c r="M93" s="229"/>
      <c r="N93" s="229"/>
      <c r="O93" s="229"/>
      <c r="P93" s="229"/>
      <c r="Q93" s="229"/>
      <c r="R93" s="229"/>
    </row>
    <row r="94" spans="1:18">
      <c r="A94" s="467">
        <v>16</v>
      </c>
      <c r="B94" s="254" t="s">
        <v>4336</v>
      </c>
      <c r="C94" s="684">
        <v>0</v>
      </c>
      <c r="D94" s="684"/>
      <c r="E94" s="684"/>
      <c r="F94" s="684"/>
      <c r="G94" s="684"/>
      <c r="H94" s="488"/>
      <c r="I94" s="229"/>
      <c r="J94" s="229"/>
      <c r="K94" s="229"/>
      <c r="L94" s="229"/>
      <c r="M94" s="229"/>
      <c r="N94" s="229"/>
      <c r="O94" s="229"/>
      <c r="P94" s="229"/>
      <c r="Q94" s="229"/>
      <c r="R94" s="229"/>
    </row>
    <row r="95" spans="1:18">
      <c r="A95" s="467">
        <v>17</v>
      </c>
      <c r="B95" s="254" t="s">
        <v>4337</v>
      </c>
      <c r="C95" s="684">
        <v>0</v>
      </c>
      <c r="D95" s="684"/>
      <c r="E95" s="684"/>
      <c r="F95" s="684"/>
      <c r="G95" s="684"/>
      <c r="H95" s="488"/>
      <c r="I95" s="229"/>
      <c r="J95" s="229"/>
      <c r="K95" s="229"/>
      <c r="L95" s="229"/>
      <c r="M95" s="229"/>
      <c r="N95" s="229"/>
      <c r="O95" s="229"/>
      <c r="P95" s="229"/>
      <c r="Q95" s="229"/>
      <c r="R95" s="229"/>
    </row>
    <row r="96" spans="1:18">
      <c r="A96" s="467">
        <v>18</v>
      </c>
      <c r="B96" s="254" t="s">
        <v>4222</v>
      </c>
      <c r="C96" s="684">
        <v>0</v>
      </c>
      <c r="D96" s="684"/>
      <c r="E96" s="684"/>
      <c r="F96" s="684"/>
      <c r="G96" s="684"/>
      <c r="H96" s="488"/>
      <c r="I96" s="229"/>
      <c r="J96" s="229"/>
      <c r="K96" s="229"/>
      <c r="L96" s="229"/>
      <c r="M96" s="229"/>
      <c r="N96" s="229"/>
      <c r="O96" s="229"/>
      <c r="P96" s="229"/>
      <c r="Q96" s="229"/>
      <c r="R96" s="229"/>
    </row>
    <row r="97" spans="1:18">
      <c r="A97" s="467">
        <v>19</v>
      </c>
      <c r="B97" s="254"/>
      <c r="C97" s="684"/>
      <c r="D97" s="684"/>
      <c r="E97" s="684"/>
      <c r="F97" s="684"/>
      <c r="G97" s="684"/>
      <c r="H97" s="488"/>
      <c r="I97" s="229"/>
      <c r="J97" s="229"/>
      <c r="K97" s="229"/>
      <c r="L97" s="229"/>
      <c r="M97" s="229"/>
      <c r="N97" s="229"/>
      <c r="O97" s="229"/>
      <c r="P97" s="229"/>
      <c r="Q97" s="229"/>
      <c r="R97" s="229"/>
    </row>
    <row r="98" spans="1:18">
      <c r="A98" s="467">
        <v>20</v>
      </c>
      <c r="B98" s="254"/>
      <c r="C98" s="684"/>
      <c r="D98" s="684"/>
      <c r="E98" s="684"/>
      <c r="F98" s="684"/>
      <c r="G98" s="684"/>
      <c r="H98" s="488"/>
      <c r="I98" s="229"/>
      <c r="J98" s="229"/>
      <c r="K98" s="229"/>
      <c r="L98" s="229"/>
      <c r="M98" s="229"/>
      <c r="N98" s="229"/>
      <c r="O98" s="229"/>
      <c r="P98" s="229"/>
      <c r="Q98" s="229"/>
      <c r="R98" s="229"/>
    </row>
    <row r="99" spans="1:18">
      <c r="A99" s="467">
        <v>21</v>
      </c>
      <c r="B99" s="254"/>
      <c r="C99" s="684"/>
      <c r="D99" s="684"/>
      <c r="E99" s="684"/>
      <c r="F99" s="684"/>
      <c r="G99" s="684"/>
      <c r="H99" s="488"/>
      <c r="I99" s="229"/>
      <c r="J99" s="229"/>
      <c r="K99" s="229"/>
      <c r="L99" s="229"/>
      <c r="M99" s="229"/>
      <c r="N99" s="229"/>
      <c r="O99" s="229"/>
      <c r="P99" s="229"/>
      <c r="Q99" s="229"/>
      <c r="R99" s="229"/>
    </row>
    <row r="100" spans="1:18">
      <c r="A100" s="467">
        <v>22</v>
      </c>
      <c r="B100" s="254"/>
      <c r="C100" s="684"/>
      <c r="D100" s="684"/>
      <c r="E100" s="684"/>
      <c r="F100" s="684"/>
      <c r="G100" s="684"/>
      <c r="H100" s="488"/>
      <c r="I100" s="229"/>
      <c r="J100" s="229"/>
      <c r="K100" s="229"/>
      <c r="L100" s="229"/>
      <c r="M100" s="229"/>
      <c r="N100" s="229"/>
      <c r="O100" s="229"/>
      <c r="P100" s="229"/>
      <c r="Q100" s="229"/>
      <c r="R100" s="229"/>
    </row>
    <row r="101" spans="1:18">
      <c r="A101" s="467">
        <v>23</v>
      </c>
      <c r="B101" s="254"/>
      <c r="C101" s="684"/>
      <c r="D101" s="684"/>
      <c r="E101" s="684"/>
      <c r="F101" s="684"/>
      <c r="G101" s="684"/>
      <c r="H101" s="488"/>
      <c r="I101" s="229"/>
      <c r="J101" s="229"/>
      <c r="K101" s="229"/>
      <c r="L101" s="229"/>
      <c r="M101" s="229"/>
      <c r="N101" s="229"/>
      <c r="O101" s="229"/>
      <c r="P101" s="229"/>
      <c r="Q101" s="229"/>
      <c r="R101" s="229"/>
    </row>
    <row r="102" spans="1:18">
      <c r="A102" s="467">
        <v>24</v>
      </c>
      <c r="B102" s="254"/>
      <c r="C102" s="684"/>
      <c r="D102" s="684"/>
      <c r="E102" s="684"/>
      <c r="F102" s="684"/>
      <c r="G102" s="684"/>
      <c r="H102" s="488"/>
      <c r="I102" s="229"/>
      <c r="J102" s="229"/>
      <c r="K102" s="229"/>
      <c r="L102" s="229"/>
      <c r="M102" s="229"/>
      <c r="N102" s="229"/>
      <c r="O102" s="229"/>
      <c r="P102" s="229"/>
      <c r="Q102" s="229"/>
      <c r="R102" s="229"/>
    </row>
    <row r="103" spans="1:18">
      <c r="A103" s="275">
        <v>25</v>
      </c>
      <c r="B103" s="254"/>
      <c r="C103" s="684"/>
      <c r="D103" s="684"/>
      <c r="E103" s="684"/>
      <c r="F103" s="684"/>
      <c r="G103" s="684"/>
      <c r="H103" s="488"/>
      <c r="I103" s="229"/>
      <c r="J103" s="229"/>
      <c r="K103" s="229"/>
      <c r="L103" s="229"/>
      <c r="M103" s="229"/>
      <c r="N103" s="229"/>
      <c r="O103" s="229"/>
      <c r="P103" s="229"/>
      <c r="Q103" s="229"/>
      <c r="R103" s="229"/>
    </row>
    <row r="104" spans="1:18">
      <c r="A104" s="275">
        <v>26</v>
      </c>
      <c r="B104" s="254"/>
      <c r="C104" s="684"/>
      <c r="D104" s="684"/>
      <c r="E104" s="684"/>
      <c r="F104" s="684"/>
      <c r="G104" s="684"/>
      <c r="H104" s="488"/>
      <c r="I104" s="229"/>
      <c r="J104" s="229"/>
      <c r="K104" s="229"/>
      <c r="L104" s="229"/>
      <c r="M104" s="229"/>
      <c r="N104" s="229"/>
      <c r="O104" s="229"/>
      <c r="P104" s="229"/>
      <c r="Q104" s="229"/>
      <c r="R104" s="229"/>
    </row>
    <row r="105" spans="1:18">
      <c r="A105" s="467">
        <v>27</v>
      </c>
      <c r="B105" s="254"/>
      <c r="C105" s="684"/>
      <c r="D105" s="684"/>
      <c r="E105" s="684"/>
      <c r="F105" s="684"/>
      <c r="G105" s="684"/>
      <c r="H105" s="488"/>
      <c r="I105" s="229"/>
      <c r="J105" s="229"/>
      <c r="K105" s="229"/>
      <c r="L105" s="229"/>
      <c r="M105" s="229"/>
      <c r="N105" s="229"/>
      <c r="O105" s="229"/>
      <c r="P105" s="229"/>
      <c r="Q105" s="229"/>
      <c r="R105" s="229"/>
    </row>
    <row r="106" spans="1:18">
      <c r="A106" s="467">
        <v>28</v>
      </c>
      <c r="B106" s="254"/>
      <c r="C106" s="684"/>
      <c r="D106" s="684"/>
      <c r="E106" s="684"/>
      <c r="F106" s="684"/>
      <c r="G106" s="684"/>
      <c r="H106" s="488"/>
      <c r="I106" s="229"/>
      <c r="J106" s="229"/>
      <c r="K106" s="229"/>
      <c r="L106" s="229"/>
      <c r="M106" s="229"/>
      <c r="N106" s="229"/>
      <c r="O106" s="229"/>
      <c r="P106" s="229"/>
      <c r="Q106" s="229"/>
      <c r="R106" s="229"/>
    </row>
    <row r="107" spans="1:18">
      <c r="A107" s="467">
        <v>29</v>
      </c>
      <c r="B107" s="254"/>
      <c r="C107" s="684"/>
      <c r="D107" s="684"/>
      <c r="E107" s="684"/>
      <c r="F107" s="684"/>
      <c r="G107" s="684"/>
      <c r="H107" s="488"/>
      <c r="I107" s="229"/>
      <c r="J107" s="229"/>
      <c r="K107" s="229"/>
      <c r="L107" s="229"/>
      <c r="M107" s="229"/>
      <c r="N107" s="229"/>
      <c r="O107" s="229"/>
      <c r="P107" s="229"/>
      <c r="Q107" s="229"/>
      <c r="R107" s="229"/>
    </row>
    <row r="108" spans="1:18">
      <c r="A108" s="467">
        <v>30</v>
      </c>
      <c r="B108" s="254"/>
      <c r="C108" s="684"/>
      <c r="D108" s="684"/>
      <c r="E108" s="684"/>
      <c r="F108" s="684"/>
      <c r="G108" s="684"/>
      <c r="H108" s="488"/>
      <c r="I108" s="229"/>
      <c r="J108" s="229"/>
      <c r="K108" s="229"/>
      <c r="L108" s="229"/>
      <c r="M108" s="229"/>
      <c r="N108" s="229"/>
      <c r="O108" s="229"/>
      <c r="P108" s="229"/>
      <c r="Q108" s="229"/>
      <c r="R108" s="229"/>
    </row>
    <row r="109" spans="1:18">
      <c r="A109" s="467">
        <v>31</v>
      </c>
      <c r="B109" s="254"/>
      <c r="C109" s="684"/>
      <c r="D109" s="684"/>
      <c r="E109" s="684"/>
      <c r="F109" s="684"/>
      <c r="G109" s="684"/>
      <c r="H109" s="488"/>
      <c r="I109" s="229"/>
      <c r="J109" s="229"/>
      <c r="K109" s="229"/>
      <c r="L109" s="229"/>
      <c r="M109" s="229"/>
      <c r="N109" s="229"/>
      <c r="O109" s="229"/>
      <c r="P109" s="229"/>
      <c r="Q109" s="229"/>
      <c r="R109" s="229"/>
    </row>
    <row r="110" spans="1:18">
      <c r="A110" s="467">
        <v>32</v>
      </c>
      <c r="B110" s="254"/>
      <c r="C110" s="684"/>
      <c r="D110" s="684"/>
      <c r="E110" s="684"/>
      <c r="F110" s="684"/>
      <c r="G110" s="684"/>
      <c r="H110" s="488"/>
      <c r="I110" s="229"/>
      <c r="J110" s="229"/>
      <c r="K110" s="229"/>
      <c r="L110" s="229"/>
      <c r="M110" s="229"/>
      <c r="N110" s="229"/>
      <c r="O110" s="229"/>
      <c r="P110" s="229"/>
      <c r="Q110" s="229"/>
      <c r="R110" s="229"/>
    </row>
    <row r="111" spans="1:18">
      <c r="A111" s="467">
        <v>33</v>
      </c>
      <c r="B111" s="254"/>
      <c r="C111" s="684"/>
      <c r="D111" s="684"/>
      <c r="E111" s="684"/>
      <c r="F111" s="684"/>
      <c r="G111" s="684"/>
      <c r="H111" s="488"/>
      <c r="I111" s="229"/>
      <c r="J111" s="229"/>
      <c r="K111" s="229"/>
      <c r="L111" s="229"/>
      <c r="M111" s="229"/>
      <c r="N111" s="229"/>
      <c r="O111" s="229"/>
      <c r="P111" s="229"/>
      <c r="Q111" s="229"/>
      <c r="R111" s="229"/>
    </row>
    <row r="112" spans="1:18">
      <c r="A112" s="467">
        <v>34</v>
      </c>
      <c r="B112" s="254"/>
      <c r="C112" s="684"/>
      <c r="D112" s="684"/>
      <c r="E112" s="684"/>
      <c r="F112" s="684"/>
      <c r="G112" s="684"/>
      <c r="H112" s="488"/>
      <c r="I112" s="229"/>
      <c r="J112" s="229"/>
      <c r="K112" s="229"/>
      <c r="L112" s="229"/>
      <c r="M112" s="229"/>
      <c r="N112" s="229"/>
      <c r="O112" s="229"/>
      <c r="P112" s="229"/>
      <c r="Q112" s="229"/>
      <c r="R112" s="229"/>
    </row>
    <row r="113" spans="1:18">
      <c r="A113" s="467">
        <v>35</v>
      </c>
      <c r="B113" s="254"/>
      <c r="C113" s="684"/>
      <c r="D113" s="684"/>
      <c r="E113" s="684"/>
      <c r="F113" s="684"/>
      <c r="G113" s="684"/>
      <c r="H113" s="488"/>
      <c r="I113" s="229"/>
      <c r="J113" s="229"/>
      <c r="K113" s="229"/>
      <c r="L113" s="229"/>
      <c r="M113" s="229"/>
      <c r="N113" s="229"/>
      <c r="O113" s="229"/>
      <c r="P113" s="229"/>
      <c r="Q113" s="229"/>
      <c r="R113" s="229"/>
    </row>
    <row r="114" spans="1:18">
      <c r="A114" s="467">
        <v>36</v>
      </c>
      <c r="B114" s="254"/>
      <c r="C114" s="684"/>
      <c r="D114" s="684"/>
      <c r="E114" s="684"/>
      <c r="F114" s="684"/>
      <c r="G114" s="684"/>
      <c r="H114" s="488"/>
      <c r="I114" s="229"/>
      <c r="J114" s="229"/>
      <c r="K114" s="229"/>
      <c r="L114" s="229"/>
      <c r="M114" s="229"/>
      <c r="N114" s="229"/>
      <c r="O114" s="229"/>
      <c r="P114" s="229"/>
      <c r="Q114" s="229"/>
      <c r="R114" s="229"/>
    </row>
    <row r="115" spans="1:18">
      <c r="A115" s="467">
        <v>37</v>
      </c>
      <c r="B115" s="254"/>
      <c r="C115" s="684"/>
      <c r="D115" s="684"/>
      <c r="E115" s="684"/>
      <c r="F115" s="684"/>
      <c r="G115" s="684"/>
      <c r="H115" s="488"/>
      <c r="I115" s="229"/>
      <c r="J115" s="229"/>
      <c r="K115" s="229"/>
      <c r="L115" s="229"/>
      <c r="M115" s="229"/>
      <c r="N115" s="229"/>
      <c r="O115" s="229"/>
      <c r="P115" s="229"/>
      <c r="Q115" s="229"/>
      <c r="R115" s="229"/>
    </row>
    <row r="116" spans="1:18">
      <c r="A116" s="467">
        <v>38</v>
      </c>
      <c r="B116" s="254"/>
      <c r="C116" s="684"/>
      <c r="D116" s="684"/>
      <c r="E116" s="684"/>
      <c r="F116" s="684"/>
      <c r="G116" s="684"/>
      <c r="H116" s="488"/>
      <c r="I116" s="229"/>
      <c r="J116" s="229"/>
      <c r="K116" s="229"/>
      <c r="L116" s="229"/>
      <c r="M116" s="229"/>
      <c r="N116" s="229"/>
      <c r="O116" s="229"/>
      <c r="P116" s="229"/>
      <c r="Q116" s="229"/>
      <c r="R116" s="229"/>
    </row>
    <row r="117" spans="1:18">
      <c r="A117" s="467">
        <v>39</v>
      </c>
      <c r="B117" s="254"/>
      <c r="C117" s="684"/>
      <c r="D117" s="684"/>
      <c r="E117" s="684"/>
      <c r="F117" s="684"/>
      <c r="G117" s="684"/>
      <c r="H117" s="488"/>
      <c r="I117" s="229"/>
      <c r="J117" s="229"/>
      <c r="K117" s="229"/>
      <c r="L117" s="229"/>
      <c r="M117" s="229"/>
      <c r="N117" s="229"/>
      <c r="O117" s="229"/>
      <c r="P117" s="229"/>
      <c r="Q117" s="229"/>
      <c r="R117" s="229"/>
    </row>
    <row r="118" spans="1:18">
      <c r="A118" s="467">
        <v>40</v>
      </c>
      <c r="B118" s="254"/>
      <c r="C118" s="684"/>
      <c r="D118" s="684"/>
      <c r="E118" s="684"/>
      <c r="F118" s="684"/>
      <c r="G118" s="684"/>
      <c r="H118" s="488"/>
      <c r="I118" s="229"/>
      <c r="J118" s="229"/>
      <c r="K118" s="229"/>
      <c r="L118" s="229"/>
      <c r="M118" s="229"/>
      <c r="N118" s="229"/>
      <c r="O118" s="229"/>
      <c r="P118" s="229"/>
      <c r="Q118" s="229"/>
      <c r="R118" s="229"/>
    </row>
    <row r="119" spans="1:18">
      <c r="A119" s="467">
        <v>41</v>
      </c>
      <c r="B119" s="254"/>
      <c r="C119" s="684"/>
      <c r="D119" s="684"/>
      <c r="E119" s="684"/>
      <c r="F119" s="684"/>
      <c r="G119" s="684"/>
      <c r="H119" s="488"/>
      <c r="I119" s="229"/>
      <c r="J119" s="229"/>
      <c r="K119" s="229"/>
      <c r="L119" s="229"/>
      <c r="M119" s="229"/>
      <c r="N119" s="229"/>
      <c r="O119" s="229"/>
      <c r="P119" s="229"/>
      <c r="Q119" s="229"/>
      <c r="R119" s="229"/>
    </row>
    <row r="120" spans="1:18">
      <c r="A120" s="467">
        <v>42</v>
      </c>
      <c r="B120" s="254"/>
      <c r="C120" s="684"/>
      <c r="D120" s="684"/>
      <c r="E120" s="684"/>
      <c r="F120" s="684"/>
      <c r="G120" s="684"/>
      <c r="H120" s="488"/>
      <c r="I120" s="229"/>
      <c r="J120" s="229"/>
      <c r="K120" s="229"/>
      <c r="L120" s="229"/>
      <c r="M120" s="229"/>
      <c r="N120" s="229"/>
      <c r="O120" s="229"/>
      <c r="P120" s="229"/>
      <c r="Q120" s="229"/>
      <c r="R120" s="229"/>
    </row>
    <row r="121" spans="1:18">
      <c r="A121" s="467">
        <v>43</v>
      </c>
      <c r="B121" s="254"/>
      <c r="C121" s="684"/>
      <c r="D121" s="684"/>
      <c r="E121" s="684"/>
      <c r="F121" s="684"/>
      <c r="G121" s="684"/>
      <c r="H121" s="488"/>
      <c r="I121" s="229"/>
      <c r="J121" s="229"/>
      <c r="K121" s="229"/>
      <c r="L121" s="229"/>
      <c r="M121" s="229"/>
      <c r="N121" s="229"/>
      <c r="O121" s="229"/>
      <c r="P121" s="229"/>
      <c r="Q121" s="229"/>
      <c r="R121" s="229"/>
    </row>
    <row r="122" spans="1:18">
      <c r="A122" s="467">
        <v>44</v>
      </c>
      <c r="B122" s="254"/>
      <c r="C122" s="684"/>
      <c r="D122" s="684"/>
      <c r="E122" s="684"/>
      <c r="F122" s="684"/>
      <c r="G122" s="684"/>
      <c r="H122" s="488"/>
      <c r="I122" s="229"/>
      <c r="J122" s="229"/>
      <c r="K122" s="229"/>
      <c r="L122" s="229"/>
      <c r="M122" s="229"/>
      <c r="N122" s="229"/>
      <c r="O122" s="229"/>
      <c r="P122" s="229"/>
      <c r="Q122" s="229"/>
      <c r="R122" s="229"/>
    </row>
    <row r="123" spans="1:18">
      <c r="A123" s="467">
        <v>45</v>
      </c>
      <c r="B123" s="254"/>
      <c r="C123" s="684"/>
      <c r="D123" s="684"/>
      <c r="E123" s="684"/>
      <c r="F123" s="684"/>
      <c r="G123" s="684"/>
      <c r="H123" s="488"/>
      <c r="I123" s="229"/>
      <c r="J123" s="229"/>
      <c r="K123" s="229"/>
      <c r="L123" s="229"/>
      <c r="M123" s="229"/>
      <c r="N123" s="229"/>
      <c r="O123" s="229"/>
      <c r="P123" s="229"/>
      <c r="Q123" s="229"/>
      <c r="R123" s="229"/>
    </row>
    <row r="124" spans="1:18">
      <c r="A124" s="467">
        <v>46</v>
      </c>
      <c r="B124" s="254"/>
      <c r="C124" s="684"/>
      <c r="D124" s="684"/>
      <c r="E124" s="684"/>
      <c r="F124" s="684"/>
      <c r="G124" s="684"/>
      <c r="H124" s="488"/>
      <c r="I124" s="229"/>
      <c r="J124" s="229"/>
      <c r="K124" s="229"/>
      <c r="L124" s="229"/>
      <c r="M124" s="229"/>
      <c r="N124" s="229"/>
      <c r="O124" s="229"/>
      <c r="P124" s="229"/>
      <c r="Q124" s="229"/>
      <c r="R124" s="229"/>
    </row>
    <row r="125" spans="1:18" ht="15.75" thickBot="1">
      <c r="A125" s="508">
        <v>47</v>
      </c>
      <c r="B125" s="1237" t="s">
        <v>777</v>
      </c>
      <c r="C125" s="788">
        <f t="shared" ref="C125:H125" si="1">SUM(C79:C124)</f>
        <v>336.14</v>
      </c>
      <c r="D125" s="883">
        <f t="shared" si="1"/>
        <v>-28.6</v>
      </c>
      <c r="E125" s="883">
        <f t="shared" si="1"/>
        <v>2</v>
      </c>
      <c r="F125" s="788">
        <f t="shared" si="1"/>
        <v>0</v>
      </c>
      <c r="G125" s="883">
        <f t="shared" si="1"/>
        <v>0</v>
      </c>
      <c r="H125" s="884">
        <f t="shared" si="1"/>
        <v>0</v>
      </c>
      <c r="I125" s="229"/>
      <c r="J125" s="229"/>
      <c r="K125" s="229"/>
      <c r="L125" s="229"/>
      <c r="M125" s="229"/>
      <c r="N125" s="229"/>
      <c r="O125" s="229"/>
      <c r="P125" s="229"/>
      <c r="Q125" s="229"/>
      <c r="R125" s="229"/>
    </row>
    <row r="126" spans="1:18">
      <c r="A126" s="114" t="s">
        <v>1527</v>
      </c>
      <c r="B126" s="229"/>
      <c r="C126" s="229"/>
      <c r="D126" s="229"/>
      <c r="E126" s="229"/>
      <c r="F126" s="229"/>
      <c r="G126" s="229"/>
      <c r="H126" s="229"/>
      <c r="I126" s="229"/>
      <c r="J126" s="229"/>
      <c r="K126" s="229"/>
      <c r="L126" s="229"/>
      <c r="M126" s="229"/>
      <c r="N126" s="229"/>
      <c r="O126" s="229"/>
      <c r="P126" s="229"/>
      <c r="Q126" s="229"/>
      <c r="R126" s="229"/>
    </row>
    <row r="127" spans="1:18">
      <c r="A127" s="13" t="s">
        <v>780</v>
      </c>
      <c r="B127" s="13"/>
      <c r="C127" s="13"/>
      <c r="D127" s="13"/>
      <c r="E127" s="13"/>
      <c r="F127" s="13"/>
      <c r="G127" s="13"/>
      <c r="H127" s="13"/>
      <c r="I127" s="229"/>
      <c r="J127" s="229"/>
      <c r="K127" s="229"/>
      <c r="L127" s="229"/>
      <c r="M127" s="229"/>
      <c r="N127" s="229"/>
      <c r="O127" s="229"/>
      <c r="P127" s="229"/>
      <c r="Q127" s="229"/>
      <c r="R127" s="229"/>
    </row>
    <row r="128" spans="1:18">
      <c r="B128" s="229"/>
      <c r="C128" s="229"/>
      <c r="D128" s="229"/>
      <c r="E128" s="229"/>
      <c r="F128" s="229"/>
      <c r="G128" s="229"/>
      <c r="H128" s="229"/>
      <c r="I128" s="229"/>
      <c r="J128" s="229"/>
      <c r="K128" s="229"/>
      <c r="L128" s="229"/>
      <c r="M128" s="229"/>
      <c r="N128" s="229"/>
      <c r="O128" s="229"/>
      <c r="P128" s="229"/>
      <c r="Q128" s="229"/>
      <c r="R128" s="229"/>
    </row>
    <row r="129" spans="2:18">
      <c r="B129" s="229"/>
      <c r="C129" s="229"/>
      <c r="D129" s="229"/>
      <c r="E129" s="229"/>
      <c r="F129" s="229"/>
      <c r="G129" s="229"/>
      <c r="H129" s="229"/>
      <c r="I129" s="229"/>
      <c r="J129" s="229"/>
      <c r="K129" s="229"/>
      <c r="L129" s="229"/>
      <c r="M129" s="229"/>
      <c r="N129" s="229"/>
      <c r="O129" s="229"/>
      <c r="P129" s="229"/>
      <c r="Q129" s="229"/>
      <c r="R129" s="229"/>
    </row>
    <row r="130" spans="2:18">
      <c r="B130" s="229"/>
      <c r="C130" s="229"/>
      <c r="D130" s="229"/>
      <c r="E130" s="229"/>
      <c r="F130" s="229"/>
      <c r="G130" s="229"/>
      <c r="H130" s="229"/>
      <c r="I130" s="229"/>
      <c r="J130" s="229"/>
      <c r="K130" s="229"/>
      <c r="L130" s="229"/>
      <c r="M130" s="229"/>
      <c r="N130" s="229"/>
      <c r="O130" s="229"/>
      <c r="P130" s="229"/>
      <c r="Q130" s="229"/>
      <c r="R130" s="229"/>
    </row>
    <row r="131" spans="2:18">
      <c r="B131" s="265"/>
      <c r="C131" s="265"/>
      <c r="D131" s="229"/>
      <c r="E131" s="229"/>
      <c r="F131" s="229"/>
      <c r="G131" s="229"/>
      <c r="H131" s="229"/>
      <c r="I131" s="229"/>
      <c r="J131" s="229"/>
      <c r="K131" s="229"/>
      <c r="L131" s="229"/>
      <c r="M131" s="229"/>
      <c r="N131" s="229"/>
      <c r="O131" s="229"/>
      <c r="P131" s="229"/>
      <c r="Q131" s="229"/>
      <c r="R131" s="229"/>
    </row>
    <row r="132" spans="2:18">
      <c r="D132" s="229"/>
      <c r="E132" s="229"/>
      <c r="F132" s="229"/>
      <c r="G132" s="229"/>
      <c r="H132" s="229"/>
      <c r="I132" s="229"/>
      <c r="J132" s="229"/>
      <c r="K132" s="229"/>
      <c r="L132" s="229"/>
      <c r="M132" s="229"/>
      <c r="N132" s="229"/>
      <c r="O132" s="229"/>
      <c r="P132" s="229"/>
      <c r="Q132" s="229"/>
      <c r="R132" s="229"/>
    </row>
    <row r="133" spans="2:18">
      <c r="B133" s="229"/>
      <c r="C133" s="229"/>
      <c r="D133" s="229"/>
      <c r="E133" s="229"/>
      <c r="G133" s="229"/>
      <c r="H133" s="229"/>
      <c r="I133" s="229"/>
      <c r="J133" s="229"/>
      <c r="K133" s="229"/>
      <c r="L133" s="229"/>
      <c r="M133" s="229"/>
      <c r="N133" s="229"/>
      <c r="O133" s="229"/>
      <c r="P133" s="229"/>
      <c r="Q133" s="229"/>
      <c r="R133" s="229"/>
    </row>
    <row r="134" spans="2:18">
      <c r="B134" s="265"/>
      <c r="C134" s="265"/>
      <c r="D134" s="229"/>
      <c r="E134" s="229"/>
      <c r="G134" s="229"/>
      <c r="H134" s="229"/>
      <c r="I134" s="229"/>
      <c r="J134" s="229"/>
      <c r="K134" s="229"/>
      <c r="L134" s="229"/>
      <c r="M134" s="229"/>
      <c r="N134" s="229"/>
      <c r="O134" s="229"/>
      <c r="P134" s="229"/>
      <c r="Q134" s="229"/>
      <c r="R134" s="229"/>
    </row>
    <row r="135" spans="2:18">
      <c r="B135" s="265"/>
      <c r="C135" s="265"/>
      <c r="D135" s="229"/>
      <c r="E135" s="229"/>
      <c r="G135" s="229"/>
      <c r="H135" s="229"/>
      <c r="I135" s="229"/>
      <c r="J135" s="229"/>
      <c r="K135" s="229"/>
      <c r="L135" s="229"/>
      <c r="M135" s="229"/>
      <c r="N135" s="229"/>
      <c r="O135" s="229"/>
      <c r="P135" s="229"/>
      <c r="Q135" s="229"/>
      <c r="R135" s="229"/>
    </row>
    <row r="136" spans="2:18">
      <c r="B136" s="265"/>
      <c r="C136" s="265"/>
    </row>
    <row r="137" spans="2:18">
      <c r="B137" s="265"/>
      <c r="C137" s="265"/>
    </row>
    <row r="138" spans="2:18">
      <c r="B138" s="22"/>
      <c r="C138" s="265"/>
    </row>
    <row r="139" spans="2:18">
      <c r="B139" s="265"/>
      <c r="C139" s="265"/>
    </row>
    <row r="140" spans="2:18">
      <c r="B140" s="22"/>
      <c r="C140" s="265"/>
    </row>
    <row r="141" spans="2:18">
      <c r="B141" s="265"/>
      <c r="C141" s="265"/>
    </row>
    <row r="142" spans="2:18">
      <c r="B142" s="22"/>
      <c r="C142" s="265"/>
    </row>
    <row r="143" spans="2:18">
      <c r="B143" s="265"/>
    </row>
  </sheetData>
  <customSheetViews>
    <customSheetView guid="{2AF3F5E9-4F61-4561-B177-4F48CBC3D886}" scale="87" colorId="22" topLeftCell="B2">
      <selection activeCell="O20" sqref="O20"/>
      <rowBreaks count="1" manualBreakCount="1">
        <brk id="66" max="16383" man="1"/>
      </rowBreaks>
      <colBreaks count="1" manualBreakCount="1">
        <brk id="8" max="1048575" man="1"/>
      </colBreaks>
      <pageMargins left="0.4" right="0.4" top="0.3" bottom="0.3" header="0.5" footer="0.5"/>
      <pageSetup scale="66" pageOrder="overThenDown" orientation="portrait" r:id="rId1"/>
      <headerFooter alignWithMargins="0"/>
    </customSheetView>
    <customSheetView guid="{D7BBBF77-F838-4AB2-B5F9-DD407B90DD55}" scale="87" colorId="22" topLeftCell="B2">
      <selection activeCell="O20" sqref="O20"/>
      <rowBreaks count="1" manualBreakCount="1">
        <brk id="66" max="16383" man="1"/>
      </rowBreaks>
      <colBreaks count="1" manualBreakCount="1">
        <brk id="8" max="1048575" man="1"/>
      </colBreaks>
      <pageMargins left="0.4" right="0.4" top="0.3" bottom="0.3" header="0.5" footer="0.5"/>
      <pageSetup scale="66" pageOrder="overThenDown" orientation="portrait" r:id="rId2"/>
      <headerFooter alignWithMargins="0"/>
    </customSheetView>
    <customSheetView guid="{4C413893-8AAD-4C6B-9F27-B589EDCD884E}" scale="87" colorId="22">
      <selection activeCell="A68" sqref="A68"/>
      <rowBreaks count="1" manualBreakCount="1">
        <brk id="66" max="16383" man="1"/>
      </rowBreaks>
      <colBreaks count="1" manualBreakCount="1">
        <brk id="8" max="1048575" man="1"/>
      </colBreaks>
      <pageMargins left="0.4" right="0.4" top="0.3" bottom="0.3" header="0.5" footer="0.5"/>
      <pageSetup scale="66" pageOrder="overThenDown" orientation="portrait" r:id="rId3"/>
      <headerFooter alignWithMargins="0"/>
    </customSheetView>
    <customSheetView guid="{A5549170-DBF5-42F1-9039-D999624B11D4}" scale="87" colorId="22" topLeftCell="A22">
      <selection activeCell="O20" sqref="O20"/>
      <rowBreaks count="1" manualBreakCount="1">
        <brk id="66" max="16383" man="1"/>
      </rowBreaks>
      <colBreaks count="1" manualBreakCount="1">
        <brk id="8" max="1048575" man="1"/>
      </colBreaks>
      <pageMargins left="0.4" right="0.4" top="0.3" bottom="0.3" header="0.5" footer="0.5"/>
      <pageSetup scale="66" pageOrder="overThenDown" orientation="portrait" r:id="rId4"/>
      <headerFooter alignWithMargins="0"/>
    </customSheetView>
    <customSheetView guid="{A483E518-C1FA-4CA5-BC5D-12DF2516F4BA}" scale="87" colorId="22" topLeftCell="B1">
      <selection activeCell="H48" sqref="H48"/>
      <rowBreaks count="1" manualBreakCount="1">
        <brk id="66" max="16383" man="1"/>
      </rowBreaks>
      <colBreaks count="1" manualBreakCount="1">
        <brk id="8" max="1048575" man="1"/>
      </colBreaks>
      <pageMargins left="0.4" right="0.4" top="0.3" bottom="0.3" header="0.5" footer="0.5"/>
      <pageSetup scale="66" pageOrder="overThenDown" orientation="portrait" r:id="rId5"/>
      <headerFooter alignWithMargins="0"/>
    </customSheetView>
    <customSheetView guid="{7F4D4B31-14C7-431F-8554-797D686306A3}" scale="87" colorId="22" topLeftCell="B1">
      <selection activeCell="H48" sqref="H48"/>
      <rowBreaks count="1" manualBreakCount="1">
        <brk id="66" max="16383" man="1"/>
      </rowBreaks>
      <colBreaks count="1" manualBreakCount="1">
        <brk id="8" max="1048575" man="1"/>
      </colBreaks>
      <pageMargins left="0.4" right="0.4" top="0.3" bottom="0.3" header="0.5" footer="0.5"/>
      <pageSetup scale="66" pageOrder="overThenDown" orientation="portrait" r:id="rId6"/>
      <headerFooter alignWithMargins="0"/>
    </customSheetView>
  </customSheetViews>
  <mergeCells count="2">
    <mergeCell ref="A5:H5"/>
    <mergeCell ref="A8:H8"/>
  </mergeCells>
  <phoneticPr fontId="83" type="noConversion"/>
  <pageMargins left="0.4" right="0.4" top="0.3" bottom="0.3" header="0.5" footer="0.5"/>
  <pageSetup scale="66" pageOrder="overThenDown" orientation="portrait" r:id="rId7"/>
  <headerFooter alignWithMargins="0"/>
  <rowBreaks count="1" manualBreakCount="1">
    <brk id="66" max="16383" man="1"/>
  </rowBreaks>
  <colBreaks count="1" manualBreakCount="1">
    <brk id="8" max="1048575" man="1"/>
  </colBreaks>
  <customProperties>
    <customPr name="_pios_id" r:id="rId8"/>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6"/>
  <sheetViews>
    <sheetView workbookViewId="0"/>
  </sheetViews>
  <sheetFormatPr defaultColWidth="9.77734375" defaultRowHeight="15"/>
  <cols>
    <col min="1" max="1" width="4.77734375" customWidth="1"/>
    <col min="2" max="2" width="25.77734375" customWidth="1"/>
    <col min="3" max="3" width="12.77734375" customWidth="1"/>
    <col min="4" max="4" width="14.77734375" customWidth="1"/>
    <col min="5" max="5" width="13.5546875" customWidth="1"/>
    <col min="6" max="6" width="25.77734375" customWidth="1"/>
    <col min="7" max="7" width="12.77734375" customWidth="1"/>
    <col min="8" max="8" width="14.77734375" customWidth="1"/>
    <col min="9" max="9" width="13" customWidth="1"/>
  </cols>
  <sheetData>
    <row r="1" spans="1:9" ht="15.75" thickBot="1">
      <c r="A1" t="str">
        <f>'Data sheet'!A63</f>
        <v>Annual Report of New York American Water Company, Inc.  - Service Area 2                                                        Year Ended  December 31, 2018</v>
      </c>
      <c r="H1" s="24"/>
      <c r="I1" s="8"/>
    </row>
    <row r="2" spans="1:9">
      <c r="A2" s="231"/>
      <c r="B2" s="244"/>
      <c r="C2" s="244"/>
      <c r="D2" s="244"/>
      <c r="E2" s="244"/>
      <c r="F2" s="244"/>
      <c r="G2" s="244"/>
      <c r="H2" s="244"/>
      <c r="I2" s="233"/>
    </row>
    <row r="3" spans="1:9" ht="15.75">
      <c r="A3" s="887" t="s">
        <v>622</v>
      </c>
      <c r="B3" s="888"/>
      <c r="C3" s="888"/>
      <c r="D3" s="888"/>
      <c r="E3" s="888"/>
      <c r="F3" s="888"/>
      <c r="G3" s="888"/>
      <c r="H3" s="888"/>
      <c r="I3" s="889"/>
    </row>
    <row r="4" spans="1:9">
      <c r="A4" s="829"/>
      <c r="B4" s="251"/>
      <c r="C4" s="251"/>
      <c r="D4" s="251"/>
      <c r="E4" s="251"/>
      <c r="F4" s="251"/>
      <c r="G4" s="251"/>
      <c r="H4" s="251"/>
      <c r="I4" s="252"/>
    </row>
    <row r="5" spans="1:9">
      <c r="A5" s="239"/>
      <c r="I5" s="236"/>
    </row>
    <row r="6" spans="1:9">
      <c r="A6" s="239"/>
      <c r="B6" t="s">
        <v>623</v>
      </c>
      <c r="I6" s="236"/>
    </row>
    <row r="7" spans="1:9">
      <c r="A7" s="829"/>
      <c r="B7" s="251"/>
      <c r="C7" s="251"/>
      <c r="D7" s="251"/>
      <c r="E7" s="251"/>
      <c r="F7" s="251"/>
      <c r="G7" s="251"/>
      <c r="H7" s="251"/>
      <c r="I7" s="252"/>
    </row>
    <row r="8" spans="1:9">
      <c r="A8" s="703"/>
      <c r="B8" s="280"/>
      <c r="C8" s="890" t="s">
        <v>2976</v>
      </c>
      <c r="D8" s="256"/>
      <c r="E8" s="890" t="s">
        <v>624</v>
      </c>
      <c r="F8" s="270"/>
      <c r="G8" s="890" t="s">
        <v>2976</v>
      </c>
      <c r="H8" s="256"/>
      <c r="I8" s="891" t="s">
        <v>624</v>
      </c>
    </row>
    <row r="9" spans="1:9">
      <c r="A9" s="703"/>
      <c r="B9" s="280"/>
      <c r="C9" s="890" t="s">
        <v>2980</v>
      </c>
      <c r="D9" s="890" t="s">
        <v>2981</v>
      </c>
      <c r="E9" s="890" t="s">
        <v>625</v>
      </c>
      <c r="F9" s="270"/>
      <c r="G9" s="890" t="s">
        <v>2980</v>
      </c>
      <c r="H9" s="890" t="s">
        <v>2003</v>
      </c>
      <c r="I9" s="891" t="s">
        <v>625</v>
      </c>
    </row>
    <row r="10" spans="1:9">
      <c r="A10" s="703" t="s">
        <v>1122</v>
      </c>
      <c r="B10" s="1222" t="s">
        <v>626</v>
      </c>
      <c r="C10" s="890" t="s">
        <v>627</v>
      </c>
      <c r="D10" s="256"/>
      <c r="E10" s="890" t="s">
        <v>628</v>
      </c>
      <c r="F10" s="834" t="s">
        <v>629</v>
      </c>
      <c r="G10" s="890" t="s">
        <v>630</v>
      </c>
      <c r="H10" s="256"/>
      <c r="I10" s="891" t="s">
        <v>628</v>
      </c>
    </row>
    <row r="11" spans="1:9">
      <c r="A11" s="704" t="s">
        <v>1134</v>
      </c>
      <c r="B11" s="1224" t="s">
        <v>3281</v>
      </c>
      <c r="C11" s="1124" t="s">
        <v>3282</v>
      </c>
      <c r="D11" s="1124" t="s">
        <v>3283</v>
      </c>
      <c r="E11" s="1124" t="s">
        <v>3284</v>
      </c>
      <c r="F11" s="847" t="s">
        <v>3429</v>
      </c>
      <c r="G11" s="1124" t="s">
        <v>3430</v>
      </c>
      <c r="H11" s="1124" t="s">
        <v>3431</v>
      </c>
      <c r="I11" s="1193" t="s">
        <v>3432</v>
      </c>
    </row>
    <row r="12" spans="1:9">
      <c r="A12" s="703">
        <v>1</v>
      </c>
      <c r="B12" s="892"/>
      <c r="C12" s="893"/>
      <c r="D12" s="894"/>
      <c r="E12" s="895" t="str">
        <f t="shared" ref="E12:E43" si="0">IF(ISERR(D12/C12)," ",D12/C12)</f>
        <v xml:space="preserve"> </v>
      </c>
      <c r="F12" s="896"/>
      <c r="G12" s="893"/>
      <c r="H12" s="894"/>
      <c r="I12" s="897" t="str">
        <f t="shared" ref="I12:I43" si="1">IF(ISERR(H12/G12)," ",H12/G12)</f>
        <v xml:space="preserve"> </v>
      </c>
    </row>
    <row r="13" spans="1:9">
      <c r="A13" s="703">
        <v>2</v>
      </c>
      <c r="B13" s="892"/>
      <c r="C13" s="893"/>
      <c r="D13" s="893"/>
      <c r="E13" s="895" t="str">
        <f t="shared" si="0"/>
        <v xml:space="preserve"> </v>
      </c>
      <c r="F13" s="896"/>
      <c r="G13" s="893"/>
      <c r="H13" s="893"/>
      <c r="I13" s="897" t="str">
        <f t="shared" si="1"/>
        <v xml:space="preserve"> </v>
      </c>
    </row>
    <row r="14" spans="1:9">
      <c r="A14" s="703">
        <v>3</v>
      </c>
      <c r="B14" s="2307" t="s">
        <v>12</v>
      </c>
      <c r="C14" s="1375"/>
      <c r="D14" s="1375"/>
      <c r="E14" s="2308" t="str">
        <f t="shared" si="0"/>
        <v xml:space="preserve"> </v>
      </c>
      <c r="F14" s="2309"/>
      <c r="G14" s="1375"/>
      <c r="H14" s="1375"/>
      <c r="I14" s="2310" t="str">
        <f t="shared" si="1"/>
        <v xml:space="preserve"> </v>
      </c>
    </row>
    <row r="15" spans="1:9">
      <c r="A15" s="703">
        <v>4</v>
      </c>
      <c r="B15" s="2311"/>
      <c r="C15" s="1375"/>
      <c r="D15" s="1375"/>
      <c r="E15" s="2308" t="str">
        <f t="shared" si="0"/>
        <v xml:space="preserve"> </v>
      </c>
      <c r="F15" s="2309"/>
      <c r="G15" s="1375"/>
      <c r="H15" s="1375"/>
      <c r="I15" s="2310" t="str">
        <f t="shared" si="1"/>
        <v xml:space="preserve"> </v>
      </c>
    </row>
    <row r="16" spans="1:9">
      <c r="A16" s="703">
        <v>5</v>
      </c>
      <c r="B16" s="2311"/>
      <c r="C16" s="1375"/>
      <c r="D16" s="1375"/>
      <c r="E16" s="2308" t="str">
        <f t="shared" si="0"/>
        <v xml:space="preserve"> </v>
      </c>
      <c r="F16" s="2535" t="s">
        <v>4539</v>
      </c>
      <c r="G16" s="2536">
        <f>108+917</f>
        <v>1025</v>
      </c>
      <c r="H16" s="2536">
        <f>15+405+390</f>
        <v>810</v>
      </c>
      <c r="I16" s="2537">
        <f t="shared" si="1"/>
        <v>0.79024390243902443</v>
      </c>
    </row>
    <row r="17" spans="1:9">
      <c r="A17" s="703">
        <v>6</v>
      </c>
      <c r="B17" s="2311"/>
      <c r="C17" s="1375"/>
      <c r="D17" s="1375"/>
      <c r="E17" s="2308" t="str">
        <f t="shared" si="0"/>
        <v xml:space="preserve"> </v>
      </c>
      <c r="F17" s="2535" t="s">
        <v>4540</v>
      </c>
      <c r="G17" s="2536">
        <f>3403.4+1167</f>
        <v>4570.3999999999996</v>
      </c>
      <c r="H17" s="2536">
        <v>12951.25</v>
      </c>
      <c r="I17" s="2537">
        <f t="shared" si="1"/>
        <v>2.8337235252931912</v>
      </c>
    </row>
    <row r="18" spans="1:9">
      <c r="A18" s="703">
        <v>7</v>
      </c>
      <c r="B18" s="2311"/>
      <c r="C18" s="1375"/>
      <c r="D18" s="1375"/>
      <c r="E18" s="2308" t="str">
        <f t="shared" si="0"/>
        <v xml:space="preserve"> </v>
      </c>
      <c r="F18" s="2535" t="s">
        <v>4460</v>
      </c>
      <c r="G18" s="2536">
        <v>10254</v>
      </c>
      <c r="H18" s="2536">
        <v>29632.87</v>
      </c>
      <c r="I18" s="2537">
        <f t="shared" si="1"/>
        <v>2.8898839477277161</v>
      </c>
    </row>
    <row r="19" spans="1:9">
      <c r="A19" s="703">
        <v>8</v>
      </c>
      <c r="B19" s="2311"/>
      <c r="C19" s="1375"/>
      <c r="D19" s="1375"/>
      <c r="E19" s="2308" t="str">
        <f t="shared" si="0"/>
        <v xml:space="preserve"> </v>
      </c>
      <c r="F19" s="2309"/>
      <c r="G19" s="1375"/>
      <c r="H19" s="1375"/>
      <c r="I19" s="2310" t="str">
        <f t="shared" si="1"/>
        <v xml:space="preserve"> </v>
      </c>
    </row>
    <row r="20" spans="1:9">
      <c r="A20" s="703">
        <v>9</v>
      </c>
      <c r="B20" s="2311"/>
      <c r="C20" s="1375"/>
      <c r="D20" s="1375"/>
      <c r="E20" s="2308" t="str">
        <f t="shared" si="0"/>
        <v xml:space="preserve"> </v>
      </c>
      <c r="F20" s="2309"/>
      <c r="G20" s="1375"/>
      <c r="H20" s="1375"/>
      <c r="I20" s="2310"/>
    </row>
    <row r="21" spans="1:9">
      <c r="A21" s="703">
        <v>10</v>
      </c>
      <c r="B21" s="2311"/>
      <c r="C21" s="1375"/>
      <c r="D21" s="1375"/>
      <c r="E21" s="2308" t="str">
        <f t="shared" si="0"/>
        <v xml:space="preserve"> </v>
      </c>
      <c r="F21" s="2309"/>
      <c r="G21" s="1375"/>
      <c r="H21" s="1375"/>
      <c r="I21" s="2310" t="str">
        <f t="shared" si="1"/>
        <v xml:space="preserve"> </v>
      </c>
    </row>
    <row r="22" spans="1:9">
      <c r="A22" s="703">
        <v>11</v>
      </c>
      <c r="B22" s="2311"/>
      <c r="C22" s="1375"/>
      <c r="D22" s="1375"/>
      <c r="E22" s="2308" t="str">
        <f t="shared" si="0"/>
        <v xml:space="preserve"> </v>
      </c>
      <c r="F22" s="1905"/>
      <c r="G22" s="684"/>
      <c r="H22" s="684"/>
      <c r="I22" s="2310" t="str">
        <f t="shared" si="1"/>
        <v xml:space="preserve"> </v>
      </c>
    </row>
    <row r="23" spans="1:9">
      <c r="A23" s="703">
        <v>12</v>
      </c>
      <c r="B23" s="2311"/>
      <c r="C23" s="1375"/>
      <c r="D23" s="1375"/>
      <c r="E23" s="2308" t="str">
        <f t="shared" si="0"/>
        <v xml:space="preserve"> </v>
      </c>
      <c r="F23" s="2309"/>
      <c r="G23" s="1375"/>
      <c r="H23" s="1375"/>
      <c r="I23" s="2310" t="str">
        <f t="shared" si="1"/>
        <v xml:space="preserve"> </v>
      </c>
    </row>
    <row r="24" spans="1:9">
      <c r="A24" s="703">
        <v>13</v>
      </c>
      <c r="B24" s="2311"/>
      <c r="C24" s="1375"/>
      <c r="D24" s="1375"/>
      <c r="E24" s="2308" t="str">
        <f t="shared" si="0"/>
        <v xml:space="preserve"> </v>
      </c>
      <c r="F24" s="2309"/>
      <c r="G24" s="1375"/>
      <c r="H24" s="1375"/>
      <c r="I24" s="2310" t="str">
        <f t="shared" si="1"/>
        <v xml:space="preserve"> </v>
      </c>
    </row>
    <row r="25" spans="1:9">
      <c r="A25" s="703">
        <v>14</v>
      </c>
      <c r="B25" s="2311"/>
      <c r="C25" s="1375"/>
      <c r="D25" s="1375"/>
      <c r="E25" s="2308" t="str">
        <f t="shared" si="0"/>
        <v xml:space="preserve"> </v>
      </c>
      <c r="F25" s="2309"/>
      <c r="G25" s="1375"/>
      <c r="H25" s="1375"/>
      <c r="I25" s="2310" t="str">
        <f t="shared" si="1"/>
        <v xml:space="preserve"> </v>
      </c>
    </row>
    <row r="26" spans="1:9">
      <c r="A26" s="703">
        <v>15</v>
      </c>
      <c r="B26" s="2311"/>
      <c r="C26" s="1375"/>
      <c r="D26" s="1375"/>
      <c r="E26" s="2308" t="str">
        <f t="shared" si="0"/>
        <v xml:space="preserve"> </v>
      </c>
      <c r="F26" s="2309"/>
      <c r="G26" s="1375"/>
      <c r="H26" s="1375"/>
      <c r="I26" s="2310" t="str">
        <f t="shared" si="1"/>
        <v xml:space="preserve"> </v>
      </c>
    </row>
    <row r="27" spans="1:9">
      <c r="A27" s="703">
        <v>16</v>
      </c>
      <c r="B27" s="2311"/>
      <c r="C27" s="1375"/>
      <c r="D27" s="1375"/>
      <c r="E27" s="2308" t="str">
        <f t="shared" si="0"/>
        <v xml:space="preserve"> </v>
      </c>
      <c r="F27" s="2309"/>
      <c r="G27" s="1375"/>
      <c r="H27" s="1375"/>
      <c r="I27" s="2310" t="str">
        <f t="shared" si="1"/>
        <v xml:space="preserve"> </v>
      </c>
    </row>
    <row r="28" spans="1:9">
      <c r="A28" s="703">
        <v>17</v>
      </c>
      <c r="B28" s="2311"/>
      <c r="C28" s="1375"/>
      <c r="D28" s="1375"/>
      <c r="E28" s="2308" t="str">
        <f t="shared" si="0"/>
        <v xml:space="preserve"> </v>
      </c>
      <c r="F28" s="2309"/>
      <c r="G28" s="1375"/>
      <c r="H28" s="1375"/>
      <c r="I28" s="2310" t="str">
        <f t="shared" si="1"/>
        <v xml:space="preserve"> </v>
      </c>
    </row>
    <row r="29" spans="1:9">
      <c r="A29" s="703">
        <v>18</v>
      </c>
      <c r="B29" s="2311"/>
      <c r="C29" s="1375"/>
      <c r="D29" s="1375"/>
      <c r="E29" s="2308" t="str">
        <f t="shared" si="0"/>
        <v xml:space="preserve"> </v>
      </c>
      <c r="F29" s="2309"/>
      <c r="G29" s="1375"/>
      <c r="H29" s="1375"/>
      <c r="I29" s="2310" t="str">
        <f t="shared" si="1"/>
        <v xml:space="preserve"> </v>
      </c>
    </row>
    <row r="30" spans="1:9">
      <c r="A30" s="703">
        <v>19</v>
      </c>
      <c r="B30" s="2311"/>
      <c r="C30" s="1375"/>
      <c r="D30" s="1375"/>
      <c r="E30" s="2308" t="str">
        <f t="shared" si="0"/>
        <v xml:space="preserve"> </v>
      </c>
      <c r="F30" s="2309"/>
      <c r="G30" s="1375"/>
      <c r="H30" s="1375"/>
      <c r="I30" s="2310" t="str">
        <f t="shared" si="1"/>
        <v xml:space="preserve"> </v>
      </c>
    </row>
    <row r="31" spans="1:9">
      <c r="A31" s="703">
        <v>20</v>
      </c>
      <c r="B31" s="2311"/>
      <c r="C31" s="1375"/>
      <c r="D31" s="1375"/>
      <c r="E31" s="2308" t="str">
        <f t="shared" si="0"/>
        <v xml:space="preserve"> </v>
      </c>
      <c r="F31" s="2309"/>
      <c r="G31" s="1375"/>
      <c r="H31" s="1375"/>
      <c r="I31" s="2310" t="str">
        <f t="shared" si="1"/>
        <v xml:space="preserve"> </v>
      </c>
    </row>
    <row r="32" spans="1:9">
      <c r="A32" s="703">
        <v>21</v>
      </c>
      <c r="B32" s="2311"/>
      <c r="C32" s="1375"/>
      <c r="D32" s="1375"/>
      <c r="E32" s="2308" t="str">
        <f t="shared" si="0"/>
        <v xml:space="preserve"> </v>
      </c>
      <c r="F32" s="2309"/>
      <c r="G32" s="1375"/>
      <c r="H32" s="1375"/>
      <c r="I32" s="2310" t="str">
        <f t="shared" si="1"/>
        <v xml:space="preserve"> </v>
      </c>
    </row>
    <row r="33" spans="1:9">
      <c r="A33" s="703">
        <v>22</v>
      </c>
      <c r="B33" s="2311"/>
      <c r="C33" s="1375"/>
      <c r="D33" s="1375"/>
      <c r="E33" s="2308" t="str">
        <f t="shared" si="0"/>
        <v xml:space="preserve"> </v>
      </c>
      <c r="F33" s="1905"/>
      <c r="G33" s="684"/>
      <c r="H33" s="684"/>
      <c r="I33" s="2310" t="str">
        <f t="shared" si="1"/>
        <v xml:space="preserve"> </v>
      </c>
    </row>
    <row r="34" spans="1:9">
      <c r="A34" s="703">
        <v>23</v>
      </c>
      <c r="B34" s="2311"/>
      <c r="C34" s="1375"/>
      <c r="D34" s="1375"/>
      <c r="E34" s="2308" t="str">
        <f t="shared" si="0"/>
        <v xml:space="preserve"> </v>
      </c>
      <c r="F34" s="2309"/>
      <c r="G34" s="1375"/>
      <c r="H34" s="1375"/>
      <c r="I34" s="2310" t="str">
        <f t="shared" si="1"/>
        <v xml:space="preserve"> </v>
      </c>
    </row>
    <row r="35" spans="1:9">
      <c r="A35" s="703">
        <v>24</v>
      </c>
      <c r="B35" s="2311"/>
      <c r="C35" s="1375"/>
      <c r="D35" s="1375"/>
      <c r="E35" s="2308" t="str">
        <f t="shared" si="0"/>
        <v xml:space="preserve"> </v>
      </c>
      <c r="F35" s="2309"/>
      <c r="G35" s="1375"/>
      <c r="H35" s="1375"/>
      <c r="I35" s="2310" t="str">
        <f t="shared" si="1"/>
        <v xml:space="preserve"> </v>
      </c>
    </row>
    <row r="36" spans="1:9">
      <c r="A36" s="703">
        <v>25</v>
      </c>
      <c r="B36" s="2311"/>
      <c r="C36" s="1375"/>
      <c r="D36" s="1375"/>
      <c r="E36" s="2308" t="str">
        <f t="shared" si="0"/>
        <v xml:space="preserve"> </v>
      </c>
      <c r="F36" s="2309"/>
      <c r="G36" s="1375"/>
      <c r="H36" s="1375"/>
      <c r="I36" s="2310" t="str">
        <f t="shared" si="1"/>
        <v xml:space="preserve"> </v>
      </c>
    </row>
    <row r="37" spans="1:9">
      <c r="A37" s="703">
        <v>26</v>
      </c>
      <c r="B37" s="2311"/>
      <c r="C37" s="1375"/>
      <c r="D37" s="1375"/>
      <c r="E37" s="2308" t="str">
        <f t="shared" si="0"/>
        <v xml:space="preserve"> </v>
      </c>
      <c r="F37" s="2309"/>
      <c r="G37" s="1375"/>
      <c r="H37" s="1375"/>
      <c r="I37" s="2310" t="str">
        <f t="shared" si="1"/>
        <v xml:space="preserve"> </v>
      </c>
    </row>
    <row r="38" spans="1:9">
      <c r="A38" s="703">
        <v>27</v>
      </c>
      <c r="B38" s="2311"/>
      <c r="C38" s="1375"/>
      <c r="D38" s="1375"/>
      <c r="E38" s="2308" t="str">
        <f t="shared" si="0"/>
        <v xml:space="preserve"> </v>
      </c>
      <c r="F38" s="2309"/>
      <c r="G38" s="1375"/>
      <c r="H38" s="1375"/>
      <c r="I38" s="2310" t="str">
        <f t="shared" si="1"/>
        <v xml:space="preserve"> </v>
      </c>
    </row>
    <row r="39" spans="1:9">
      <c r="A39" s="703">
        <v>28</v>
      </c>
      <c r="B39" s="2311"/>
      <c r="C39" s="1375"/>
      <c r="D39" s="1375"/>
      <c r="E39" s="2308" t="str">
        <f t="shared" si="0"/>
        <v xml:space="preserve"> </v>
      </c>
      <c r="F39" s="2309"/>
      <c r="G39" s="1375"/>
      <c r="H39" s="1375"/>
      <c r="I39" s="2310" t="str">
        <f t="shared" si="1"/>
        <v xml:space="preserve"> </v>
      </c>
    </row>
    <row r="40" spans="1:9">
      <c r="A40" s="703">
        <v>29</v>
      </c>
      <c r="B40" s="2311"/>
      <c r="C40" s="1375"/>
      <c r="D40" s="1375"/>
      <c r="E40" s="2308" t="str">
        <f t="shared" si="0"/>
        <v xml:space="preserve"> </v>
      </c>
      <c r="F40" s="2309"/>
      <c r="G40" s="1375"/>
      <c r="H40" s="1375"/>
      <c r="I40" s="2310" t="str">
        <f t="shared" si="1"/>
        <v xml:space="preserve"> </v>
      </c>
    </row>
    <row r="41" spans="1:9">
      <c r="A41" s="703">
        <v>30</v>
      </c>
      <c r="B41" s="2311"/>
      <c r="C41" s="1375"/>
      <c r="D41" s="1375"/>
      <c r="E41" s="2308" t="str">
        <f t="shared" si="0"/>
        <v xml:space="preserve"> </v>
      </c>
      <c r="F41" s="2309"/>
      <c r="G41" s="1375"/>
      <c r="H41" s="1375"/>
      <c r="I41" s="2310" t="str">
        <f t="shared" si="1"/>
        <v xml:space="preserve"> </v>
      </c>
    </row>
    <row r="42" spans="1:9">
      <c r="A42" s="703">
        <v>31</v>
      </c>
      <c r="B42" s="2311"/>
      <c r="C42" s="1375"/>
      <c r="D42" s="1375"/>
      <c r="E42" s="2308" t="str">
        <f t="shared" si="0"/>
        <v xml:space="preserve"> </v>
      </c>
      <c r="F42" s="2309"/>
      <c r="G42" s="1375"/>
      <c r="H42" s="1375"/>
      <c r="I42" s="2310" t="str">
        <f t="shared" si="1"/>
        <v xml:space="preserve"> </v>
      </c>
    </row>
    <row r="43" spans="1:9">
      <c r="A43" s="703">
        <v>32</v>
      </c>
      <c r="B43" s="2311"/>
      <c r="C43" s="1375"/>
      <c r="D43" s="1375"/>
      <c r="E43" s="2308" t="str">
        <f t="shared" si="0"/>
        <v xml:space="preserve"> </v>
      </c>
      <c r="F43" s="2309"/>
      <c r="G43" s="1375"/>
      <c r="H43" s="1375"/>
      <c r="I43" s="2310" t="str">
        <f t="shared" si="1"/>
        <v xml:space="preserve"> </v>
      </c>
    </row>
    <row r="44" spans="1:9" ht="15.75" thickBot="1">
      <c r="A44" s="717">
        <v>33</v>
      </c>
      <c r="B44" s="2312" t="s">
        <v>1940</v>
      </c>
      <c r="C44" s="2313">
        <f>SUM(C12:C43)</f>
        <v>0</v>
      </c>
      <c r="D44" s="2314">
        <f>SUM(D12:D43)</f>
        <v>0</v>
      </c>
      <c r="E44" s="2315">
        <f>SUM(E12:E43)</f>
        <v>0</v>
      </c>
      <c r="F44" s="2316" t="s">
        <v>1940</v>
      </c>
      <c r="G44" s="2313">
        <f>SUM(G12:G43)</f>
        <v>15849.4</v>
      </c>
      <c r="H44" s="2314">
        <f>SUM(H12:H43)</f>
        <v>43394.119999999995</v>
      </c>
      <c r="I44" s="2317"/>
    </row>
    <row r="45" spans="1:9">
      <c r="A45" t="s">
        <v>1527</v>
      </c>
      <c r="F45" s="154"/>
      <c r="G45" s="154"/>
      <c r="H45" s="154"/>
      <c r="I45" s="214"/>
    </row>
    <row r="46" spans="1:9">
      <c r="A46" s="8" t="s">
        <v>631</v>
      </c>
      <c r="B46" s="8"/>
      <c r="C46" s="8"/>
      <c r="D46" s="8"/>
      <c r="E46" s="8"/>
      <c r="F46" s="898"/>
      <c r="G46" s="898"/>
      <c r="H46" s="898"/>
      <c r="I46" s="899"/>
    </row>
    <row r="50" spans="2:2">
      <c r="B50" s="265"/>
    </row>
    <row r="53" spans="2:2">
      <c r="B53" s="265"/>
    </row>
    <row r="54" spans="2:2">
      <c r="B54" s="265"/>
    </row>
    <row r="55" spans="2:2">
      <c r="B55" s="265"/>
    </row>
    <row r="56" spans="2:2">
      <c r="B56" s="265"/>
    </row>
    <row r="57" spans="2:2">
      <c r="B57" s="22"/>
    </row>
    <row r="58" spans="2:2">
      <c r="B58" s="265"/>
    </row>
    <row r="59" spans="2:2">
      <c r="B59" s="265"/>
    </row>
    <row r="62" spans="2:2">
      <c r="B62" s="265"/>
    </row>
    <row r="63" spans="2:2">
      <c r="B63" s="265"/>
    </row>
    <row r="64" spans="2:2">
      <c r="B64" s="265"/>
    </row>
    <row r="65" spans="2:2">
      <c r="B65" s="265"/>
    </row>
    <row r="66" spans="2:2">
      <c r="B66" s="265"/>
    </row>
  </sheetData>
  <customSheetViews>
    <customSheetView guid="{2AF3F5E9-4F61-4561-B177-4F48CBC3D886}" scale="87" colorId="22" fitToPage="1">
      <selection activeCell="L5" sqref="L5"/>
      <pageMargins left="0.4" right="0.4" top="0.3" bottom="0.3" header="0.5" footer="0.5"/>
      <pageSetup scale="79" orientation="landscape" r:id="rId1"/>
      <headerFooter alignWithMargins="0"/>
    </customSheetView>
    <customSheetView guid="{D7BBBF77-F838-4AB2-B5F9-DD407B90DD55}" scale="87" colorId="22" fitToPage="1">
      <selection activeCell="L5" sqref="L5"/>
      <pageMargins left="0.4" right="0.4" top="0.3" bottom="0.3" header="0.5" footer="0.5"/>
      <pageSetup scale="79" orientation="landscape" r:id="rId2"/>
      <headerFooter alignWithMargins="0"/>
    </customSheetView>
    <customSheetView guid="{4C413893-8AAD-4C6B-9F27-B589EDCD884E}" scale="87" colorId="22" fitToPage="1">
      <selection activeCell="E43" sqref="E43"/>
      <pageMargins left="0.4" right="0.4" top="0.3" bottom="0.3" header="0.5" footer="0.5"/>
      <pageSetup scale="79" orientation="landscape" r:id="rId3"/>
      <headerFooter alignWithMargins="0"/>
    </customSheetView>
    <customSheetView guid="{A5549170-DBF5-42F1-9039-D999624B11D4}" scale="87" colorId="22" fitToPage="1" topLeftCell="A4">
      <selection activeCell="B14" sqref="B14"/>
      <pageMargins left="0.4" right="0.4" top="0.3" bottom="0.3" header="0.5" footer="0.5"/>
      <pageSetup scale="79" orientation="landscape" r:id="rId4"/>
      <headerFooter alignWithMargins="0"/>
    </customSheetView>
    <customSheetView guid="{A483E518-C1FA-4CA5-BC5D-12DF2516F4BA}" scale="87" colorId="22" fitToPage="1">
      <selection activeCell="L5" sqref="L5"/>
      <pageMargins left="0.4" right="0.4" top="0.3" bottom="0.3" header="0.5" footer="0.5"/>
      <pageSetup scale="79" orientation="landscape" r:id="rId5"/>
      <headerFooter alignWithMargins="0"/>
    </customSheetView>
    <customSheetView guid="{7F4D4B31-14C7-431F-8554-797D686306A3}" scale="87" colorId="22" fitToPage="1">
      <selection activeCell="L5" sqref="L5"/>
      <pageMargins left="0.4" right="0.4" top="0.3" bottom="0.3" header="0.5" footer="0.5"/>
      <pageSetup scale="79" orientation="landscape" r:id="rId6"/>
      <headerFooter alignWithMargins="0"/>
    </customSheetView>
  </customSheetViews>
  <phoneticPr fontId="83" type="noConversion"/>
  <pageMargins left="0.4" right="0.4" top="0.3" bottom="0.3" header="0.5" footer="0.5"/>
  <pageSetup scale="79" orientation="landscape" r:id="rId7"/>
  <headerFooter alignWithMargins="0"/>
  <customProperties>
    <customPr name="_pios_id" r:id="rId8"/>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0"/>
  <sheetViews>
    <sheetView workbookViewId="0"/>
  </sheetViews>
  <sheetFormatPr defaultColWidth="9.77734375" defaultRowHeight="15"/>
  <cols>
    <col min="1" max="1" width="4.77734375" customWidth="1"/>
    <col min="2" max="3" width="30.77734375" customWidth="1"/>
    <col min="4" max="4" width="23.44140625" customWidth="1"/>
    <col min="5" max="5" width="28.44140625" customWidth="1"/>
    <col min="7" max="7" width="35.33203125" bestFit="1" customWidth="1"/>
    <col min="9" max="9" width="14.88671875" customWidth="1"/>
    <col min="10" max="10" width="11.77734375" customWidth="1"/>
    <col min="11" max="11" width="11.44140625" customWidth="1"/>
  </cols>
  <sheetData>
    <row r="1" spans="1:5" ht="15.75" thickBot="1">
      <c r="A1" t="str">
        <f>'Data sheet'!A53</f>
        <v>Annual Report of New York American Water Company, Inc.  - Service Area 2                          Year Ended  December 31, 2018</v>
      </c>
      <c r="D1" s="24"/>
      <c r="E1" s="8"/>
    </row>
    <row r="2" spans="1:5">
      <c r="A2" s="900"/>
      <c r="B2" s="901"/>
      <c r="C2" s="901"/>
      <c r="D2" s="901"/>
      <c r="E2" s="902"/>
    </row>
    <row r="3" spans="1:5" ht="15.75">
      <c r="A3" s="887" t="s">
        <v>632</v>
      </c>
      <c r="B3" s="888"/>
      <c r="C3" s="888"/>
      <c r="D3" s="888"/>
      <c r="E3" s="889"/>
    </row>
    <row r="4" spans="1:5">
      <c r="A4" s="903"/>
      <c r="B4" s="904"/>
      <c r="C4" s="904"/>
      <c r="D4" s="904"/>
      <c r="E4" s="905"/>
    </row>
    <row r="5" spans="1:5">
      <c r="A5" s="906"/>
      <c r="B5" s="22"/>
      <c r="C5" s="22"/>
      <c r="D5" s="22"/>
      <c r="E5" s="907"/>
    </row>
    <row r="6" spans="1:5">
      <c r="A6" s="906"/>
      <c r="B6" s="22" t="s">
        <v>633</v>
      </c>
      <c r="C6" s="22"/>
      <c r="D6" s="22"/>
      <c r="E6" s="907"/>
    </row>
    <row r="7" spans="1:5">
      <c r="A7" s="906"/>
      <c r="B7" s="22" t="s">
        <v>634</v>
      </c>
      <c r="C7" s="22"/>
      <c r="D7" s="22"/>
      <c r="E7" s="907"/>
    </row>
    <row r="8" spans="1:5">
      <c r="A8" s="906"/>
      <c r="B8" s="22"/>
      <c r="C8" s="22"/>
      <c r="D8" s="22"/>
      <c r="E8" s="907"/>
    </row>
    <row r="9" spans="1:5">
      <c r="A9" s="906"/>
      <c r="B9" s="22" t="s">
        <v>635</v>
      </c>
      <c r="C9" s="22"/>
      <c r="D9" s="22"/>
      <c r="E9" s="907"/>
    </row>
    <row r="10" spans="1:5">
      <c r="A10" s="906"/>
      <c r="B10" s="22"/>
      <c r="C10" s="22"/>
      <c r="D10" s="22"/>
      <c r="E10" s="907"/>
    </row>
    <row r="11" spans="1:5">
      <c r="A11" s="906"/>
      <c r="B11" s="22" t="s">
        <v>636</v>
      </c>
      <c r="C11" s="22"/>
      <c r="D11" s="22"/>
      <c r="E11" s="907"/>
    </row>
    <row r="12" spans="1:5">
      <c r="A12" s="906"/>
      <c r="B12" s="22"/>
      <c r="C12" s="22"/>
      <c r="D12" s="22"/>
      <c r="E12" s="907"/>
    </row>
    <row r="13" spans="1:5">
      <c r="A13" s="908"/>
      <c r="B13" s="909"/>
      <c r="C13" s="909"/>
      <c r="D13" s="909"/>
      <c r="E13" s="910"/>
    </row>
    <row r="14" spans="1:5">
      <c r="A14" s="911"/>
      <c r="B14" s="22"/>
      <c r="C14" s="22"/>
      <c r="D14" s="22"/>
      <c r="E14" s="1238" t="s">
        <v>1370</v>
      </c>
    </row>
    <row r="15" spans="1:5">
      <c r="A15" s="912" t="s">
        <v>1504</v>
      </c>
      <c r="B15" s="24" t="s">
        <v>637</v>
      </c>
      <c r="C15" s="24"/>
      <c r="D15" s="24"/>
      <c r="E15" s="1238" t="s">
        <v>638</v>
      </c>
    </row>
    <row r="16" spans="1:5">
      <c r="A16" s="913" t="s">
        <v>1506</v>
      </c>
      <c r="B16" s="914" t="s">
        <v>3281</v>
      </c>
      <c r="C16" s="914"/>
      <c r="D16" s="914"/>
      <c r="E16" s="1239" t="s">
        <v>3282</v>
      </c>
    </row>
    <row r="17" spans="1:6">
      <c r="A17" s="912">
        <v>1</v>
      </c>
      <c r="B17" s="22"/>
      <c r="C17" s="22"/>
      <c r="D17" s="22"/>
      <c r="E17" s="915"/>
    </row>
    <row r="18" spans="1:6">
      <c r="A18" s="912">
        <v>2</v>
      </c>
      <c r="B18" s="1896" t="s">
        <v>4199</v>
      </c>
      <c r="C18" s="1896"/>
      <c r="D18" s="1896"/>
      <c r="E18" s="1653">
        <v>139573</v>
      </c>
    </row>
    <row r="19" spans="1:6">
      <c r="A19" s="912">
        <v>3</v>
      </c>
      <c r="B19" s="22" t="s">
        <v>4200</v>
      </c>
      <c r="C19" s="22"/>
      <c r="D19" s="22"/>
      <c r="E19" s="1653">
        <f>4514-1</f>
        <v>4513</v>
      </c>
    </row>
    <row r="20" spans="1:6">
      <c r="A20" s="912">
        <v>4</v>
      </c>
      <c r="B20" s="22" t="s">
        <v>4201</v>
      </c>
      <c r="C20" s="1896"/>
      <c r="D20" s="1896"/>
      <c r="E20" s="1653">
        <f>1093+4050-1</f>
        <v>5142</v>
      </c>
      <c r="F20" s="1551"/>
    </row>
    <row r="21" spans="1:6">
      <c r="A21" s="912">
        <v>5</v>
      </c>
      <c r="B21" s="1896" t="s">
        <v>4202</v>
      </c>
      <c r="C21" s="1896"/>
      <c r="D21" s="1896"/>
      <c r="E21" s="1653">
        <f>345+600+27</f>
        <v>972</v>
      </c>
      <c r="F21" s="1551"/>
    </row>
    <row r="22" spans="1:6">
      <c r="A22" s="912">
        <v>6</v>
      </c>
      <c r="B22" s="22" t="s">
        <v>4427</v>
      </c>
      <c r="C22" s="22"/>
      <c r="D22" s="22"/>
      <c r="E22" s="1653">
        <v>-30190</v>
      </c>
      <c r="F22" s="1551"/>
    </row>
    <row r="23" spans="1:6">
      <c r="A23" s="912">
        <v>7</v>
      </c>
      <c r="B23" s="22" t="s">
        <v>4556</v>
      </c>
      <c r="C23" s="22"/>
      <c r="D23" s="22"/>
      <c r="E23" s="916">
        <v>-503449</v>
      </c>
    </row>
    <row r="24" spans="1:6">
      <c r="A24" s="912">
        <v>8</v>
      </c>
      <c r="B24" s="22" t="s">
        <v>4557</v>
      </c>
      <c r="C24" s="22"/>
      <c r="D24" s="22"/>
      <c r="E24" s="916">
        <v>179205</v>
      </c>
    </row>
    <row r="25" spans="1:6">
      <c r="A25" s="912">
        <v>9</v>
      </c>
      <c r="B25" s="22"/>
      <c r="C25" s="22"/>
      <c r="D25" s="22"/>
      <c r="E25" s="916"/>
    </row>
    <row r="26" spans="1:6">
      <c r="A26" s="912">
        <v>10</v>
      </c>
      <c r="B26" s="22"/>
      <c r="C26" s="22"/>
      <c r="D26" s="22"/>
      <c r="E26" s="916"/>
    </row>
    <row r="27" spans="1:6">
      <c r="A27" s="912">
        <v>11</v>
      </c>
      <c r="B27" s="22"/>
      <c r="C27" s="22"/>
      <c r="D27" s="22"/>
      <c r="E27" s="916"/>
    </row>
    <row r="28" spans="1:6">
      <c r="A28" s="912">
        <v>12</v>
      </c>
      <c r="B28" s="22"/>
      <c r="C28" s="1731"/>
      <c r="D28" s="22"/>
      <c r="E28" s="916"/>
    </row>
    <row r="29" spans="1:6">
      <c r="A29" s="912">
        <v>13</v>
      </c>
      <c r="B29" s="22"/>
      <c r="C29" s="1731"/>
      <c r="D29" s="22"/>
      <c r="E29" s="916"/>
    </row>
    <row r="30" spans="1:6">
      <c r="A30" s="912">
        <v>14</v>
      </c>
      <c r="B30" s="22"/>
      <c r="C30" s="22"/>
      <c r="D30" s="22"/>
      <c r="E30" s="916"/>
    </row>
    <row r="31" spans="1:6">
      <c r="A31" s="912">
        <v>15</v>
      </c>
      <c r="B31" s="22"/>
      <c r="C31" s="22"/>
      <c r="D31" s="22"/>
      <c r="E31" s="916"/>
    </row>
    <row r="32" spans="1:6">
      <c r="A32" s="912">
        <v>16</v>
      </c>
      <c r="B32" s="22"/>
      <c r="C32" s="22"/>
      <c r="D32" s="22"/>
      <c r="E32" s="916"/>
    </row>
    <row r="33" spans="1:5">
      <c r="A33" s="912">
        <v>17</v>
      </c>
      <c r="B33" s="22"/>
      <c r="C33" s="22"/>
      <c r="D33" s="22"/>
      <c r="E33" s="916"/>
    </row>
    <row r="34" spans="1:5">
      <c r="A34" s="912">
        <v>18</v>
      </c>
      <c r="B34" s="22"/>
      <c r="C34" s="22"/>
      <c r="D34" s="22"/>
      <c r="E34" s="916"/>
    </row>
    <row r="35" spans="1:5">
      <c r="A35" s="912">
        <v>19</v>
      </c>
      <c r="B35" s="917" t="s">
        <v>639</v>
      </c>
      <c r="C35" s="917"/>
      <c r="D35" s="917"/>
      <c r="E35" s="918">
        <f>SUM(E17:E34)</f>
        <v>-204234</v>
      </c>
    </row>
    <row r="36" spans="1:5">
      <c r="A36" s="912">
        <v>20</v>
      </c>
      <c r="B36" s="919"/>
      <c r="C36" s="919"/>
      <c r="D36" s="919"/>
      <c r="E36" s="920"/>
    </row>
    <row r="37" spans="1:5">
      <c r="A37" s="912">
        <v>21</v>
      </c>
      <c r="B37" s="22"/>
      <c r="C37" s="22"/>
      <c r="D37" s="22"/>
      <c r="E37" s="915"/>
    </row>
    <row r="38" spans="1:5">
      <c r="A38" s="912">
        <v>22</v>
      </c>
      <c r="B38" s="22"/>
      <c r="C38" s="22"/>
      <c r="D38" s="22"/>
      <c r="E38" s="916"/>
    </row>
    <row r="39" spans="1:5">
      <c r="A39" s="912">
        <v>23</v>
      </c>
      <c r="B39" s="22"/>
      <c r="C39" s="22"/>
      <c r="D39" s="22"/>
      <c r="E39" s="916"/>
    </row>
    <row r="40" spans="1:5">
      <c r="A40" s="912">
        <v>24</v>
      </c>
      <c r="B40" s="22"/>
      <c r="C40" s="22"/>
      <c r="D40" s="22"/>
      <c r="E40" s="916"/>
    </row>
    <row r="41" spans="1:5">
      <c r="A41" s="912">
        <v>25</v>
      </c>
      <c r="B41" s="22"/>
      <c r="C41" s="22"/>
      <c r="D41" s="22"/>
      <c r="E41" s="916"/>
    </row>
    <row r="42" spans="1:5">
      <c r="A42" s="912">
        <v>26</v>
      </c>
      <c r="B42" s="22"/>
      <c r="C42" s="22"/>
      <c r="D42" s="22"/>
      <c r="E42" s="916"/>
    </row>
    <row r="43" spans="1:5">
      <c r="A43" s="912">
        <v>27</v>
      </c>
      <c r="B43" s="22"/>
      <c r="C43" s="22"/>
      <c r="D43" s="22"/>
      <c r="E43" s="916"/>
    </row>
    <row r="44" spans="1:5">
      <c r="A44" s="912">
        <v>28</v>
      </c>
      <c r="B44" s="22"/>
      <c r="C44" s="22"/>
      <c r="D44" s="22"/>
      <c r="E44" s="916"/>
    </row>
    <row r="45" spans="1:5">
      <c r="A45" s="912">
        <v>29</v>
      </c>
      <c r="B45" s="22"/>
      <c r="C45" s="22"/>
      <c r="D45" s="22"/>
      <c r="E45" s="916"/>
    </row>
    <row r="46" spans="1:5">
      <c r="A46" s="912">
        <v>30</v>
      </c>
      <c r="B46" s="22"/>
      <c r="C46" s="22"/>
      <c r="D46" s="22"/>
      <c r="E46" s="916"/>
    </row>
    <row r="47" spans="1:5">
      <c r="A47" s="912">
        <v>31</v>
      </c>
      <c r="B47" s="22"/>
      <c r="C47" s="22"/>
      <c r="D47" s="22"/>
      <c r="E47" s="916"/>
    </row>
    <row r="48" spans="1:5">
      <c r="A48" s="912">
        <v>32</v>
      </c>
      <c r="B48" s="22"/>
      <c r="C48" s="22"/>
      <c r="D48" s="22"/>
      <c r="E48" s="916"/>
    </row>
    <row r="49" spans="1:5">
      <c r="A49" s="912">
        <v>33</v>
      </c>
      <c r="B49" s="22"/>
      <c r="C49" s="22"/>
      <c r="D49" s="22"/>
      <c r="E49" s="916"/>
    </row>
    <row r="50" spans="1:5">
      <c r="A50" s="912">
        <v>34</v>
      </c>
      <c r="B50" s="22"/>
      <c r="C50" s="22"/>
      <c r="D50" s="22"/>
      <c r="E50" s="916"/>
    </row>
    <row r="51" spans="1:5">
      <c r="A51" s="912">
        <v>35</v>
      </c>
      <c r="B51" s="22"/>
      <c r="C51" s="22"/>
      <c r="D51" s="22"/>
      <c r="E51" s="916"/>
    </row>
    <row r="52" spans="1:5">
      <c r="A52" s="912">
        <v>36</v>
      </c>
      <c r="B52" s="22"/>
      <c r="C52" s="22"/>
      <c r="D52" s="22"/>
      <c r="E52" s="916"/>
    </row>
    <row r="53" spans="1:5">
      <c r="A53" s="912">
        <v>37</v>
      </c>
      <c r="B53" s="22"/>
      <c r="C53" s="22"/>
      <c r="D53" s="22"/>
      <c r="E53" s="916"/>
    </row>
    <row r="54" spans="1:5">
      <c r="A54" s="912">
        <v>38</v>
      </c>
      <c r="B54" s="22"/>
      <c r="C54" s="22"/>
      <c r="D54" s="22"/>
      <c r="E54" s="916"/>
    </row>
    <row r="55" spans="1:5">
      <c r="A55" s="912">
        <v>39</v>
      </c>
      <c r="B55" s="22"/>
      <c r="C55" s="22"/>
      <c r="D55" s="22"/>
      <c r="E55" s="916"/>
    </row>
    <row r="56" spans="1:5">
      <c r="A56" s="912">
        <v>40</v>
      </c>
      <c r="B56" s="22"/>
      <c r="C56" s="22"/>
      <c r="D56" s="22"/>
      <c r="E56" s="916"/>
    </row>
    <row r="57" spans="1:5">
      <c r="A57" s="912">
        <v>41</v>
      </c>
      <c r="B57" s="22"/>
      <c r="C57" s="22"/>
      <c r="D57" s="22"/>
      <c r="E57" s="916"/>
    </row>
    <row r="58" spans="1:5">
      <c r="A58" s="912">
        <v>42</v>
      </c>
      <c r="B58" s="22"/>
      <c r="C58" s="22"/>
      <c r="D58" s="22"/>
      <c r="E58" s="916"/>
    </row>
    <row r="59" spans="1:5">
      <c r="A59" s="912">
        <v>43</v>
      </c>
      <c r="B59" s="22"/>
      <c r="C59" s="22"/>
      <c r="D59" s="22"/>
      <c r="E59" s="916"/>
    </row>
    <row r="60" spans="1:5">
      <c r="A60" s="912">
        <v>44</v>
      </c>
      <c r="B60" s="22"/>
      <c r="C60" s="22"/>
      <c r="D60" s="22"/>
      <c r="E60" s="916"/>
    </row>
    <row r="61" spans="1:5">
      <c r="A61" s="912">
        <v>45</v>
      </c>
      <c r="B61" s="22"/>
      <c r="C61" s="22"/>
      <c r="D61" s="22"/>
      <c r="E61" s="916"/>
    </row>
    <row r="62" spans="1:5">
      <c r="A62" s="912">
        <v>46</v>
      </c>
      <c r="B62" s="22"/>
      <c r="C62" s="22"/>
      <c r="D62" s="22"/>
      <c r="E62" s="916"/>
    </row>
    <row r="63" spans="1:5" ht="15.75" thickBot="1">
      <c r="A63" s="921">
        <v>47</v>
      </c>
      <c r="B63" s="922" t="s">
        <v>640</v>
      </c>
      <c r="C63" s="922"/>
      <c r="D63" s="922"/>
      <c r="E63" s="923">
        <f>SUM(E37:E62)</f>
        <v>0</v>
      </c>
    </row>
    <row r="64" spans="1:5">
      <c r="A64" s="22"/>
      <c r="B64" s="22"/>
      <c r="C64" s="22"/>
      <c r="D64" s="22"/>
      <c r="E64" s="22" t="s">
        <v>1527</v>
      </c>
    </row>
    <row r="65" spans="1:5">
      <c r="A65" s="24" t="s">
        <v>641</v>
      </c>
      <c r="B65" s="24"/>
      <c r="C65" s="24"/>
      <c r="D65" s="24"/>
      <c r="E65" s="24"/>
    </row>
    <row r="72" spans="1:5">
      <c r="B72" s="265"/>
    </row>
    <row r="75" spans="1:5">
      <c r="B75" s="265"/>
    </row>
    <row r="76" spans="1:5">
      <c r="B76" s="265"/>
    </row>
    <row r="77" spans="1:5">
      <c r="B77" s="265"/>
    </row>
    <row r="78" spans="1:5">
      <c r="B78" s="265"/>
    </row>
    <row r="79" spans="1:5">
      <c r="B79" s="22"/>
    </row>
    <row r="80" spans="1:5">
      <c r="B80" s="265"/>
    </row>
  </sheetData>
  <customSheetViews>
    <customSheetView guid="{2AF3F5E9-4F61-4561-B177-4F48CBC3D886}" scale="87" colorId="22" fitToPage="1" topLeftCell="B1">
      <selection activeCell="B20" sqref="B20"/>
      <pageMargins left="0.4" right="0.4" top="0.3" bottom="0.3" header="0" footer="0"/>
      <printOptions horizontalCentered="1" verticalCentered="1"/>
      <pageSetup scale="69" orientation="portrait" r:id="rId1"/>
      <headerFooter alignWithMargins="0"/>
    </customSheetView>
    <customSheetView guid="{D7BBBF77-F838-4AB2-B5F9-DD407B90DD55}" scale="87" colorId="22" fitToPage="1" topLeftCell="B1">
      <selection activeCell="B20" sqref="B20"/>
      <pageMargins left="0.4" right="0.4" top="0.3" bottom="0.3" header="0" footer="0"/>
      <printOptions horizontalCentered="1" verticalCentered="1"/>
      <pageSetup scale="69" orientation="portrait" r:id="rId2"/>
      <headerFooter alignWithMargins="0"/>
    </customSheetView>
    <customSheetView guid="{4C413893-8AAD-4C6B-9F27-B589EDCD884E}" scale="87" colorId="22" fitToPage="1" topLeftCell="A10">
      <selection activeCell="E19" sqref="E19"/>
      <pageMargins left="0.4" right="0.4" top="0.3" bottom="0.3" header="0" footer="0"/>
      <printOptions horizontalCentered="1" verticalCentered="1"/>
      <pageSetup scale="69" orientation="portrait" r:id="rId3"/>
      <headerFooter alignWithMargins="0"/>
    </customSheetView>
    <customSheetView guid="{A5549170-DBF5-42F1-9039-D999624B11D4}" scale="87" colorId="22" fitToPage="1">
      <selection activeCell="E23" sqref="E23"/>
      <pageMargins left="0.4" right="0.4" top="0.3" bottom="0.3" header="0" footer="0"/>
      <printOptions horizontalCentered="1" verticalCentered="1"/>
      <pageSetup scale="77" orientation="portrait" r:id="rId4"/>
      <headerFooter alignWithMargins="0"/>
    </customSheetView>
    <customSheetView guid="{A483E518-C1FA-4CA5-BC5D-12DF2516F4BA}" scale="87" colorId="22" fitToPage="1">
      <selection activeCell="E18" sqref="E18"/>
      <pageMargins left="0.4" right="0.4" top="0.3" bottom="0.3" header="0" footer="0"/>
      <printOptions horizontalCentered="1" verticalCentered="1"/>
      <pageSetup scale="69" orientation="portrait" r:id="rId5"/>
      <headerFooter alignWithMargins="0"/>
    </customSheetView>
    <customSheetView guid="{7F4D4B31-14C7-431F-8554-797D686306A3}" scale="87" colorId="22" fitToPage="1">
      <selection activeCell="E18" sqref="E18"/>
      <pageMargins left="0.4" right="0.4" top="0.3" bottom="0.3" header="0" footer="0"/>
      <printOptions horizontalCentered="1" verticalCentered="1"/>
      <pageSetup scale="69" orientation="portrait" r:id="rId6"/>
      <headerFooter alignWithMargins="0"/>
    </customSheetView>
  </customSheetViews>
  <phoneticPr fontId="83" type="noConversion"/>
  <printOptions horizontalCentered="1" verticalCentered="1"/>
  <pageMargins left="0.4" right="0.4" top="0.3" bottom="0.3" header="0" footer="0"/>
  <pageSetup scale="69" orientation="portrait" r:id="rId7"/>
  <headerFooter alignWithMargins="0"/>
  <customProperties>
    <customPr name="_pios_id" r:id="rId8"/>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71"/>
  <sheetViews>
    <sheetView workbookViewId="0"/>
  </sheetViews>
  <sheetFormatPr defaultColWidth="9.77734375" defaultRowHeight="15"/>
  <cols>
    <col min="1" max="2" width="2.77734375" customWidth="1"/>
    <col min="3" max="3" width="69.6640625" customWidth="1"/>
  </cols>
  <sheetData>
    <row r="1" spans="1:5" ht="15.75" thickBot="1">
      <c r="B1" s="96" t="s">
        <v>3904</v>
      </c>
      <c r="C1" s="465"/>
      <c r="D1" s="123" t="s">
        <v>3904</v>
      </c>
      <c r="E1" s="229"/>
    </row>
    <row r="2" spans="1:5">
      <c r="B2" s="559"/>
      <c r="C2" s="232"/>
      <c r="D2" s="232"/>
      <c r="E2" s="560"/>
    </row>
    <row r="3" spans="1:5">
      <c r="A3" t="s">
        <v>3904</v>
      </c>
      <c r="B3" s="95" t="s">
        <v>3904</v>
      </c>
      <c r="C3" s="1252" t="s">
        <v>3904</v>
      </c>
      <c r="D3" s="1253"/>
      <c r="E3" s="561"/>
    </row>
    <row r="4" spans="1:5" ht="15.75">
      <c r="B4" s="2546" t="s">
        <v>1528</v>
      </c>
      <c r="C4" s="2547"/>
      <c r="D4" s="2547"/>
      <c r="E4" s="2548"/>
    </row>
    <row r="5" spans="1:5">
      <c r="B5" s="95"/>
      <c r="C5" s="1252"/>
      <c r="D5" s="1253"/>
      <c r="E5" s="561"/>
    </row>
    <row r="6" spans="1:5" ht="15.75" thickBot="1">
      <c r="B6" s="170"/>
      <c r="C6" s="119"/>
      <c r="D6" s="585"/>
      <c r="E6" s="608"/>
    </row>
    <row r="7" spans="1:5">
      <c r="B7" s="137"/>
      <c r="C7" s="138"/>
      <c r="D7" s="232"/>
      <c r="E7" s="560"/>
    </row>
    <row r="8" spans="1:5">
      <c r="A8" s="229"/>
      <c r="B8" s="237" t="s">
        <v>1529</v>
      </c>
      <c r="C8" s="1254"/>
      <c r="D8" s="1253"/>
      <c r="E8" s="561"/>
    </row>
    <row r="9" spans="1:5">
      <c r="A9" s="229"/>
      <c r="B9" s="237"/>
      <c r="C9" s="1254" t="s">
        <v>1530</v>
      </c>
      <c r="D9" s="1253"/>
      <c r="E9" s="561"/>
    </row>
    <row r="10" spans="1:5">
      <c r="A10" s="229"/>
      <c r="B10" s="237"/>
      <c r="C10" s="1254" t="s">
        <v>1531</v>
      </c>
      <c r="D10" s="1253"/>
      <c r="E10" s="561"/>
    </row>
    <row r="11" spans="1:5">
      <c r="A11" s="229"/>
      <c r="B11" s="237"/>
      <c r="C11" s="1254" t="s">
        <v>1532</v>
      </c>
      <c r="D11" s="1253"/>
      <c r="E11" s="561"/>
    </row>
    <row r="12" spans="1:5">
      <c r="A12" s="229"/>
      <c r="B12" s="237"/>
      <c r="C12" s="1254"/>
      <c r="D12" s="1253"/>
      <c r="E12" s="561"/>
    </row>
    <row r="13" spans="1:5">
      <c r="A13" s="229"/>
      <c r="B13" s="237" t="s">
        <v>1533</v>
      </c>
      <c r="C13" s="1254"/>
      <c r="D13" s="1253"/>
      <c r="E13" s="561"/>
    </row>
    <row r="14" spans="1:5">
      <c r="A14" s="229"/>
      <c r="B14" s="237"/>
      <c r="C14" s="1254" t="s">
        <v>1534</v>
      </c>
      <c r="D14" s="1253"/>
      <c r="E14" s="561"/>
    </row>
    <row r="15" spans="1:5">
      <c r="A15" s="229"/>
      <c r="B15" s="237"/>
      <c r="C15" s="1254" t="s">
        <v>2967</v>
      </c>
      <c r="D15" s="1253"/>
      <c r="E15" s="561"/>
    </row>
    <row r="16" spans="1:5">
      <c r="A16" s="229"/>
      <c r="B16" s="237"/>
      <c r="C16" s="1254" t="s">
        <v>2968</v>
      </c>
      <c r="D16" s="1253"/>
      <c r="E16" s="561"/>
    </row>
    <row r="17" spans="1:5">
      <c r="A17" s="229"/>
      <c r="B17" s="237"/>
      <c r="C17" s="1253"/>
      <c r="D17" s="1253"/>
      <c r="E17" s="561"/>
    </row>
    <row r="18" spans="1:5">
      <c r="A18" s="229"/>
      <c r="B18" s="237" t="s">
        <v>2969</v>
      </c>
      <c r="C18" s="1253"/>
      <c r="D18" s="1253"/>
      <c r="E18" s="561"/>
    </row>
    <row r="19" spans="1:5">
      <c r="A19" s="229"/>
      <c r="B19" s="237"/>
      <c r="C19" s="1253" t="s">
        <v>2970</v>
      </c>
      <c r="D19" s="1253"/>
      <c r="E19" s="561"/>
    </row>
    <row r="20" spans="1:5">
      <c r="A20" s="229"/>
      <c r="B20" s="237"/>
      <c r="C20" s="1253" t="s">
        <v>2971</v>
      </c>
      <c r="D20" s="1253"/>
      <c r="E20" s="561"/>
    </row>
    <row r="21" spans="1:5">
      <c r="A21" s="229"/>
      <c r="B21" s="237"/>
      <c r="C21" s="1253"/>
      <c r="D21" s="1253"/>
      <c r="E21" s="561"/>
    </row>
    <row r="22" spans="1:5">
      <c r="A22" s="229"/>
      <c r="B22" s="237" t="s">
        <v>3225</v>
      </c>
      <c r="C22" s="1253"/>
      <c r="D22" s="1253"/>
      <c r="E22" s="561"/>
    </row>
    <row r="23" spans="1:5">
      <c r="A23" s="229"/>
      <c r="B23" s="237"/>
      <c r="C23" s="1253" t="s">
        <v>3226</v>
      </c>
      <c r="D23" s="1253"/>
      <c r="E23" s="561"/>
    </row>
    <row r="24" spans="1:5">
      <c r="A24" s="229"/>
      <c r="B24" s="237"/>
      <c r="C24" s="1253" t="s">
        <v>3227</v>
      </c>
      <c r="D24" s="1253"/>
      <c r="E24" s="561"/>
    </row>
    <row r="25" spans="1:5">
      <c r="A25" s="229"/>
      <c r="B25" s="237"/>
      <c r="C25" s="1253" t="s">
        <v>2103</v>
      </c>
      <c r="D25" s="1253"/>
      <c r="E25" s="561"/>
    </row>
    <row r="26" spans="1:5">
      <c r="A26" s="229"/>
      <c r="B26" s="237"/>
      <c r="C26" s="1253" t="s">
        <v>2104</v>
      </c>
      <c r="D26" s="1253"/>
      <c r="E26" s="561"/>
    </row>
    <row r="27" spans="1:5">
      <c r="A27" s="229"/>
      <c r="B27" s="237"/>
      <c r="C27" s="1253" t="s">
        <v>2105</v>
      </c>
      <c r="D27" s="1253"/>
      <c r="E27" s="561"/>
    </row>
    <row r="28" spans="1:5">
      <c r="A28" s="229"/>
      <c r="B28" s="237"/>
      <c r="C28" s="1253" t="s">
        <v>2106</v>
      </c>
      <c r="D28" s="1253"/>
      <c r="E28" s="561"/>
    </row>
    <row r="29" spans="1:5">
      <c r="A29" s="229"/>
      <c r="B29" s="237"/>
      <c r="C29" s="1253"/>
      <c r="D29" s="1253"/>
      <c r="E29" s="561"/>
    </row>
    <row r="30" spans="1:5">
      <c r="A30" s="229"/>
      <c r="B30" s="237" t="s">
        <v>2107</v>
      </c>
      <c r="C30" s="1253"/>
      <c r="D30" s="1253"/>
      <c r="E30" s="561"/>
    </row>
    <row r="31" spans="1:5">
      <c r="A31" s="229"/>
      <c r="B31" s="237"/>
      <c r="C31" s="1253" t="s">
        <v>2108</v>
      </c>
      <c r="D31" s="1253"/>
      <c r="E31" s="561"/>
    </row>
    <row r="32" spans="1:5">
      <c r="A32" s="229"/>
      <c r="B32" s="237"/>
      <c r="C32" s="1253" t="s">
        <v>2109</v>
      </c>
      <c r="D32" s="1253"/>
      <c r="E32" s="561"/>
    </row>
    <row r="33" spans="1:5">
      <c r="A33" s="229"/>
      <c r="B33" s="237"/>
      <c r="C33" s="1253" t="s">
        <v>2110</v>
      </c>
      <c r="D33" s="1253"/>
      <c r="E33" s="561"/>
    </row>
    <row r="34" spans="1:5">
      <c r="A34" s="229"/>
      <c r="B34" s="237"/>
      <c r="C34" s="1253"/>
      <c r="D34" s="1253"/>
      <c r="E34" s="561"/>
    </row>
    <row r="35" spans="1:5">
      <c r="A35" s="229"/>
      <c r="B35" s="237" t="s">
        <v>2111</v>
      </c>
      <c r="C35" s="1253"/>
      <c r="D35" s="1253"/>
      <c r="E35" s="561"/>
    </row>
    <row r="36" spans="1:5">
      <c r="A36" s="229"/>
      <c r="B36" s="237"/>
      <c r="C36" s="1253" t="s">
        <v>3253</v>
      </c>
      <c r="D36" s="1253"/>
      <c r="E36" s="561"/>
    </row>
    <row r="37" spans="1:5">
      <c r="A37" s="229"/>
      <c r="B37" s="237"/>
      <c r="C37" s="1253" t="s">
        <v>3254</v>
      </c>
      <c r="D37" s="1253"/>
      <c r="E37" s="561"/>
    </row>
    <row r="38" spans="1:5">
      <c r="A38" s="229"/>
      <c r="B38" s="237"/>
      <c r="C38" s="1253"/>
      <c r="D38" s="1253"/>
      <c r="E38" s="561"/>
    </row>
    <row r="39" spans="1:5">
      <c r="A39" s="229"/>
      <c r="B39" s="237" t="s">
        <v>3255</v>
      </c>
      <c r="C39" s="1253"/>
      <c r="D39" s="1253"/>
      <c r="E39" s="561"/>
    </row>
    <row r="40" spans="1:5">
      <c r="A40" s="229"/>
      <c r="B40" s="237"/>
      <c r="C40" s="1253" t="s">
        <v>3256</v>
      </c>
      <c r="D40" s="1253"/>
      <c r="E40" s="561"/>
    </row>
    <row r="41" spans="1:5">
      <c r="A41" s="229"/>
      <c r="B41" s="237"/>
      <c r="C41" s="1253" t="s">
        <v>3257</v>
      </c>
      <c r="D41" s="1253"/>
      <c r="E41" s="561"/>
    </row>
    <row r="42" spans="1:5">
      <c r="A42" s="229"/>
      <c r="B42" s="237"/>
      <c r="C42" s="1253" t="s">
        <v>3258</v>
      </c>
      <c r="D42" s="1253"/>
      <c r="E42" s="561"/>
    </row>
    <row r="43" spans="1:5">
      <c r="A43" s="229"/>
      <c r="B43" s="237"/>
      <c r="C43" s="1253"/>
      <c r="D43" s="1253"/>
      <c r="E43" s="561"/>
    </row>
    <row r="44" spans="1:5">
      <c r="A44" s="229"/>
      <c r="B44" s="237" t="s">
        <v>3259</v>
      </c>
      <c r="C44" s="1253"/>
      <c r="D44" s="1253"/>
      <c r="E44" s="561"/>
    </row>
    <row r="45" spans="1:5">
      <c r="A45" s="229"/>
      <c r="B45" s="237"/>
      <c r="C45" s="1253" t="s">
        <v>3260</v>
      </c>
      <c r="D45" s="1253"/>
      <c r="E45" s="561"/>
    </row>
    <row r="46" spans="1:5">
      <c r="A46" s="229"/>
      <c r="B46" s="237"/>
      <c r="C46" s="1253" t="s">
        <v>3261</v>
      </c>
      <c r="D46" s="1253"/>
      <c r="E46" s="561"/>
    </row>
    <row r="47" spans="1:5">
      <c r="A47" s="229"/>
      <c r="B47" s="237"/>
      <c r="C47" s="1253"/>
      <c r="D47" s="1253"/>
      <c r="E47" s="561"/>
    </row>
    <row r="48" spans="1:5">
      <c r="A48" s="229"/>
      <c r="B48" s="237" t="s">
        <v>3262</v>
      </c>
      <c r="C48" s="1253"/>
      <c r="D48" s="1253"/>
      <c r="E48" s="561"/>
    </row>
    <row r="49" spans="1:5">
      <c r="A49" s="229"/>
      <c r="B49" s="237"/>
      <c r="C49" s="1253" t="s">
        <v>3263</v>
      </c>
      <c r="D49" s="1253"/>
      <c r="E49" s="561"/>
    </row>
    <row r="50" spans="1:5">
      <c r="A50" s="229"/>
      <c r="B50" s="237"/>
      <c r="C50" s="1253"/>
      <c r="D50" s="1253"/>
      <c r="E50" s="561"/>
    </row>
    <row r="51" spans="1:5">
      <c r="A51" s="229"/>
      <c r="B51" s="237" t="s">
        <v>3264</v>
      </c>
      <c r="C51" s="1253"/>
      <c r="D51" s="1253"/>
      <c r="E51" s="561"/>
    </row>
    <row r="52" spans="1:5">
      <c r="A52" s="229"/>
      <c r="B52" s="237"/>
      <c r="C52" s="1253" t="s">
        <v>3265</v>
      </c>
      <c r="D52" s="1253"/>
      <c r="E52" s="561"/>
    </row>
    <row r="53" spans="1:5">
      <c r="A53" s="229"/>
      <c r="B53" s="237"/>
      <c r="C53" s="1253" t="s">
        <v>3266</v>
      </c>
      <c r="D53" s="1253"/>
      <c r="E53" s="561"/>
    </row>
    <row r="54" spans="1:5">
      <c r="A54" s="229"/>
      <c r="B54" s="237"/>
      <c r="C54" s="1253"/>
      <c r="D54" s="1253"/>
      <c r="E54" s="561"/>
    </row>
    <row r="55" spans="1:5">
      <c r="A55" s="229"/>
      <c r="B55" s="237"/>
      <c r="C55" s="1253"/>
      <c r="D55" s="1253"/>
      <c r="E55" s="561"/>
    </row>
    <row r="56" spans="1:5" ht="15.75" thickBot="1">
      <c r="A56" s="229"/>
      <c r="B56" s="863"/>
      <c r="C56" s="585"/>
      <c r="D56" s="585"/>
      <c r="E56" s="608"/>
    </row>
    <row r="57" spans="1:5">
      <c r="A57" s="96"/>
      <c r="B57" s="96"/>
      <c r="C57" s="229"/>
      <c r="D57" s="465" t="s">
        <v>3267</v>
      </c>
      <c r="E57" s="229"/>
    </row>
    <row r="58" spans="1:5">
      <c r="A58" s="86"/>
      <c r="B58" s="86"/>
      <c r="C58" s="86"/>
    </row>
    <row r="63" spans="1:5" ht="18">
      <c r="A63" s="11"/>
      <c r="B63" s="11"/>
      <c r="C63" s="88"/>
    </row>
    <row r="64" spans="1:5" ht="18">
      <c r="A64" s="11"/>
      <c r="B64" s="11"/>
      <c r="C64" s="88"/>
    </row>
    <row r="65" spans="1:3" ht="18">
      <c r="A65" s="11"/>
      <c r="B65" s="11"/>
      <c r="C65" s="88"/>
    </row>
    <row r="66" spans="1:3" ht="18">
      <c r="A66" s="11"/>
      <c r="B66" s="11"/>
      <c r="C66" s="88"/>
    </row>
    <row r="67" spans="1:3" ht="18">
      <c r="A67" s="11"/>
      <c r="B67" s="11"/>
      <c r="C67" s="88"/>
    </row>
    <row r="68" spans="1:3" ht="18">
      <c r="A68" s="11"/>
      <c r="B68" s="11"/>
      <c r="C68" s="88"/>
    </row>
    <row r="69" spans="1:3" ht="18">
      <c r="A69" s="11"/>
      <c r="B69" s="11"/>
      <c r="C69" s="88"/>
    </row>
    <row r="70" spans="1:3" ht="18">
      <c r="A70" s="11"/>
      <c r="B70" s="11"/>
      <c r="C70" s="88"/>
    </row>
    <row r="71" spans="1:3" ht="18">
      <c r="A71" s="11"/>
      <c r="B71" s="11"/>
      <c r="C71" s="88"/>
    </row>
  </sheetData>
  <customSheetViews>
    <customSheetView guid="{2AF3F5E9-4F61-4561-B177-4F48CBC3D886}" scale="75" colorId="22">
      <selection activeCell="L5" sqref="L5"/>
      <pageMargins left="0.4" right="0.4" top="0.3" bottom="0.3" header="0.5" footer="0.5"/>
      <pageSetup scale="82" orientation="portrait" r:id="rId1"/>
      <headerFooter alignWithMargins="0"/>
    </customSheetView>
    <customSheetView guid="{D7BBBF77-F838-4AB2-B5F9-DD407B90DD55}" scale="75" colorId="22">
      <selection activeCell="L5" sqref="L5"/>
      <pageMargins left="0.4" right="0.4" top="0.3" bottom="0.3" header="0.5" footer="0.5"/>
      <pageSetup scale="82" orientation="portrait" r:id="rId2"/>
      <headerFooter alignWithMargins="0"/>
    </customSheetView>
    <customSheetView guid="{4C413893-8AAD-4C6B-9F27-B589EDCD884E}" scale="75" colorId="22">
      <pageMargins left="0.4" right="0.4" top="0.3" bottom="0.3" header="0.5" footer="0.5"/>
      <pageSetup scale="82" orientation="portrait" r:id="rId3"/>
      <headerFooter alignWithMargins="0"/>
    </customSheetView>
    <customSheetView guid="{A5549170-DBF5-42F1-9039-D999624B11D4}" scale="75" colorId="22" topLeftCell="A16">
      <pageMargins left="0.4" right="0.4" top="0.3" bottom="0.3" header="0.5" footer="0.5"/>
      <pageSetup scale="82" orientation="portrait" r:id="rId4"/>
      <headerFooter alignWithMargins="0"/>
    </customSheetView>
    <customSheetView guid="{A483E518-C1FA-4CA5-BC5D-12DF2516F4BA}" scale="75" colorId="22">
      <selection activeCell="L5" sqref="L5"/>
      <pageMargins left="0.4" right="0.4" top="0.3" bottom="0.3" header="0.5" footer="0.5"/>
      <pageSetup scale="82" orientation="portrait" r:id="rId5"/>
      <headerFooter alignWithMargins="0"/>
    </customSheetView>
    <customSheetView guid="{7F4D4B31-14C7-431F-8554-797D686306A3}" scale="75" colorId="22">
      <selection activeCell="L5" sqref="L5"/>
      <pageMargins left="0.4" right="0.4" top="0.3" bottom="0.3" header="0.5" footer="0.5"/>
      <pageSetup scale="82" orientation="portrait" r:id="rId6"/>
      <headerFooter alignWithMargins="0"/>
    </customSheetView>
  </customSheetViews>
  <mergeCells count="1">
    <mergeCell ref="B4:E4"/>
  </mergeCells>
  <phoneticPr fontId="83" type="noConversion"/>
  <pageMargins left="0.4" right="0.4" top="0.3" bottom="0.3" header="0.5" footer="0.5"/>
  <pageSetup scale="82" orientation="portrait" r:id="rId7"/>
  <headerFooter alignWithMargins="0"/>
  <customProperties>
    <customPr name="_pios_id" r:id="rId8"/>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214"/>
  <sheetViews>
    <sheetView workbookViewId="0"/>
  </sheetViews>
  <sheetFormatPr defaultColWidth="9.77734375" defaultRowHeight="15"/>
  <cols>
    <col min="1" max="1" width="5.77734375" customWidth="1"/>
    <col min="2" max="2" width="6.77734375" customWidth="1"/>
    <col min="3" max="3" width="72" customWidth="1"/>
    <col min="4" max="4" width="16.77734375" customWidth="1"/>
    <col min="5" max="5" width="16.77734375" style="1770" customWidth="1"/>
    <col min="8" max="8" width="10.6640625" bestFit="1" customWidth="1"/>
    <col min="9" max="9" width="11" customWidth="1"/>
    <col min="10" max="10" width="18.77734375" bestFit="1" customWidth="1"/>
  </cols>
  <sheetData>
    <row r="1" spans="1:11" ht="16.5" thickBot="1">
      <c r="A1" t="str">
        <f>'Data sheet'!A53</f>
        <v>Annual Report of New York American Water Company, Inc.  - Service Area 2                          Year Ended  December 31, 2018</v>
      </c>
      <c r="D1" s="24"/>
      <c r="E1" s="1773"/>
    </row>
    <row r="2" spans="1:11">
      <c r="A2" s="231"/>
      <c r="B2" s="244"/>
      <c r="C2" s="244"/>
      <c r="D2" s="244"/>
      <c r="E2" s="1774"/>
    </row>
    <row r="3" spans="1:11" ht="15.75">
      <c r="A3" s="234" t="s">
        <v>827</v>
      </c>
      <c r="B3" s="8"/>
      <c r="C3" s="8"/>
      <c r="D3" s="8"/>
      <c r="E3" s="1775"/>
    </row>
    <row r="4" spans="1:11">
      <c r="A4" s="239"/>
      <c r="E4" s="1776"/>
    </row>
    <row r="5" spans="1:11">
      <c r="A5" s="239"/>
      <c r="B5" t="s">
        <v>828</v>
      </c>
      <c r="E5" s="1776"/>
    </row>
    <row r="6" spans="1:11">
      <c r="A6" s="239"/>
      <c r="E6" s="1776"/>
    </row>
    <row r="7" spans="1:11">
      <c r="A7" s="829"/>
      <c r="B7" s="251"/>
      <c r="C7" s="251"/>
      <c r="D7" s="251"/>
      <c r="E7" s="1777"/>
    </row>
    <row r="8" spans="1:11">
      <c r="A8" s="834"/>
      <c r="C8" s="256"/>
      <c r="D8" s="890" t="s">
        <v>829</v>
      </c>
      <c r="E8" s="1778" t="s">
        <v>829</v>
      </c>
    </row>
    <row r="9" spans="1:11">
      <c r="A9" s="834" t="s">
        <v>830</v>
      </c>
      <c r="C9" s="890" t="s">
        <v>831</v>
      </c>
      <c r="D9" s="890" t="s">
        <v>832</v>
      </c>
      <c r="E9" s="1778" t="s">
        <v>833</v>
      </c>
    </row>
    <row r="10" spans="1:11">
      <c r="A10" s="847" t="s">
        <v>834</v>
      </c>
      <c r="B10" s="251"/>
      <c r="C10" s="1124" t="s">
        <v>3281</v>
      </c>
      <c r="D10" s="1124" t="s">
        <v>3282</v>
      </c>
      <c r="E10" s="1968" t="s">
        <v>4120</v>
      </c>
    </row>
    <row r="11" spans="1:11" ht="15.75">
      <c r="A11" s="834">
        <v>1</v>
      </c>
      <c r="C11" s="929" t="s">
        <v>835</v>
      </c>
      <c r="D11" s="254"/>
      <c r="E11" s="1776"/>
    </row>
    <row r="12" spans="1:11">
      <c r="A12" s="834">
        <v>2</v>
      </c>
      <c r="C12" s="890" t="s">
        <v>836</v>
      </c>
      <c r="D12" s="254"/>
      <c r="E12" s="1776"/>
    </row>
    <row r="13" spans="1:11">
      <c r="A13" s="834">
        <v>3</v>
      </c>
      <c r="B13" s="1881" t="s">
        <v>4005</v>
      </c>
      <c r="C13" s="256" t="s">
        <v>837</v>
      </c>
      <c r="D13" s="1742">
        <v>0</v>
      </c>
      <c r="E13" s="1782">
        <v>0</v>
      </c>
    </row>
    <row r="14" spans="1:11">
      <c r="A14" s="834">
        <v>4</v>
      </c>
      <c r="B14" s="1882" t="s">
        <v>4006</v>
      </c>
      <c r="C14" s="256" t="s">
        <v>838</v>
      </c>
      <c r="D14" s="1742">
        <v>13107.72</v>
      </c>
      <c r="E14" s="1782">
        <v>6091.88</v>
      </c>
      <c r="G14" s="229"/>
      <c r="H14" s="1568"/>
    </row>
    <row r="15" spans="1:11">
      <c r="A15" s="834">
        <v>5</v>
      </c>
      <c r="B15" s="1881" t="s">
        <v>4007</v>
      </c>
      <c r="C15" s="256" t="s">
        <v>839</v>
      </c>
      <c r="D15" s="1742">
        <v>43394.119999999995</v>
      </c>
      <c r="E15" s="1782">
        <v>0</v>
      </c>
      <c r="H15" s="1564"/>
      <c r="I15" s="1564"/>
      <c r="J15" s="1564"/>
      <c r="K15" s="1564"/>
    </row>
    <row r="16" spans="1:11">
      <c r="A16" s="834">
        <v>6</v>
      </c>
      <c r="B16" s="1881" t="s">
        <v>4008</v>
      </c>
      <c r="C16" s="256" t="s">
        <v>840</v>
      </c>
      <c r="D16" s="1742">
        <v>1570.43</v>
      </c>
      <c r="E16" s="1782">
        <v>8147.6400000000012</v>
      </c>
      <c r="H16" s="1564"/>
      <c r="I16" s="1564"/>
      <c r="J16" s="1564"/>
      <c r="K16" s="1564"/>
    </row>
    <row r="17" spans="1:11">
      <c r="A17" s="834">
        <v>7</v>
      </c>
      <c r="B17" s="1881" t="s">
        <v>4009</v>
      </c>
      <c r="C17" s="256" t="s">
        <v>841</v>
      </c>
      <c r="D17" s="1742">
        <v>811.59618194107588</v>
      </c>
      <c r="E17" s="1782">
        <v>0</v>
      </c>
      <c r="H17" s="1967"/>
      <c r="I17" s="1967"/>
      <c r="J17" s="1967"/>
      <c r="K17" s="1564"/>
    </row>
    <row r="18" spans="1:11">
      <c r="A18" s="834">
        <v>8</v>
      </c>
      <c r="C18" s="924" t="s">
        <v>842</v>
      </c>
      <c r="D18" s="1743">
        <f>SUM(D13:D17)</f>
        <v>58883.86618194107</v>
      </c>
      <c r="E18" s="1780">
        <f>SUM(E13:E17)</f>
        <v>14239.52</v>
      </c>
      <c r="H18" s="1564"/>
      <c r="I18" s="1564"/>
      <c r="J18" s="1564"/>
      <c r="K18" s="1564"/>
    </row>
    <row r="19" spans="1:11">
      <c r="A19" s="834">
        <v>9</v>
      </c>
      <c r="C19" s="890" t="s">
        <v>843</v>
      </c>
      <c r="D19" s="1744"/>
      <c r="E19" s="1779"/>
      <c r="H19" s="1564"/>
      <c r="I19" s="1564"/>
      <c r="J19" s="1564"/>
      <c r="K19" s="1564"/>
    </row>
    <row r="20" spans="1:11">
      <c r="A20" s="834">
        <v>10</v>
      </c>
      <c r="B20">
        <v>610</v>
      </c>
      <c r="C20" s="256" t="s">
        <v>844</v>
      </c>
      <c r="D20" s="1742">
        <v>306.24</v>
      </c>
      <c r="E20" s="1782">
        <v>0</v>
      </c>
      <c r="H20" s="1564"/>
      <c r="I20" s="1564"/>
      <c r="J20" s="1564"/>
      <c r="K20" s="1564"/>
    </row>
    <row r="21" spans="1:11">
      <c r="A21" s="834">
        <v>11</v>
      </c>
      <c r="B21">
        <v>611</v>
      </c>
      <c r="C21" s="256" t="s">
        <v>845</v>
      </c>
      <c r="D21" s="1742">
        <v>0</v>
      </c>
      <c r="E21" s="1782">
        <v>822.64</v>
      </c>
      <c r="H21" s="1564"/>
      <c r="I21" s="1564"/>
      <c r="J21" s="1564"/>
      <c r="K21" s="1564"/>
    </row>
    <row r="22" spans="1:11">
      <c r="A22" s="834">
        <v>12</v>
      </c>
      <c r="B22">
        <v>612</v>
      </c>
      <c r="C22" s="256" t="s">
        <v>846</v>
      </c>
      <c r="D22" s="1742">
        <v>0</v>
      </c>
      <c r="E22" s="1782">
        <v>0</v>
      </c>
      <c r="H22" s="1564"/>
      <c r="I22" s="1564"/>
      <c r="J22" s="1564"/>
      <c r="K22" s="1564"/>
    </row>
    <row r="23" spans="1:11">
      <c r="A23" s="834">
        <v>13</v>
      </c>
      <c r="B23">
        <v>613</v>
      </c>
      <c r="C23" s="256" t="s">
        <v>3228</v>
      </c>
      <c r="D23" s="1742">
        <v>0</v>
      </c>
      <c r="E23" s="1782">
        <v>0</v>
      </c>
      <c r="H23" s="1831"/>
      <c r="I23" s="1564"/>
      <c r="J23" s="1564"/>
      <c r="K23" s="1564"/>
    </row>
    <row r="24" spans="1:11">
      <c r="A24" s="834">
        <v>14</v>
      </c>
      <c r="B24">
        <v>614</v>
      </c>
      <c r="C24" s="256" t="s">
        <v>3229</v>
      </c>
      <c r="D24" s="1742">
        <v>0</v>
      </c>
      <c r="E24" s="1782">
        <v>0</v>
      </c>
      <c r="H24" s="1564"/>
      <c r="I24" s="1564"/>
      <c r="J24" s="1564"/>
      <c r="K24" s="1564"/>
    </row>
    <row r="25" spans="1:11">
      <c r="A25" s="834">
        <v>15</v>
      </c>
      <c r="B25">
        <v>615</v>
      </c>
      <c r="C25" s="256" t="s">
        <v>3230</v>
      </c>
      <c r="D25" s="1742">
        <v>0</v>
      </c>
      <c r="E25" s="1782">
        <v>0</v>
      </c>
      <c r="G25" s="229"/>
      <c r="H25" s="1564"/>
      <c r="I25" s="1564"/>
      <c r="J25" s="1564"/>
      <c r="K25" s="1564"/>
    </row>
    <row r="26" spans="1:11">
      <c r="A26" s="834">
        <v>16</v>
      </c>
      <c r="B26">
        <v>616</v>
      </c>
      <c r="C26" s="256" t="s">
        <v>3231</v>
      </c>
      <c r="D26" s="1742">
        <v>498.16</v>
      </c>
      <c r="E26" s="1782">
        <v>0</v>
      </c>
      <c r="G26" s="229"/>
      <c r="H26" s="1564"/>
      <c r="I26" s="1564"/>
      <c r="J26" s="1564"/>
      <c r="K26" s="1564"/>
    </row>
    <row r="27" spans="1:11">
      <c r="A27" s="834">
        <v>17</v>
      </c>
      <c r="B27">
        <v>617</v>
      </c>
      <c r="C27" s="256" t="s">
        <v>3232</v>
      </c>
      <c r="D27" s="1742">
        <v>1414.59</v>
      </c>
      <c r="E27" s="1782">
        <v>3127.8</v>
      </c>
      <c r="H27" s="1564"/>
      <c r="I27" s="1564"/>
      <c r="J27" s="1564"/>
      <c r="K27" s="1564"/>
    </row>
    <row r="28" spans="1:11">
      <c r="A28" s="834">
        <v>18</v>
      </c>
      <c r="C28" s="924" t="s">
        <v>3233</v>
      </c>
      <c r="D28" s="1743">
        <f>SUM(D20:D27)</f>
        <v>2218.9899999999998</v>
      </c>
      <c r="E28" s="1780">
        <f>SUM(E20:E27)</f>
        <v>3950.44</v>
      </c>
      <c r="H28" s="1564"/>
      <c r="I28" s="1564"/>
      <c r="J28" s="1564"/>
      <c r="K28" s="1564"/>
    </row>
    <row r="29" spans="1:11">
      <c r="A29" s="834">
        <v>19</v>
      </c>
      <c r="C29" s="890" t="s">
        <v>3234</v>
      </c>
      <c r="D29" s="1746">
        <f>D18+D28</f>
        <v>61102.856181941068</v>
      </c>
      <c r="E29" s="1781">
        <f>E18+E28</f>
        <v>18189.96</v>
      </c>
      <c r="H29" s="1564"/>
      <c r="I29" s="1564"/>
      <c r="J29" s="1564"/>
      <c r="K29" s="1564"/>
    </row>
    <row r="30" spans="1:11">
      <c r="A30" s="834"/>
      <c r="C30" s="256"/>
      <c r="D30" s="1744"/>
      <c r="E30" s="1779"/>
      <c r="H30" s="1564"/>
      <c r="I30" s="1564"/>
      <c r="J30" s="1564"/>
      <c r="K30" s="1564"/>
    </row>
    <row r="31" spans="1:11">
      <c r="A31" s="834"/>
      <c r="C31" s="256"/>
      <c r="D31" s="1744"/>
      <c r="E31" s="1779"/>
      <c r="H31" s="1564"/>
      <c r="I31" s="1564"/>
      <c r="J31" s="1564"/>
      <c r="K31" s="1564"/>
    </row>
    <row r="32" spans="1:11" ht="15.75">
      <c r="A32" s="834">
        <v>20</v>
      </c>
      <c r="C32" s="929" t="s">
        <v>3235</v>
      </c>
      <c r="D32" s="1744"/>
      <c r="E32" s="1779"/>
      <c r="H32" s="1564"/>
      <c r="I32" s="1564"/>
      <c r="J32" s="1564"/>
      <c r="K32" s="1564"/>
    </row>
    <row r="33" spans="1:5">
      <c r="A33" s="834">
        <v>21</v>
      </c>
      <c r="C33" s="890" t="s">
        <v>836</v>
      </c>
      <c r="D33" s="1744"/>
      <c r="E33" s="1779"/>
    </row>
    <row r="34" spans="1:5">
      <c r="A34" s="834">
        <v>22</v>
      </c>
      <c r="B34">
        <v>620</v>
      </c>
      <c r="C34" s="256" t="s">
        <v>3236</v>
      </c>
      <c r="D34" s="1742">
        <v>29156.689999999995</v>
      </c>
      <c r="E34" s="1782">
        <v>34009.120000000003</v>
      </c>
    </row>
    <row r="35" spans="1:5">
      <c r="A35" s="834">
        <v>23</v>
      </c>
      <c r="B35">
        <v>621</v>
      </c>
      <c r="C35" s="256" t="s">
        <v>3237</v>
      </c>
      <c r="D35" s="1742">
        <v>0</v>
      </c>
      <c r="E35" s="1782">
        <v>0</v>
      </c>
    </row>
    <row r="36" spans="1:5">
      <c r="A36" s="834">
        <v>24</v>
      </c>
      <c r="B36">
        <v>622</v>
      </c>
      <c r="C36" s="256" t="s">
        <v>3238</v>
      </c>
      <c r="D36" s="1742">
        <v>0</v>
      </c>
      <c r="E36" s="1782">
        <v>0</v>
      </c>
    </row>
    <row r="37" spans="1:5">
      <c r="A37" s="834">
        <v>25</v>
      </c>
      <c r="B37">
        <v>623</v>
      </c>
      <c r="C37" s="256" t="s">
        <v>3239</v>
      </c>
      <c r="D37" s="1742">
        <v>1643853.2999999998</v>
      </c>
      <c r="E37" s="1782">
        <v>1621401.3499999999</v>
      </c>
    </row>
    <row r="38" spans="1:5">
      <c r="A38" s="834">
        <v>26</v>
      </c>
      <c r="B38">
        <v>624</v>
      </c>
      <c r="C38" s="256" t="s">
        <v>3240</v>
      </c>
      <c r="D38" s="1742">
        <v>1561156.8769973693</v>
      </c>
      <c r="E38" s="1782">
        <v>1394224.0124393166</v>
      </c>
    </row>
    <row r="39" spans="1:5">
      <c r="A39" s="834">
        <v>27</v>
      </c>
      <c r="B39">
        <v>625</v>
      </c>
      <c r="C39" s="256" t="s">
        <v>3241</v>
      </c>
      <c r="D39" s="1742">
        <v>0</v>
      </c>
      <c r="E39" s="1782">
        <v>0</v>
      </c>
    </row>
    <row r="40" spans="1:5">
      <c r="A40" s="834">
        <v>28</v>
      </c>
      <c r="B40">
        <v>626</v>
      </c>
      <c r="C40" s="256" t="s">
        <v>840</v>
      </c>
      <c r="D40" s="1742">
        <v>2103.2199999999998</v>
      </c>
      <c r="E40" s="1782">
        <v>2873.13</v>
      </c>
    </row>
    <row r="41" spans="1:5">
      <c r="A41" s="834">
        <v>29</v>
      </c>
      <c r="B41">
        <v>627</v>
      </c>
      <c r="C41" s="256" t="s">
        <v>841</v>
      </c>
      <c r="D41" s="1742">
        <v>0</v>
      </c>
      <c r="E41" s="1782">
        <v>0</v>
      </c>
    </row>
    <row r="42" spans="1:5">
      <c r="A42" s="834">
        <v>30</v>
      </c>
      <c r="C42" s="924" t="s">
        <v>3242</v>
      </c>
      <c r="D42" s="1743">
        <f>SUM(D34:D41)</f>
        <v>3236270.0869973693</v>
      </c>
      <c r="E42" s="1780">
        <f>SUM(E34:E41)</f>
        <v>3052507.6124393167</v>
      </c>
    </row>
    <row r="43" spans="1:5">
      <c r="A43" s="834">
        <v>31</v>
      </c>
      <c r="C43" s="890" t="s">
        <v>843</v>
      </c>
      <c r="D43" s="1744"/>
      <c r="E43" s="1779"/>
    </row>
    <row r="44" spans="1:5">
      <c r="A44" s="834">
        <v>32</v>
      </c>
      <c r="B44">
        <v>630</v>
      </c>
      <c r="C44" s="256" t="s">
        <v>3243</v>
      </c>
      <c r="D44" s="1742">
        <v>0</v>
      </c>
      <c r="E44" s="1782">
        <v>47.342992377634673</v>
      </c>
    </row>
    <row r="45" spans="1:5">
      <c r="A45" s="834">
        <v>33</v>
      </c>
      <c r="B45">
        <v>631</v>
      </c>
      <c r="C45" s="256" t="s">
        <v>3244</v>
      </c>
      <c r="D45" s="1742">
        <v>98.783837143652335</v>
      </c>
      <c r="E45" s="1782">
        <v>0</v>
      </c>
    </row>
    <row r="46" spans="1:5">
      <c r="A46" s="834">
        <v>34</v>
      </c>
      <c r="B46">
        <v>632</v>
      </c>
      <c r="C46" s="256" t="s">
        <v>3245</v>
      </c>
      <c r="D46" s="1742">
        <v>358.46</v>
      </c>
      <c r="E46" s="1782">
        <v>0</v>
      </c>
    </row>
    <row r="47" spans="1:5">
      <c r="A47" s="834">
        <v>35</v>
      </c>
      <c r="B47">
        <v>633</v>
      </c>
      <c r="C47" s="256" t="s">
        <v>3246</v>
      </c>
      <c r="D47" s="1742">
        <v>3930.76</v>
      </c>
      <c r="E47" s="1782">
        <v>11723.08</v>
      </c>
    </row>
    <row r="48" spans="1:5">
      <c r="A48" s="834">
        <v>36</v>
      </c>
      <c r="C48" s="924" t="s">
        <v>3247</v>
      </c>
      <c r="D48" s="1747">
        <f>SUM(D44:D47)</f>
        <v>4388.0038371436522</v>
      </c>
      <c r="E48" s="1783">
        <f>SUM(E44:E47)</f>
        <v>11770.422992377635</v>
      </c>
    </row>
    <row r="49" spans="1:5">
      <c r="A49" s="834">
        <v>37</v>
      </c>
      <c r="C49" s="890" t="s">
        <v>3248</v>
      </c>
      <c r="D49" s="1747">
        <f>D42+D48</f>
        <v>3240658.0908345128</v>
      </c>
      <c r="E49" s="1783">
        <f>E42+E48</f>
        <v>3064278.0354316942</v>
      </c>
    </row>
    <row r="50" spans="1:5">
      <c r="A50" s="834"/>
      <c r="C50" s="890"/>
      <c r="D50" s="1745"/>
      <c r="E50" s="1782"/>
    </row>
    <row r="51" spans="1:5">
      <c r="A51" s="834"/>
      <c r="C51" s="890"/>
      <c r="D51" s="1745"/>
      <c r="E51" s="1782"/>
    </row>
    <row r="52" spans="1:5">
      <c r="A52" s="834"/>
      <c r="C52" s="890"/>
      <c r="D52" s="1745"/>
      <c r="E52" s="1782"/>
    </row>
    <row r="53" spans="1:5" ht="15.75">
      <c r="A53" s="834">
        <v>38</v>
      </c>
      <c r="C53" s="929" t="s">
        <v>3083</v>
      </c>
      <c r="D53" s="1742"/>
      <c r="E53" s="1782"/>
    </row>
    <row r="54" spans="1:5">
      <c r="A54" s="834">
        <v>39</v>
      </c>
      <c r="C54" s="890" t="s">
        <v>3084</v>
      </c>
      <c r="D54" s="1742"/>
      <c r="E54" s="1782"/>
    </row>
    <row r="55" spans="1:5">
      <c r="A55" s="834">
        <v>40</v>
      </c>
      <c r="B55">
        <v>640</v>
      </c>
      <c r="C55" s="256" t="s">
        <v>837</v>
      </c>
      <c r="D55" s="1742">
        <v>33583.551638966463</v>
      </c>
      <c r="E55" s="1782">
        <v>32649.705422504114</v>
      </c>
    </row>
    <row r="56" spans="1:5">
      <c r="A56" s="834">
        <v>41</v>
      </c>
      <c r="B56">
        <v>641</v>
      </c>
      <c r="C56" t="s">
        <v>3085</v>
      </c>
      <c r="D56" s="2081">
        <v>1022792.61</v>
      </c>
      <c r="E56" s="1782">
        <v>831026.92</v>
      </c>
    </row>
    <row r="57" spans="1:5">
      <c r="A57" s="834">
        <v>42</v>
      </c>
      <c r="B57">
        <v>642</v>
      </c>
      <c r="C57" s="256" t="s">
        <v>3086</v>
      </c>
      <c r="D57" s="1742">
        <v>15240.790830666347</v>
      </c>
      <c r="E57" s="1782">
        <v>34106.497704022113</v>
      </c>
    </row>
    <row r="58" spans="1:5">
      <c r="A58" s="834">
        <v>43</v>
      </c>
      <c r="B58">
        <v>643</v>
      </c>
      <c r="C58" s="256" t="s">
        <v>840</v>
      </c>
      <c r="D58" s="1742">
        <v>31043.876553616159</v>
      </c>
      <c r="E58" s="1782">
        <v>15001.870715039839</v>
      </c>
    </row>
    <row r="59" spans="1:5">
      <c r="A59" s="834">
        <v>44</v>
      </c>
      <c r="B59">
        <v>644</v>
      </c>
      <c r="C59" s="256" t="s">
        <v>841</v>
      </c>
      <c r="D59" s="1742">
        <v>0</v>
      </c>
      <c r="E59" s="1797">
        <v>0</v>
      </c>
    </row>
    <row r="60" spans="1:5" ht="15.75" thickBot="1">
      <c r="A60" s="850">
        <v>45</v>
      </c>
      <c r="B60" s="290"/>
      <c r="C60" s="930" t="s">
        <v>3087</v>
      </c>
      <c r="D60" s="1748">
        <f>SUM(D55:D59)+0.4</f>
        <v>1102661.2290232491</v>
      </c>
      <c r="E60" s="1784">
        <f>SUM(E55:E59)</f>
        <v>912784.99384156603</v>
      </c>
    </row>
    <row r="61" spans="1:5" ht="15.75">
      <c r="A61" s="1839"/>
      <c r="C61" s="244"/>
      <c r="D61" s="1749"/>
      <c r="E61" s="1749"/>
    </row>
    <row r="62" spans="1:5">
      <c r="A62" s="8" t="s">
        <v>3088</v>
      </c>
      <c r="B62" s="8"/>
      <c r="C62" s="8"/>
      <c r="D62" s="1750"/>
      <c r="E62" s="1750"/>
    </row>
    <row r="63" spans="1:5" ht="15.75" thickBot="1">
      <c r="A63" t="str">
        <f>'Data sheet'!A53</f>
        <v>Annual Report of New York American Water Company, Inc.  - Service Area 2                          Year Ended  December 31, 2018</v>
      </c>
      <c r="C63" s="8"/>
      <c r="D63" s="1749"/>
      <c r="E63" s="1749"/>
    </row>
    <row r="64" spans="1:5">
      <c r="A64" s="231"/>
      <c r="B64" s="244"/>
      <c r="C64" s="244"/>
      <c r="D64" s="1751"/>
      <c r="E64" s="1785"/>
    </row>
    <row r="65" spans="1:5" ht="15.75">
      <c r="A65" s="234" t="s">
        <v>827</v>
      </c>
      <c r="B65" s="8"/>
      <c r="C65" s="8"/>
      <c r="D65" s="1752"/>
      <c r="E65" s="1786"/>
    </row>
    <row r="66" spans="1:5">
      <c r="A66" s="239"/>
      <c r="D66" s="1753"/>
      <c r="E66" s="1787"/>
    </row>
    <row r="67" spans="1:5">
      <c r="A67" s="239"/>
      <c r="B67" t="s">
        <v>828</v>
      </c>
      <c r="D67" s="1753"/>
      <c r="E67" s="1787"/>
    </row>
    <row r="68" spans="1:5">
      <c r="A68" s="239"/>
      <c r="D68" s="1753"/>
      <c r="E68" s="1787"/>
    </row>
    <row r="69" spans="1:5">
      <c r="A69" s="829"/>
      <c r="B69" s="251"/>
      <c r="C69" s="251"/>
      <c r="D69" s="1754"/>
      <c r="E69" s="1788"/>
    </row>
    <row r="70" spans="1:5">
      <c r="A70" s="834"/>
      <c r="C70" s="256"/>
      <c r="D70" s="1755" t="s">
        <v>829</v>
      </c>
      <c r="E70" s="1789" t="s">
        <v>829</v>
      </c>
    </row>
    <row r="71" spans="1:5">
      <c r="A71" s="834" t="s">
        <v>830</v>
      </c>
      <c r="C71" s="890" t="s">
        <v>831</v>
      </c>
      <c r="D71" s="1755" t="s">
        <v>832</v>
      </c>
      <c r="E71" s="1789" t="s">
        <v>833</v>
      </c>
    </row>
    <row r="72" spans="1:5">
      <c r="A72" s="847" t="s">
        <v>834</v>
      </c>
      <c r="B72" s="251"/>
      <c r="C72" s="1124" t="s">
        <v>3281</v>
      </c>
      <c r="D72" s="1756" t="s">
        <v>3282</v>
      </c>
      <c r="E72" s="1968" t="s">
        <v>4120</v>
      </c>
    </row>
    <row r="73" spans="1:5">
      <c r="A73" s="834"/>
      <c r="C73" s="256"/>
      <c r="D73" s="1757" t="s">
        <v>3904</v>
      </c>
      <c r="E73" s="1790"/>
    </row>
    <row r="74" spans="1:5">
      <c r="A74" s="834">
        <v>46</v>
      </c>
      <c r="B74" s="705"/>
      <c r="C74" s="890" t="s">
        <v>843</v>
      </c>
      <c r="D74" s="1757" t="s">
        <v>3904</v>
      </c>
      <c r="E74" s="1790"/>
    </row>
    <row r="75" spans="1:5">
      <c r="A75" s="834">
        <v>47</v>
      </c>
      <c r="B75">
        <v>650</v>
      </c>
      <c r="C75" s="256" t="s">
        <v>3243</v>
      </c>
      <c r="D75" s="1742">
        <v>0</v>
      </c>
      <c r="E75" s="1790">
        <v>0</v>
      </c>
    </row>
    <row r="76" spans="1:5">
      <c r="A76" s="834">
        <v>48</v>
      </c>
      <c r="B76">
        <v>651</v>
      </c>
      <c r="C76" s="256" t="s">
        <v>3244</v>
      </c>
      <c r="D76" s="1742">
        <v>0</v>
      </c>
      <c r="E76" s="1791">
        <v>0</v>
      </c>
    </row>
    <row r="77" spans="1:5">
      <c r="A77" s="834">
        <v>49</v>
      </c>
      <c r="B77">
        <v>652</v>
      </c>
      <c r="C77" s="256" t="s">
        <v>3089</v>
      </c>
      <c r="D77" s="1742">
        <v>43530.15155524631</v>
      </c>
      <c r="E77" s="1782">
        <v>16766.900000000001</v>
      </c>
    </row>
    <row r="78" spans="1:5">
      <c r="A78" s="834">
        <v>50</v>
      </c>
      <c r="C78" s="924" t="s">
        <v>3233</v>
      </c>
      <c r="D78" s="1758">
        <f>SUM(D75:D77)</f>
        <v>43530.15155524631</v>
      </c>
      <c r="E78" s="1792">
        <f>SUM(E75:E77)</f>
        <v>16766.900000000001</v>
      </c>
    </row>
    <row r="79" spans="1:5">
      <c r="A79" s="834">
        <v>51</v>
      </c>
      <c r="B79" s="8"/>
      <c r="C79" s="890" t="s">
        <v>3090</v>
      </c>
      <c r="D79" s="1758">
        <f>D60+D78</f>
        <v>1146191.3805784953</v>
      </c>
      <c r="E79" s="1792">
        <f>E60+E78</f>
        <v>929551.89384156605</v>
      </c>
    </row>
    <row r="80" spans="1:5">
      <c r="A80" s="834"/>
      <c r="B80" s="8"/>
      <c r="C80" s="256"/>
      <c r="D80" s="1759"/>
      <c r="E80" s="1793"/>
    </row>
    <row r="81" spans="1:5">
      <c r="A81" s="834"/>
      <c r="B81" s="8"/>
      <c r="C81" s="256"/>
      <c r="D81" s="1759"/>
      <c r="E81" s="1793"/>
    </row>
    <row r="82" spans="1:5">
      <c r="A82" s="834"/>
      <c r="B82" s="8"/>
      <c r="C82" s="256"/>
      <c r="D82" s="1759"/>
      <c r="E82" s="1793"/>
    </row>
    <row r="83" spans="1:5" ht="15.75">
      <c r="A83" s="834">
        <v>52</v>
      </c>
      <c r="B83" s="705"/>
      <c r="C83" s="929" t="s">
        <v>3091</v>
      </c>
      <c r="D83" s="1759"/>
      <c r="E83" s="1793"/>
    </row>
    <row r="84" spans="1:5">
      <c r="A84" s="834">
        <v>53</v>
      </c>
      <c r="C84" s="712"/>
      <c r="D84" s="1760"/>
      <c r="E84" s="1793"/>
    </row>
    <row r="85" spans="1:5">
      <c r="A85" s="834">
        <v>54</v>
      </c>
      <c r="B85" s="705"/>
      <c r="C85" s="890" t="s">
        <v>3084</v>
      </c>
      <c r="D85" s="1759"/>
      <c r="E85" s="1793"/>
    </row>
    <row r="86" spans="1:5">
      <c r="A86" s="834">
        <v>55</v>
      </c>
      <c r="B86" s="705">
        <v>660</v>
      </c>
      <c r="C86" s="256" t="s">
        <v>837</v>
      </c>
      <c r="D86" s="1742">
        <v>28886.17</v>
      </c>
      <c r="E86" s="1793">
        <v>35281.519999999997</v>
      </c>
    </row>
    <row r="87" spans="1:5">
      <c r="A87" s="834">
        <v>56</v>
      </c>
      <c r="B87" s="705">
        <v>661</v>
      </c>
      <c r="C87" s="256" t="s">
        <v>3092</v>
      </c>
      <c r="D87" s="1742">
        <v>0</v>
      </c>
      <c r="E87" s="1793">
        <v>0</v>
      </c>
    </row>
    <row r="88" spans="1:5">
      <c r="A88" s="834">
        <v>57</v>
      </c>
      <c r="B88">
        <v>662</v>
      </c>
      <c r="C88" s="256" t="s">
        <v>3093</v>
      </c>
      <c r="D88" s="1742">
        <v>12831.418497850864</v>
      </c>
      <c r="E88" s="1793">
        <v>31530.829999999998</v>
      </c>
    </row>
    <row r="89" spans="1:5">
      <c r="A89" s="834">
        <v>58</v>
      </c>
      <c r="B89">
        <v>663</v>
      </c>
      <c r="C89" s="256" t="s">
        <v>3094</v>
      </c>
      <c r="D89" s="1742">
        <v>-213.14999999999998</v>
      </c>
      <c r="E89" s="1782">
        <v>21377.899999999998</v>
      </c>
    </row>
    <row r="90" spans="1:5">
      <c r="A90" s="834">
        <v>59</v>
      </c>
      <c r="B90">
        <v>664</v>
      </c>
      <c r="C90" s="256" t="s">
        <v>3095</v>
      </c>
      <c r="D90" s="1742">
        <v>403067.82</v>
      </c>
      <c r="E90" s="1782">
        <v>362456.62179804727</v>
      </c>
    </row>
    <row r="91" spans="1:5">
      <c r="A91" s="834">
        <v>60</v>
      </c>
      <c r="B91">
        <v>665</v>
      </c>
      <c r="C91" s="256" t="s">
        <v>3096</v>
      </c>
      <c r="D91" s="1742">
        <v>268401.78232470289</v>
      </c>
      <c r="E91" s="1782">
        <v>295523.91437335208</v>
      </c>
    </row>
    <row r="92" spans="1:5">
      <c r="A92" s="834">
        <v>61</v>
      </c>
      <c r="B92">
        <v>666</v>
      </c>
      <c r="C92" s="256" t="s">
        <v>841</v>
      </c>
      <c r="D92" s="1742">
        <v>0</v>
      </c>
      <c r="E92" s="1782">
        <v>0</v>
      </c>
    </row>
    <row r="93" spans="1:5">
      <c r="A93" s="834">
        <v>62</v>
      </c>
      <c r="C93" s="924" t="s">
        <v>3087</v>
      </c>
      <c r="D93" s="1747">
        <f>SUM(D86:D92)</f>
        <v>712974.04082255368</v>
      </c>
      <c r="E93" s="1783">
        <f>SUM(E86:E92)</f>
        <v>746170.78617139929</v>
      </c>
    </row>
    <row r="94" spans="1:5">
      <c r="A94" s="834">
        <v>63</v>
      </c>
      <c r="C94" s="890" t="s">
        <v>843</v>
      </c>
      <c r="D94" s="1742"/>
      <c r="E94" s="1779"/>
    </row>
    <row r="95" spans="1:5">
      <c r="A95" s="834">
        <v>64</v>
      </c>
      <c r="B95">
        <v>670</v>
      </c>
      <c r="C95" s="256" t="s">
        <v>3243</v>
      </c>
      <c r="D95" s="1742">
        <v>0</v>
      </c>
      <c r="E95" s="1779">
        <v>0</v>
      </c>
    </row>
    <row r="96" spans="1:5">
      <c r="A96" s="834">
        <v>65</v>
      </c>
      <c r="B96">
        <v>671</v>
      </c>
      <c r="C96" s="256" t="s">
        <v>3244</v>
      </c>
      <c r="D96" s="1742">
        <v>0</v>
      </c>
      <c r="E96" s="1782">
        <v>0</v>
      </c>
    </row>
    <row r="97" spans="1:5">
      <c r="A97" s="834">
        <v>66</v>
      </c>
      <c r="B97">
        <v>672</v>
      </c>
      <c r="C97" s="256" t="s">
        <v>3097</v>
      </c>
      <c r="D97" s="1742">
        <v>305.88</v>
      </c>
      <c r="E97" s="1782">
        <v>90.48</v>
      </c>
    </row>
    <row r="98" spans="1:5">
      <c r="A98" s="834">
        <v>67</v>
      </c>
      <c r="B98">
        <v>673</v>
      </c>
      <c r="C98" s="256" t="s">
        <v>3098</v>
      </c>
      <c r="D98" s="1742">
        <v>498858.68999999994</v>
      </c>
      <c r="E98" s="1782">
        <v>439029.7699999999</v>
      </c>
    </row>
    <row r="99" spans="1:5">
      <c r="A99" s="834">
        <v>68</v>
      </c>
      <c r="B99">
        <v>674</v>
      </c>
      <c r="C99" s="256" t="s">
        <v>3099</v>
      </c>
      <c r="D99" s="1742">
        <v>0</v>
      </c>
      <c r="E99" s="1782">
        <v>0</v>
      </c>
    </row>
    <row r="100" spans="1:5">
      <c r="A100" s="834">
        <v>69</v>
      </c>
      <c r="B100">
        <v>675</v>
      </c>
      <c r="C100" s="256" t="s">
        <v>3100</v>
      </c>
      <c r="D100" s="1742">
        <v>126683.1</v>
      </c>
      <c r="E100" s="1782">
        <v>110483.5</v>
      </c>
    </row>
    <row r="101" spans="1:5">
      <c r="A101" s="834">
        <v>70</v>
      </c>
      <c r="B101">
        <v>676</v>
      </c>
      <c r="C101" s="256" t="s">
        <v>3101</v>
      </c>
      <c r="D101" s="1742">
        <v>19021.02</v>
      </c>
      <c r="E101" s="1782">
        <v>4303.08</v>
      </c>
    </row>
    <row r="102" spans="1:5">
      <c r="A102" s="834">
        <v>71</v>
      </c>
      <c r="B102">
        <v>677</v>
      </c>
      <c r="C102" s="256" t="s">
        <v>3102</v>
      </c>
      <c r="D102" s="1742">
        <v>41593.641371317244</v>
      </c>
      <c r="E102" s="1782">
        <v>58082.487908000003</v>
      </c>
    </row>
    <row r="103" spans="1:5">
      <c r="A103" s="834">
        <v>72</v>
      </c>
      <c r="B103">
        <v>678</v>
      </c>
      <c r="C103" s="256" t="s">
        <v>3103</v>
      </c>
      <c r="D103" s="1742">
        <v>95847.217494367491</v>
      </c>
      <c r="E103" s="1779">
        <v>111159.46000000002</v>
      </c>
    </row>
    <row r="104" spans="1:5">
      <c r="A104" s="834">
        <v>73</v>
      </c>
      <c r="C104" s="924" t="s">
        <v>3233</v>
      </c>
      <c r="D104" s="1743">
        <f>SUM(D95:D103)</f>
        <v>782309.54886568466</v>
      </c>
      <c r="E104" s="1780">
        <f>SUM(E95:E103)</f>
        <v>723148.77790799993</v>
      </c>
    </row>
    <row r="105" spans="1:5">
      <c r="A105" s="834">
        <v>74</v>
      </c>
      <c r="C105" s="890" t="s">
        <v>3104</v>
      </c>
      <c r="D105" s="1747">
        <f>D93+D104</f>
        <v>1495283.5896882382</v>
      </c>
      <c r="E105" s="1783">
        <f>E93+E104</f>
        <v>1469319.5640793992</v>
      </c>
    </row>
    <row r="106" spans="1:5">
      <c r="A106" s="834"/>
      <c r="C106" s="890"/>
      <c r="D106" s="1742"/>
      <c r="E106" s="1782"/>
    </row>
    <row r="107" spans="1:5">
      <c r="A107" s="834">
        <v>75</v>
      </c>
      <c r="C107" s="256"/>
      <c r="D107" s="1742"/>
      <c r="E107" s="1779"/>
    </row>
    <row r="108" spans="1:5" ht="15.75">
      <c r="A108" s="834">
        <v>79</v>
      </c>
      <c r="C108" s="929" t="s">
        <v>3105</v>
      </c>
      <c r="D108" s="1744"/>
      <c r="E108" s="1779"/>
    </row>
    <row r="109" spans="1:5">
      <c r="A109" s="834">
        <v>80</v>
      </c>
      <c r="C109" s="256"/>
      <c r="D109" s="1744"/>
      <c r="E109" s="1779"/>
    </row>
    <row r="110" spans="1:5">
      <c r="A110" s="834">
        <v>81</v>
      </c>
      <c r="C110" s="924"/>
      <c r="D110" s="1744"/>
      <c r="E110" s="1779"/>
    </row>
    <row r="111" spans="1:5">
      <c r="A111" s="834">
        <v>82</v>
      </c>
      <c r="B111">
        <v>901</v>
      </c>
      <c r="C111" s="256" t="s">
        <v>3106</v>
      </c>
      <c r="D111" s="1742">
        <v>0</v>
      </c>
      <c r="E111" s="1779">
        <v>1218.08</v>
      </c>
    </row>
    <row r="112" spans="1:5">
      <c r="A112" s="834">
        <v>83</v>
      </c>
      <c r="B112">
        <v>902</v>
      </c>
      <c r="C112" s="256" t="s">
        <v>3107</v>
      </c>
      <c r="D112" s="1742">
        <v>20635.04</v>
      </c>
      <c r="E112" s="1782">
        <v>8026.2400000000007</v>
      </c>
    </row>
    <row r="113" spans="1:5">
      <c r="A113" s="834">
        <v>84</v>
      </c>
      <c r="B113">
        <v>903</v>
      </c>
      <c r="C113" s="256" t="s">
        <v>3108</v>
      </c>
      <c r="D113" s="1742">
        <v>382135.21252933546</v>
      </c>
      <c r="E113" s="1782">
        <v>48529.926555966806</v>
      </c>
    </row>
    <row r="114" spans="1:5">
      <c r="A114" s="834">
        <v>85</v>
      </c>
      <c r="B114">
        <v>904</v>
      </c>
      <c r="C114" s="256" t="s">
        <v>3109</v>
      </c>
      <c r="D114" s="1742">
        <v>231550.50097294551</v>
      </c>
      <c r="E114" s="1782">
        <v>168563.19171590332</v>
      </c>
    </row>
    <row r="115" spans="1:5">
      <c r="A115" s="834">
        <v>86</v>
      </c>
      <c r="B115">
        <v>905</v>
      </c>
      <c r="C115" s="256" t="s">
        <v>3110</v>
      </c>
      <c r="D115" s="1742">
        <v>0</v>
      </c>
      <c r="E115" s="1781">
        <v>0</v>
      </c>
    </row>
    <row r="116" spans="1:5">
      <c r="A116" s="834">
        <v>87</v>
      </c>
      <c r="C116" s="890" t="s">
        <v>3111</v>
      </c>
      <c r="D116" s="1747">
        <f>SUM(D111:D115)</f>
        <v>634320.75350228092</v>
      </c>
      <c r="E116" s="1794">
        <f>SUM(E111:E115)</f>
        <v>226337.43827187014</v>
      </c>
    </row>
    <row r="117" spans="1:5">
      <c r="A117" s="834"/>
      <c r="C117" s="924"/>
      <c r="D117" s="1742"/>
      <c r="E117" s="1790"/>
    </row>
    <row r="118" spans="1:5">
      <c r="A118" s="834"/>
      <c r="C118" s="924"/>
      <c r="D118" s="1742"/>
      <c r="E118" s="1790"/>
    </row>
    <row r="119" spans="1:5">
      <c r="A119" s="834"/>
      <c r="C119" s="924"/>
      <c r="D119" s="1742"/>
      <c r="E119" s="1790"/>
    </row>
    <row r="120" spans="1:5">
      <c r="A120" s="834"/>
      <c r="C120" s="924"/>
      <c r="D120" s="1742"/>
      <c r="E120" s="1790"/>
    </row>
    <row r="121" spans="1:5" ht="15.75" thickBot="1">
      <c r="A121" s="850"/>
      <c r="B121" s="933"/>
      <c r="C121" s="934"/>
      <c r="D121" s="1761"/>
      <c r="E121" s="1795"/>
    </row>
    <row r="122" spans="1:5" ht="15.75">
      <c r="A122" s="1839"/>
      <c r="C122" s="244"/>
      <c r="D122" s="1762"/>
      <c r="E122" s="1749"/>
    </row>
    <row r="123" spans="1:5">
      <c r="A123" s="8" t="s">
        <v>3112</v>
      </c>
      <c r="B123" s="8"/>
      <c r="C123" s="8"/>
      <c r="D123" s="1763"/>
      <c r="E123" s="1750"/>
    </row>
    <row r="124" spans="1:5" ht="15.75" thickBot="1">
      <c r="A124" t="str">
        <f>'Data sheet'!A53</f>
        <v>Annual Report of New York American Water Company, Inc.  - Service Area 2                          Year Ended  December 31, 2018</v>
      </c>
      <c r="C124" s="8"/>
      <c r="D124" s="1749"/>
      <c r="E124" s="1749"/>
    </row>
    <row r="125" spans="1:5">
      <c r="A125" s="231"/>
      <c r="B125" s="244"/>
      <c r="C125" s="244"/>
      <c r="D125" s="1751"/>
      <c r="E125" s="1785"/>
    </row>
    <row r="126" spans="1:5" ht="15.75">
      <c r="A126" s="234" t="s">
        <v>827</v>
      </c>
      <c r="B126" s="8"/>
      <c r="C126" s="8"/>
      <c r="D126" s="1752"/>
      <c r="E126" s="1786"/>
    </row>
    <row r="127" spans="1:5">
      <c r="A127" s="239"/>
      <c r="D127" s="1753"/>
      <c r="E127" s="1787"/>
    </row>
    <row r="128" spans="1:5">
      <c r="A128" s="239"/>
      <c r="B128" t="s">
        <v>828</v>
      </c>
      <c r="D128" s="1753"/>
      <c r="E128" s="1787"/>
    </row>
    <row r="129" spans="1:5">
      <c r="A129" s="239"/>
      <c r="D129" s="1753"/>
      <c r="E129" s="1787"/>
    </row>
    <row r="130" spans="1:5">
      <c r="A130" s="829"/>
      <c r="B130" s="251"/>
      <c r="C130" s="251"/>
      <c r="D130" s="1754"/>
      <c r="E130" s="1788"/>
    </row>
    <row r="131" spans="1:5">
      <c r="A131" s="834"/>
      <c r="C131" s="256"/>
      <c r="D131" s="1755" t="s">
        <v>829</v>
      </c>
      <c r="E131" s="1789" t="s">
        <v>829</v>
      </c>
    </row>
    <row r="132" spans="1:5">
      <c r="A132" s="834" t="s">
        <v>830</v>
      </c>
      <c r="C132" s="890" t="s">
        <v>831</v>
      </c>
      <c r="D132" s="1755" t="s">
        <v>832</v>
      </c>
      <c r="E132" s="1789" t="s">
        <v>833</v>
      </c>
    </row>
    <row r="133" spans="1:5">
      <c r="A133" s="847" t="s">
        <v>834</v>
      </c>
      <c r="B133" s="251"/>
      <c r="C133" s="1124" t="s">
        <v>3281</v>
      </c>
      <c r="D133" s="1756" t="s">
        <v>3282</v>
      </c>
      <c r="E133" s="1968" t="s">
        <v>4120</v>
      </c>
    </row>
    <row r="134" spans="1:5" ht="15.75">
      <c r="A134" s="834">
        <v>88</v>
      </c>
      <c r="C134" s="929" t="s">
        <v>3113</v>
      </c>
      <c r="D134" s="1742"/>
      <c r="E134" s="1790"/>
    </row>
    <row r="135" spans="1:5">
      <c r="A135" s="834">
        <v>89</v>
      </c>
      <c r="C135" s="890" t="s">
        <v>836</v>
      </c>
      <c r="D135" s="1742"/>
      <c r="E135" s="1790"/>
    </row>
    <row r="136" spans="1:5">
      <c r="A136" s="834">
        <v>90</v>
      </c>
      <c r="B136">
        <v>910</v>
      </c>
      <c r="C136" s="935" t="s">
        <v>3114</v>
      </c>
      <c r="D136" s="2326">
        <v>0</v>
      </c>
      <c r="E136" s="1796">
        <v>0</v>
      </c>
    </row>
    <row r="137" spans="1:5">
      <c r="A137" s="834">
        <v>91</v>
      </c>
      <c r="C137" s="935"/>
      <c r="D137" s="1744"/>
      <c r="E137" s="1790"/>
    </row>
    <row r="138" spans="1:5" ht="15.75">
      <c r="A138" s="834">
        <v>92</v>
      </c>
      <c r="C138" s="929" t="s">
        <v>3115</v>
      </c>
      <c r="D138" s="1744"/>
      <c r="E138" s="1790"/>
    </row>
    <row r="139" spans="1:5">
      <c r="A139" s="834">
        <v>93</v>
      </c>
      <c r="C139" s="890" t="s">
        <v>836</v>
      </c>
      <c r="D139" s="1744"/>
      <c r="E139" s="1790"/>
    </row>
    <row r="140" spans="1:5">
      <c r="A140" s="834">
        <v>94</v>
      </c>
      <c r="B140">
        <v>920</v>
      </c>
      <c r="C140" s="256" t="s">
        <v>3116</v>
      </c>
      <c r="D140" s="1742">
        <v>327743.45992452512</v>
      </c>
      <c r="E140" s="1779">
        <v>381021.79149085912</v>
      </c>
    </row>
    <row r="141" spans="1:5">
      <c r="A141" s="834">
        <v>95</v>
      </c>
      <c r="B141">
        <v>921</v>
      </c>
      <c r="C141" s="256" t="s">
        <v>3117</v>
      </c>
      <c r="D141" s="1742">
        <v>2417163.3679438336</v>
      </c>
      <c r="E141" s="1782">
        <v>1473102.9206412756</v>
      </c>
    </row>
    <row r="142" spans="1:5">
      <c r="A142" s="834">
        <v>96</v>
      </c>
      <c r="B142">
        <v>922</v>
      </c>
      <c r="C142" s="256" t="s">
        <v>3118</v>
      </c>
      <c r="D142" s="1742">
        <v>0</v>
      </c>
      <c r="E142" s="1782">
        <v>0</v>
      </c>
    </row>
    <row r="143" spans="1:5">
      <c r="A143" s="834">
        <v>97</v>
      </c>
      <c r="B143">
        <v>923</v>
      </c>
      <c r="C143" s="256" t="s">
        <v>3119</v>
      </c>
      <c r="D143" s="1742">
        <v>5464449.5462842435</v>
      </c>
      <c r="E143" s="1779">
        <v>3447655.2963128523</v>
      </c>
    </row>
    <row r="144" spans="1:5">
      <c r="A144" s="834">
        <v>98</v>
      </c>
      <c r="B144" s="705">
        <v>924</v>
      </c>
      <c r="C144" s="256" t="s">
        <v>3120</v>
      </c>
      <c r="D144" s="1742">
        <v>404458.61430385924</v>
      </c>
      <c r="E144" s="1782">
        <v>168505.15577549447</v>
      </c>
    </row>
    <row r="145" spans="1:10">
      <c r="A145" s="834">
        <v>99</v>
      </c>
      <c r="B145" s="705">
        <v>925</v>
      </c>
      <c r="C145" s="256" t="s">
        <v>3121</v>
      </c>
      <c r="D145" s="1742">
        <v>-2438.4170844896821</v>
      </c>
      <c r="E145" s="1782">
        <v>-10317.468061170681</v>
      </c>
    </row>
    <row r="146" spans="1:10">
      <c r="A146" s="834">
        <v>100</v>
      </c>
      <c r="B146" s="705">
        <v>926</v>
      </c>
      <c r="C146" s="256" t="s">
        <v>3122</v>
      </c>
      <c r="D146" s="1742">
        <v>217879.6449179062</v>
      </c>
      <c r="E146" s="1782">
        <v>762047.98893913627</v>
      </c>
    </row>
    <row r="147" spans="1:10">
      <c r="A147" s="703">
        <v>101</v>
      </c>
      <c r="B147" s="705">
        <v>927</v>
      </c>
      <c r="C147" s="256" t="s">
        <v>3123</v>
      </c>
      <c r="D147" s="1742">
        <v>0</v>
      </c>
      <c r="E147" s="1782">
        <v>0</v>
      </c>
    </row>
    <row r="148" spans="1:10">
      <c r="A148" s="703">
        <v>102</v>
      </c>
      <c r="B148" s="705">
        <v>928</v>
      </c>
      <c r="C148" s="256" t="s">
        <v>3124</v>
      </c>
      <c r="D148" s="1742">
        <v>109501.73493777683</v>
      </c>
      <c r="E148" s="1782">
        <v>164792.39388942934</v>
      </c>
    </row>
    <row r="149" spans="1:10">
      <c r="A149" s="703">
        <v>103</v>
      </c>
      <c r="B149" s="705">
        <v>929</v>
      </c>
      <c r="C149" s="256" t="s">
        <v>3125</v>
      </c>
      <c r="D149" s="1742">
        <v>0</v>
      </c>
      <c r="E149" s="1782">
        <v>0</v>
      </c>
    </row>
    <row r="150" spans="1:10">
      <c r="A150" s="703">
        <v>104</v>
      </c>
      <c r="B150" s="705">
        <v>930</v>
      </c>
      <c r="C150" s="256" t="s">
        <v>3126</v>
      </c>
      <c r="D150" s="1742">
        <v>580473.45668809267</v>
      </c>
      <c r="E150" s="1782">
        <v>193566.67177889339</v>
      </c>
    </row>
    <row r="151" spans="1:10">
      <c r="A151" s="703">
        <v>105</v>
      </c>
      <c r="B151" s="705">
        <v>931.1</v>
      </c>
      <c r="C151" s="256" t="s">
        <v>3127</v>
      </c>
      <c r="D151" s="1742">
        <v>41303.814300312843</v>
      </c>
      <c r="E151" s="1782">
        <v>38604.916299014556</v>
      </c>
    </row>
    <row r="152" spans="1:10">
      <c r="A152" s="703">
        <v>106</v>
      </c>
      <c r="B152" s="705">
        <v>931.2</v>
      </c>
      <c r="C152" s="256" t="s">
        <v>3128</v>
      </c>
      <c r="D152" s="1742">
        <v>0</v>
      </c>
      <c r="E152" s="1782">
        <v>0</v>
      </c>
    </row>
    <row r="153" spans="1:10">
      <c r="A153" s="703">
        <v>107</v>
      </c>
      <c r="B153" s="705"/>
      <c r="C153" s="256" t="s">
        <v>13</v>
      </c>
      <c r="D153" s="1742"/>
      <c r="E153" s="1797"/>
    </row>
    <row r="154" spans="1:10">
      <c r="A154" s="703">
        <v>108</v>
      </c>
      <c r="B154" s="705"/>
      <c r="C154" s="924" t="s">
        <v>3129</v>
      </c>
      <c r="D154" s="1743">
        <f>SUM(D140:D153)</f>
        <v>9560535.2222160622</v>
      </c>
      <c r="E154" s="1798">
        <f>SUM(E140:E153)</f>
        <v>6618979.6670657843</v>
      </c>
    </row>
    <row r="155" spans="1:10">
      <c r="A155" s="703">
        <v>109</v>
      </c>
      <c r="B155" s="705"/>
      <c r="C155" s="890" t="s">
        <v>843</v>
      </c>
      <c r="D155" s="1744"/>
      <c r="E155" s="1790"/>
    </row>
    <row r="156" spans="1:10">
      <c r="A156" s="834">
        <v>110</v>
      </c>
      <c r="B156" s="705">
        <v>932</v>
      </c>
      <c r="C156" s="256" t="s">
        <v>3130</v>
      </c>
      <c r="D156" s="1745">
        <v>1587.1618634968174</v>
      </c>
      <c r="E156" s="1799">
        <v>3423.4983684305048</v>
      </c>
    </row>
    <row r="157" spans="1:10">
      <c r="A157" s="834">
        <v>111</v>
      </c>
      <c r="B157" s="705"/>
      <c r="C157" s="924" t="s">
        <v>3233</v>
      </c>
      <c r="D157" s="1883">
        <f>SUM(D156)</f>
        <v>1587.1618634968174</v>
      </c>
      <c r="E157" s="1798">
        <f>SUM(E156)</f>
        <v>3423.4983684305048</v>
      </c>
    </row>
    <row r="158" spans="1:10">
      <c r="A158" s="834">
        <v>113</v>
      </c>
      <c r="B158" s="705"/>
      <c r="C158" s="256" t="s">
        <v>3131</v>
      </c>
      <c r="D158" s="1883">
        <f>D154+D157</f>
        <v>9562122.3840795588</v>
      </c>
      <c r="E158" s="1798">
        <f>E154+E157</f>
        <v>6622403.1654342152</v>
      </c>
    </row>
    <row r="159" spans="1:10">
      <c r="A159" s="834">
        <v>114</v>
      </c>
      <c r="B159" s="705"/>
      <c r="C159" s="256"/>
      <c r="D159" s="1764"/>
      <c r="E159" s="1800"/>
      <c r="I159" s="229"/>
    </row>
    <row r="160" spans="1:10">
      <c r="A160" s="834">
        <v>115</v>
      </c>
      <c r="C160" s="256"/>
      <c r="D160" s="1765"/>
      <c r="E160" s="1800"/>
      <c r="G160" s="229"/>
      <c r="H160" s="1831"/>
      <c r="I160" s="1564"/>
      <c r="J160" s="1885"/>
    </row>
    <row r="161" spans="1:13">
      <c r="A161" s="834">
        <v>116</v>
      </c>
      <c r="D161" s="1766"/>
      <c r="E161" s="1800"/>
      <c r="G161" s="229"/>
      <c r="H161" s="1831"/>
      <c r="I161" s="1564"/>
      <c r="J161" s="1885"/>
    </row>
    <row r="162" spans="1:13" ht="15.75" thickBot="1">
      <c r="A162" s="850">
        <v>117</v>
      </c>
      <c r="B162" s="1520" t="s">
        <v>3132</v>
      </c>
      <c r="C162" s="290"/>
      <c r="D162" s="1767">
        <f>D29+D49++D79+D105+D116+D136+D158</f>
        <v>16139679.054865027</v>
      </c>
      <c r="E162" s="1801">
        <f>E29+E49++E79+E105+E116+E136+E158</f>
        <v>12330080.057058744</v>
      </c>
      <c r="F162" s="936"/>
      <c r="G162" s="936"/>
      <c r="H162" s="1884"/>
      <c r="I162" s="1884"/>
      <c r="J162" s="1885"/>
      <c r="K162" s="936"/>
      <c r="L162" s="936"/>
      <c r="M162" s="936"/>
    </row>
    <row r="163" spans="1:13" ht="15.75">
      <c r="A163" s="2298"/>
      <c r="B163" s="30"/>
      <c r="C163" s="30"/>
      <c r="D163" s="1768"/>
      <c r="E163" s="1775"/>
    </row>
    <row r="164" spans="1:13">
      <c r="A164" s="2318"/>
      <c r="B164" s="2319" t="s">
        <v>3133</v>
      </c>
      <c r="C164" s="2320"/>
      <c r="D164" s="1769"/>
      <c r="E164" s="1775"/>
    </row>
    <row r="165" spans="1:13">
      <c r="A165" s="2318"/>
      <c r="B165" s="2283"/>
      <c r="C165" s="2283"/>
      <c r="D165" s="1770"/>
      <c r="E165" s="1776"/>
    </row>
    <row r="166" spans="1:13" ht="30">
      <c r="A166" s="2318"/>
      <c r="B166" s="1770"/>
      <c r="C166" s="2321" t="s">
        <v>3134</v>
      </c>
      <c r="D166" s="1770"/>
      <c r="E166" s="1776"/>
    </row>
    <row r="167" spans="1:13">
      <c r="A167" s="2318"/>
      <c r="B167" s="2321"/>
      <c r="C167" s="2321"/>
      <c r="D167" s="1770"/>
      <c r="E167" s="1802"/>
    </row>
    <row r="168" spans="1:13" ht="45">
      <c r="A168" s="2318"/>
      <c r="B168" s="2321"/>
      <c r="C168" s="2321" t="s">
        <v>3135</v>
      </c>
      <c r="D168" s="1770"/>
      <c r="E168" s="1776"/>
    </row>
    <row r="169" spans="1:13">
      <c r="A169" s="2318"/>
      <c r="B169" s="2321"/>
      <c r="C169" s="2321"/>
      <c r="D169" s="1770"/>
      <c r="E169" s="1776"/>
    </row>
    <row r="170" spans="1:13" ht="30">
      <c r="A170" s="2318"/>
      <c r="B170" s="2321"/>
      <c r="C170" s="2322" t="s">
        <v>1680</v>
      </c>
      <c r="D170" s="1770"/>
      <c r="E170" s="1776"/>
    </row>
    <row r="171" spans="1:13">
      <c r="A171" s="2323" t="s">
        <v>742</v>
      </c>
      <c r="B171" s="2321"/>
      <c r="C171" s="2324" t="s">
        <v>1681</v>
      </c>
      <c r="D171" s="2165">
        <v>43465</v>
      </c>
      <c r="E171" s="1776"/>
    </row>
    <row r="172" spans="1:13">
      <c r="A172" s="2323" t="s">
        <v>956</v>
      </c>
      <c r="B172" s="2321"/>
      <c r="C172" s="2324" t="s">
        <v>1682</v>
      </c>
      <c r="D172" s="1771">
        <v>38</v>
      </c>
      <c r="E172" s="1776"/>
    </row>
    <row r="173" spans="1:13">
      <c r="A173" s="2323" t="s">
        <v>165</v>
      </c>
      <c r="B173" s="2321"/>
      <c r="C173" s="2324" t="s">
        <v>1683</v>
      </c>
      <c r="D173" s="1771">
        <v>0</v>
      </c>
      <c r="E173" s="1776"/>
    </row>
    <row r="174" spans="1:13">
      <c r="A174" s="2323" t="s">
        <v>3776</v>
      </c>
      <c r="B174" s="2321"/>
      <c r="C174" s="2325" t="s">
        <v>1684</v>
      </c>
      <c r="D174" s="1772">
        <f>SUM(D172:D173)</f>
        <v>38</v>
      </c>
      <c r="E174" s="1776"/>
    </row>
    <row r="175" spans="1:13">
      <c r="A175" s="239"/>
      <c r="B175" s="938"/>
      <c r="C175" s="1890"/>
      <c r="E175" s="1776"/>
    </row>
    <row r="176" spans="1:13" ht="15.75" thickBot="1">
      <c r="A176" s="240"/>
      <c r="B176" s="939"/>
      <c r="C176" s="939"/>
      <c r="D176" s="290"/>
      <c r="E176" s="1803"/>
    </row>
    <row r="178" spans="1:5">
      <c r="A178" s="8" t="s">
        <v>1685</v>
      </c>
      <c r="B178" s="8"/>
      <c r="C178" s="8"/>
      <c r="D178" s="8"/>
      <c r="E178" s="1769"/>
    </row>
    <row r="180" spans="1:5">
      <c r="E180"/>
    </row>
    <row r="181" spans="1:5">
      <c r="E181"/>
    </row>
    <row r="182" spans="1:5">
      <c r="E182"/>
    </row>
    <row r="183" spans="1:5">
      <c r="E183"/>
    </row>
    <row r="184" spans="1:5">
      <c r="E184"/>
    </row>
    <row r="186" spans="1:5">
      <c r="C186" s="265"/>
    </row>
    <row r="187" spans="1:5">
      <c r="C187" s="265"/>
    </row>
    <row r="188" spans="1:5">
      <c r="C188" s="265"/>
    </row>
    <row r="189" spans="1:5">
      <c r="C189" s="265"/>
    </row>
    <row r="190" spans="1:5">
      <c r="C190" s="265"/>
    </row>
    <row r="191" spans="1:5">
      <c r="C191" s="265"/>
    </row>
    <row r="193" spans="3:3">
      <c r="C193" s="265"/>
    </row>
    <row r="194" spans="3:3">
      <c r="C194" s="265"/>
    </row>
    <row r="195" spans="3:3">
      <c r="C195" s="265"/>
    </row>
    <row r="196" spans="3:3">
      <c r="C196" s="265"/>
    </row>
    <row r="197" spans="3:3">
      <c r="C197" s="265"/>
    </row>
    <row r="198" spans="3:3">
      <c r="C198" s="265"/>
    </row>
    <row r="201" spans="3:3">
      <c r="C201" s="265"/>
    </row>
    <row r="202" spans="3:3">
      <c r="C202" s="265"/>
    </row>
    <row r="203" spans="3:3">
      <c r="C203" s="265"/>
    </row>
    <row r="204" spans="3:3">
      <c r="C204" s="265"/>
    </row>
    <row r="205" spans="3:3">
      <c r="C205" s="265"/>
    </row>
    <row r="206" spans="3:3">
      <c r="C206" s="265"/>
    </row>
    <row r="209" spans="3:3">
      <c r="C209" s="265"/>
    </row>
    <row r="210" spans="3:3">
      <c r="C210" s="265"/>
    </row>
    <row r="211" spans="3:3">
      <c r="C211" s="265"/>
    </row>
    <row r="212" spans="3:3">
      <c r="C212" s="265"/>
    </row>
    <row r="213" spans="3:3">
      <c r="C213" s="265"/>
    </row>
    <row r="214" spans="3:3">
      <c r="C214" s="265"/>
    </row>
  </sheetData>
  <customSheetViews>
    <customSheetView guid="{2AF3F5E9-4F61-4561-B177-4F48CBC3D886}" colorId="22" topLeftCell="A37">
      <selection activeCell="D56" sqref="D56"/>
      <rowBreaks count="2" manualBreakCount="2">
        <brk id="62" max="4" man="1"/>
        <brk id="123" max="4" man="1"/>
      </rowBreaks>
      <pageMargins left="0.24" right="0.23" top="0.3" bottom="0.3" header="0" footer="0"/>
      <printOptions horizontalCentered="1" verticalCentered="1"/>
      <pageSetup scale="72" orientation="portrait" r:id="rId1"/>
      <headerFooter alignWithMargins="0"/>
    </customSheetView>
    <customSheetView guid="{D7BBBF77-F838-4AB2-B5F9-DD407B90DD55}" colorId="22" topLeftCell="A37">
      <selection activeCell="D56" sqref="D56"/>
      <rowBreaks count="2" manualBreakCount="2">
        <brk id="62" max="4" man="1"/>
        <brk id="123" max="4" man="1"/>
      </rowBreaks>
      <pageMargins left="0.24" right="0.23" top="0.3" bottom="0.3" header="0" footer="0"/>
      <printOptions horizontalCentered="1" verticalCentered="1"/>
      <pageSetup scale="72" orientation="portrait" r:id="rId2"/>
      <headerFooter alignWithMargins="0"/>
    </customSheetView>
    <customSheetView guid="{4C413893-8AAD-4C6B-9F27-B589EDCD884E}" scale="87" colorId="22" showPageBreaks="1" fitToPage="1" printArea="1" topLeftCell="A136">
      <selection activeCell="D148" sqref="D148"/>
      <rowBreaks count="2" manualBreakCount="2">
        <brk id="62" max="4" man="1"/>
        <brk id="123" max="4" man="1"/>
      </rowBreaks>
      <pageMargins left="0.4" right="0.4" top="0.3" bottom="0.3" header="0" footer="0"/>
      <printOptions horizontalCentered="1" verticalCentered="1"/>
      <pageSetup scale="69" fitToHeight="3" orientation="portrait" r:id="rId3"/>
      <headerFooter alignWithMargins="0"/>
    </customSheetView>
    <customSheetView guid="{A5549170-DBF5-42F1-9039-D999624B11D4}" scale="87" colorId="22" showPageBreaks="1" printArea="1">
      <selection activeCell="D2" sqref="D2"/>
      <rowBreaks count="2" manualBreakCount="2">
        <brk id="62" max="4" man="1"/>
        <brk id="123" max="4" man="1"/>
      </rowBreaks>
      <pageMargins left="0.4" right="0.4" top="0.3" bottom="0.3" header="0" footer="0"/>
      <printOptions horizontalCentered="1" verticalCentered="1"/>
      <pageSetup scale="78" fitToHeight="3" orientation="portrait" r:id="rId4"/>
      <headerFooter alignWithMargins="0"/>
    </customSheetView>
    <customSheetView guid="{A483E518-C1FA-4CA5-BC5D-12DF2516F4BA}" colorId="22" showPageBreaks="1" printArea="1" topLeftCell="A13">
      <selection activeCell="D4" sqref="D4"/>
      <rowBreaks count="2" manualBreakCount="2">
        <brk id="62" max="4" man="1"/>
        <brk id="123" max="4" man="1"/>
      </rowBreaks>
      <pageMargins left="0.24" right="0.23" top="0.3" bottom="0.3" header="0" footer="0"/>
      <printOptions horizontalCentered="1" verticalCentered="1"/>
      <pageSetup scale="72" orientation="portrait" r:id="rId5"/>
      <headerFooter alignWithMargins="0"/>
    </customSheetView>
    <customSheetView guid="{7F4D4B31-14C7-431F-8554-797D686306A3}" colorId="22" showPageBreaks="1" printArea="1" topLeftCell="A13">
      <selection activeCell="D4" sqref="D4"/>
      <rowBreaks count="2" manualBreakCount="2">
        <brk id="62" max="4" man="1"/>
        <brk id="123" max="4" man="1"/>
      </rowBreaks>
      <pageMargins left="0.24" right="0.23" top="0.3" bottom="0.3" header="0" footer="0"/>
      <printOptions horizontalCentered="1" verticalCentered="1"/>
      <pageSetup scale="72" orientation="portrait" r:id="rId6"/>
      <headerFooter alignWithMargins="0"/>
    </customSheetView>
  </customSheetViews>
  <phoneticPr fontId="83" type="noConversion"/>
  <printOptions horizontalCentered="1" verticalCentered="1"/>
  <pageMargins left="0.24" right="0.23" top="0.3" bottom="0.3" header="0" footer="0"/>
  <pageSetup scale="72" orientation="portrait" r:id="rId7"/>
  <headerFooter alignWithMargins="0"/>
  <rowBreaks count="2" manualBreakCount="2">
    <brk id="62" max="4" man="1"/>
    <brk id="123" max="4" man="1"/>
  </rowBreaks>
  <customProperties>
    <customPr name="_pios_id" r:id="rId8"/>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3"/>
  <sheetViews>
    <sheetView workbookViewId="0"/>
  </sheetViews>
  <sheetFormatPr defaultColWidth="9.77734375" defaultRowHeight="15"/>
  <cols>
    <col min="1" max="1" width="4.77734375" customWidth="1"/>
    <col min="2" max="2" width="63.6640625" customWidth="1"/>
    <col min="3" max="3" width="14.6640625" customWidth="1"/>
    <col min="4" max="4" width="18.6640625" customWidth="1"/>
    <col min="5" max="5" width="20" customWidth="1"/>
  </cols>
  <sheetData>
    <row r="1" spans="1:5" ht="15.75" thickBot="1">
      <c r="A1" t="str">
        <f>'Data sheet'!A53</f>
        <v>Annual Report of New York American Water Company, Inc.  - Service Area 2                          Year Ended  December 31, 2018</v>
      </c>
      <c r="E1" s="8"/>
    </row>
    <row r="2" spans="1:5">
      <c r="A2" s="231"/>
      <c r="B2" s="244"/>
      <c r="C2" s="244"/>
      <c r="D2" s="244"/>
      <c r="E2" s="233"/>
    </row>
    <row r="3" spans="1:5" ht="15.75">
      <c r="A3" s="887" t="s">
        <v>1686</v>
      </c>
      <c r="B3" s="888"/>
      <c r="C3" s="888"/>
      <c r="D3" s="888"/>
      <c r="E3" s="889"/>
    </row>
    <row r="4" spans="1:5">
      <c r="A4" s="829"/>
      <c r="B4" s="251"/>
      <c r="C4" s="251"/>
      <c r="D4" s="251"/>
      <c r="E4" s="252"/>
    </row>
    <row r="5" spans="1:5">
      <c r="A5" s="239"/>
      <c r="E5" s="236"/>
    </row>
    <row r="6" spans="1:5">
      <c r="A6" s="239"/>
      <c r="B6" t="s">
        <v>1687</v>
      </c>
      <c r="E6" s="236"/>
    </row>
    <row r="7" spans="1:5">
      <c r="A7" s="239"/>
      <c r="B7" t="s">
        <v>2666</v>
      </c>
      <c r="E7" s="236"/>
    </row>
    <row r="8" spans="1:5">
      <c r="A8" s="829"/>
      <c r="B8" s="251"/>
      <c r="C8" s="251"/>
      <c r="D8" s="251"/>
      <c r="E8" s="252"/>
    </row>
    <row r="9" spans="1:5">
      <c r="A9" s="703"/>
      <c r="B9" s="280"/>
      <c r="C9" s="256"/>
      <c r="D9" s="890" t="s">
        <v>2667</v>
      </c>
      <c r="E9" s="891"/>
    </row>
    <row r="10" spans="1:5">
      <c r="A10" s="703" t="s">
        <v>1122</v>
      </c>
      <c r="B10" s="1222" t="s">
        <v>2668</v>
      </c>
      <c r="C10" s="890" t="s">
        <v>2669</v>
      </c>
      <c r="D10" s="890" t="s">
        <v>2670</v>
      </c>
      <c r="E10" s="891"/>
    </row>
    <row r="11" spans="1:5">
      <c r="A11" s="703"/>
      <c r="B11" s="280"/>
      <c r="C11" s="890" t="s">
        <v>2671</v>
      </c>
      <c r="D11" s="890" t="s">
        <v>2672</v>
      </c>
      <c r="E11" s="891" t="s">
        <v>1697</v>
      </c>
    </row>
    <row r="12" spans="1:5">
      <c r="A12" s="704" t="s">
        <v>1134</v>
      </c>
      <c r="B12" s="1224" t="s">
        <v>3281</v>
      </c>
      <c r="C12" s="1124" t="s">
        <v>3282</v>
      </c>
      <c r="D12" s="1124" t="s">
        <v>3283</v>
      </c>
      <c r="E12" s="1193" t="s">
        <v>3284</v>
      </c>
    </row>
    <row r="13" spans="1:5">
      <c r="A13" s="703">
        <v>1</v>
      </c>
      <c r="B13" s="1886" t="s">
        <v>4214</v>
      </c>
      <c r="C13" s="1887" t="s">
        <v>14</v>
      </c>
      <c r="D13" s="2170" t="s">
        <v>4461</v>
      </c>
      <c r="E13" s="1888">
        <v>10757</v>
      </c>
    </row>
    <row r="14" spans="1:5">
      <c r="A14" s="703">
        <v>2</v>
      </c>
      <c r="B14" s="2166"/>
      <c r="C14" s="2167"/>
      <c r="D14" s="2171"/>
      <c r="E14" s="2168"/>
    </row>
    <row r="15" spans="1:5">
      <c r="A15" s="703">
        <v>3</v>
      </c>
      <c r="B15" s="1886" t="s">
        <v>4215</v>
      </c>
      <c r="C15" s="1887" t="s">
        <v>4217</v>
      </c>
      <c r="D15" s="2170" t="s">
        <v>4462</v>
      </c>
      <c r="E15" s="1574">
        <f>32503+1468</f>
        <v>33971</v>
      </c>
    </row>
    <row r="16" spans="1:5" ht="15.75">
      <c r="A16" s="703">
        <v>4</v>
      </c>
      <c r="B16" s="2169"/>
      <c r="C16" s="1887"/>
      <c r="D16" s="2172"/>
      <c r="E16" s="1574"/>
    </row>
    <row r="17" spans="1:5">
      <c r="A17" s="703">
        <v>5</v>
      </c>
      <c r="B17" s="1886" t="s">
        <v>4216</v>
      </c>
      <c r="C17" s="1887" t="s">
        <v>14</v>
      </c>
      <c r="D17" s="2172" t="s">
        <v>4463</v>
      </c>
      <c r="E17" s="1574">
        <f>1599152-27</f>
        <v>1599125</v>
      </c>
    </row>
    <row r="18" spans="1:5">
      <c r="A18" s="703">
        <v>6</v>
      </c>
      <c r="B18" s="892"/>
      <c r="C18" s="893"/>
      <c r="D18" s="893"/>
      <c r="E18" s="928"/>
    </row>
    <row r="19" spans="1:5">
      <c r="A19" s="703">
        <v>7</v>
      </c>
      <c r="B19" s="892"/>
      <c r="C19" s="893"/>
      <c r="D19" s="893"/>
      <c r="E19" s="928"/>
    </row>
    <row r="20" spans="1:5">
      <c r="A20" s="703">
        <v>8</v>
      </c>
      <c r="B20" s="892"/>
      <c r="C20" s="893"/>
      <c r="D20" s="893"/>
      <c r="E20" s="928"/>
    </row>
    <row r="21" spans="1:5">
      <c r="A21" s="703">
        <v>9</v>
      </c>
      <c r="B21" s="892"/>
      <c r="C21" s="893"/>
      <c r="D21" s="893"/>
      <c r="E21" s="928"/>
    </row>
    <row r="22" spans="1:5">
      <c r="A22" s="703">
        <v>10</v>
      </c>
      <c r="B22" s="892"/>
      <c r="C22" s="893"/>
      <c r="D22" s="893"/>
      <c r="E22" s="928"/>
    </row>
    <row r="23" spans="1:5">
      <c r="A23" s="703">
        <v>11</v>
      </c>
      <c r="B23" s="892"/>
      <c r="C23" s="893"/>
      <c r="D23" s="893"/>
      <c r="E23" s="928"/>
    </row>
    <row r="24" spans="1:5">
      <c r="A24" s="703">
        <v>12</v>
      </c>
      <c r="B24" s="892"/>
      <c r="C24" s="893"/>
      <c r="D24" s="893"/>
      <c r="E24" s="928"/>
    </row>
    <row r="25" spans="1:5">
      <c r="A25" s="703">
        <v>13</v>
      </c>
      <c r="B25" s="892"/>
      <c r="C25" s="893"/>
      <c r="D25" s="893"/>
      <c r="E25" s="928"/>
    </row>
    <row r="26" spans="1:5">
      <c r="A26" s="703">
        <v>14</v>
      </c>
      <c r="B26" s="892"/>
      <c r="C26" s="893"/>
      <c r="D26" s="893"/>
      <c r="E26" s="928"/>
    </row>
    <row r="27" spans="1:5">
      <c r="A27" s="703">
        <v>15</v>
      </c>
      <c r="B27" s="892"/>
      <c r="C27" s="893"/>
      <c r="D27" s="893"/>
      <c r="E27" s="928"/>
    </row>
    <row r="28" spans="1:5">
      <c r="A28" s="703">
        <v>16</v>
      </c>
      <c r="B28" s="892"/>
      <c r="C28" s="893"/>
      <c r="D28" s="893"/>
      <c r="E28" s="928"/>
    </row>
    <row r="29" spans="1:5">
      <c r="A29" s="703">
        <v>17</v>
      </c>
      <c r="B29" s="892"/>
      <c r="C29" s="893"/>
      <c r="D29" s="893"/>
      <c r="E29" s="928"/>
    </row>
    <row r="30" spans="1:5">
      <c r="A30" s="703">
        <v>18</v>
      </c>
      <c r="B30" s="892"/>
      <c r="C30" s="893"/>
      <c r="D30" s="893"/>
      <c r="E30" s="928"/>
    </row>
    <row r="31" spans="1:5">
      <c r="A31" s="703">
        <v>19</v>
      </c>
      <c r="B31" s="892"/>
      <c r="C31" s="893"/>
      <c r="D31" s="893"/>
      <c r="E31" s="928"/>
    </row>
    <row r="32" spans="1:5">
      <c r="A32" s="703">
        <v>20</v>
      </c>
      <c r="B32" s="892"/>
      <c r="C32" s="893"/>
      <c r="D32" s="893"/>
      <c r="E32" s="928"/>
    </row>
    <row r="33" spans="1:5">
      <c r="A33" s="703">
        <v>21</v>
      </c>
      <c r="B33" s="892"/>
      <c r="C33" s="893"/>
      <c r="D33" s="893"/>
      <c r="E33" s="928"/>
    </row>
    <row r="34" spans="1:5">
      <c r="A34" s="703">
        <v>22</v>
      </c>
      <c r="B34" s="892"/>
      <c r="C34" s="893"/>
      <c r="D34" s="893"/>
      <c r="E34" s="928"/>
    </row>
    <row r="35" spans="1:5">
      <c r="A35" s="703">
        <v>23</v>
      </c>
      <c r="B35" s="892"/>
      <c r="C35" s="893"/>
      <c r="D35" s="893"/>
      <c r="E35" s="928"/>
    </row>
    <row r="36" spans="1:5">
      <c r="A36" s="703">
        <v>24</v>
      </c>
      <c r="B36" s="892"/>
      <c r="C36" s="893"/>
      <c r="D36" s="893"/>
      <c r="E36" s="928"/>
    </row>
    <row r="37" spans="1:5">
      <c r="A37" s="703">
        <v>25</v>
      </c>
      <c r="B37" s="892"/>
      <c r="C37" s="893"/>
      <c r="D37" s="893"/>
      <c r="E37" s="928"/>
    </row>
    <row r="38" spans="1:5">
      <c r="A38" s="703">
        <v>26</v>
      </c>
      <c r="B38" s="892"/>
      <c r="C38" s="893"/>
      <c r="D38" s="893"/>
      <c r="E38" s="928"/>
    </row>
    <row r="39" spans="1:5">
      <c r="A39" s="703">
        <v>27</v>
      </c>
      <c r="B39" s="892"/>
      <c r="C39" s="893"/>
      <c r="D39" s="893"/>
      <c r="E39" s="928"/>
    </row>
    <row r="40" spans="1:5">
      <c r="A40" s="703">
        <v>28</v>
      </c>
      <c r="B40" s="892"/>
      <c r="C40" s="893"/>
      <c r="D40" s="893"/>
      <c r="E40" s="928"/>
    </row>
    <row r="41" spans="1:5">
      <c r="A41" s="703">
        <v>29</v>
      </c>
      <c r="B41" s="892"/>
      <c r="C41" s="893"/>
      <c r="D41" s="893"/>
      <c r="E41" s="928"/>
    </row>
    <row r="42" spans="1:5">
      <c r="A42" s="703">
        <f t="shared" ref="A42:A60" si="0">A41+1</f>
        <v>30</v>
      </c>
      <c r="B42" s="892"/>
      <c r="C42" s="893"/>
      <c r="D42" s="893"/>
      <c r="E42" s="928"/>
    </row>
    <row r="43" spans="1:5">
      <c r="A43" s="703">
        <f t="shared" si="0"/>
        <v>31</v>
      </c>
      <c r="B43" s="892"/>
      <c r="C43" s="893"/>
      <c r="D43" s="893"/>
      <c r="E43" s="928"/>
    </row>
    <row r="44" spans="1:5">
      <c r="A44" s="703">
        <f t="shared" si="0"/>
        <v>32</v>
      </c>
      <c r="B44" s="892"/>
      <c r="C44" s="893"/>
      <c r="D44" s="893"/>
      <c r="E44" s="928"/>
    </row>
    <row r="45" spans="1:5">
      <c r="A45" s="703">
        <f t="shared" si="0"/>
        <v>33</v>
      </c>
      <c r="B45" s="892"/>
      <c r="C45" s="893"/>
      <c r="D45" s="893"/>
      <c r="E45" s="928"/>
    </row>
    <row r="46" spans="1:5">
      <c r="A46" s="703">
        <f t="shared" si="0"/>
        <v>34</v>
      </c>
      <c r="B46" s="892"/>
      <c r="C46" s="893"/>
      <c r="D46" s="893"/>
      <c r="E46" s="928"/>
    </row>
    <row r="47" spans="1:5">
      <c r="A47" s="703">
        <f t="shared" si="0"/>
        <v>35</v>
      </c>
      <c r="B47" s="892"/>
      <c r="C47" s="893"/>
      <c r="D47" s="893"/>
      <c r="E47" s="928"/>
    </row>
    <row r="48" spans="1:5">
      <c r="A48" s="703">
        <f t="shared" si="0"/>
        <v>36</v>
      </c>
      <c r="B48" s="892"/>
      <c r="C48" s="893"/>
      <c r="D48" s="893"/>
      <c r="E48" s="928"/>
    </row>
    <row r="49" spans="1:5">
      <c r="A49" s="703">
        <f t="shared" si="0"/>
        <v>37</v>
      </c>
      <c r="B49" s="892"/>
      <c r="C49" s="893"/>
      <c r="D49" s="893"/>
      <c r="E49" s="928"/>
    </row>
    <row r="50" spans="1:5">
      <c r="A50" s="703">
        <f t="shared" si="0"/>
        <v>38</v>
      </c>
      <c r="B50" s="892"/>
      <c r="C50" s="893"/>
      <c r="D50" s="893"/>
      <c r="E50" s="928"/>
    </row>
    <row r="51" spans="1:5">
      <c r="A51" s="703">
        <f t="shared" si="0"/>
        <v>39</v>
      </c>
      <c r="B51" s="892"/>
      <c r="C51" s="893"/>
      <c r="D51" s="893"/>
      <c r="E51" s="928"/>
    </row>
    <row r="52" spans="1:5">
      <c r="A52" s="703">
        <f t="shared" si="0"/>
        <v>40</v>
      </c>
      <c r="B52" s="892"/>
      <c r="C52" s="893"/>
      <c r="D52" s="893"/>
      <c r="E52" s="928"/>
    </row>
    <row r="53" spans="1:5">
      <c r="A53" s="703">
        <f t="shared" si="0"/>
        <v>41</v>
      </c>
      <c r="B53" s="892"/>
      <c r="C53" s="893"/>
      <c r="D53" s="893"/>
      <c r="E53" s="928"/>
    </row>
    <row r="54" spans="1:5">
      <c r="A54" s="703">
        <f t="shared" si="0"/>
        <v>42</v>
      </c>
      <c r="B54" s="892"/>
      <c r="C54" s="893"/>
      <c r="D54" s="893"/>
      <c r="E54" s="928"/>
    </row>
    <row r="55" spans="1:5">
      <c r="A55" s="703">
        <f t="shared" si="0"/>
        <v>43</v>
      </c>
      <c r="B55" s="892"/>
      <c r="C55" s="893"/>
      <c r="D55" s="893"/>
      <c r="E55" s="928"/>
    </row>
    <row r="56" spans="1:5">
      <c r="A56" s="703">
        <f t="shared" si="0"/>
        <v>44</v>
      </c>
      <c r="B56" s="892"/>
      <c r="C56" s="893"/>
      <c r="D56" s="893"/>
      <c r="E56" s="928"/>
    </row>
    <row r="57" spans="1:5">
      <c r="A57" s="703">
        <f t="shared" si="0"/>
        <v>45</v>
      </c>
      <c r="B57" s="892"/>
      <c r="C57" s="893"/>
      <c r="D57" s="893"/>
      <c r="E57" s="928"/>
    </row>
    <row r="58" spans="1:5">
      <c r="A58" s="703">
        <f t="shared" si="0"/>
        <v>46</v>
      </c>
      <c r="B58" s="892"/>
      <c r="C58" s="893"/>
      <c r="D58" s="893"/>
      <c r="E58" s="928" t="s">
        <v>3904</v>
      </c>
    </row>
    <row r="59" spans="1:5">
      <c r="A59" s="703">
        <f t="shared" si="0"/>
        <v>47</v>
      </c>
      <c r="B59" s="892"/>
      <c r="C59" s="893"/>
      <c r="D59" s="893"/>
      <c r="E59" s="928" t="s">
        <v>3904</v>
      </c>
    </row>
    <row r="60" spans="1:5">
      <c r="A60" s="703">
        <f t="shared" si="0"/>
        <v>48</v>
      </c>
      <c r="B60" s="892"/>
      <c r="C60" s="893"/>
      <c r="D60" s="893"/>
      <c r="E60" s="928" t="s">
        <v>3904</v>
      </c>
    </row>
    <row r="61" spans="1:5" ht="15.75" thickBot="1">
      <c r="A61" s="717">
        <v>49</v>
      </c>
      <c r="B61" s="2327" t="s">
        <v>1940</v>
      </c>
      <c r="C61" s="2328"/>
      <c r="D61" s="2329">
        <f>SUM(D13:D60)</f>
        <v>0</v>
      </c>
      <c r="E61" s="2330">
        <f>SUM(E13:E60)</f>
        <v>1643853</v>
      </c>
    </row>
    <row r="62" spans="1:5">
      <c r="E62" t="s">
        <v>1527</v>
      </c>
    </row>
    <row r="63" spans="1:5">
      <c r="A63" s="8" t="s">
        <v>2673</v>
      </c>
      <c r="B63" s="8"/>
      <c r="C63" s="8"/>
      <c r="D63" s="8"/>
      <c r="E63" s="899"/>
    </row>
    <row r="67" spans="2:2">
      <c r="B67" s="265"/>
    </row>
    <row r="70" spans="2:2">
      <c r="B70" s="265"/>
    </row>
    <row r="71" spans="2:2">
      <c r="B71" s="265"/>
    </row>
    <row r="72" spans="2:2">
      <c r="B72" s="265"/>
    </row>
    <row r="73" spans="2:2">
      <c r="B73" s="265"/>
    </row>
    <row r="74" spans="2:2">
      <c r="B74" s="22"/>
    </row>
    <row r="75" spans="2:2">
      <c r="B75" s="265"/>
    </row>
    <row r="76" spans="2:2">
      <c r="B76" s="265"/>
    </row>
    <row r="79" spans="2:2">
      <c r="B79" s="265"/>
    </row>
    <row r="80" spans="2:2">
      <c r="B80" s="265"/>
    </row>
    <row r="81" spans="2:2">
      <c r="B81" s="265"/>
    </row>
    <row r="82" spans="2:2">
      <c r="B82" s="265"/>
    </row>
    <row r="83" spans="2:2">
      <c r="B83" s="265"/>
    </row>
  </sheetData>
  <customSheetViews>
    <customSheetView guid="{2AF3F5E9-4F61-4561-B177-4F48CBC3D886}" scale="87" colorId="22" fitToPage="1">
      <selection activeCell="E13" sqref="E13"/>
      <pageMargins left="0.4" right="0.4" top="0.3" bottom="0.3" header="0" footer="0"/>
      <printOptions horizontalCentered="1" verticalCentered="1"/>
      <pageSetup scale="67" orientation="portrait" r:id="rId1"/>
      <headerFooter alignWithMargins="0"/>
    </customSheetView>
    <customSheetView guid="{D7BBBF77-F838-4AB2-B5F9-DD407B90DD55}" scale="87" colorId="22" fitToPage="1">
      <selection activeCell="E13" sqref="E13"/>
      <pageMargins left="0.4" right="0.4" top="0.3" bottom="0.3" header="0" footer="0"/>
      <printOptions horizontalCentered="1" verticalCentered="1"/>
      <pageSetup scale="67" orientation="portrait" r:id="rId2"/>
      <headerFooter alignWithMargins="0"/>
    </customSheetView>
    <customSheetView guid="{4C413893-8AAD-4C6B-9F27-B589EDCD884E}" scale="87" colorId="22" fitToPage="1">
      <selection activeCell="E13" sqref="E13"/>
      <pageMargins left="0.4" right="0.4" top="0.3" bottom="0.3" header="0" footer="0"/>
      <printOptions horizontalCentered="1" verticalCentered="1"/>
      <pageSetup scale="67" orientation="portrait" r:id="rId3"/>
      <headerFooter alignWithMargins="0"/>
    </customSheetView>
    <customSheetView guid="{A5549170-DBF5-42F1-9039-D999624B11D4}" scale="87" colorId="22" fitToPage="1">
      <selection activeCell="E14" sqref="E14"/>
      <pageMargins left="0.4" right="0.4" top="0.3" bottom="0.3" header="0" footer="0"/>
      <printOptions horizontalCentered="1" verticalCentered="1"/>
      <pageSetup scale="80" orientation="portrait" r:id="rId4"/>
      <headerFooter alignWithMargins="0"/>
    </customSheetView>
    <customSheetView guid="{A483E518-C1FA-4CA5-BC5D-12DF2516F4BA}" scale="87" colorId="22" fitToPage="1">
      <selection activeCell="D14" sqref="D14"/>
      <pageMargins left="0.4" right="0.4" top="0.3" bottom="0.3" header="0" footer="0"/>
      <printOptions horizontalCentered="1" verticalCentered="1"/>
      <pageSetup scale="67" orientation="portrait" r:id="rId5"/>
      <headerFooter alignWithMargins="0"/>
    </customSheetView>
    <customSheetView guid="{7F4D4B31-14C7-431F-8554-797D686306A3}" scale="87" colorId="22" fitToPage="1">
      <selection activeCell="D14" sqref="D14"/>
      <pageMargins left="0.4" right="0.4" top="0.3" bottom="0.3" header="0" footer="0"/>
      <printOptions horizontalCentered="1" verticalCentered="1"/>
      <pageSetup scale="67" orientation="portrait" r:id="rId6"/>
      <headerFooter alignWithMargins="0"/>
    </customSheetView>
  </customSheetViews>
  <phoneticPr fontId="83" type="noConversion"/>
  <printOptions horizontalCentered="1" verticalCentered="1"/>
  <pageMargins left="0.4" right="0.4" top="0.3" bottom="0.3" header="0" footer="0"/>
  <pageSetup scale="67" orientation="portrait" r:id="rId7"/>
  <headerFooter alignWithMargins="0"/>
  <customProperties>
    <customPr name="_pios_id" r:id="rId8"/>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838"/>
  <sheetViews>
    <sheetView workbookViewId="0"/>
  </sheetViews>
  <sheetFormatPr defaultColWidth="9.77734375" defaultRowHeight="15"/>
  <cols>
    <col min="1" max="1" width="4.77734375" customWidth="1"/>
    <col min="2" max="2" width="40.21875" customWidth="1"/>
    <col min="3" max="5" width="14.77734375" customWidth="1"/>
    <col min="6" max="6" width="24.21875" customWidth="1"/>
    <col min="7" max="7" width="4.77734375" customWidth="1"/>
    <col min="8" max="8" width="14.109375" customWidth="1"/>
    <col min="9" max="9" width="24.44140625" customWidth="1"/>
    <col min="10" max="10" width="14.109375" customWidth="1"/>
    <col min="11" max="11" width="11.77734375" customWidth="1"/>
    <col min="12" max="12" width="13.88671875" customWidth="1"/>
    <col min="13" max="13" width="12.5546875" customWidth="1"/>
    <col min="14" max="14" width="11.77734375" customWidth="1"/>
  </cols>
  <sheetData>
    <row r="1" spans="1:18" ht="15.75" thickBot="1">
      <c r="A1" s="587" t="str">
        <f>+'Data sheet'!A53</f>
        <v>Annual Report of New York American Water Company, Inc.  - Service Area 2                          Year Ended  December 31, 2018</v>
      </c>
      <c r="B1" s="229"/>
      <c r="C1" s="229"/>
      <c r="D1" s="229"/>
      <c r="E1" s="229"/>
      <c r="F1" s="229"/>
      <c r="G1" s="587" t="str">
        <f>+_311312</f>
        <v>Annual Report of New York American Water Company, Inc.  - Service Area 2                          Year Ended  December 31, 2018</v>
      </c>
      <c r="H1" s="229"/>
      <c r="I1" s="229"/>
      <c r="J1" s="229"/>
      <c r="K1" s="229"/>
      <c r="L1" s="229"/>
      <c r="M1" s="229"/>
      <c r="N1" s="229"/>
      <c r="O1" s="229"/>
      <c r="P1" s="229"/>
      <c r="Q1" s="229"/>
      <c r="R1" s="229"/>
    </row>
    <row r="2" spans="1:18">
      <c r="A2" s="137"/>
      <c r="B2" s="138"/>
      <c r="C2" s="138"/>
      <c r="D2" s="138"/>
      <c r="E2" s="138"/>
      <c r="F2" s="139"/>
      <c r="G2" s="137"/>
      <c r="H2" s="138"/>
      <c r="I2" s="138"/>
      <c r="J2" s="138"/>
      <c r="K2" s="138"/>
      <c r="L2" s="138"/>
      <c r="M2" s="138"/>
      <c r="N2" s="139"/>
      <c r="O2" s="229"/>
      <c r="P2" s="229"/>
      <c r="Q2" s="229"/>
      <c r="R2" s="229"/>
    </row>
    <row r="3" spans="1:18" ht="15.75">
      <c r="A3" s="125" t="s">
        <v>2674</v>
      </c>
      <c r="B3" s="123"/>
      <c r="C3" s="123"/>
      <c r="D3" s="123"/>
      <c r="E3" s="123"/>
      <c r="F3" s="140"/>
      <c r="G3" s="125" t="s">
        <v>2675</v>
      </c>
      <c r="H3" s="123"/>
      <c r="I3" s="123"/>
      <c r="J3" s="123"/>
      <c r="K3" s="123"/>
      <c r="L3" s="123"/>
      <c r="M3" s="123"/>
      <c r="N3" s="140"/>
      <c r="O3" s="229"/>
      <c r="P3" s="229"/>
      <c r="Q3" s="229"/>
      <c r="R3" s="229"/>
    </row>
    <row r="4" spans="1:18">
      <c r="A4" s="671" t="s">
        <v>2676</v>
      </c>
      <c r="B4" s="123"/>
      <c r="C4" s="123"/>
      <c r="D4" s="123"/>
      <c r="E4" s="123"/>
      <c r="F4" s="140"/>
      <c r="G4" s="671" t="s">
        <v>2677</v>
      </c>
      <c r="H4" s="123"/>
      <c r="I4" s="123"/>
      <c r="J4" s="123"/>
      <c r="K4" s="123"/>
      <c r="L4" s="123"/>
      <c r="M4" s="123"/>
      <c r="N4" s="140"/>
      <c r="O4" s="229"/>
      <c r="P4" s="229"/>
      <c r="Q4" s="229"/>
      <c r="R4" s="229"/>
    </row>
    <row r="5" spans="1:18">
      <c r="A5" s="106"/>
      <c r="B5" s="107"/>
      <c r="C5" s="107"/>
      <c r="D5" s="107"/>
      <c r="E5" s="107"/>
      <c r="F5" s="110"/>
      <c r="G5" s="671"/>
      <c r="H5" s="123"/>
      <c r="I5" s="123"/>
      <c r="J5" s="123"/>
      <c r="K5" s="123"/>
      <c r="L5" s="123"/>
      <c r="M5" s="123"/>
      <c r="N5" s="140"/>
      <c r="O5" s="229"/>
      <c r="P5" s="229"/>
      <c r="Q5" s="229"/>
      <c r="R5" s="229"/>
    </row>
    <row r="6" spans="1:18">
      <c r="A6" s="95"/>
      <c r="B6" s="96" t="s">
        <v>2678</v>
      </c>
      <c r="C6" s="96"/>
      <c r="D6" s="96"/>
      <c r="E6" s="96"/>
      <c r="F6" s="97"/>
      <c r="G6" s="741"/>
      <c r="H6" s="544"/>
      <c r="I6" s="544"/>
      <c r="J6" s="544"/>
      <c r="K6" s="544"/>
      <c r="L6" s="544"/>
      <c r="M6" s="544"/>
      <c r="N6" s="545"/>
      <c r="O6" s="229"/>
      <c r="P6" s="229"/>
      <c r="Q6" s="229"/>
      <c r="R6" s="229"/>
    </row>
    <row r="7" spans="1:18">
      <c r="A7" s="940"/>
      <c r="B7" s="96" t="s">
        <v>2679</v>
      </c>
      <c r="C7" s="421"/>
      <c r="D7" s="421"/>
      <c r="E7" s="421"/>
      <c r="F7" s="422"/>
      <c r="G7" s="2074"/>
      <c r="H7" s="156"/>
      <c r="I7" s="742" t="s">
        <v>2680</v>
      </c>
      <c r="J7" s="742" t="s">
        <v>2681</v>
      </c>
      <c r="K7" s="156"/>
      <c r="L7" s="742" t="s">
        <v>2682</v>
      </c>
      <c r="M7" s="156"/>
      <c r="N7" s="425" t="s">
        <v>2977</v>
      </c>
      <c r="O7" s="229"/>
      <c r="P7" s="229"/>
      <c r="Q7" s="229"/>
      <c r="R7" s="229"/>
    </row>
    <row r="8" spans="1:18">
      <c r="A8" s="940"/>
      <c r="B8" s="96" t="s">
        <v>2683</v>
      </c>
      <c r="C8" s="421"/>
      <c r="D8" s="421"/>
      <c r="E8" s="421"/>
      <c r="F8" s="422"/>
      <c r="G8" s="2074"/>
      <c r="H8" s="742" t="s">
        <v>2620</v>
      </c>
      <c r="I8" s="742" t="s">
        <v>2684</v>
      </c>
      <c r="J8" s="742" t="s">
        <v>2685</v>
      </c>
      <c r="K8" s="742" t="s">
        <v>2686</v>
      </c>
      <c r="L8" s="742" t="s">
        <v>2687</v>
      </c>
      <c r="M8" s="742" t="s">
        <v>2688</v>
      </c>
      <c r="N8" s="425" t="s">
        <v>2689</v>
      </c>
      <c r="O8" s="229"/>
      <c r="P8" s="229"/>
      <c r="Q8" s="229"/>
      <c r="R8" s="229"/>
    </row>
    <row r="9" spans="1:18">
      <c r="A9" s="940"/>
      <c r="B9" s="96" t="s">
        <v>2690</v>
      </c>
      <c r="C9" s="421"/>
      <c r="D9" s="421"/>
      <c r="E9" s="421"/>
      <c r="F9" s="422"/>
      <c r="G9" s="2074" t="s">
        <v>1122</v>
      </c>
      <c r="H9" s="742" t="s">
        <v>1134</v>
      </c>
      <c r="I9" s="742" t="s">
        <v>2691</v>
      </c>
      <c r="J9" s="742" t="s">
        <v>2692</v>
      </c>
      <c r="K9" s="742" t="s">
        <v>2693</v>
      </c>
      <c r="L9" s="742" t="s">
        <v>2693</v>
      </c>
      <c r="M9" s="742" t="s">
        <v>2694</v>
      </c>
      <c r="N9" s="425" t="s">
        <v>2692</v>
      </c>
      <c r="O9" s="229"/>
      <c r="P9" s="229"/>
      <c r="Q9" s="229"/>
      <c r="R9" s="229"/>
    </row>
    <row r="10" spans="1:18">
      <c r="A10" s="940"/>
      <c r="B10" s="96" t="s">
        <v>2695</v>
      </c>
      <c r="C10" s="421"/>
      <c r="D10" s="421"/>
      <c r="E10" s="421"/>
      <c r="F10" s="422"/>
      <c r="G10" s="426" t="s">
        <v>1134</v>
      </c>
      <c r="H10" s="743" t="s">
        <v>3281</v>
      </c>
      <c r="I10" s="743" t="s">
        <v>3282</v>
      </c>
      <c r="J10" s="743" t="s">
        <v>3283</v>
      </c>
      <c r="K10" s="743" t="s">
        <v>3284</v>
      </c>
      <c r="L10" s="743" t="s">
        <v>3429</v>
      </c>
      <c r="M10" s="743" t="s">
        <v>3430</v>
      </c>
      <c r="N10" s="429" t="s">
        <v>3431</v>
      </c>
      <c r="O10" s="229"/>
      <c r="P10" s="229"/>
      <c r="Q10" s="229"/>
      <c r="R10" s="229"/>
    </row>
    <row r="11" spans="1:18">
      <c r="A11" s="940"/>
      <c r="B11" s="96" t="s">
        <v>2696</v>
      </c>
      <c r="C11" s="421"/>
      <c r="D11" s="421"/>
      <c r="E11" s="421"/>
      <c r="F11" s="422"/>
      <c r="G11" s="2074">
        <v>9</v>
      </c>
      <c r="H11" s="115">
        <v>303</v>
      </c>
      <c r="I11" s="1699">
        <v>129</v>
      </c>
      <c r="J11" s="1595">
        <v>5</v>
      </c>
      <c r="K11" s="2215"/>
      <c r="L11" s="2214">
        <v>0.2</v>
      </c>
      <c r="M11" s="117"/>
      <c r="N11" s="1596"/>
      <c r="O11" s="229"/>
      <c r="P11" s="229"/>
      <c r="Q11" s="229"/>
      <c r="R11" s="229"/>
    </row>
    <row r="12" spans="1:18">
      <c r="A12" s="940"/>
      <c r="B12" s="96" t="s">
        <v>2697</v>
      </c>
      <c r="C12" s="421"/>
      <c r="D12" s="421"/>
      <c r="E12" s="421"/>
      <c r="F12" s="422"/>
      <c r="G12" s="2074">
        <v>10</v>
      </c>
      <c r="H12" s="115">
        <v>314</v>
      </c>
      <c r="I12" s="1699">
        <v>6325</v>
      </c>
      <c r="J12" s="1595">
        <v>50</v>
      </c>
      <c r="K12" s="2215"/>
      <c r="L12" s="2214">
        <v>0.02</v>
      </c>
      <c r="M12" s="117"/>
      <c r="N12" s="1596"/>
      <c r="O12" s="229"/>
      <c r="P12" s="229"/>
      <c r="Q12" s="229"/>
      <c r="R12" s="229"/>
    </row>
    <row r="13" spans="1:18">
      <c r="A13" s="940"/>
      <c r="B13" s="96" t="s">
        <v>2698</v>
      </c>
      <c r="C13" s="421"/>
      <c r="D13" s="421"/>
      <c r="E13" s="421"/>
      <c r="F13" s="422"/>
      <c r="G13" s="2074">
        <v>11</v>
      </c>
      <c r="H13" s="115">
        <v>316</v>
      </c>
      <c r="I13" s="1700">
        <v>89</v>
      </c>
      <c r="J13" s="1595">
        <v>90</v>
      </c>
      <c r="K13" s="2215">
        <v>4.4999999999999997E-3</v>
      </c>
      <c r="L13" s="2214">
        <v>1.11E-2</v>
      </c>
      <c r="M13" s="117"/>
      <c r="N13" s="1596"/>
      <c r="O13" s="229"/>
      <c r="P13" s="229"/>
      <c r="Q13" s="229"/>
      <c r="R13" s="229"/>
    </row>
    <row r="14" spans="1:18">
      <c r="A14" s="940"/>
      <c r="B14" s="96" t="s">
        <v>2699</v>
      </c>
      <c r="C14" s="421"/>
      <c r="D14" s="421"/>
      <c r="E14" s="421"/>
      <c r="F14" s="422"/>
      <c r="G14" s="2074">
        <v>12</v>
      </c>
      <c r="H14" s="115">
        <v>317</v>
      </c>
      <c r="I14" s="1700">
        <v>53</v>
      </c>
      <c r="J14" s="1595">
        <v>30</v>
      </c>
      <c r="K14" s="2215"/>
      <c r="L14" s="2214">
        <v>3.3000000000000002E-2</v>
      </c>
      <c r="M14" s="117"/>
      <c r="N14" s="1596"/>
      <c r="O14" s="229"/>
      <c r="P14" s="229"/>
      <c r="Q14" s="229"/>
      <c r="R14" s="229"/>
    </row>
    <row r="15" spans="1:18">
      <c r="A15" s="940"/>
      <c r="B15" s="96" t="s">
        <v>2700</v>
      </c>
      <c r="C15" s="421"/>
      <c r="D15" s="421"/>
      <c r="E15" s="421"/>
      <c r="F15" s="422"/>
      <c r="G15" s="2074">
        <v>13</v>
      </c>
      <c r="H15" s="115">
        <v>321</v>
      </c>
      <c r="I15" s="1700">
        <v>5015</v>
      </c>
      <c r="J15" s="1595">
        <v>50</v>
      </c>
      <c r="K15" s="2215">
        <v>2E-3</v>
      </c>
      <c r="L15" s="2214">
        <v>0.02</v>
      </c>
      <c r="M15" s="117"/>
      <c r="N15" s="1596"/>
      <c r="O15" s="229"/>
      <c r="P15" s="229"/>
      <c r="Q15" s="229"/>
      <c r="R15" s="229"/>
    </row>
    <row r="16" spans="1:18">
      <c r="A16" s="940"/>
      <c r="B16" s="96" t="s">
        <v>2701</v>
      </c>
      <c r="C16" s="421"/>
      <c r="D16" s="421"/>
      <c r="E16" s="421"/>
      <c r="F16" s="422"/>
      <c r="G16" s="2074">
        <v>14</v>
      </c>
      <c r="H16" s="872">
        <v>323</v>
      </c>
      <c r="I16" s="1700">
        <v>210</v>
      </c>
      <c r="J16" s="1595">
        <v>26</v>
      </c>
      <c r="K16" s="2214">
        <v>1.9E-3</v>
      </c>
      <c r="L16" s="2214">
        <v>3.85E-2</v>
      </c>
      <c r="M16" s="117"/>
      <c r="N16" s="1596"/>
      <c r="O16" s="229"/>
      <c r="P16" s="229"/>
      <c r="Q16" s="229"/>
      <c r="R16" s="229"/>
    </row>
    <row r="17" spans="1:18">
      <c r="A17" s="940"/>
      <c r="B17" s="96" t="s">
        <v>2702</v>
      </c>
      <c r="C17" s="421"/>
      <c r="D17" s="421"/>
      <c r="E17" s="421"/>
      <c r="F17" s="422"/>
      <c r="G17" s="2074">
        <v>15</v>
      </c>
      <c r="H17" s="872">
        <v>325</v>
      </c>
      <c r="I17" s="1700">
        <v>13570</v>
      </c>
      <c r="J17" s="1595">
        <v>40</v>
      </c>
      <c r="K17" s="2214">
        <v>1.9E-3</v>
      </c>
      <c r="L17" s="2214">
        <v>2.5000000000000001E-2</v>
      </c>
      <c r="M17" s="117"/>
      <c r="N17" s="1596"/>
      <c r="O17" s="229"/>
      <c r="P17" s="229"/>
      <c r="Q17" s="229"/>
      <c r="R17" s="229"/>
    </row>
    <row r="18" spans="1:18">
      <c r="A18" s="940"/>
      <c r="B18" s="96" t="s">
        <v>2703</v>
      </c>
      <c r="C18" s="421"/>
      <c r="D18" s="421"/>
      <c r="E18" s="421"/>
      <c r="F18" s="422"/>
      <c r="G18" s="2074">
        <v>16</v>
      </c>
      <c r="H18" s="872">
        <v>326</v>
      </c>
      <c r="I18" s="1700">
        <v>741</v>
      </c>
      <c r="J18" s="1595">
        <v>34</v>
      </c>
      <c r="K18" s="2214">
        <v>8.9999999999999998E-4</v>
      </c>
      <c r="L18" s="2214">
        <v>2.9399999999999999E-2</v>
      </c>
      <c r="M18" s="117"/>
      <c r="N18" s="1596"/>
      <c r="O18" s="229"/>
      <c r="P18" s="229"/>
      <c r="Q18" s="229"/>
      <c r="R18" s="229"/>
    </row>
    <row r="19" spans="1:18">
      <c r="A19" s="940"/>
      <c r="B19" s="96" t="s">
        <v>2704</v>
      </c>
      <c r="C19" s="421"/>
      <c r="D19" s="421"/>
      <c r="E19" s="421"/>
      <c r="F19" s="422"/>
      <c r="G19" s="2074">
        <v>17</v>
      </c>
      <c r="H19" s="872">
        <v>328</v>
      </c>
      <c r="I19" s="1700">
        <v>561</v>
      </c>
      <c r="J19" s="1595">
        <v>36</v>
      </c>
      <c r="K19" s="2215"/>
      <c r="L19" s="2214">
        <v>2.7799999999999998E-2</v>
      </c>
      <c r="M19" s="117"/>
      <c r="N19" s="1596"/>
      <c r="O19" s="229"/>
      <c r="P19" s="229"/>
      <c r="Q19" s="229"/>
      <c r="R19" s="229"/>
    </row>
    <row r="20" spans="1:18">
      <c r="A20" s="940"/>
      <c r="B20" s="96" t="s">
        <v>2705</v>
      </c>
      <c r="C20" s="421"/>
      <c r="D20" s="421"/>
      <c r="E20" s="421"/>
      <c r="F20" s="422"/>
      <c r="G20" s="2074">
        <v>18</v>
      </c>
      <c r="H20" s="115">
        <v>331</v>
      </c>
      <c r="I20" s="1700">
        <v>3693</v>
      </c>
      <c r="J20" s="1595">
        <v>60</v>
      </c>
      <c r="K20" s="2215"/>
      <c r="L20" s="2214">
        <v>1.67E-2</v>
      </c>
      <c r="M20" s="117"/>
      <c r="N20" s="1596"/>
      <c r="O20" s="229"/>
      <c r="P20" s="229"/>
      <c r="Q20" s="229"/>
      <c r="R20" s="229"/>
    </row>
    <row r="21" spans="1:18">
      <c r="A21" s="940"/>
      <c r="B21" s="96" t="s">
        <v>2706</v>
      </c>
      <c r="C21" s="421"/>
      <c r="D21" s="421"/>
      <c r="E21" s="421"/>
      <c r="F21" s="422"/>
      <c r="G21" s="2074">
        <v>19</v>
      </c>
      <c r="H21" s="872">
        <v>332</v>
      </c>
      <c r="I21" s="1700">
        <v>11846</v>
      </c>
      <c r="J21" s="1595">
        <v>70</v>
      </c>
      <c r="K21" s="2215"/>
      <c r="L21" s="2214">
        <v>1.43E-2</v>
      </c>
      <c r="M21" s="117"/>
      <c r="N21" s="1596"/>
      <c r="O21" s="229"/>
      <c r="P21" s="229"/>
      <c r="Q21" s="229"/>
      <c r="R21" s="229"/>
    </row>
    <row r="22" spans="1:18">
      <c r="A22" s="940"/>
      <c r="B22" s="96" t="s">
        <v>2707</v>
      </c>
      <c r="C22" s="421"/>
      <c r="D22" s="421"/>
      <c r="E22" s="421"/>
      <c r="F22" s="422"/>
      <c r="G22" s="2074">
        <v>20</v>
      </c>
      <c r="H22" s="872">
        <v>342</v>
      </c>
      <c r="I22" s="1700">
        <v>5345</v>
      </c>
      <c r="J22" s="1595">
        <v>70</v>
      </c>
      <c r="K22" s="2215">
        <v>6.9999999999999999E-4</v>
      </c>
      <c r="L22" s="2214">
        <v>1.43E-2</v>
      </c>
      <c r="M22" s="117"/>
      <c r="N22" s="1596"/>
      <c r="O22" s="229"/>
      <c r="P22" s="229"/>
      <c r="Q22" s="229"/>
      <c r="R22" s="229"/>
    </row>
    <row r="23" spans="1:18">
      <c r="A23" s="940"/>
      <c r="B23" s="96" t="s">
        <v>2708</v>
      </c>
      <c r="C23" s="421"/>
      <c r="D23" s="421"/>
      <c r="E23" s="421"/>
      <c r="F23" s="422"/>
      <c r="G23" s="2074">
        <v>21</v>
      </c>
      <c r="H23" s="115">
        <v>343</v>
      </c>
      <c r="I23" s="1700">
        <v>54870.400000000001</v>
      </c>
      <c r="J23" s="1595">
        <v>90</v>
      </c>
      <c r="K23" s="2215">
        <v>4.4999999999999997E-3</v>
      </c>
      <c r="L23" s="2214">
        <v>1.11E-2</v>
      </c>
      <c r="M23" s="117"/>
      <c r="N23" s="1596"/>
      <c r="O23" s="229"/>
      <c r="P23" s="229"/>
      <c r="Q23" s="229"/>
      <c r="R23" s="229"/>
    </row>
    <row r="24" spans="1:18">
      <c r="A24" s="940"/>
      <c r="B24" s="96" t="s">
        <v>2709</v>
      </c>
      <c r="C24" s="421"/>
      <c r="D24" s="421"/>
      <c r="E24" s="421"/>
      <c r="F24" s="422"/>
      <c r="G24" s="2074">
        <v>22</v>
      </c>
      <c r="H24" s="115">
        <v>345</v>
      </c>
      <c r="I24" s="1700">
        <v>20818</v>
      </c>
      <c r="J24" s="1595">
        <v>65</v>
      </c>
      <c r="K24" s="2215">
        <v>7.7000000000000002E-3</v>
      </c>
      <c r="L24" s="2214">
        <v>1.54E-2</v>
      </c>
      <c r="M24" s="117"/>
      <c r="N24" s="1596"/>
      <c r="O24" s="229"/>
      <c r="P24" s="229"/>
      <c r="Q24" s="229"/>
      <c r="R24" s="229"/>
    </row>
    <row r="25" spans="1:18">
      <c r="A25" s="543"/>
      <c r="B25" s="469" t="s">
        <v>2710</v>
      </c>
      <c r="C25" s="469"/>
      <c r="D25" s="469"/>
      <c r="E25" s="469"/>
      <c r="F25" s="945"/>
      <c r="G25" s="2074">
        <v>23</v>
      </c>
      <c r="H25" s="115">
        <v>346</v>
      </c>
      <c r="I25" s="1700">
        <v>9036</v>
      </c>
      <c r="J25" s="1595">
        <v>14</v>
      </c>
      <c r="K25" s="2215"/>
      <c r="L25" s="2214">
        <v>7.1400000000000005E-2</v>
      </c>
      <c r="M25" s="117"/>
      <c r="N25" s="1596"/>
      <c r="O25" s="229"/>
      <c r="P25" s="229"/>
      <c r="Q25" s="229"/>
      <c r="R25" s="229"/>
    </row>
    <row r="26" spans="1:18">
      <c r="A26" s="2074"/>
      <c r="B26" s="96"/>
      <c r="C26" s="156"/>
      <c r="D26" s="742" t="s">
        <v>2711</v>
      </c>
      <c r="E26" s="742" t="s">
        <v>2711</v>
      </c>
      <c r="F26" s="143"/>
      <c r="G26" s="2074">
        <v>24</v>
      </c>
      <c r="H26" s="115">
        <v>348</v>
      </c>
      <c r="I26" s="1700">
        <v>6432</v>
      </c>
      <c r="J26" s="1595">
        <v>90</v>
      </c>
      <c r="K26" s="2215">
        <v>6.7000000000000002E-3</v>
      </c>
      <c r="L26" s="2214">
        <v>1.11E-2</v>
      </c>
      <c r="M26" s="117"/>
      <c r="N26" s="1596"/>
      <c r="O26" s="229"/>
      <c r="P26" s="229"/>
      <c r="Q26" s="229"/>
      <c r="R26" s="229"/>
    </row>
    <row r="27" spans="1:18">
      <c r="A27" s="2074"/>
      <c r="B27" s="96"/>
      <c r="C27" s="742" t="s">
        <v>2482</v>
      </c>
      <c r="D27" s="742" t="s">
        <v>2712</v>
      </c>
      <c r="E27" s="742" t="s">
        <v>2713</v>
      </c>
      <c r="F27" s="143"/>
      <c r="G27" s="2074">
        <v>25</v>
      </c>
      <c r="H27" s="115">
        <v>349</v>
      </c>
      <c r="I27" s="1700">
        <v>0</v>
      </c>
      <c r="J27" s="1595"/>
      <c r="K27" s="2215"/>
      <c r="L27" s="2214">
        <v>0.05</v>
      </c>
      <c r="M27" s="117"/>
      <c r="N27" s="1596"/>
      <c r="O27" s="229"/>
      <c r="P27" s="229"/>
      <c r="Q27" s="229"/>
      <c r="R27" s="229"/>
    </row>
    <row r="28" spans="1:18">
      <c r="A28" s="2074" t="s">
        <v>2714</v>
      </c>
      <c r="B28" s="2075" t="s">
        <v>2715</v>
      </c>
      <c r="C28" s="742" t="s">
        <v>2716</v>
      </c>
      <c r="D28" s="742" t="s">
        <v>1739</v>
      </c>
      <c r="E28" s="742" t="s">
        <v>1739</v>
      </c>
      <c r="F28" s="425" t="s">
        <v>1133</v>
      </c>
      <c r="G28" s="2074">
        <v>26</v>
      </c>
      <c r="H28" s="115">
        <v>390</v>
      </c>
      <c r="I28" s="1700">
        <v>3621</v>
      </c>
      <c r="J28" s="2129">
        <v>60</v>
      </c>
      <c r="K28" s="2214"/>
      <c r="L28" s="2214">
        <v>1.67E-2</v>
      </c>
      <c r="M28" s="117"/>
      <c r="N28" s="1596"/>
      <c r="O28" s="229"/>
      <c r="P28" s="229"/>
      <c r="Q28" s="229"/>
      <c r="R28" s="229"/>
    </row>
    <row r="29" spans="1:18">
      <c r="A29" s="2074" t="s">
        <v>1134</v>
      </c>
      <c r="B29" s="96"/>
      <c r="C29" s="742" t="s">
        <v>2717</v>
      </c>
      <c r="D29" s="742" t="s">
        <v>2718</v>
      </c>
      <c r="E29" s="742" t="s">
        <v>2719</v>
      </c>
      <c r="F29" s="143"/>
      <c r="G29" s="2074">
        <v>27</v>
      </c>
      <c r="H29" s="115" t="s">
        <v>4298</v>
      </c>
      <c r="I29" s="1700">
        <v>7674</v>
      </c>
      <c r="J29" s="1595">
        <v>20</v>
      </c>
      <c r="K29" s="2215"/>
      <c r="L29" s="2214">
        <v>0.05</v>
      </c>
      <c r="M29" s="117"/>
      <c r="N29" s="1596"/>
      <c r="O29" s="229"/>
      <c r="P29" s="229"/>
      <c r="Q29" s="229"/>
      <c r="R29" s="229"/>
    </row>
    <row r="30" spans="1:18">
      <c r="A30" s="426"/>
      <c r="B30" s="1186" t="s">
        <v>3281</v>
      </c>
      <c r="C30" s="743" t="s">
        <v>3282</v>
      </c>
      <c r="D30" s="743" t="s">
        <v>3283</v>
      </c>
      <c r="E30" s="743" t="s">
        <v>3284</v>
      </c>
      <c r="F30" s="429" t="s">
        <v>3429</v>
      </c>
      <c r="G30" s="2074">
        <v>28</v>
      </c>
      <c r="H30" s="115" t="s">
        <v>4299</v>
      </c>
      <c r="I30" s="1700">
        <v>320</v>
      </c>
      <c r="J30" s="1595">
        <v>5</v>
      </c>
      <c r="K30" s="2215"/>
      <c r="L30" s="2214">
        <v>0.2</v>
      </c>
      <c r="M30" s="117"/>
      <c r="N30" s="1596"/>
      <c r="O30" s="229"/>
      <c r="P30" s="229"/>
      <c r="Q30" s="229"/>
      <c r="R30" s="229"/>
    </row>
    <row r="31" spans="1:18">
      <c r="A31" s="946">
        <v>1</v>
      </c>
      <c r="B31" s="469" t="s">
        <v>2720</v>
      </c>
      <c r="C31" s="547"/>
      <c r="D31" s="547"/>
      <c r="E31" s="547"/>
      <c r="F31" s="571">
        <f t="shared" ref="F31:F37" si="0">SUM(C31:E31)</f>
        <v>0</v>
      </c>
      <c r="G31" s="2074">
        <v>29</v>
      </c>
      <c r="H31" s="115" t="s">
        <v>4300</v>
      </c>
      <c r="I31" s="1700">
        <v>2189</v>
      </c>
      <c r="J31" s="1595">
        <v>10</v>
      </c>
      <c r="K31" s="2215"/>
      <c r="L31" s="2214">
        <v>0.1</v>
      </c>
      <c r="M31" s="117"/>
      <c r="N31" s="1596"/>
      <c r="O31" s="229"/>
      <c r="P31" s="229"/>
      <c r="Q31" s="229"/>
      <c r="R31" s="229"/>
    </row>
    <row r="32" spans="1:18">
      <c r="A32" s="946">
        <v>2</v>
      </c>
      <c r="B32" s="469" t="s">
        <v>376</v>
      </c>
      <c r="C32" s="2331">
        <v>101608</v>
      </c>
      <c r="D32" s="2331"/>
      <c r="E32" s="2331"/>
      <c r="F32" s="2279">
        <f t="shared" si="0"/>
        <v>101608</v>
      </c>
      <c r="G32" s="2074">
        <v>30</v>
      </c>
      <c r="H32" s="115" t="s">
        <v>4301</v>
      </c>
      <c r="I32" s="1700">
        <v>524</v>
      </c>
      <c r="J32" s="1595">
        <v>8</v>
      </c>
      <c r="K32" s="2215">
        <v>-6.3E-3</v>
      </c>
      <c r="L32" s="2214">
        <v>0.125</v>
      </c>
      <c r="M32" s="117"/>
      <c r="N32" s="1596"/>
      <c r="O32" s="229"/>
      <c r="P32" s="229"/>
      <c r="Q32" s="229"/>
      <c r="R32" s="229"/>
    </row>
    <row r="33" spans="1:18">
      <c r="A33" s="946">
        <v>3</v>
      </c>
      <c r="B33" s="469" t="s">
        <v>2721</v>
      </c>
      <c r="C33" s="2331">
        <v>503871</v>
      </c>
      <c r="D33" s="2331"/>
      <c r="E33" s="2331"/>
      <c r="F33" s="2279">
        <f t="shared" si="0"/>
        <v>503871</v>
      </c>
      <c r="G33" s="2074">
        <v>31</v>
      </c>
      <c r="H33" s="115" t="s">
        <v>4302</v>
      </c>
      <c r="I33" s="1700">
        <v>583</v>
      </c>
      <c r="J33" s="1595">
        <v>10</v>
      </c>
      <c r="K33" s="2215"/>
      <c r="L33" s="2214">
        <v>0.1</v>
      </c>
      <c r="M33" s="117"/>
      <c r="N33" s="1596"/>
      <c r="O33" s="229"/>
      <c r="P33" s="229"/>
      <c r="Q33" s="229"/>
      <c r="R33" s="229"/>
    </row>
    <row r="34" spans="1:18">
      <c r="A34" s="946">
        <v>4</v>
      </c>
      <c r="B34" s="469" t="s">
        <v>2722</v>
      </c>
      <c r="C34" s="2331">
        <v>227162</v>
      </c>
      <c r="D34" s="2331"/>
      <c r="E34" s="2331"/>
      <c r="F34" s="2279">
        <f t="shared" si="0"/>
        <v>227162</v>
      </c>
      <c r="G34" s="2074">
        <v>32</v>
      </c>
      <c r="H34" s="115" t="s">
        <v>4415</v>
      </c>
      <c r="I34" s="1700">
        <v>38</v>
      </c>
      <c r="J34" s="1595">
        <v>6</v>
      </c>
      <c r="K34" s="2215"/>
      <c r="L34" s="2214">
        <v>0.16669999999999999</v>
      </c>
      <c r="M34" s="117"/>
      <c r="N34" s="1596"/>
      <c r="O34" s="229"/>
      <c r="P34" s="229"/>
      <c r="Q34" s="229"/>
      <c r="R34" s="229"/>
    </row>
    <row r="35" spans="1:18">
      <c r="A35" s="946">
        <v>5</v>
      </c>
      <c r="B35" s="469" t="s">
        <v>2723</v>
      </c>
      <c r="C35" s="2331">
        <v>2075537</v>
      </c>
      <c r="D35" s="2331"/>
      <c r="E35" s="2331"/>
      <c r="F35" s="2279">
        <f t="shared" si="0"/>
        <v>2075537</v>
      </c>
      <c r="G35" s="2074">
        <v>33</v>
      </c>
      <c r="H35" s="115" t="s">
        <v>4303</v>
      </c>
      <c r="I35" s="1700">
        <v>572</v>
      </c>
      <c r="J35" s="1595">
        <v>7</v>
      </c>
      <c r="K35" s="2215"/>
      <c r="L35" s="2214">
        <v>0.1429</v>
      </c>
      <c r="M35" s="117"/>
      <c r="N35" s="1596"/>
      <c r="O35" s="229"/>
      <c r="P35" s="229"/>
      <c r="Q35" s="229"/>
      <c r="R35" s="229"/>
    </row>
    <row r="36" spans="1:18">
      <c r="A36" s="946">
        <v>6</v>
      </c>
      <c r="B36" s="469" t="s">
        <v>2724</v>
      </c>
      <c r="C36" s="2331">
        <f>1168864-1</f>
        <v>1168863</v>
      </c>
      <c r="D36" s="2331"/>
      <c r="E36" s="2331"/>
      <c r="F36" s="2279">
        <f t="shared" si="0"/>
        <v>1168863</v>
      </c>
      <c r="G36" s="2074">
        <v>34</v>
      </c>
      <c r="H36" s="115">
        <v>394</v>
      </c>
      <c r="I36" s="1700">
        <v>378</v>
      </c>
      <c r="J36" s="1595">
        <v>21</v>
      </c>
      <c r="K36" s="2215"/>
      <c r="L36" s="2214">
        <v>4.7600000000000003E-2</v>
      </c>
      <c r="M36" s="104"/>
      <c r="N36" s="1596"/>
      <c r="O36" s="229"/>
      <c r="P36" s="229"/>
      <c r="Q36" s="229"/>
      <c r="R36" s="229"/>
    </row>
    <row r="37" spans="1:18">
      <c r="A37" s="946">
        <v>7</v>
      </c>
      <c r="B37" s="469" t="s">
        <v>2725</v>
      </c>
      <c r="C37" s="2331"/>
      <c r="D37" s="2331"/>
      <c r="E37" s="2332">
        <v>16301</v>
      </c>
      <c r="F37" s="2279">
        <f t="shared" si="0"/>
        <v>16301</v>
      </c>
      <c r="G37" s="2074">
        <v>35</v>
      </c>
      <c r="H37" s="115">
        <v>395</v>
      </c>
      <c r="I37" s="1700">
        <v>22</v>
      </c>
      <c r="J37" s="1595">
        <v>22</v>
      </c>
      <c r="K37" s="2215"/>
      <c r="L37" s="2214">
        <v>4.5499999999999999E-2</v>
      </c>
      <c r="M37" s="104"/>
      <c r="N37" s="1596"/>
      <c r="O37" s="229"/>
      <c r="P37" s="229"/>
      <c r="Q37" s="229"/>
      <c r="R37" s="229"/>
    </row>
    <row r="38" spans="1:18" ht="15.75" thickBot="1">
      <c r="A38" s="946">
        <v>8</v>
      </c>
      <c r="B38" s="1203" t="s">
        <v>2616</v>
      </c>
      <c r="C38" s="2333">
        <f>SUM(C31:C37)</f>
        <v>4077041</v>
      </c>
      <c r="D38" s="2333">
        <f>SUM(D31:D37)</f>
        <v>0</v>
      </c>
      <c r="E38" s="2333">
        <f>SUM(E31:E37)</f>
        <v>16301</v>
      </c>
      <c r="F38" s="2334">
        <f>SUM(F31:F37)</f>
        <v>4093342</v>
      </c>
      <c r="G38" s="2074">
        <v>36</v>
      </c>
      <c r="H38" s="115">
        <v>396</v>
      </c>
      <c r="I38" s="1700">
        <v>463</v>
      </c>
      <c r="J38" s="1595">
        <v>15</v>
      </c>
      <c r="K38" s="2215"/>
      <c r="L38" s="2214">
        <v>6.6699999999999995E-2</v>
      </c>
      <c r="M38" s="104"/>
      <c r="N38" s="944"/>
      <c r="O38" s="229"/>
      <c r="P38" s="229"/>
      <c r="Q38" s="229"/>
      <c r="R38" s="229"/>
    </row>
    <row r="39" spans="1:18" ht="15.75" thickTop="1">
      <c r="A39" s="737" t="s">
        <v>2726</v>
      </c>
      <c r="B39" s="141"/>
      <c r="C39" s="141"/>
      <c r="D39" s="141"/>
      <c r="E39" s="141"/>
      <c r="F39" s="663"/>
      <c r="G39" s="2074">
        <v>37</v>
      </c>
      <c r="H39" s="115">
        <v>397</v>
      </c>
      <c r="I39" s="1700">
        <v>237.4</v>
      </c>
      <c r="J39" s="1595">
        <v>10</v>
      </c>
      <c r="K39" s="2215" t="s">
        <v>3904</v>
      </c>
      <c r="L39" s="2215">
        <v>0.1</v>
      </c>
      <c r="M39" s="104"/>
      <c r="N39" s="944"/>
      <c r="O39" s="229"/>
      <c r="P39" s="229"/>
      <c r="Q39" s="229"/>
      <c r="R39" s="229"/>
    </row>
    <row r="40" spans="1:18">
      <c r="A40" s="95"/>
      <c r="B40" s="96"/>
      <c r="C40" s="96"/>
      <c r="D40" s="96"/>
      <c r="E40" s="96"/>
      <c r="F40" s="97"/>
      <c r="G40" s="2074">
        <v>38</v>
      </c>
      <c r="H40" s="115">
        <v>398</v>
      </c>
      <c r="I40" s="1700">
        <v>564</v>
      </c>
      <c r="J40" s="1595">
        <v>25</v>
      </c>
      <c r="K40" s="2215"/>
      <c r="L40" s="2215">
        <v>0.04</v>
      </c>
      <c r="M40" s="684"/>
      <c r="N40" s="944"/>
      <c r="O40" s="229"/>
      <c r="P40" s="229"/>
      <c r="Q40" s="229"/>
      <c r="R40" s="229"/>
    </row>
    <row r="41" spans="1:18" ht="15.75" thickBot="1">
      <c r="A41" s="95"/>
      <c r="B41" s="96"/>
      <c r="C41" s="96"/>
      <c r="D41" s="96"/>
      <c r="E41" s="96"/>
      <c r="F41" s="97"/>
      <c r="G41" s="2074">
        <v>39</v>
      </c>
      <c r="H41" s="115">
        <v>399</v>
      </c>
      <c r="I41" s="684">
        <v>1</v>
      </c>
      <c r="J41" s="1595">
        <v>25</v>
      </c>
      <c r="K41" s="2215"/>
      <c r="L41" s="2215">
        <v>0.04</v>
      </c>
      <c r="M41" s="2440"/>
      <c r="N41" s="2441"/>
      <c r="O41" s="229"/>
      <c r="P41" s="229"/>
      <c r="Q41" s="229"/>
      <c r="R41" s="229"/>
    </row>
    <row r="42" spans="1:18" ht="16.5" thickTop="1" thickBot="1">
      <c r="A42" s="95"/>
      <c r="B42" s="96"/>
      <c r="C42" s="96"/>
      <c r="D42" s="96"/>
      <c r="E42" s="96"/>
      <c r="F42" s="97"/>
      <c r="G42" s="2074">
        <v>40</v>
      </c>
      <c r="H42" s="105" t="s">
        <v>2616</v>
      </c>
      <c r="I42" s="601">
        <f>SUM(I11:I41)</f>
        <v>155919.79999999999</v>
      </c>
      <c r="J42" s="2267" t="s">
        <v>4469</v>
      </c>
      <c r="K42" s="2268"/>
      <c r="L42" s="2268"/>
      <c r="M42" s="2267"/>
      <c r="N42" s="2269"/>
      <c r="O42" s="229"/>
      <c r="P42" s="229"/>
      <c r="Q42" s="229"/>
      <c r="R42" s="229"/>
    </row>
    <row r="43" spans="1:18" ht="15.75" thickTop="1">
      <c r="A43" s="95"/>
      <c r="B43" s="96"/>
      <c r="C43" s="96"/>
      <c r="D43" s="96"/>
      <c r="E43" s="96"/>
      <c r="F43" s="97"/>
      <c r="G43" s="2074">
        <v>41</v>
      </c>
      <c r="H43" s="2266">
        <v>303</v>
      </c>
      <c r="I43" s="2335" t="s">
        <v>4363</v>
      </c>
      <c r="J43" s="1252"/>
      <c r="K43" s="2343">
        <v>349</v>
      </c>
      <c r="L43" s="2335" t="s">
        <v>4363</v>
      </c>
      <c r="M43" s="1252"/>
      <c r="N43" s="944"/>
      <c r="O43" s="229"/>
      <c r="P43" s="229"/>
      <c r="Q43" s="229"/>
      <c r="R43" s="229"/>
    </row>
    <row r="44" spans="1:18">
      <c r="A44" s="95"/>
      <c r="B44" s="96"/>
      <c r="C44" s="96"/>
      <c r="D44" s="96"/>
      <c r="E44" s="96"/>
      <c r="F44" s="97"/>
      <c r="G44" s="2230">
        <f>+G43+1</f>
        <v>42</v>
      </c>
      <c r="H44" s="2266">
        <v>311</v>
      </c>
      <c r="I44" s="2335" t="s">
        <v>4364</v>
      </c>
      <c r="J44" s="1252"/>
      <c r="K44" s="2343" t="s">
        <v>4399</v>
      </c>
      <c r="L44" s="2339" t="s">
        <v>4400</v>
      </c>
      <c r="M44" s="1252"/>
      <c r="N44" s="944"/>
      <c r="O44" s="229"/>
      <c r="P44" s="229"/>
      <c r="Q44" s="229"/>
      <c r="R44" s="229"/>
    </row>
    <row r="45" spans="1:18">
      <c r="A45" s="95"/>
      <c r="B45" s="96"/>
      <c r="C45" s="96"/>
      <c r="D45" s="96"/>
      <c r="E45" s="96"/>
      <c r="F45" s="97"/>
      <c r="G45" s="2230">
        <f t="shared" ref="G45:G71" si="1">+G44+1</f>
        <v>43</v>
      </c>
      <c r="H45" s="2270" t="s">
        <v>4365</v>
      </c>
      <c r="I45" s="2336" t="s">
        <v>4366</v>
      </c>
      <c r="J45" s="1252"/>
      <c r="K45" s="2343" t="s">
        <v>4401</v>
      </c>
      <c r="L45" s="2339" t="s">
        <v>4402</v>
      </c>
      <c r="M45" s="1252"/>
      <c r="N45" s="944"/>
      <c r="O45" s="229"/>
      <c r="P45" s="229"/>
      <c r="Q45" s="229"/>
      <c r="R45" s="229"/>
    </row>
    <row r="46" spans="1:18">
      <c r="A46" s="95"/>
      <c r="B46" s="96"/>
      <c r="C46" s="96"/>
      <c r="D46" s="96"/>
      <c r="E46" s="96"/>
      <c r="F46" s="97"/>
      <c r="G46" s="2230">
        <f t="shared" si="1"/>
        <v>44</v>
      </c>
      <c r="H46" s="2270" t="s">
        <v>4367</v>
      </c>
      <c r="I46" s="2336" t="s">
        <v>4368</v>
      </c>
      <c r="J46" s="1252"/>
      <c r="K46" s="2343" t="s">
        <v>4403</v>
      </c>
      <c r="L46" s="2339" t="s">
        <v>4404</v>
      </c>
      <c r="M46" s="1252"/>
      <c r="N46" s="944"/>
      <c r="O46" s="229"/>
      <c r="P46" s="229"/>
      <c r="Q46" s="229"/>
      <c r="R46" s="229"/>
    </row>
    <row r="47" spans="1:18">
      <c r="A47" s="95"/>
      <c r="B47" s="96"/>
      <c r="C47" s="96"/>
      <c r="D47" s="96"/>
      <c r="E47" s="96"/>
      <c r="F47" s="97"/>
      <c r="G47" s="2230">
        <f t="shared" si="1"/>
        <v>45</v>
      </c>
      <c r="H47" s="2270">
        <v>316</v>
      </c>
      <c r="I47" s="2336" t="s">
        <v>4369</v>
      </c>
      <c r="J47" s="1252"/>
      <c r="K47" s="2343" t="s">
        <v>4405</v>
      </c>
      <c r="L47" s="2339" t="s">
        <v>4406</v>
      </c>
      <c r="M47" s="1252"/>
      <c r="N47" s="944"/>
      <c r="O47" s="229"/>
      <c r="P47" s="229"/>
      <c r="Q47" s="229"/>
      <c r="R47" s="229"/>
    </row>
    <row r="48" spans="1:18">
      <c r="A48" s="95"/>
      <c r="B48" s="96"/>
      <c r="C48" s="96"/>
      <c r="D48" s="96"/>
      <c r="E48" s="96"/>
      <c r="F48" s="97"/>
      <c r="G48" s="2230">
        <f t="shared" si="1"/>
        <v>46</v>
      </c>
      <c r="H48" s="2270">
        <v>317</v>
      </c>
      <c r="I48" s="2336" t="s">
        <v>4370</v>
      </c>
      <c r="J48" s="1252"/>
      <c r="K48" s="2343" t="s">
        <v>4407</v>
      </c>
      <c r="L48" s="2335" t="s">
        <v>4408</v>
      </c>
      <c r="M48" s="1252"/>
      <c r="N48" s="944"/>
      <c r="O48" s="229"/>
      <c r="P48" s="229"/>
      <c r="Q48" s="229"/>
      <c r="R48" s="229"/>
    </row>
    <row r="49" spans="1:18">
      <c r="A49" s="95"/>
      <c r="B49" s="96"/>
      <c r="C49" s="96"/>
      <c r="D49" s="96"/>
      <c r="E49" s="96"/>
      <c r="F49" s="97"/>
      <c r="G49" s="2230">
        <f t="shared" si="1"/>
        <v>47</v>
      </c>
      <c r="H49" s="2266">
        <v>321</v>
      </c>
      <c r="I49" s="2335" t="s">
        <v>4371</v>
      </c>
      <c r="J49" s="1252"/>
      <c r="K49" s="2344" t="s">
        <v>4409</v>
      </c>
      <c r="L49" s="2335" t="s">
        <v>4410</v>
      </c>
      <c r="M49" s="1252"/>
      <c r="N49" s="944"/>
      <c r="O49" s="229"/>
      <c r="P49" s="229"/>
      <c r="Q49" s="229"/>
      <c r="R49" s="229"/>
    </row>
    <row r="50" spans="1:18">
      <c r="A50" s="95"/>
      <c r="B50" s="96"/>
      <c r="C50" s="96"/>
      <c r="D50" s="96"/>
      <c r="E50" s="96"/>
      <c r="F50" s="97"/>
      <c r="G50" s="2230">
        <f t="shared" si="1"/>
        <v>48</v>
      </c>
      <c r="H50" s="2266">
        <v>323</v>
      </c>
      <c r="I50" s="2337" t="s">
        <v>4372</v>
      </c>
      <c r="J50" s="1252"/>
      <c r="K50" s="2344" t="s">
        <v>4411</v>
      </c>
      <c r="L50" s="2335" t="s">
        <v>4412</v>
      </c>
      <c r="M50" s="1252"/>
      <c r="N50" s="944"/>
      <c r="O50" s="229"/>
      <c r="P50" s="229"/>
      <c r="Q50" s="229"/>
      <c r="R50" s="229"/>
    </row>
    <row r="51" spans="1:18">
      <c r="A51" s="95"/>
      <c r="B51" s="96"/>
      <c r="C51" s="96"/>
      <c r="D51" s="96"/>
      <c r="E51" s="96"/>
      <c r="F51" s="97"/>
      <c r="G51" s="2230">
        <f t="shared" si="1"/>
        <v>49</v>
      </c>
      <c r="H51" s="2266">
        <v>325</v>
      </c>
      <c r="I51" s="2337" t="s">
        <v>4373</v>
      </c>
      <c r="J51" s="1252"/>
      <c r="K51" s="2344" t="s">
        <v>4413</v>
      </c>
      <c r="L51" s="2335" t="s">
        <v>4414</v>
      </c>
      <c r="M51" s="1252"/>
      <c r="N51" s="944"/>
      <c r="O51" s="229"/>
      <c r="P51" s="229"/>
      <c r="Q51" s="229"/>
      <c r="R51" s="229"/>
    </row>
    <row r="52" spans="1:18">
      <c r="A52" s="95"/>
      <c r="B52" s="96"/>
      <c r="C52" s="96"/>
      <c r="D52" s="96"/>
      <c r="E52" s="96"/>
      <c r="F52" s="97"/>
      <c r="G52" s="2230">
        <f t="shared" si="1"/>
        <v>50</v>
      </c>
      <c r="H52" s="2266">
        <v>326</v>
      </c>
      <c r="I52" s="2337" t="s">
        <v>4374</v>
      </c>
      <c r="J52" s="1252"/>
      <c r="K52" s="2345" t="s">
        <v>4415</v>
      </c>
      <c r="L52" s="2335" t="s">
        <v>4416</v>
      </c>
      <c r="M52" s="1252"/>
      <c r="N52" s="944"/>
      <c r="O52" s="229"/>
      <c r="P52" s="229"/>
      <c r="Q52" s="229"/>
      <c r="R52" s="229"/>
    </row>
    <row r="53" spans="1:18">
      <c r="A53" s="95"/>
      <c r="B53" s="96"/>
      <c r="C53" s="96"/>
      <c r="D53" s="96"/>
      <c r="E53" s="96"/>
      <c r="F53" s="97"/>
      <c r="G53" s="2230">
        <f t="shared" si="1"/>
        <v>51</v>
      </c>
      <c r="H53" s="2266">
        <v>327</v>
      </c>
      <c r="I53" s="2337" t="s">
        <v>4375</v>
      </c>
      <c r="J53" s="1252"/>
      <c r="K53" s="2345" t="s">
        <v>4417</v>
      </c>
      <c r="L53" s="2349" t="s">
        <v>4418</v>
      </c>
      <c r="M53" s="1252"/>
      <c r="N53" s="944"/>
      <c r="O53" s="229"/>
      <c r="P53" s="229"/>
      <c r="Q53" s="229"/>
      <c r="R53" s="229"/>
    </row>
    <row r="54" spans="1:18">
      <c r="A54" s="95"/>
      <c r="B54" s="96"/>
      <c r="C54" s="96"/>
      <c r="D54" s="96"/>
      <c r="E54" s="96"/>
      <c r="F54" s="97"/>
      <c r="G54" s="2230">
        <f t="shared" si="1"/>
        <v>52</v>
      </c>
      <c r="H54" s="2266">
        <v>328</v>
      </c>
      <c r="I54" s="2337" t="s">
        <v>4376</v>
      </c>
      <c r="J54" s="1252"/>
      <c r="K54" s="2343">
        <v>394</v>
      </c>
      <c r="L54" s="2349" t="s">
        <v>4423</v>
      </c>
      <c r="M54" s="1252"/>
      <c r="N54" s="944"/>
      <c r="O54" s="229"/>
      <c r="P54" s="229"/>
      <c r="Q54" s="229"/>
      <c r="R54" s="229"/>
    </row>
    <row r="55" spans="1:18">
      <c r="A55" s="95"/>
      <c r="B55" s="96"/>
      <c r="C55" s="96"/>
      <c r="D55" s="96"/>
      <c r="E55" s="96"/>
      <c r="F55" s="97"/>
      <c r="G55" s="2230">
        <f t="shared" si="1"/>
        <v>53</v>
      </c>
      <c r="H55" s="2266">
        <v>331</v>
      </c>
      <c r="I55" s="2337" t="s">
        <v>4377</v>
      </c>
      <c r="J55" s="1252"/>
      <c r="K55" s="2346">
        <v>395</v>
      </c>
      <c r="L55" s="2349" t="s">
        <v>4420</v>
      </c>
      <c r="M55" s="1252"/>
      <c r="N55" s="944"/>
      <c r="O55" s="229"/>
      <c r="P55" s="229"/>
      <c r="Q55" s="229"/>
      <c r="R55" s="229"/>
    </row>
    <row r="56" spans="1:18">
      <c r="A56" s="95"/>
      <c r="B56" s="96"/>
      <c r="C56" s="96"/>
      <c r="D56" s="96"/>
      <c r="E56" s="96"/>
      <c r="F56" s="97"/>
      <c r="G56" s="2230">
        <f t="shared" si="1"/>
        <v>54</v>
      </c>
      <c r="H56" s="2270" t="s">
        <v>4378</v>
      </c>
      <c r="I56" s="2336" t="s">
        <v>4379</v>
      </c>
      <c r="J56" s="1252"/>
      <c r="K56" s="2346">
        <v>395</v>
      </c>
      <c r="L56" s="2349" t="s">
        <v>4419</v>
      </c>
      <c r="M56" s="1252"/>
      <c r="N56" s="944"/>
      <c r="O56" s="229"/>
      <c r="P56" s="229"/>
      <c r="Q56" s="229"/>
      <c r="R56" s="229"/>
    </row>
    <row r="57" spans="1:18">
      <c r="A57" s="95"/>
      <c r="B57" s="96"/>
      <c r="C57" s="96"/>
      <c r="D57" s="96"/>
      <c r="E57" s="96"/>
      <c r="F57" s="97"/>
      <c r="G57" s="2230">
        <f t="shared" si="1"/>
        <v>55</v>
      </c>
      <c r="H57" s="2270" t="s">
        <v>4380</v>
      </c>
      <c r="I57" s="2336" t="s">
        <v>4381</v>
      </c>
      <c r="J57" s="1252"/>
      <c r="K57" s="2346">
        <v>395</v>
      </c>
      <c r="L57" s="2349" t="s">
        <v>4419</v>
      </c>
      <c r="M57" s="1252"/>
      <c r="N57" s="944"/>
      <c r="O57" s="229"/>
      <c r="P57" s="229"/>
      <c r="Q57" s="229"/>
      <c r="R57" s="229"/>
    </row>
    <row r="58" spans="1:18">
      <c r="A58" s="95"/>
      <c r="B58" s="96"/>
      <c r="C58" s="96"/>
      <c r="D58" s="96"/>
      <c r="E58" s="96"/>
      <c r="F58" s="97"/>
      <c r="G58" s="2230">
        <f t="shared" si="1"/>
        <v>56</v>
      </c>
      <c r="H58" s="2272" t="s">
        <v>4382</v>
      </c>
      <c r="I58" s="2337" t="s">
        <v>4383</v>
      </c>
      <c r="J58" s="1252"/>
      <c r="K58" s="2343" t="s">
        <v>4421</v>
      </c>
      <c r="L58" s="2349" t="s">
        <v>4424</v>
      </c>
      <c r="M58" s="1252"/>
      <c r="N58" s="944"/>
      <c r="O58" s="229"/>
      <c r="P58" s="229"/>
      <c r="Q58" s="229"/>
      <c r="R58" s="229"/>
    </row>
    <row r="59" spans="1:18">
      <c r="A59" s="95"/>
      <c r="B59" s="96"/>
      <c r="C59" s="96"/>
      <c r="D59" s="96"/>
      <c r="E59" s="96"/>
      <c r="F59" s="97"/>
      <c r="G59" s="2230">
        <f t="shared" si="1"/>
        <v>57</v>
      </c>
      <c r="H59" s="2270" t="s">
        <v>4384</v>
      </c>
      <c r="I59" s="2338" t="s">
        <v>4385</v>
      </c>
      <c r="J59" s="1252"/>
      <c r="K59" s="2343">
        <v>397</v>
      </c>
      <c r="L59" s="2335" t="s">
        <v>4425</v>
      </c>
      <c r="M59" s="1252"/>
      <c r="N59" s="944"/>
      <c r="O59" s="229"/>
      <c r="P59" s="229"/>
      <c r="Q59" s="229"/>
      <c r="R59" s="229"/>
    </row>
    <row r="60" spans="1:18">
      <c r="A60" s="95"/>
      <c r="B60" s="96"/>
      <c r="C60" s="96"/>
      <c r="D60" s="96"/>
      <c r="E60" s="96"/>
      <c r="F60" s="97"/>
      <c r="G60" s="2230">
        <f t="shared" si="1"/>
        <v>58</v>
      </c>
      <c r="H60" s="2270">
        <v>341</v>
      </c>
      <c r="I60" s="2338" t="s">
        <v>4386</v>
      </c>
      <c r="J60" s="1252"/>
      <c r="K60" s="2347">
        <v>398</v>
      </c>
      <c r="L60" s="2349" t="s">
        <v>4426</v>
      </c>
      <c r="M60" s="1252"/>
      <c r="N60" s="944"/>
      <c r="O60" s="229"/>
      <c r="P60" s="229"/>
      <c r="Q60" s="229"/>
      <c r="R60" s="229"/>
    </row>
    <row r="61" spans="1:18">
      <c r="A61" s="95"/>
      <c r="B61" s="96"/>
      <c r="C61" s="96"/>
      <c r="D61" s="96"/>
      <c r="E61" s="96"/>
      <c r="F61" s="97"/>
      <c r="G61" s="2230">
        <f t="shared" si="1"/>
        <v>59</v>
      </c>
      <c r="H61" s="2266">
        <v>342</v>
      </c>
      <c r="I61" s="2337" t="s">
        <v>4387</v>
      </c>
      <c r="J61" s="1252"/>
      <c r="K61" s="2347">
        <v>399</v>
      </c>
      <c r="L61" s="2335" t="s">
        <v>4422</v>
      </c>
      <c r="M61" s="1252"/>
      <c r="N61" s="944"/>
      <c r="O61" s="229"/>
      <c r="P61" s="229"/>
      <c r="Q61" s="229"/>
      <c r="R61" s="229"/>
    </row>
    <row r="62" spans="1:18">
      <c r="A62" s="95"/>
      <c r="B62" s="96"/>
      <c r="C62" s="96"/>
      <c r="D62" s="96"/>
      <c r="E62" s="96"/>
      <c r="F62" s="97"/>
      <c r="G62" s="2230">
        <f t="shared" si="1"/>
        <v>60</v>
      </c>
      <c r="H62" s="2270" t="s">
        <v>4388</v>
      </c>
      <c r="I62" s="2338" t="s">
        <v>4389</v>
      </c>
      <c r="J62" s="1252"/>
      <c r="K62" s="2346"/>
      <c r="L62" s="2350"/>
      <c r="M62" s="1252"/>
      <c r="N62" s="944"/>
      <c r="O62" s="229"/>
      <c r="P62" s="229"/>
      <c r="Q62" s="229"/>
      <c r="R62" s="229"/>
    </row>
    <row r="63" spans="1:18">
      <c r="A63" s="95"/>
      <c r="B63" s="96"/>
      <c r="C63" s="96"/>
      <c r="D63" s="96"/>
      <c r="E63" s="96"/>
      <c r="F63" s="97"/>
      <c r="G63" s="2230">
        <f t="shared" si="1"/>
        <v>61</v>
      </c>
      <c r="H63" s="2270" t="s">
        <v>4390</v>
      </c>
      <c r="I63" s="2339" t="s">
        <v>4391</v>
      </c>
      <c r="J63" s="1252"/>
      <c r="K63" s="2346"/>
      <c r="L63" s="2350"/>
      <c r="M63" s="1252"/>
      <c r="N63" s="944"/>
      <c r="O63" s="229"/>
      <c r="P63" s="229"/>
      <c r="Q63" s="229"/>
      <c r="R63" s="229"/>
    </row>
    <row r="64" spans="1:18">
      <c r="A64" s="95"/>
      <c r="B64" s="96"/>
      <c r="C64" s="96"/>
      <c r="D64" s="96"/>
      <c r="E64" s="96"/>
      <c r="F64" s="97"/>
      <c r="G64" s="2230">
        <f t="shared" si="1"/>
        <v>62</v>
      </c>
      <c r="H64" s="2270" t="s">
        <v>4392</v>
      </c>
      <c r="I64" s="2340" t="s">
        <v>4393</v>
      </c>
      <c r="J64" s="1252"/>
      <c r="K64" s="2347"/>
      <c r="L64" s="2335"/>
      <c r="M64" s="1252"/>
      <c r="N64" s="944"/>
      <c r="O64" s="229"/>
      <c r="P64" s="229"/>
      <c r="Q64" s="229"/>
      <c r="R64" s="229"/>
    </row>
    <row r="65" spans="1:18">
      <c r="A65" s="95"/>
      <c r="B65" s="96"/>
      <c r="C65" s="96"/>
      <c r="D65" s="96"/>
      <c r="E65" s="96"/>
      <c r="F65" s="97"/>
      <c r="G65" s="2230">
        <f t="shared" si="1"/>
        <v>63</v>
      </c>
      <c r="H65" s="2266">
        <v>344</v>
      </c>
      <c r="I65" s="2335" t="s">
        <v>4334</v>
      </c>
      <c r="J65" s="1252"/>
      <c r="K65" s="2346"/>
      <c r="L65" s="2350"/>
      <c r="M65" s="1252"/>
      <c r="N65" s="944"/>
      <c r="O65" s="229"/>
      <c r="P65" s="229"/>
      <c r="Q65" s="229"/>
      <c r="R65" s="229"/>
    </row>
    <row r="66" spans="1:18">
      <c r="A66" s="95"/>
      <c r="B66" s="96"/>
      <c r="C66" s="96"/>
      <c r="D66" s="96"/>
      <c r="E66" s="96"/>
      <c r="F66" s="97"/>
      <c r="G66" s="2230">
        <f t="shared" si="1"/>
        <v>64</v>
      </c>
      <c r="H66" s="2271">
        <v>345</v>
      </c>
      <c r="I66" s="2335" t="s">
        <v>4394</v>
      </c>
      <c r="J66" s="1252"/>
      <c r="K66" s="2346"/>
      <c r="L66" s="2335"/>
      <c r="M66" s="1252"/>
      <c r="N66" s="944"/>
      <c r="O66" s="229"/>
      <c r="P66" s="229"/>
      <c r="Q66" s="229"/>
      <c r="R66" s="229"/>
    </row>
    <row r="67" spans="1:18">
      <c r="A67" s="95"/>
      <c r="B67" s="96"/>
      <c r="C67" s="96"/>
      <c r="D67" s="96"/>
      <c r="E67" s="96"/>
      <c r="F67" s="97"/>
      <c r="G67" s="2230">
        <f t="shared" si="1"/>
        <v>65</v>
      </c>
      <c r="H67" s="2270">
        <v>346</v>
      </c>
      <c r="I67" s="2339" t="s">
        <v>4395</v>
      </c>
      <c r="J67" s="1252"/>
      <c r="K67" s="943"/>
      <c r="L67" s="2348"/>
      <c r="M67" s="1252"/>
      <c r="N67" s="944"/>
      <c r="O67" s="229"/>
      <c r="P67" s="229"/>
      <c r="Q67" s="229"/>
      <c r="R67" s="229"/>
    </row>
    <row r="68" spans="1:18">
      <c r="A68" s="95"/>
      <c r="B68" s="96"/>
      <c r="C68" s="96"/>
      <c r="D68" s="96"/>
      <c r="E68" s="96"/>
      <c r="F68" s="97"/>
      <c r="G68" s="2230">
        <f t="shared" si="1"/>
        <v>66</v>
      </c>
      <c r="H68" s="2270">
        <v>347</v>
      </c>
      <c r="I68" s="2339" t="s">
        <v>4396</v>
      </c>
      <c r="J68" s="1252"/>
      <c r="K68" s="943"/>
      <c r="L68" s="2348"/>
      <c r="M68" s="1252"/>
      <c r="N68" s="944"/>
      <c r="O68" s="229"/>
      <c r="P68" s="229"/>
      <c r="Q68" s="229"/>
      <c r="R68" s="229"/>
    </row>
    <row r="69" spans="1:18">
      <c r="A69" s="95"/>
      <c r="B69" s="96"/>
      <c r="C69" s="96"/>
      <c r="D69" s="96"/>
      <c r="E69" s="96"/>
      <c r="F69" s="97"/>
      <c r="G69" s="2230">
        <f t="shared" si="1"/>
        <v>67</v>
      </c>
      <c r="H69" s="2270">
        <v>348</v>
      </c>
      <c r="I69" s="2341" t="s">
        <v>4397</v>
      </c>
      <c r="J69" s="1252"/>
      <c r="K69" s="943"/>
      <c r="L69" s="2348"/>
      <c r="M69" s="1252"/>
      <c r="N69" s="944"/>
      <c r="O69" s="229"/>
      <c r="P69" s="229"/>
      <c r="Q69" s="229"/>
      <c r="R69" s="229"/>
    </row>
    <row r="70" spans="1:18">
      <c r="A70" s="95"/>
      <c r="B70" s="96"/>
      <c r="C70" s="96"/>
      <c r="D70" s="96"/>
      <c r="E70" s="96"/>
      <c r="F70" s="97"/>
      <c r="G70" s="2230">
        <f t="shared" si="1"/>
        <v>68</v>
      </c>
      <c r="H70" s="105" t="s">
        <v>4398</v>
      </c>
      <c r="I70" s="156"/>
      <c r="J70" s="1252"/>
      <c r="K70" s="943"/>
      <c r="L70" s="2348"/>
      <c r="M70" s="1252"/>
      <c r="N70" s="944"/>
      <c r="O70" s="229"/>
      <c r="P70" s="229"/>
      <c r="Q70" s="229"/>
      <c r="R70" s="229"/>
    </row>
    <row r="71" spans="1:18">
      <c r="A71" s="95"/>
      <c r="B71" s="96"/>
      <c r="C71" s="96"/>
      <c r="D71" s="96"/>
      <c r="E71" s="96"/>
      <c r="F71" s="97"/>
      <c r="G71" s="2230">
        <f t="shared" si="1"/>
        <v>69</v>
      </c>
      <c r="H71" s="105"/>
      <c r="I71" s="2342" t="s">
        <v>3904</v>
      </c>
      <c r="J71" s="1576"/>
      <c r="K71" s="943"/>
      <c r="L71" s="2348"/>
      <c r="M71" s="1576"/>
      <c r="N71" s="944"/>
      <c r="O71" s="229"/>
      <c r="P71" s="229"/>
      <c r="Q71" s="229"/>
      <c r="R71" s="229"/>
    </row>
    <row r="72" spans="1:18" ht="15.75" thickBot="1">
      <c r="A72" s="170"/>
      <c r="B72" s="119"/>
      <c r="C72" s="119"/>
      <c r="D72" s="119"/>
      <c r="E72" s="119"/>
      <c r="F72" s="122"/>
      <c r="G72" s="498">
        <v>70</v>
      </c>
      <c r="H72" s="121"/>
      <c r="I72" s="660"/>
      <c r="J72" s="119"/>
      <c r="K72" s="120"/>
      <c r="L72" s="660"/>
      <c r="M72" s="119"/>
      <c r="N72" s="122"/>
      <c r="O72" s="229"/>
      <c r="P72" s="229"/>
      <c r="Q72" s="229"/>
      <c r="R72" s="229"/>
    </row>
    <row r="73" spans="1:18">
      <c r="A73" s="96"/>
      <c r="B73" s="96"/>
      <c r="C73" s="96"/>
      <c r="D73" s="96"/>
      <c r="E73" s="96"/>
      <c r="F73" s="96" t="s">
        <v>1527</v>
      </c>
      <c r="G73" s="2580" t="s">
        <v>1861</v>
      </c>
      <c r="H73" s="2581"/>
      <c r="I73" s="229"/>
      <c r="J73" s="229"/>
      <c r="K73" s="229"/>
      <c r="L73" s="229"/>
      <c r="M73" s="229"/>
      <c r="N73" s="229"/>
      <c r="O73" s="229"/>
      <c r="P73" s="229"/>
      <c r="Q73" s="229"/>
      <c r="R73" s="229"/>
    </row>
    <row r="74" spans="1:18">
      <c r="A74" s="123" t="s">
        <v>2727</v>
      </c>
      <c r="B74" s="123"/>
      <c r="C74" s="123"/>
      <c r="D74" s="123"/>
      <c r="E74" s="123"/>
      <c r="F74" s="123"/>
      <c r="G74" s="123" t="s">
        <v>2728</v>
      </c>
      <c r="H74" s="123"/>
      <c r="I74" s="123"/>
      <c r="J74" s="123"/>
      <c r="K74" s="123"/>
      <c r="L74" s="123"/>
      <c r="M74" s="123"/>
      <c r="N74" s="123"/>
      <c r="O74" s="229"/>
      <c r="P74" s="229"/>
      <c r="Q74" s="229"/>
      <c r="R74" s="229"/>
    </row>
    <row r="75" spans="1:18">
      <c r="A75" s="123"/>
      <c r="B75" s="123"/>
      <c r="C75" s="123"/>
      <c r="D75" s="123"/>
      <c r="E75" s="123"/>
      <c r="F75" s="123"/>
      <c r="G75" s="96"/>
      <c r="H75" s="96"/>
      <c r="I75" s="229"/>
      <c r="J75" s="229"/>
      <c r="K75" s="229"/>
      <c r="L75" s="229"/>
      <c r="M75" s="229"/>
      <c r="N75" s="229"/>
      <c r="O75" s="229"/>
      <c r="P75" s="229"/>
      <c r="Q75" s="229"/>
      <c r="R75" s="229"/>
    </row>
    <row r="76" spans="1:18">
      <c r="A76" s="96"/>
      <c r="B76" s="96"/>
      <c r="C76" s="96"/>
      <c r="D76" s="96"/>
      <c r="E76" s="96"/>
      <c r="F76" s="96"/>
      <c r="G76" s="96"/>
      <c r="H76" s="96"/>
      <c r="I76" s="229"/>
      <c r="J76" s="229"/>
      <c r="K76" s="229"/>
      <c r="L76" s="229"/>
      <c r="M76" s="229"/>
      <c r="N76" s="229"/>
      <c r="O76" s="229"/>
      <c r="P76" s="229"/>
      <c r="Q76" s="229"/>
      <c r="R76" s="229"/>
    </row>
    <row r="77" spans="1:18">
      <c r="A77" s="96"/>
      <c r="B77" s="96"/>
      <c r="C77" s="96"/>
      <c r="D77" s="96"/>
      <c r="E77" s="96"/>
      <c r="F77" s="96"/>
      <c r="G77" s="96"/>
      <c r="H77" s="96"/>
      <c r="I77" s="229"/>
      <c r="J77" s="229"/>
      <c r="K77" s="229"/>
      <c r="L77" s="229"/>
      <c r="M77" s="229"/>
      <c r="N77" s="229"/>
      <c r="O77" s="229"/>
      <c r="P77" s="229"/>
      <c r="Q77" s="229"/>
      <c r="R77" s="229"/>
    </row>
    <row r="78" spans="1:18">
      <c r="A78" s="96"/>
      <c r="B78" s="96"/>
      <c r="C78" s="96"/>
      <c r="D78" s="96"/>
      <c r="E78" s="96"/>
      <c r="F78" s="96"/>
      <c r="G78" s="96"/>
      <c r="H78" s="96"/>
      <c r="I78" s="229"/>
      <c r="J78" s="229"/>
      <c r="K78" s="229"/>
      <c r="L78" s="229"/>
      <c r="M78" s="229"/>
      <c r="N78" s="229"/>
      <c r="O78" s="229"/>
      <c r="P78" s="229"/>
      <c r="Q78" s="229"/>
      <c r="R78" s="229"/>
    </row>
    <row r="79" spans="1:18">
      <c r="A79" s="96"/>
      <c r="B79" s="96"/>
      <c r="C79" s="96"/>
      <c r="D79" s="96"/>
      <c r="E79" s="96"/>
      <c r="F79" s="96"/>
      <c r="G79" s="96"/>
      <c r="H79" s="96"/>
      <c r="I79" s="229"/>
      <c r="J79" s="229"/>
      <c r="K79" s="229"/>
      <c r="L79" s="229"/>
      <c r="M79" s="229"/>
      <c r="N79" s="229"/>
      <c r="O79" s="229"/>
      <c r="P79" s="229"/>
      <c r="Q79" s="229"/>
      <c r="R79" s="229"/>
    </row>
    <row r="80" spans="1:18">
      <c r="A80" s="96"/>
      <c r="B80" s="96"/>
      <c r="C80" s="96"/>
      <c r="D80" s="96"/>
      <c r="E80" s="96"/>
      <c r="F80" s="96"/>
      <c r="G80" s="96"/>
      <c r="H80" s="96"/>
      <c r="I80" s="229"/>
      <c r="J80" s="229"/>
      <c r="K80" s="229"/>
      <c r="L80" s="229"/>
      <c r="M80" s="229"/>
      <c r="N80" s="229"/>
      <c r="O80" s="229"/>
      <c r="P80" s="229"/>
      <c r="Q80" s="229"/>
      <c r="R80" s="229"/>
    </row>
    <row r="81" spans="1:18">
      <c r="A81" s="96"/>
      <c r="B81" s="96"/>
      <c r="C81" s="96"/>
      <c r="D81" s="96"/>
      <c r="E81" s="96"/>
      <c r="F81" s="96"/>
      <c r="G81" s="229"/>
      <c r="H81" s="229"/>
      <c r="I81" s="229"/>
      <c r="J81" s="229"/>
      <c r="K81" s="229"/>
      <c r="L81" s="229"/>
      <c r="M81" s="229"/>
      <c r="N81" s="229"/>
      <c r="O81" s="229"/>
      <c r="P81" s="229"/>
      <c r="Q81" s="229"/>
      <c r="R81" s="229"/>
    </row>
    <row r="82" spans="1:18">
      <c r="A82" s="114"/>
      <c r="B82" s="505"/>
      <c r="C82" s="96"/>
      <c r="D82" s="96"/>
      <c r="E82" s="96"/>
      <c r="F82" s="96"/>
      <c r="G82" s="229"/>
      <c r="H82" s="229"/>
      <c r="I82" s="229"/>
      <c r="J82" s="229"/>
      <c r="K82" s="229"/>
      <c r="L82" s="229"/>
      <c r="M82" s="229"/>
      <c r="N82" s="229"/>
      <c r="O82" s="229"/>
      <c r="P82" s="229"/>
      <c r="Q82" s="229"/>
      <c r="R82" s="229"/>
    </row>
    <row r="83" spans="1:18">
      <c r="A83" s="96"/>
      <c r="B83" s="96"/>
      <c r="C83" s="96"/>
      <c r="D83" s="96"/>
      <c r="E83" s="96"/>
      <c r="F83" s="96"/>
      <c r="G83" s="229"/>
      <c r="H83" s="229"/>
      <c r="I83" s="229"/>
      <c r="J83" s="229"/>
      <c r="K83" s="229"/>
      <c r="L83" s="229"/>
      <c r="M83" s="229"/>
      <c r="N83" s="229"/>
      <c r="O83" s="229"/>
      <c r="P83" s="229"/>
      <c r="Q83" s="229"/>
      <c r="R83" s="229"/>
    </row>
    <row r="84" spans="1:18">
      <c r="A84" s="96"/>
      <c r="B84" s="96"/>
      <c r="C84" s="96"/>
      <c r="D84" s="96"/>
      <c r="E84" s="96"/>
      <c r="F84" s="96"/>
      <c r="G84" s="229"/>
      <c r="H84" s="229"/>
      <c r="I84" s="229"/>
      <c r="J84" s="229"/>
      <c r="K84" s="229"/>
      <c r="L84" s="229"/>
      <c r="M84" s="229"/>
      <c r="N84" s="229"/>
      <c r="O84" s="229"/>
      <c r="P84" s="229"/>
      <c r="Q84" s="229"/>
      <c r="R84" s="229"/>
    </row>
    <row r="85" spans="1:18">
      <c r="A85" s="96"/>
      <c r="B85" s="96"/>
      <c r="C85" s="96"/>
      <c r="D85" s="96"/>
      <c r="E85" s="96"/>
      <c r="F85" s="96"/>
      <c r="G85" s="229"/>
      <c r="H85" s="229"/>
      <c r="I85" s="229"/>
      <c r="J85" s="229"/>
      <c r="K85" s="229"/>
      <c r="L85" s="229"/>
      <c r="M85" s="229"/>
      <c r="N85" s="229"/>
      <c r="O85" s="229"/>
      <c r="P85" s="229"/>
      <c r="Q85" s="229"/>
      <c r="R85" s="229"/>
    </row>
    <row r="86" spans="1:18">
      <c r="A86" s="96"/>
      <c r="B86" s="96"/>
      <c r="C86" s="96"/>
      <c r="D86" s="96"/>
      <c r="E86" s="96"/>
      <c r="F86" s="96"/>
      <c r="G86" s="229"/>
      <c r="H86" s="229"/>
      <c r="I86" s="229"/>
      <c r="J86" s="229"/>
      <c r="K86" s="229"/>
      <c r="L86" s="229"/>
      <c r="M86" s="229"/>
      <c r="N86" s="229"/>
      <c r="O86" s="229"/>
      <c r="P86" s="229"/>
      <c r="Q86" s="229"/>
      <c r="R86" s="229"/>
    </row>
    <row r="87" spans="1:18">
      <c r="A87" s="96"/>
      <c r="B87" s="96"/>
      <c r="C87" s="96"/>
      <c r="D87" s="96"/>
      <c r="E87" s="96"/>
      <c r="F87" s="96"/>
      <c r="G87" s="229"/>
      <c r="H87" s="229"/>
      <c r="I87" s="229"/>
      <c r="J87" s="229"/>
      <c r="K87" s="229"/>
      <c r="L87" s="229"/>
      <c r="M87" s="229"/>
      <c r="N87" s="229"/>
      <c r="O87" s="229"/>
      <c r="P87" s="229"/>
      <c r="Q87" s="229"/>
      <c r="R87" s="229"/>
    </row>
    <row r="88" spans="1:18">
      <c r="A88" s="96"/>
      <c r="B88" s="96"/>
      <c r="C88" s="96"/>
      <c r="D88" s="96"/>
      <c r="E88" s="96"/>
      <c r="F88" s="96"/>
      <c r="G88" s="229"/>
      <c r="H88" s="229"/>
      <c r="I88" s="229"/>
      <c r="J88" s="229"/>
      <c r="K88" s="229"/>
      <c r="L88" s="229"/>
      <c r="M88" s="229"/>
      <c r="N88" s="229"/>
      <c r="O88" s="229"/>
      <c r="P88" s="229"/>
      <c r="Q88" s="229"/>
      <c r="R88" s="229"/>
    </row>
    <row r="89" spans="1:18">
      <c r="A89" s="96"/>
      <c r="B89" s="96"/>
      <c r="C89" s="96"/>
      <c r="D89" s="96"/>
      <c r="E89" s="96"/>
      <c r="F89" s="96"/>
      <c r="G89" s="229"/>
      <c r="H89" s="229"/>
      <c r="I89" s="229"/>
      <c r="J89" s="229"/>
      <c r="K89" s="229"/>
      <c r="L89" s="229"/>
      <c r="M89" s="229"/>
      <c r="N89" s="229"/>
      <c r="O89" s="229"/>
      <c r="P89" s="229"/>
      <c r="Q89" s="229"/>
      <c r="R89" s="229"/>
    </row>
    <row r="90" spans="1:18">
      <c r="A90" s="96"/>
      <c r="B90" s="96"/>
      <c r="C90" s="96"/>
      <c r="D90" s="96"/>
      <c r="E90" s="96"/>
      <c r="F90" s="96"/>
      <c r="G90" s="229"/>
      <c r="H90" s="229"/>
      <c r="I90" s="229"/>
      <c r="J90" s="229"/>
      <c r="K90" s="229"/>
      <c r="L90" s="229"/>
      <c r="M90" s="229"/>
      <c r="N90" s="229"/>
      <c r="O90" s="229"/>
      <c r="P90" s="229"/>
      <c r="Q90" s="229"/>
      <c r="R90" s="229"/>
    </row>
    <row r="91" spans="1:18">
      <c r="A91" s="96"/>
      <c r="B91" s="96"/>
      <c r="C91" s="96"/>
      <c r="D91" s="96"/>
      <c r="E91" s="96"/>
      <c r="F91" s="96"/>
      <c r="G91" s="229"/>
      <c r="H91" s="229"/>
      <c r="I91" s="229"/>
      <c r="J91" s="229"/>
      <c r="K91" s="229"/>
      <c r="L91" s="229"/>
      <c r="M91" s="229"/>
      <c r="N91" s="229"/>
      <c r="O91" s="229"/>
      <c r="P91" s="229"/>
      <c r="Q91" s="229"/>
      <c r="R91" s="229"/>
    </row>
    <row r="92" spans="1:18">
      <c r="A92" s="96"/>
      <c r="B92" s="96"/>
      <c r="C92" s="229"/>
      <c r="D92" s="229"/>
      <c r="E92" s="229"/>
      <c r="F92" s="229"/>
      <c r="G92" s="229"/>
      <c r="H92" s="229"/>
      <c r="I92" s="229"/>
      <c r="J92" s="229"/>
      <c r="K92" s="229"/>
      <c r="L92" s="229"/>
      <c r="M92" s="229"/>
      <c r="N92" s="229"/>
      <c r="O92" s="229"/>
      <c r="P92" s="229"/>
      <c r="Q92" s="229"/>
      <c r="R92" s="229"/>
    </row>
    <row r="93" spans="1:18">
      <c r="A93" s="96"/>
      <c r="B93" s="96"/>
      <c r="C93" s="229"/>
      <c r="D93" s="229"/>
      <c r="E93" s="229"/>
      <c r="F93" s="229"/>
      <c r="G93" s="229"/>
      <c r="H93" s="229"/>
      <c r="I93" s="229"/>
      <c r="J93" s="229"/>
      <c r="K93" s="229"/>
      <c r="L93" s="229"/>
      <c r="M93" s="229"/>
      <c r="N93" s="229"/>
      <c r="O93" s="229"/>
      <c r="P93" s="229"/>
      <c r="Q93" s="229"/>
      <c r="R93" s="229"/>
    </row>
    <row r="94" spans="1:18">
      <c r="A94" s="229"/>
      <c r="B94" s="229"/>
      <c r="C94" s="229"/>
      <c r="D94" s="229"/>
      <c r="E94" s="229"/>
      <c r="F94" s="229"/>
      <c r="G94" s="229"/>
      <c r="H94" s="229"/>
      <c r="I94" s="229"/>
      <c r="J94" s="229"/>
      <c r="K94" s="229"/>
      <c r="L94" s="229"/>
      <c r="M94" s="229"/>
      <c r="N94" s="229"/>
      <c r="O94" s="229"/>
      <c r="P94" s="229"/>
      <c r="Q94" s="229"/>
      <c r="R94" s="229"/>
    </row>
    <row r="95" spans="1:18">
      <c r="A95" s="229"/>
      <c r="B95" s="229"/>
      <c r="C95" s="229"/>
      <c r="D95" s="229"/>
      <c r="E95" s="229"/>
      <c r="F95" s="229"/>
      <c r="G95" s="229"/>
      <c r="H95" s="229"/>
      <c r="I95" s="229"/>
      <c r="J95" s="229"/>
      <c r="K95" s="229"/>
      <c r="L95" s="229"/>
      <c r="M95" s="229"/>
      <c r="N95" s="229"/>
      <c r="O95" s="229"/>
      <c r="P95" s="229"/>
      <c r="Q95" s="229"/>
      <c r="R95" s="229"/>
    </row>
    <row r="96" spans="1:18">
      <c r="A96" s="229"/>
      <c r="B96" s="229"/>
      <c r="C96" s="229"/>
      <c r="D96" s="229"/>
      <c r="E96" s="229"/>
      <c r="F96" s="229"/>
      <c r="G96" s="229"/>
      <c r="H96" s="229"/>
      <c r="I96" s="229"/>
      <c r="J96" s="229"/>
      <c r="K96" s="229"/>
      <c r="L96" s="229"/>
      <c r="M96" s="229"/>
      <c r="N96" s="229"/>
      <c r="O96" s="229"/>
      <c r="P96" s="229"/>
      <c r="Q96" s="229"/>
      <c r="R96" s="229"/>
    </row>
    <row r="97" spans="1:18">
      <c r="A97" s="229"/>
      <c r="B97" s="229"/>
      <c r="C97" s="229"/>
      <c r="D97" s="229"/>
      <c r="E97" s="229"/>
      <c r="F97" s="229"/>
      <c r="G97" s="229"/>
      <c r="H97" s="229"/>
      <c r="I97" s="229"/>
      <c r="J97" s="229"/>
      <c r="K97" s="229"/>
      <c r="L97" s="229"/>
      <c r="M97" s="229"/>
      <c r="N97" s="229"/>
      <c r="O97" s="229"/>
      <c r="P97" s="229"/>
      <c r="Q97" s="229"/>
      <c r="R97" s="229"/>
    </row>
    <row r="98" spans="1:18">
      <c r="A98" s="229"/>
      <c r="B98" s="229"/>
      <c r="C98" s="229"/>
      <c r="D98" s="229"/>
      <c r="E98" s="229"/>
      <c r="F98" s="229"/>
      <c r="G98" s="229"/>
      <c r="H98" s="229"/>
      <c r="I98" s="229"/>
      <c r="J98" s="229"/>
      <c r="K98" s="229"/>
      <c r="L98" s="229"/>
      <c r="M98" s="229"/>
      <c r="N98" s="229"/>
      <c r="O98" s="229"/>
      <c r="P98" s="229"/>
      <c r="Q98" s="229"/>
      <c r="R98" s="229"/>
    </row>
    <row r="99" spans="1:18">
      <c r="A99" s="229"/>
      <c r="B99" s="229"/>
      <c r="C99" s="229"/>
      <c r="D99" s="229"/>
      <c r="E99" s="229"/>
      <c r="F99" s="229"/>
      <c r="G99" s="229"/>
      <c r="H99" s="229"/>
      <c r="I99" s="229"/>
      <c r="J99" s="229"/>
      <c r="K99" s="229"/>
      <c r="L99" s="229"/>
      <c r="M99" s="229"/>
      <c r="N99" s="229"/>
      <c r="O99" s="229"/>
      <c r="P99" s="229"/>
      <c r="Q99" s="229"/>
      <c r="R99" s="229"/>
    </row>
    <row r="100" spans="1:18">
      <c r="A100" s="229"/>
      <c r="B100" s="229"/>
      <c r="C100" s="229"/>
      <c r="D100" s="229"/>
      <c r="E100" s="229"/>
      <c r="F100" s="229"/>
      <c r="G100" s="229"/>
      <c r="H100" s="229"/>
      <c r="I100" s="229"/>
      <c r="J100" s="229"/>
      <c r="K100" s="229"/>
      <c r="L100" s="229"/>
      <c r="M100" s="229"/>
      <c r="N100" s="229"/>
      <c r="O100" s="229"/>
      <c r="P100" s="229"/>
      <c r="Q100" s="229"/>
      <c r="R100" s="229"/>
    </row>
    <row r="101" spans="1:18">
      <c r="A101" s="229"/>
      <c r="B101" s="229"/>
      <c r="C101" s="229"/>
      <c r="D101" s="229"/>
      <c r="E101" s="229"/>
      <c r="F101" s="229"/>
      <c r="G101" s="229"/>
      <c r="H101" s="229"/>
      <c r="I101" s="229"/>
      <c r="J101" s="229"/>
      <c r="K101" s="229"/>
      <c r="L101" s="229"/>
      <c r="M101" s="229"/>
      <c r="N101" s="229"/>
      <c r="O101" s="229"/>
      <c r="P101" s="229"/>
      <c r="Q101" s="229"/>
      <c r="R101" s="229"/>
    </row>
    <row r="102" spans="1:18">
      <c r="A102" s="229"/>
      <c r="B102" s="229"/>
      <c r="C102" s="229"/>
      <c r="D102" s="229"/>
      <c r="E102" s="229"/>
      <c r="F102" s="229"/>
      <c r="G102" s="229"/>
      <c r="H102" s="229"/>
      <c r="I102" s="229"/>
      <c r="J102" s="229"/>
      <c r="K102" s="229"/>
      <c r="L102" s="229"/>
      <c r="M102" s="229"/>
      <c r="N102" s="229"/>
      <c r="O102" s="229"/>
      <c r="P102" s="229"/>
      <c r="Q102" s="229"/>
      <c r="R102" s="229"/>
    </row>
    <row r="103" spans="1:18">
      <c r="A103" s="229"/>
      <c r="B103" s="229"/>
      <c r="C103" s="229"/>
      <c r="D103" s="229"/>
      <c r="E103" s="229"/>
      <c r="F103" s="229"/>
      <c r="G103" s="229"/>
      <c r="H103" s="229"/>
      <c r="I103" s="229"/>
      <c r="J103" s="229"/>
      <c r="K103" s="229"/>
      <c r="L103" s="229"/>
      <c r="M103" s="229"/>
      <c r="N103" s="229"/>
      <c r="O103" s="229"/>
      <c r="P103" s="229"/>
      <c r="Q103" s="229"/>
      <c r="R103" s="229"/>
    </row>
    <row r="104" spans="1:18">
      <c r="A104" s="229"/>
      <c r="B104" s="229"/>
      <c r="C104" s="229"/>
      <c r="D104" s="229"/>
      <c r="E104" s="229"/>
      <c r="F104" s="229"/>
      <c r="G104" s="229"/>
      <c r="H104" s="229"/>
      <c r="I104" s="229"/>
      <c r="J104" s="229"/>
      <c r="K104" s="229"/>
      <c r="L104" s="229"/>
      <c r="M104" s="229"/>
      <c r="N104" s="229"/>
      <c r="O104" s="229"/>
      <c r="P104" s="229"/>
      <c r="Q104" s="229"/>
      <c r="R104" s="229"/>
    </row>
    <row r="105" spans="1:18">
      <c r="A105" s="229"/>
      <c r="B105" s="229"/>
      <c r="C105" s="229"/>
      <c r="D105" s="229"/>
      <c r="E105" s="229"/>
      <c r="F105" s="229"/>
      <c r="G105" s="229"/>
      <c r="H105" s="229"/>
      <c r="I105" s="229"/>
      <c r="J105" s="229"/>
      <c r="K105" s="229"/>
      <c r="L105" s="229"/>
      <c r="M105" s="229"/>
      <c r="N105" s="229"/>
      <c r="O105" s="229"/>
      <c r="P105" s="229"/>
      <c r="Q105" s="229"/>
      <c r="R105" s="229"/>
    </row>
    <row r="106" spans="1:18">
      <c r="A106" s="229"/>
      <c r="B106" s="229"/>
      <c r="C106" s="229"/>
      <c r="D106" s="229"/>
      <c r="E106" s="229"/>
      <c r="F106" s="229"/>
      <c r="G106" s="229"/>
      <c r="H106" s="229"/>
      <c r="I106" s="229"/>
      <c r="J106" s="229"/>
      <c r="K106" s="229"/>
      <c r="L106" s="229"/>
      <c r="M106" s="229"/>
      <c r="N106" s="229"/>
      <c r="O106" s="229"/>
      <c r="P106" s="229"/>
      <c r="Q106" s="229"/>
      <c r="R106" s="229"/>
    </row>
    <row r="107" spans="1:18">
      <c r="A107" s="229"/>
      <c r="B107" s="229"/>
      <c r="C107" s="229"/>
      <c r="D107" s="229"/>
      <c r="E107" s="229"/>
      <c r="F107" s="229"/>
      <c r="G107" s="229"/>
      <c r="H107" s="229"/>
      <c r="I107" s="229"/>
      <c r="J107" s="229"/>
      <c r="K107" s="229"/>
      <c r="L107" s="229"/>
      <c r="M107" s="229"/>
      <c r="N107" s="229"/>
      <c r="O107" s="229"/>
      <c r="P107" s="229"/>
      <c r="Q107" s="229"/>
      <c r="R107" s="229"/>
    </row>
    <row r="108" spans="1:18">
      <c r="A108" s="229"/>
      <c r="B108" s="229"/>
      <c r="C108" s="229"/>
      <c r="D108" s="229"/>
      <c r="E108" s="229"/>
      <c r="F108" s="229"/>
      <c r="G108" s="229"/>
      <c r="H108" s="229"/>
      <c r="I108" s="229"/>
      <c r="J108" s="229"/>
      <c r="K108" s="229"/>
      <c r="L108" s="229"/>
      <c r="M108" s="229"/>
      <c r="N108" s="229"/>
      <c r="O108" s="229"/>
      <c r="P108" s="229"/>
      <c r="Q108" s="229"/>
      <c r="R108" s="229"/>
    </row>
    <row r="109" spans="1:18">
      <c r="A109" s="229"/>
      <c r="B109" s="229"/>
      <c r="C109" s="229"/>
      <c r="D109" s="229"/>
      <c r="E109" s="229"/>
      <c r="F109" s="229"/>
      <c r="G109" s="229"/>
      <c r="H109" s="229"/>
      <c r="I109" s="229"/>
      <c r="J109" s="229"/>
      <c r="K109" s="229"/>
      <c r="L109" s="229"/>
      <c r="M109" s="229"/>
      <c r="N109" s="229"/>
      <c r="O109" s="229"/>
      <c r="P109" s="229"/>
      <c r="Q109" s="229"/>
      <c r="R109" s="229"/>
    </row>
    <row r="110" spans="1:18">
      <c r="A110" s="229"/>
      <c r="B110" s="229"/>
      <c r="C110" s="229"/>
      <c r="D110" s="229"/>
      <c r="E110" s="229"/>
      <c r="F110" s="229"/>
      <c r="G110" s="229"/>
      <c r="H110" s="229"/>
      <c r="I110" s="229"/>
      <c r="J110" s="229"/>
      <c r="K110" s="229"/>
      <c r="L110" s="229"/>
      <c r="M110" s="229"/>
      <c r="N110" s="229"/>
      <c r="O110" s="229"/>
      <c r="P110" s="229"/>
      <c r="Q110" s="229"/>
      <c r="R110" s="229"/>
    </row>
    <row r="111" spans="1:18">
      <c r="A111" s="229"/>
      <c r="B111" s="229"/>
      <c r="C111" s="229"/>
      <c r="D111" s="229"/>
      <c r="E111" s="229"/>
      <c r="F111" s="229"/>
      <c r="G111" s="229"/>
      <c r="H111" s="229"/>
      <c r="I111" s="229"/>
      <c r="J111" s="229"/>
      <c r="K111" s="229"/>
      <c r="L111" s="229"/>
      <c r="M111" s="229"/>
      <c r="N111" s="229"/>
      <c r="O111" s="229"/>
      <c r="P111" s="229"/>
      <c r="Q111" s="229"/>
      <c r="R111" s="229"/>
    </row>
    <row r="112" spans="1:18">
      <c r="A112" s="229"/>
      <c r="B112" s="229"/>
      <c r="C112" s="229"/>
      <c r="D112" s="229"/>
      <c r="E112" s="229"/>
      <c r="F112" s="229"/>
      <c r="G112" s="229"/>
      <c r="H112" s="229"/>
      <c r="I112" s="229"/>
      <c r="J112" s="229"/>
      <c r="K112" s="229"/>
      <c r="L112" s="229"/>
      <c r="M112" s="229"/>
      <c r="N112" s="229"/>
      <c r="O112" s="229"/>
      <c r="P112" s="229"/>
      <c r="Q112" s="229"/>
      <c r="R112" s="229"/>
    </row>
    <row r="113" spans="1:18">
      <c r="A113" s="229"/>
      <c r="B113" s="229"/>
      <c r="C113" s="229"/>
      <c r="D113" s="229"/>
      <c r="E113" s="229"/>
      <c r="F113" s="229"/>
      <c r="G113" s="229"/>
      <c r="H113" s="229"/>
      <c r="I113" s="229"/>
      <c r="J113" s="229"/>
      <c r="K113" s="229"/>
      <c r="L113" s="229"/>
      <c r="M113" s="229"/>
      <c r="N113" s="229"/>
      <c r="O113" s="229"/>
      <c r="P113" s="229"/>
      <c r="Q113" s="229"/>
      <c r="R113" s="229"/>
    </row>
    <row r="114" spans="1:18">
      <c r="A114" s="229"/>
      <c r="B114" s="229"/>
      <c r="C114" s="229"/>
      <c r="D114" s="229"/>
      <c r="E114" s="229"/>
      <c r="F114" s="229"/>
      <c r="G114" s="229"/>
      <c r="H114" s="229"/>
      <c r="I114" s="229"/>
      <c r="J114" s="229"/>
      <c r="K114" s="229"/>
      <c r="L114" s="229"/>
      <c r="M114" s="229"/>
      <c r="N114" s="229"/>
      <c r="O114" s="229"/>
      <c r="P114" s="229"/>
      <c r="Q114" s="229"/>
      <c r="R114" s="229"/>
    </row>
    <row r="115" spans="1:18">
      <c r="A115" s="229"/>
      <c r="B115" s="229"/>
      <c r="C115" s="229"/>
      <c r="D115" s="229"/>
      <c r="E115" s="229"/>
      <c r="F115" s="229"/>
      <c r="G115" s="229"/>
      <c r="H115" s="229"/>
      <c r="I115" s="229"/>
      <c r="J115" s="229"/>
      <c r="K115" s="229"/>
      <c r="L115" s="229"/>
      <c r="M115" s="229"/>
      <c r="N115" s="229"/>
      <c r="O115" s="229"/>
      <c r="P115" s="229"/>
      <c r="Q115" s="229"/>
      <c r="R115" s="229"/>
    </row>
    <row r="116" spans="1:18">
      <c r="A116" s="229"/>
      <c r="B116" s="229"/>
      <c r="C116" s="229"/>
      <c r="D116" s="229"/>
      <c r="E116" s="229"/>
      <c r="F116" s="229"/>
      <c r="G116" s="229"/>
      <c r="H116" s="229"/>
      <c r="I116" s="229"/>
      <c r="J116" s="229"/>
      <c r="K116" s="229"/>
      <c r="L116" s="229"/>
      <c r="M116" s="229"/>
      <c r="N116" s="229"/>
      <c r="O116" s="229"/>
      <c r="P116" s="229"/>
      <c r="Q116" s="229"/>
      <c r="R116" s="229"/>
    </row>
    <row r="117" spans="1:18">
      <c r="A117" s="229"/>
      <c r="B117" s="229"/>
      <c r="C117" s="229"/>
      <c r="D117" s="229"/>
      <c r="E117" s="229"/>
      <c r="F117" s="229"/>
      <c r="G117" s="229"/>
      <c r="H117" s="229"/>
      <c r="I117" s="229"/>
      <c r="J117" s="229"/>
      <c r="K117" s="229"/>
      <c r="L117" s="229"/>
      <c r="M117" s="229"/>
      <c r="N117" s="229"/>
      <c r="O117" s="229"/>
      <c r="P117" s="229"/>
      <c r="Q117" s="229"/>
      <c r="R117" s="229"/>
    </row>
    <row r="118" spans="1:18">
      <c r="A118" s="229"/>
      <c r="B118" s="229"/>
      <c r="C118" s="229"/>
      <c r="D118" s="229"/>
      <c r="E118" s="229"/>
      <c r="F118" s="229"/>
      <c r="G118" s="229"/>
      <c r="H118" s="229"/>
      <c r="I118" s="229"/>
      <c r="J118" s="229"/>
      <c r="K118" s="229"/>
      <c r="L118" s="229"/>
      <c r="M118" s="229"/>
      <c r="N118" s="229"/>
      <c r="O118" s="229"/>
      <c r="P118" s="229"/>
      <c r="Q118" s="229"/>
      <c r="R118" s="229"/>
    </row>
    <row r="119" spans="1:18">
      <c r="A119" s="229"/>
      <c r="B119" s="229"/>
      <c r="C119" s="229"/>
      <c r="D119" s="229"/>
      <c r="E119" s="229"/>
      <c r="F119" s="229"/>
      <c r="G119" s="229"/>
      <c r="H119" s="229"/>
      <c r="I119" s="229"/>
      <c r="J119" s="229"/>
      <c r="K119" s="229"/>
      <c r="L119" s="229"/>
      <c r="M119" s="229"/>
      <c r="N119" s="229"/>
      <c r="O119" s="229"/>
      <c r="P119" s="229"/>
      <c r="Q119" s="229"/>
      <c r="R119" s="229"/>
    </row>
    <row r="120" spans="1:18">
      <c r="A120" s="229"/>
      <c r="B120" s="229"/>
      <c r="C120" s="229"/>
      <c r="D120" s="229"/>
      <c r="E120" s="229"/>
      <c r="F120" s="229"/>
      <c r="G120" s="229"/>
      <c r="H120" s="229"/>
      <c r="I120" s="229"/>
      <c r="J120" s="229"/>
      <c r="K120" s="229"/>
      <c r="L120" s="229"/>
      <c r="M120" s="229"/>
      <c r="N120" s="229"/>
      <c r="O120" s="229"/>
      <c r="P120" s="229"/>
      <c r="Q120" s="229"/>
      <c r="R120" s="229"/>
    </row>
    <row r="121" spans="1:18">
      <c r="A121" s="229"/>
      <c r="B121" s="229"/>
      <c r="C121" s="229"/>
      <c r="D121" s="229"/>
      <c r="E121" s="229"/>
      <c r="F121" s="229"/>
      <c r="G121" s="229"/>
      <c r="H121" s="229"/>
      <c r="I121" s="229"/>
      <c r="J121" s="229"/>
      <c r="K121" s="229"/>
      <c r="L121" s="229"/>
      <c r="M121" s="229"/>
      <c r="N121" s="229"/>
      <c r="O121" s="229"/>
      <c r="P121" s="229"/>
      <c r="Q121" s="229"/>
      <c r="R121" s="229"/>
    </row>
    <row r="122" spans="1:18">
      <c r="A122" s="229"/>
      <c r="B122" s="229"/>
      <c r="C122" s="229"/>
      <c r="D122" s="229"/>
      <c r="E122" s="229"/>
      <c r="F122" s="229"/>
      <c r="G122" s="229"/>
      <c r="H122" s="229"/>
      <c r="I122" s="229"/>
      <c r="J122" s="229"/>
      <c r="K122" s="229"/>
      <c r="L122" s="229"/>
      <c r="M122" s="229"/>
      <c r="N122" s="229"/>
      <c r="O122" s="229"/>
      <c r="P122" s="229"/>
      <c r="Q122" s="229"/>
      <c r="R122" s="229"/>
    </row>
    <row r="123" spans="1:18">
      <c r="A123" s="229"/>
      <c r="B123" s="229"/>
      <c r="C123" s="229"/>
      <c r="D123" s="229"/>
      <c r="E123" s="229"/>
      <c r="F123" s="229"/>
      <c r="G123" s="229"/>
      <c r="H123" s="229"/>
      <c r="I123" s="229"/>
      <c r="J123" s="229"/>
      <c r="K123" s="229"/>
      <c r="L123" s="229"/>
      <c r="M123" s="229"/>
      <c r="N123" s="229"/>
      <c r="O123" s="229"/>
      <c r="P123" s="229"/>
      <c r="Q123" s="229"/>
      <c r="R123" s="229"/>
    </row>
    <row r="124" spans="1:18">
      <c r="A124" s="229"/>
      <c r="B124" s="229"/>
      <c r="C124" s="229"/>
      <c r="D124" s="229"/>
      <c r="E124" s="229"/>
      <c r="F124" s="229"/>
      <c r="G124" s="229"/>
      <c r="H124" s="229"/>
      <c r="I124" s="229"/>
      <c r="J124" s="229"/>
      <c r="K124" s="229"/>
      <c r="L124" s="229"/>
      <c r="M124" s="229"/>
      <c r="N124" s="229"/>
      <c r="O124" s="229"/>
      <c r="P124" s="229"/>
      <c r="Q124" s="229"/>
      <c r="R124" s="229"/>
    </row>
    <row r="125" spans="1:18">
      <c r="A125" s="229"/>
      <c r="B125" s="229"/>
      <c r="C125" s="229"/>
      <c r="D125" s="229"/>
      <c r="E125" s="229"/>
      <c r="F125" s="229"/>
      <c r="G125" s="229"/>
      <c r="H125" s="229"/>
      <c r="I125" s="229"/>
      <c r="J125" s="229"/>
      <c r="K125" s="229"/>
      <c r="L125" s="229"/>
      <c r="M125" s="229"/>
      <c r="N125" s="229"/>
      <c r="O125" s="229"/>
      <c r="P125" s="229"/>
      <c r="Q125" s="229"/>
      <c r="R125" s="229"/>
    </row>
    <row r="126" spans="1:18">
      <c r="A126" s="229"/>
      <c r="B126" s="229"/>
      <c r="C126" s="229"/>
      <c r="D126" s="229"/>
      <c r="E126" s="229"/>
      <c r="F126" s="229"/>
      <c r="G126" s="229"/>
      <c r="H126" s="229"/>
      <c r="I126" s="229"/>
      <c r="J126" s="229"/>
      <c r="K126" s="229"/>
      <c r="L126" s="229"/>
      <c r="M126" s="229"/>
      <c r="N126" s="229"/>
      <c r="O126" s="229"/>
      <c r="P126" s="229"/>
      <c r="Q126" s="229"/>
      <c r="R126" s="229"/>
    </row>
    <row r="127" spans="1:18">
      <c r="A127" s="229"/>
      <c r="B127" s="229"/>
      <c r="C127" s="229"/>
      <c r="D127" s="229"/>
      <c r="E127" s="229"/>
      <c r="F127" s="229"/>
      <c r="G127" s="229"/>
      <c r="H127" s="229"/>
      <c r="I127" s="229"/>
      <c r="J127" s="229"/>
      <c r="K127" s="229"/>
      <c r="L127" s="229"/>
      <c r="M127" s="229"/>
      <c r="N127" s="229"/>
      <c r="O127" s="229"/>
      <c r="P127" s="229"/>
      <c r="Q127" s="229"/>
      <c r="R127" s="229"/>
    </row>
    <row r="128" spans="1:18">
      <c r="A128" s="229"/>
      <c r="B128" s="229"/>
      <c r="C128" s="229"/>
      <c r="D128" s="229"/>
      <c r="E128" s="229"/>
      <c r="F128" s="229"/>
      <c r="G128" s="229"/>
      <c r="H128" s="229"/>
      <c r="I128" s="229"/>
      <c r="J128" s="229"/>
      <c r="K128" s="229"/>
      <c r="L128" s="229"/>
      <c r="M128" s="229"/>
      <c r="N128" s="229"/>
      <c r="O128" s="229"/>
      <c r="P128" s="229"/>
      <c r="Q128" s="229"/>
      <c r="R128" s="229"/>
    </row>
    <row r="129" spans="1:18">
      <c r="A129" s="229"/>
      <c r="B129" s="229"/>
      <c r="C129" s="229"/>
      <c r="D129" s="229"/>
      <c r="E129" s="229"/>
      <c r="F129" s="229"/>
      <c r="G129" s="229"/>
      <c r="H129" s="229"/>
      <c r="I129" s="229"/>
      <c r="J129" s="229"/>
      <c r="K129" s="229"/>
      <c r="L129" s="229"/>
      <c r="M129" s="229"/>
      <c r="N129" s="229"/>
      <c r="O129" s="229"/>
      <c r="P129" s="229"/>
      <c r="Q129" s="229"/>
      <c r="R129" s="229"/>
    </row>
    <row r="130" spans="1:18">
      <c r="A130" s="229"/>
      <c r="B130" s="229"/>
      <c r="C130" s="229"/>
      <c r="D130" s="229"/>
      <c r="E130" s="229"/>
      <c r="F130" s="229"/>
      <c r="G130" s="229"/>
      <c r="H130" s="229"/>
      <c r="I130" s="229"/>
      <c r="J130" s="229"/>
      <c r="K130" s="229"/>
      <c r="L130" s="229"/>
      <c r="M130" s="229"/>
      <c r="N130" s="229"/>
      <c r="O130" s="229"/>
      <c r="P130" s="229"/>
      <c r="Q130" s="229"/>
      <c r="R130" s="229"/>
    </row>
    <row r="131" spans="1:18">
      <c r="A131" s="229"/>
      <c r="B131" s="229"/>
      <c r="C131" s="229"/>
      <c r="D131" s="229"/>
      <c r="E131" s="229"/>
      <c r="F131" s="229"/>
      <c r="G131" s="229"/>
      <c r="H131" s="229"/>
      <c r="I131" s="229"/>
      <c r="J131" s="229"/>
      <c r="K131" s="229"/>
      <c r="L131" s="229"/>
      <c r="M131" s="229"/>
      <c r="N131" s="229"/>
      <c r="O131" s="229"/>
      <c r="P131" s="229"/>
      <c r="Q131" s="229"/>
      <c r="R131" s="229"/>
    </row>
    <row r="132" spans="1:18">
      <c r="A132" s="229"/>
      <c r="B132" s="229"/>
      <c r="C132" s="229"/>
      <c r="D132" s="229"/>
      <c r="E132" s="229"/>
      <c r="F132" s="229"/>
      <c r="G132" s="229"/>
      <c r="H132" s="229"/>
      <c r="I132" s="229"/>
      <c r="J132" s="229"/>
      <c r="K132" s="229"/>
      <c r="L132" s="229"/>
      <c r="M132" s="229"/>
      <c r="N132" s="229"/>
      <c r="O132" s="229"/>
      <c r="P132" s="229"/>
      <c r="Q132" s="229"/>
      <c r="R132" s="229"/>
    </row>
    <row r="133" spans="1:18">
      <c r="A133" s="229"/>
      <c r="B133" s="229"/>
      <c r="C133" s="229"/>
      <c r="D133" s="229"/>
      <c r="E133" s="229"/>
      <c r="F133" s="229"/>
      <c r="G133" s="229"/>
      <c r="H133" s="229"/>
      <c r="I133" s="229"/>
      <c r="J133" s="229"/>
      <c r="K133" s="229"/>
      <c r="L133" s="229"/>
      <c r="M133" s="229"/>
      <c r="N133" s="229"/>
      <c r="O133" s="229"/>
      <c r="P133" s="229"/>
      <c r="Q133" s="229"/>
      <c r="R133" s="229"/>
    </row>
    <row r="134" spans="1:18">
      <c r="A134" s="229"/>
      <c r="B134" s="229"/>
      <c r="C134" s="229"/>
      <c r="D134" s="229"/>
      <c r="E134" s="229"/>
      <c r="F134" s="229"/>
      <c r="G134" s="229"/>
      <c r="H134" s="229"/>
      <c r="I134" s="229"/>
      <c r="J134" s="229"/>
      <c r="K134" s="229"/>
      <c r="L134" s="229"/>
      <c r="M134" s="229"/>
      <c r="N134" s="229"/>
      <c r="O134" s="229"/>
      <c r="P134" s="229"/>
      <c r="Q134" s="229"/>
      <c r="R134" s="229"/>
    </row>
    <row r="135" spans="1:18">
      <c r="A135" s="229"/>
      <c r="B135" s="229"/>
      <c r="C135" s="229"/>
      <c r="D135" s="229"/>
      <c r="E135" s="229"/>
      <c r="F135" s="229"/>
      <c r="G135" s="229"/>
      <c r="H135" s="229"/>
      <c r="I135" s="229"/>
      <c r="J135" s="229"/>
      <c r="K135" s="229"/>
      <c r="L135" s="229"/>
      <c r="M135" s="229"/>
      <c r="N135" s="229"/>
      <c r="O135" s="229"/>
      <c r="P135" s="229"/>
      <c r="Q135" s="229"/>
      <c r="R135" s="229"/>
    </row>
    <row r="136" spans="1:18">
      <c r="A136" s="229"/>
      <c r="B136" s="229"/>
      <c r="C136" s="229"/>
      <c r="D136" s="229"/>
      <c r="E136" s="229"/>
      <c r="F136" s="229"/>
      <c r="G136" s="229"/>
      <c r="H136" s="229"/>
      <c r="I136" s="229"/>
      <c r="J136" s="229"/>
      <c r="K136" s="229"/>
      <c r="L136" s="229"/>
      <c r="M136" s="229"/>
      <c r="N136" s="229"/>
      <c r="O136" s="229"/>
      <c r="P136" s="229"/>
      <c r="Q136" s="229"/>
      <c r="R136" s="229"/>
    </row>
    <row r="137" spans="1:18">
      <c r="A137" s="229"/>
      <c r="B137" s="229"/>
      <c r="C137" s="229"/>
      <c r="D137" s="229"/>
      <c r="E137" s="229"/>
      <c r="F137" s="229"/>
      <c r="G137" s="229"/>
      <c r="H137" s="229"/>
      <c r="I137" s="229"/>
      <c r="J137" s="229"/>
      <c r="K137" s="229"/>
      <c r="L137" s="229"/>
      <c r="M137" s="229"/>
      <c r="N137" s="229"/>
      <c r="O137" s="229"/>
      <c r="P137" s="229"/>
      <c r="Q137" s="229"/>
      <c r="R137" s="229"/>
    </row>
    <row r="138" spans="1:18">
      <c r="A138" s="229"/>
      <c r="B138" s="229"/>
      <c r="C138" s="229"/>
      <c r="D138" s="229"/>
      <c r="E138" s="229"/>
      <c r="F138" s="229"/>
      <c r="G138" s="229"/>
      <c r="H138" s="229"/>
      <c r="I138" s="229"/>
      <c r="J138" s="229"/>
      <c r="K138" s="229"/>
      <c r="L138" s="229"/>
      <c r="M138" s="229"/>
      <c r="N138" s="229"/>
      <c r="O138" s="229"/>
      <c r="P138" s="229"/>
      <c r="Q138" s="229"/>
      <c r="R138" s="229"/>
    </row>
    <row r="139" spans="1:18">
      <c r="A139" s="229"/>
      <c r="B139" s="229"/>
      <c r="C139" s="229"/>
      <c r="D139" s="229"/>
      <c r="E139" s="229"/>
      <c r="F139" s="229"/>
      <c r="G139" s="229"/>
      <c r="H139" s="229"/>
      <c r="I139" s="229"/>
      <c r="J139" s="229"/>
      <c r="K139" s="229"/>
      <c r="L139" s="229"/>
      <c r="M139" s="229"/>
      <c r="N139" s="229"/>
      <c r="O139" s="229"/>
      <c r="P139" s="229"/>
      <c r="Q139" s="229"/>
      <c r="R139" s="229"/>
    </row>
    <row r="140" spans="1:18">
      <c r="A140" s="229"/>
      <c r="B140" s="229"/>
      <c r="C140" s="229"/>
      <c r="D140" s="229"/>
      <c r="E140" s="229"/>
      <c r="F140" s="229"/>
      <c r="G140" s="229"/>
      <c r="H140" s="229"/>
      <c r="I140" s="229"/>
      <c r="J140" s="229"/>
      <c r="K140" s="229"/>
      <c r="L140" s="229"/>
      <c r="M140" s="229"/>
      <c r="N140" s="229"/>
      <c r="O140" s="229"/>
      <c r="P140" s="229"/>
      <c r="Q140" s="229"/>
      <c r="R140" s="229"/>
    </row>
    <row r="141" spans="1:18">
      <c r="A141" s="229"/>
      <c r="B141" s="229"/>
      <c r="C141" s="229"/>
      <c r="D141" s="229"/>
      <c r="E141" s="229"/>
      <c r="F141" s="229"/>
      <c r="G141" s="229"/>
      <c r="H141" s="229"/>
      <c r="I141" s="229"/>
      <c r="J141" s="229"/>
      <c r="K141" s="229"/>
      <c r="L141" s="229"/>
      <c r="M141" s="229"/>
      <c r="N141" s="229"/>
      <c r="O141" s="229"/>
      <c r="P141" s="229"/>
      <c r="Q141" s="229"/>
      <c r="R141" s="229"/>
    </row>
    <row r="142" spans="1:18">
      <c r="A142" s="229"/>
      <c r="B142" s="229"/>
      <c r="C142" s="229"/>
      <c r="D142" s="229"/>
      <c r="E142" s="229"/>
      <c r="F142" s="229"/>
      <c r="G142" s="229"/>
      <c r="H142" s="229"/>
      <c r="I142" s="229"/>
      <c r="J142" s="229"/>
      <c r="K142" s="229"/>
      <c r="L142" s="229"/>
      <c r="M142" s="229"/>
      <c r="N142" s="229"/>
      <c r="O142" s="229"/>
      <c r="P142" s="229"/>
      <c r="Q142" s="229"/>
      <c r="R142" s="229"/>
    </row>
    <row r="143" spans="1:18">
      <c r="A143" s="229"/>
      <c r="B143" s="229"/>
      <c r="C143" s="229"/>
      <c r="D143" s="229"/>
      <c r="E143" s="229"/>
      <c r="F143" s="229"/>
      <c r="G143" s="229"/>
      <c r="H143" s="229"/>
      <c r="I143" s="229"/>
      <c r="J143" s="229"/>
      <c r="K143" s="229"/>
      <c r="L143" s="229"/>
      <c r="M143" s="229"/>
      <c r="N143" s="229"/>
      <c r="O143" s="229"/>
      <c r="P143" s="229"/>
      <c r="Q143" s="229"/>
      <c r="R143" s="229"/>
    </row>
    <row r="144" spans="1:18">
      <c r="A144" s="229"/>
      <c r="B144" s="229"/>
      <c r="C144" s="229"/>
      <c r="D144" s="229"/>
      <c r="E144" s="229"/>
      <c r="F144" s="229"/>
      <c r="G144" s="229"/>
      <c r="H144" s="229"/>
      <c r="I144" s="229"/>
      <c r="J144" s="229"/>
      <c r="K144" s="229"/>
      <c r="L144" s="229"/>
      <c r="M144" s="229"/>
      <c r="N144" s="229"/>
      <c r="O144" s="229"/>
      <c r="P144" s="229"/>
      <c r="Q144" s="229"/>
      <c r="R144" s="229"/>
    </row>
    <row r="145" spans="1:18">
      <c r="A145" s="229"/>
      <c r="B145" s="229"/>
      <c r="C145" s="229"/>
      <c r="D145" s="229"/>
      <c r="E145" s="229"/>
      <c r="F145" s="229"/>
      <c r="G145" s="229"/>
      <c r="H145" s="229"/>
      <c r="I145" s="229"/>
      <c r="J145" s="229"/>
      <c r="K145" s="229"/>
      <c r="L145" s="229"/>
      <c r="M145" s="229"/>
      <c r="N145" s="229"/>
      <c r="O145" s="229"/>
      <c r="P145" s="229"/>
      <c r="Q145" s="229"/>
      <c r="R145" s="229"/>
    </row>
    <row r="146" spans="1:18">
      <c r="A146" s="229"/>
      <c r="B146" s="229"/>
      <c r="C146" s="229"/>
      <c r="D146" s="229"/>
      <c r="E146" s="229"/>
      <c r="F146" s="229"/>
      <c r="G146" s="229"/>
      <c r="H146" s="229"/>
      <c r="I146" s="229"/>
      <c r="J146" s="229"/>
      <c r="K146" s="229"/>
      <c r="L146" s="229"/>
      <c r="M146" s="229"/>
      <c r="N146" s="229"/>
      <c r="O146" s="229"/>
      <c r="P146" s="229"/>
      <c r="Q146" s="229"/>
      <c r="R146" s="229"/>
    </row>
    <row r="147" spans="1:18">
      <c r="A147" s="229"/>
      <c r="B147" s="229"/>
      <c r="C147" s="229"/>
      <c r="D147" s="229"/>
      <c r="E147" s="229"/>
      <c r="F147" s="229"/>
      <c r="G147" s="229"/>
      <c r="H147" s="229"/>
      <c r="I147" s="229"/>
      <c r="J147" s="229"/>
      <c r="K147" s="229"/>
      <c r="L147" s="229"/>
      <c r="M147" s="229"/>
      <c r="N147" s="229"/>
      <c r="O147" s="229"/>
      <c r="P147" s="229"/>
      <c r="Q147" s="229"/>
      <c r="R147" s="229"/>
    </row>
    <row r="148" spans="1:18">
      <c r="A148" s="229"/>
      <c r="B148" s="229"/>
      <c r="C148" s="229"/>
      <c r="D148" s="229"/>
      <c r="E148" s="229"/>
      <c r="F148" s="229"/>
      <c r="G148" s="229"/>
      <c r="H148" s="229"/>
      <c r="I148" s="229"/>
      <c r="J148" s="229"/>
      <c r="K148" s="229"/>
      <c r="L148" s="229"/>
      <c r="M148" s="229"/>
      <c r="N148" s="229"/>
      <c r="O148" s="229"/>
      <c r="P148" s="229"/>
      <c r="Q148" s="229"/>
      <c r="R148" s="229"/>
    </row>
    <row r="149" spans="1:18">
      <c r="A149" s="229"/>
      <c r="B149" s="229"/>
      <c r="C149" s="229"/>
      <c r="D149" s="229"/>
      <c r="E149" s="229"/>
      <c r="F149" s="229"/>
      <c r="G149" s="229"/>
      <c r="H149" s="229"/>
      <c r="I149" s="229"/>
      <c r="J149" s="229"/>
      <c r="K149" s="229"/>
      <c r="L149" s="229"/>
      <c r="M149" s="229"/>
      <c r="N149" s="229"/>
      <c r="O149" s="229"/>
      <c r="P149" s="229"/>
      <c r="Q149" s="229"/>
      <c r="R149" s="229"/>
    </row>
    <row r="150" spans="1:18">
      <c r="A150" s="229"/>
      <c r="B150" s="229"/>
      <c r="C150" s="229"/>
      <c r="D150" s="229"/>
      <c r="E150" s="229"/>
      <c r="F150" s="229"/>
      <c r="G150" s="229"/>
      <c r="H150" s="229"/>
      <c r="I150" s="229"/>
      <c r="J150" s="229"/>
      <c r="K150" s="229"/>
      <c r="L150" s="229"/>
      <c r="M150" s="229"/>
      <c r="N150" s="229"/>
      <c r="O150" s="229"/>
      <c r="P150" s="229"/>
      <c r="Q150" s="229"/>
      <c r="R150" s="229"/>
    </row>
    <row r="151" spans="1:18">
      <c r="A151" s="229"/>
      <c r="B151" s="229"/>
      <c r="C151" s="229"/>
      <c r="D151" s="229"/>
      <c r="E151" s="229"/>
      <c r="F151" s="229"/>
      <c r="G151" s="229"/>
      <c r="H151" s="229"/>
      <c r="I151" s="229"/>
      <c r="J151" s="229"/>
      <c r="K151" s="229"/>
      <c r="L151" s="229"/>
      <c r="M151" s="229"/>
      <c r="N151" s="229"/>
      <c r="O151" s="229"/>
      <c r="P151" s="229"/>
      <c r="Q151" s="229"/>
      <c r="R151" s="229"/>
    </row>
    <row r="152" spans="1:18">
      <c r="A152" s="229"/>
      <c r="B152" s="229"/>
      <c r="C152" s="229"/>
      <c r="D152" s="229"/>
      <c r="E152" s="229"/>
      <c r="F152" s="229"/>
      <c r="G152" s="229"/>
      <c r="H152" s="229"/>
      <c r="I152" s="229"/>
      <c r="J152" s="229"/>
      <c r="K152" s="229"/>
      <c r="L152" s="229"/>
      <c r="M152" s="229"/>
      <c r="N152" s="229"/>
      <c r="O152" s="229"/>
      <c r="P152" s="229"/>
      <c r="Q152" s="229"/>
      <c r="R152" s="229"/>
    </row>
    <row r="153" spans="1:18">
      <c r="A153" s="229"/>
      <c r="B153" s="229"/>
      <c r="C153" s="229"/>
      <c r="D153" s="229"/>
      <c r="E153" s="229"/>
      <c r="F153" s="229"/>
      <c r="G153" s="229"/>
      <c r="H153" s="229"/>
      <c r="I153" s="229"/>
      <c r="J153" s="229"/>
      <c r="K153" s="229"/>
      <c r="L153" s="229"/>
      <c r="M153" s="229"/>
      <c r="N153" s="229"/>
      <c r="O153" s="229"/>
      <c r="P153" s="229"/>
      <c r="Q153" s="229"/>
      <c r="R153" s="229"/>
    </row>
    <row r="154" spans="1:18">
      <c r="A154" s="229"/>
      <c r="B154" s="229"/>
      <c r="C154" s="229"/>
      <c r="D154" s="229"/>
      <c r="E154" s="229"/>
      <c r="F154" s="229"/>
      <c r="G154" s="229"/>
      <c r="H154" s="229"/>
      <c r="I154" s="229"/>
      <c r="J154" s="229"/>
      <c r="K154" s="229"/>
      <c r="L154" s="229"/>
      <c r="M154" s="229"/>
      <c r="N154" s="229"/>
      <c r="O154" s="229"/>
      <c r="P154" s="229"/>
      <c r="Q154" s="229"/>
      <c r="R154" s="229"/>
    </row>
    <row r="155" spans="1:18">
      <c r="A155" s="229"/>
      <c r="B155" s="229"/>
      <c r="C155" s="229"/>
      <c r="D155" s="229"/>
      <c r="E155" s="229"/>
      <c r="F155" s="229"/>
      <c r="G155" s="229"/>
      <c r="H155" s="229"/>
      <c r="I155" s="229"/>
      <c r="J155" s="229"/>
      <c r="K155" s="229"/>
      <c r="L155" s="229"/>
      <c r="M155" s="229"/>
      <c r="N155" s="229"/>
      <c r="O155" s="229"/>
      <c r="P155" s="229"/>
      <c r="Q155" s="229"/>
      <c r="R155" s="229"/>
    </row>
    <row r="156" spans="1:18">
      <c r="A156" s="229"/>
      <c r="B156" s="229"/>
      <c r="C156" s="229"/>
      <c r="D156" s="229"/>
      <c r="E156" s="229"/>
      <c r="F156" s="229"/>
      <c r="G156" s="229"/>
      <c r="H156" s="229"/>
      <c r="I156" s="229"/>
      <c r="J156" s="229"/>
      <c r="K156" s="229"/>
      <c r="L156" s="229"/>
      <c r="M156" s="229"/>
      <c r="N156" s="229"/>
      <c r="O156" s="229"/>
      <c r="P156" s="229"/>
      <c r="Q156" s="229"/>
      <c r="R156" s="229"/>
    </row>
    <row r="157" spans="1:18">
      <c r="A157" s="229"/>
      <c r="B157" s="229"/>
      <c r="C157" s="229"/>
      <c r="D157" s="229"/>
      <c r="E157" s="229"/>
      <c r="F157" s="229"/>
      <c r="G157" s="229"/>
      <c r="H157" s="229"/>
      <c r="I157" s="229"/>
      <c r="J157" s="229"/>
      <c r="K157" s="229"/>
      <c r="L157" s="229"/>
      <c r="M157" s="229"/>
      <c r="N157" s="229"/>
      <c r="O157" s="229"/>
      <c r="P157" s="229"/>
      <c r="Q157" s="229"/>
      <c r="R157" s="229"/>
    </row>
    <row r="158" spans="1:18">
      <c r="A158" s="229"/>
      <c r="B158" s="229"/>
      <c r="C158" s="229"/>
      <c r="D158" s="229"/>
      <c r="E158" s="229"/>
      <c r="F158" s="229"/>
      <c r="G158" s="229"/>
      <c r="H158" s="229"/>
      <c r="I158" s="229"/>
      <c r="J158" s="229"/>
      <c r="K158" s="229"/>
      <c r="L158" s="229"/>
      <c r="M158" s="229"/>
      <c r="N158" s="229"/>
      <c r="O158" s="229"/>
      <c r="P158" s="229"/>
      <c r="Q158" s="229"/>
      <c r="R158" s="229"/>
    </row>
    <row r="159" spans="1:18">
      <c r="A159" s="229"/>
      <c r="B159" s="229"/>
      <c r="C159" s="229"/>
      <c r="D159" s="229"/>
      <c r="E159" s="229"/>
      <c r="F159" s="229"/>
      <c r="G159" s="229"/>
      <c r="H159" s="229"/>
      <c r="I159" s="229"/>
      <c r="J159" s="229"/>
      <c r="K159" s="229"/>
      <c r="L159" s="229"/>
      <c r="M159" s="229"/>
      <c r="N159" s="229"/>
      <c r="O159" s="229"/>
      <c r="P159" s="229"/>
      <c r="Q159" s="229"/>
      <c r="R159" s="229"/>
    </row>
    <row r="160" spans="1:18">
      <c r="A160" s="229"/>
      <c r="B160" s="229"/>
      <c r="C160" s="229"/>
      <c r="D160" s="229"/>
      <c r="E160" s="229"/>
      <c r="F160" s="229"/>
      <c r="G160" s="229"/>
      <c r="H160" s="229"/>
      <c r="I160" s="229"/>
      <c r="J160" s="229"/>
      <c r="K160" s="229"/>
      <c r="L160" s="229"/>
      <c r="M160" s="229"/>
      <c r="N160" s="229"/>
      <c r="O160" s="229"/>
      <c r="P160" s="229"/>
      <c r="Q160" s="229"/>
      <c r="R160" s="229"/>
    </row>
    <row r="161" spans="1:18">
      <c r="A161" s="229"/>
      <c r="B161" s="229"/>
      <c r="C161" s="229"/>
      <c r="D161" s="229"/>
      <c r="E161" s="229"/>
      <c r="F161" s="229"/>
      <c r="G161" s="229"/>
      <c r="H161" s="229"/>
      <c r="I161" s="229"/>
      <c r="J161" s="229"/>
      <c r="K161" s="229"/>
      <c r="L161" s="229"/>
      <c r="M161" s="229"/>
      <c r="N161" s="229"/>
      <c r="O161" s="229"/>
      <c r="P161" s="229"/>
      <c r="Q161" s="229"/>
      <c r="R161" s="229"/>
    </row>
    <row r="162" spans="1:18">
      <c r="A162" s="229"/>
      <c r="B162" s="229"/>
      <c r="C162" s="229"/>
      <c r="D162" s="229"/>
      <c r="E162" s="229"/>
      <c r="F162" s="229"/>
      <c r="G162" s="229"/>
      <c r="H162" s="229"/>
      <c r="I162" s="229"/>
      <c r="J162" s="229"/>
      <c r="K162" s="229"/>
      <c r="L162" s="229"/>
      <c r="M162" s="229"/>
      <c r="N162" s="229"/>
      <c r="O162" s="229"/>
      <c r="P162" s="229"/>
      <c r="Q162" s="229"/>
      <c r="R162" s="229"/>
    </row>
    <row r="163" spans="1:18">
      <c r="A163" s="229"/>
      <c r="B163" s="229"/>
      <c r="C163" s="229"/>
      <c r="D163" s="229"/>
      <c r="E163" s="229"/>
      <c r="F163" s="229"/>
      <c r="G163" s="229"/>
      <c r="H163" s="229"/>
      <c r="I163" s="229"/>
      <c r="J163" s="229"/>
      <c r="K163" s="229"/>
      <c r="L163" s="229"/>
      <c r="M163" s="229"/>
      <c r="N163" s="229"/>
      <c r="O163" s="229"/>
      <c r="P163" s="229"/>
      <c r="Q163" s="229"/>
      <c r="R163" s="229"/>
    </row>
    <row r="164" spans="1:18">
      <c r="A164" s="229"/>
      <c r="B164" s="229"/>
      <c r="C164" s="229"/>
      <c r="D164" s="229"/>
      <c r="E164" s="229"/>
      <c r="F164" s="229"/>
      <c r="G164" s="229"/>
      <c r="H164" s="229"/>
      <c r="I164" s="229"/>
      <c r="J164" s="229"/>
      <c r="K164" s="229"/>
      <c r="L164" s="229"/>
      <c r="M164" s="229"/>
      <c r="N164" s="229"/>
      <c r="O164" s="229"/>
      <c r="P164" s="229"/>
      <c r="Q164" s="229"/>
      <c r="R164" s="229"/>
    </row>
    <row r="165" spans="1:18">
      <c r="A165" s="229"/>
      <c r="B165" s="229"/>
      <c r="C165" s="229"/>
      <c r="D165" s="229"/>
      <c r="E165" s="229"/>
      <c r="F165" s="229"/>
      <c r="G165" s="229"/>
      <c r="H165" s="229"/>
      <c r="I165" s="229"/>
      <c r="J165" s="229"/>
      <c r="K165" s="229"/>
      <c r="L165" s="229"/>
      <c r="M165" s="229"/>
      <c r="N165" s="229"/>
      <c r="O165" s="229"/>
      <c r="P165" s="229"/>
      <c r="Q165" s="229"/>
      <c r="R165" s="229"/>
    </row>
    <row r="166" spans="1:18">
      <c r="A166" s="229"/>
      <c r="B166" s="229"/>
      <c r="C166" s="229"/>
      <c r="D166" s="229"/>
      <c r="E166" s="229"/>
      <c r="F166" s="229"/>
      <c r="G166" s="229"/>
      <c r="H166" s="229"/>
      <c r="I166" s="229"/>
      <c r="J166" s="229"/>
      <c r="K166" s="229"/>
      <c r="L166" s="229"/>
      <c r="M166" s="229"/>
      <c r="N166" s="229"/>
      <c r="O166" s="229"/>
      <c r="P166" s="229"/>
      <c r="Q166" s="229"/>
      <c r="R166" s="229"/>
    </row>
    <row r="167" spans="1:18">
      <c r="A167" s="229"/>
      <c r="B167" s="229"/>
      <c r="C167" s="229"/>
      <c r="D167" s="229"/>
      <c r="E167" s="229"/>
      <c r="F167" s="229"/>
      <c r="G167" s="229"/>
      <c r="H167" s="229"/>
      <c r="I167" s="229"/>
      <c r="J167" s="229"/>
      <c r="K167" s="229"/>
      <c r="L167" s="229"/>
      <c r="M167" s="229"/>
      <c r="N167" s="229"/>
      <c r="O167" s="229"/>
      <c r="P167" s="229"/>
      <c r="Q167" s="229"/>
      <c r="R167" s="229"/>
    </row>
    <row r="168" spans="1:18">
      <c r="A168" s="229"/>
      <c r="B168" s="229"/>
      <c r="C168" s="229"/>
      <c r="D168" s="229"/>
      <c r="E168" s="229"/>
      <c r="F168" s="229"/>
      <c r="G168" s="229"/>
      <c r="H168" s="229"/>
      <c r="I168" s="229"/>
      <c r="J168" s="229"/>
      <c r="K168" s="229"/>
      <c r="L168" s="229"/>
      <c r="M168" s="229"/>
      <c r="N168" s="229"/>
      <c r="O168" s="229"/>
      <c r="P168" s="229"/>
      <c r="Q168" s="229"/>
      <c r="R168" s="229"/>
    </row>
    <row r="169" spans="1:18">
      <c r="A169" s="229"/>
      <c r="B169" s="229"/>
      <c r="C169" s="229"/>
      <c r="D169" s="229"/>
      <c r="E169" s="229"/>
      <c r="F169" s="229"/>
      <c r="G169" s="229"/>
      <c r="H169" s="229"/>
      <c r="I169" s="229"/>
      <c r="J169" s="229"/>
      <c r="K169" s="229"/>
      <c r="L169" s="229"/>
      <c r="M169" s="229"/>
      <c r="N169" s="229"/>
      <c r="O169" s="229"/>
      <c r="P169" s="229"/>
      <c r="Q169" s="229"/>
      <c r="R169" s="229"/>
    </row>
    <row r="170" spans="1:18">
      <c r="A170" s="229"/>
      <c r="B170" s="229"/>
      <c r="C170" s="229"/>
      <c r="D170" s="229"/>
      <c r="E170" s="229"/>
      <c r="F170" s="229"/>
      <c r="G170" s="229"/>
      <c r="H170" s="229"/>
      <c r="I170" s="229"/>
      <c r="J170" s="229"/>
      <c r="K170" s="229"/>
      <c r="L170" s="229"/>
      <c r="M170" s="229"/>
      <c r="N170" s="229"/>
      <c r="O170" s="229"/>
      <c r="P170" s="229"/>
      <c r="Q170" s="229"/>
      <c r="R170" s="229"/>
    </row>
    <row r="171" spans="1:18">
      <c r="A171" s="229"/>
      <c r="B171" s="229"/>
      <c r="C171" s="229"/>
      <c r="D171" s="229"/>
      <c r="E171" s="229"/>
      <c r="F171" s="229"/>
      <c r="G171" s="229"/>
      <c r="H171" s="229"/>
      <c r="I171" s="229"/>
      <c r="J171" s="229"/>
      <c r="K171" s="229"/>
      <c r="L171" s="229"/>
      <c r="M171" s="229"/>
      <c r="N171" s="229"/>
      <c r="O171" s="229"/>
      <c r="P171" s="229"/>
      <c r="Q171" s="229"/>
      <c r="R171" s="229"/>
    </row>
    <row r="172" spans="1:18">
      <c r="A172" s="229"/>
      <c r="B172" s="229"/>
      <c r="C172" s="229"/>
      <c r="D172" s="229"/>
      <c r="E172" s="229"/>
      <c r="F172" s="229"/>
      <c r="G172" s="229"/>
      <c r="H172" s="229"/>
      <c r="I172" s="229"/>
      <c r="J172" s="229"/>
      <c r="K172" s="229"/>
      <c r="L172" s="229"/>
      <c r="M172" s="229"/>
      <c r="N172" s="229"/>
      <c r="O172" s="229"/>
      <c r="P172" s="229"/>
      <c r="Q172" s="229"/>
      <c r="R172" s="229"/>
    </row>
    <row r="173" spans="1:18">
      <c r="A173" s="229"/>
      <c r="B173" s="229"/>
      <c r="C173" s="229"/>
      <c r="D173" s="229"/>
      <c r="E173" s="229"/>
      <c r="F173" s="229"/>
      <c r="G173" s="229"/>
      <c r="H173" s="229"/>
      <c r="I173" s="229"/>
      <c r="J173" s="229"/>
      <c r="K173" s="229"/>
      <c r="L173" s="229"/>
      <c r="M173" s="229"/>
      <c r="N173" s="229"/>
      <c r="O173" s="229"/>
      <c r="P173" s="229"/>
      <c r="Q173" s="229"/>
      <c r="R173" s="229"/>
    </row>
    <row r="174" spans="1:18">
      <c r="A174" s="229"/>
      <c r="B174" s="229"/>
      <c r="C174" s="229"/>
      <c r="D174" s="229"/>
      <c r="E174" s="229"/>
      <c r="F174" s="229"/>
      <c r="G174" s="229"/>
      <c r="H174" s="229"/>
      <c r="I174" s="229"/>
      <c r="J174" s="229"/>
      <c r="K174" s="229"/>
      <c r="L174" s="229"/>
      <c r="M174" s="229"/>
      <c r="N174" s="229"/>
      <c r="O174" s="229"/>
      <c r="P174" s="229"/>
      <c r="Q174" s="229"/>
      <c r="R174" s="229"/>
    </row>
    <row r="175" spans="1:18">
      <c r="A175" s="229"/>
      <c r="B175" s="229"/>
      <c r="C175" s="229"/>
      <c r="D175" s="229"/>
      <c r="E175" s="229"/>
      <c r="F175" s="229"/>
      <c r="G175" s="229"/>
      <c r="H175" s="229"/>
      <c r="I175" s="229"/>
      <c r="J175" s="229"/>
      <c r="K175" s="229"/>
      <c r="L175" s="229"/>
      <c r="M175" s="229"/>
      <c r="N175" s="229"/>
      <c r="O175" s="229"/>
      <c r="P175" s="229"/>
      <c r="Q175" s="229"/>
      <c r="R175" s="229"/>
    </row>
    <row r="176" spans="1:18">
      <c r="A176" s="229"/>
      <c r="B176" s="229"/>
      <c r="C176" s="229"/>
      <c r="D176" s="229"/>
      <c r="E176" s="229"/>
      <c r="F176" s="229"/>
      <c r="G176" s="229"/>
      <c r="H176" s="229"/>
      <c r="I176" s="229"/>
      <c r="J176" s="229"/>
      <c r="K176" s="229"/>
      <c r="L176" s="229"/>
      <c r="M176" s="229"/>
      <c r="N176" s="229"/>
      <c r="O176" s="229"/>
      <c r="P176" s="229"/>
      <c r="Q176" s="229"/>
      <c r="R176" s="229"/>
    </row>
    <row r="177" spans="1:18">
      <c r="A177" s="229"/>
      <c r="B177" s="229"/>
      <c r="C177" s="229"/>
      <c r="D177" s="229"/>
      <c r="E177" s="229"/>
      <c r="F177" s="229"/>
      <c r="G177" s="229"/>
      <c r="H177" s="229"/>
      <c r="I177" s="229"/>
      <c r="J177" s="229"/>
      <c r="K177" s="229"/>
      <c r="L177" s="229"/>
      <c r="M177" s="229"/>
      <c r="N177" s="229"/>
      <c r="O177" s="229"/>
      <c r="P177" s="229"/>
      <c r="Q177" s="229"/>
      <c r="R177" s="229"/>
    </row>
    <row r="178" spans="1:18">
      <c r="A178" s="229"/>
      <c r="B178" s="229"/>
      <c r="C178" s="229"/>
      <c r="D178" s="229"/>
      <c r="E178" s="229"/>
      <c r="F178" s="229"/>
      <c r="G178" s="229"/>
      <c r="H178" s="229"/>
      <c r="I178" s="229"/>
      <c r="J178" s="229"/>
      <c r="K178" s="229"/>
      <c r="L178" s="229"/>
      <c r="M178" s="229"/>
      <c r="N178" s="229"/>
      <c r="O178" s="229"/>
      <c r="P178" s="229"/>
      <c r="Q178" s="229"/>
      <c r="R178" s="229"/>
    </row>
    <row r="179" spans="1:18">
      <c r="A179" s="229"/>
      <c r="B179" s="229"/>
      <c r="C179" s="229"/>
      <c r="D179" s="229"/>
      <c r="E179" s="229"/>
      <c r="F179" s="229"/>
      <c r="G179" s="229"/>
      <c r="H179" s="229"/>
      <c r="I179" s="229"/>
      <c r="J179" s="229"/>
      <c r="K179" s="229"/>
      <c r="L179" s="229"/>
      <c r="M179" s="229"/>
      <c r="N179" s="229"/>
      <c r="O179" s="229"/>
      <c r="P179" s="229"/>
      <c r="Q179" s="229"/>
      <c r="R179" s="229"/>
    </row>
    <row r="180" spans="1:18">
      <c r="A180" s="229"/>
      <c r="B180" s="229"/>
      <c r="C180" s="229"/>
      <c r="D180" s="229"/>
      <c r="E180" s="229"/>
      <c r="F180" s="229"/>
      <c r="G180" s="229"/>
      <c r="H180" s="229"/>
      <c r="I180" s="229"/>
      <c r="J180" s="229"/>
      <c r="K180" s="229"/>
      <c r="L180" s="229"/>
      <c r="M180" s="229"/>
      <c r="N180" s="229"/>
      <c r="O180" s="229"/>
      <c r="P180" s="229"/>
      <c r="Q180" s="229"/>
      <c r="R180" s="229"/>
    </row>
    <row r="181" spans="1:18">
      <c r="A181" s="229"/>
      <c r="B181" s="229"/>
      <c r="C181" s="229"/>
      <c r="D181" s="229"/>
      <c r="E181" s="229"/>
      <c r="F181" s="229"/>
      <c r="G181" s="229"/>
      <c r="H181" s="229"/>
      <c r="I181" s="229"/>
      <c r="J181" s="229"/>
      <c r="K181" s="229"/>
      <c r="L181" s="229"/>
      <c r="M181" s="229"/>
      <c r="N181" s="229"/>
      <c r="O181" s="229"/>
      <c r="P181" s="229"/>
      <c r="Q181" s="229"/>
      <c r="R181" s="229"/>
    </row>
    <row r="182" spans="1:18">
      <c r="A182" s="229"/>
      <c r="B182" s="229"/>
      <c r="C182" s="229"/>
      <c r="D182" s="229"/>
      <c r="E182" s="229"/>
      <c r="F182" s="229"/>
      <c r="G182" s="229"/>
      <c r="H182" s="229"/>
      <c r="I182" s="229"/>
      <c r="J182" s="229"/>
      <c r="K182" s="229"/>
      <c r="L182" s="229"/>
      <c r="M182" s="229"/>
      <c r="N182" s="229"/>
      <c r="O182" s="229"/>
      <c r="P182" s="229"/>
      <c r="Q182" s="229"/>
      <c r="R182" s="229"/>
    </row>
    <row r="183" spans="1:18">
      <c r="A183" s="229"/>
      <c r="B183" s="229"/>
      <c r="C183" s="229"/>
      <c r="D183" s="229"/>
      <c r="E183" s="229"/>
      <c r="F183" s="229"/>
      <c r="G183" s="229"/>
      <c r="H183" s="229"/>
      <c r="I183" s="229"/>
      <c r="J183" s="229"/>
      <c r="K183" s="229"/>
      <c r="L183" s="229"/>
      <c r="M183" s="229"/>
      <c r="N183" s="229"/>
      <c r="O183" s="229"/>
      <c r="P183" s="229"/>
      <c r="Q183" s="229"/>
      <c r="R183" s="229"/>
    </row>
    <row r="184" spans="1:18">
      <c r="A184" s="229"/>
      <c r="B184" s="229"/>
      <c r="C184" s="229"/>
      <c r="D184" s="229"/>
      <c r="E184" s="229"/>
      <c r="F184" s="229"/>
      <c r="G184" s="229"/>
      <c r="H184" s="229"/>
      <c r="I184" s="229"/>
      <c r="J184" s="229"/>
      <c r="K184" s="229"/>
      <c r="L184" s="229"/>
      <c r="M184" s="229"/>
      <c r="N184" s="229"/>
      <c r="O184" s="229"/>
      <c r="P184" s="229"/>
      <c r="Q184" s="229"/>
      <c r="R184" s="229"/>
    </row>
    <row r="185" spans="1:18">
      <c r="A185" s="229"/>
      <c r="B185" s="229"/>
      <c r="C185" s="229"/>
      <c r="D185" s="229"/>
      <c r="E185" s="229"/>
      <c r="F185" s="229"/>
      <c r="G185" s="229"/>
      <c r="H185" s="229"/>
      <c r="I185" s="229"/>
      <c r="J185" s="229"/>
      <c r="K185" s="229"/>
      <c r="L185" s="229"/>
      <c r="M185" s="229"/>
      <c r="N185" s="229"/>
      <c r="O185" s="229"/>
      <c r="P185" s="229"/>
      <c r="Q185" s="229"/>
      <c r="R185" s="229"/>
    </row>
    <row r="186" spans="1:18">
      <c r="A186" s="229"/>
      <c r="B186" s="229"/>
      <c r="C186" s="229"/>
      <c r="D186" s="229"/>
      <c r="E186" s="229"/>
      <c r="F186" s="229"/>
      <c r="G186" s="229"/>
      <c r="H186" s="229"/>
      <c r="I186" s="229"/>
      <c r="J186" s="229"/>
      <c r="K186" s="229"/>
      <c r="L186" s="229"/>
      <c r="M186" s="229"/>
      <c r="N186" s="229"/>
      <c r="O186" s="229"/>
      <c r="P186" s="229"/>
      <c r="Q186" s="229"/>
      <c r="R186" s="229"/>
    </row>
    <row r="187" spans="1:18">
      <c r="A187" s="229"/>
      <c r="B187" s="229"/>
      <c r="C187" s="229"/>
      <c r="D187" s="229"/>
      <c r="E187" s="229"/>
      <c r="F187" s="229"/>
      <c r="G187" s="229"/>
      <c r="H187" s="229"/>
      <c r="I187" s="229"/>
      <c r="J187" s="229"/>
      <c r="K187" s="229"/>
      <c r="L187" s="229"/>
      <c r="M187" s="229"/>
      <c r="N187" s="229"/>
      <c r="O187" s="229"/>
      <c r="P187" s="229"/>
      <c r="Q187" s="229"/>
      <c r="R187" s="229"/>
    </row>
    <row r="188" spans="1:18">
      <c r="A188" s="229"/>
      <c r="B188" s="229"/>
      <c r="C188" s="229"/>
      <c r="D188" s="229"/>
      <c r="E188" s="229"/>
      <c r="F188" s="229"/>
      <c r="G188" s="229"/>
      <c r="H188" s="229"/>
      <c r="I188" s="229"/>
      <c r="J188" s="229"/>
      <c r="K188" s="229"/>
      <c r="L188" s="229"/>
      <c r="M188" s="229"/>
      <c r="N188" s="229"/>
      <c r="O188" s="229"/>
      <c r="P188" s="229"/>
      <c r="Q188" s="229"/>
      <c r="R188" s="229"/>
    </row>
    <row r="189" spans="1:18">
      <c r="A189" s="229"/>
      <c r="B189" s="229"/>
      <c r="C189" s="229"/>
      <c r="D189" s="229"/>
      <c r="E189" s="229"/>
      <c r="F189" s="229"/>
      <c r="G189" s="229"/>
      <c r="H189" s="229"/>
      <c r="I189" s="229"/>
      <c r="J189" s="229"/>
      <c r="K189" s="229"/>
      <c r="L189" s="229"/>
      <c r="M189" s="229"/>
      <c r="N189" s="229"/>
      <c r="O189" s="229"/>
      <c r="P189" s="229"/>
      <c r="Q189" s="229"/>
      <c r="R189" s="229"/>
    </row>
    <row r="190" spans="1:18">
      <c r="A190" s="229"/>
      <c r="B190" s="229"/>
      <c r="C190" s="229"/>
      <c r="D190" s="229"/>
      <c r="E190" s="229"/>
      <c r="F190" s="229"/>
      <c r="G190" s="229"/>
      <c r="H190" s="229"/>
      <c r="I190" s="229"/>
      <c r="J190" s="229"/>
      <c r="K190" s="229"/>
      <c r="L190" s="229"/>
      <c r="M190" s="229"/>
      <c r="N190" s="229"/>
      <c r="O190" s="229"/>
      <c r="P190" s="229"/>
      <c r="Q190" s="229"/>
      <c r="R190" s="229"/>
    </row>
    <row r="191" spans="1:18">
      <c r="A191" s="229"/>
      <c r="B191" s="229"/>
      <c r="C191" s="229"/>
      <c r="D191" s="229"/>
      <c r="E191" s="229"/>
      <c r="F191" s="229"/>
      <c r="G191" s="229"/>
      <c r="H191" s="229"/>
      <c r="I191" s="229"/>
      <c r="J191" s="229"/>
      <c r="K191" s="229"/>
      <c r="L191" s="229"/>
      <c r="M191" s="229"/>
      <c r="N191" s="229"/>
      <c r="O191" s="229"/>
      <c r="P191" s="229"/>
      <c r="Q191" s="229"/>
      <c r="R191" s="229"/>
    </row>
    <row r="192" spans="1:18">
      <c r="A192" s="229"/>
      <c r="B192" s="229"/>
      <c r="C192" s="229"/>
      <c r="D192" s="229"/>
      <c r="E192" s="229"/>
      <c r="F192" s="229"/>
      <c r="G192" s="229"/>
      <c r="H192" s="229"/>
      <c r="I192" s="229"/>
      <c r="J192" s="229"/>
      <c r="K192" s="229"/>
      <c r="L192" s="229"/>
      <c r="M192" s="229"/>
      <c r="N192" s="229"/>
      <c r="O192" s="229"/>
      <c r="P192" s="229"/>
      <c r="Q192" s="229"/>
      <c r="R192" s="229"/>
    </row>
    <row r="193" spans="1:18">
      <c r="A193" s="229"/>
      <c r="B193" s="229"/>
      <c r="C193" s="229"/>
      <c r="D193" s="229"/>
      <c r="E193" s="229"/>
      <c r="F193" s="229"/>
      <c r="G193" s="229"/>
      <c r="H193" s="229"/>
      <c r="I193" s="229"/>
      <c r="J193" s="229"/>
      <c r="K193" s="229"/>
      <c r="L193" s="229"/>
      <c r="M193" s="229"/>
      <c r="N193" s="229"/>
      <c r="O193" s="229"/>
      <c r="P193" s="229"/>
      <c r="Q193" s="229"/>
      <c r="R193" s="229"/>
    </row>
    <row r="194" spans="1:18">
      <c r="A194" s="229"/>
      <c r="B194" s="229"/>
      <c r="C194" s="229"/>
      <c r="D194" s="229"/>
      <c r="E194" s="229"/>
      <c r="F194" s="229"/>
      <c r="G194" s="229"/>
      <c r="H194" s="229"/>
      <c r="I194" s="229"/>
      <c r="J194" s="229"/>
      <c r="K194" s="229"/>
      <c r="L194" s="229"/>
      <c r="M194" s="229"/>
      <c r="N194" s="229"/>
      <c r="O194" s="229"/>
      <c r="P194" s="229"/>
      <c r="Q194" s="229"/>
      <c r="R194" s="229"/>
    </row>
    <row r="195" spans="1:18">
      <c r="A195" s="229"/>
      <c r="B195" s="229"/>
      <c r="C195" s="229"/>
      <c r="D195" s="229"/>
      <c r="E195" s="229"/>
      <c r="F195" s="229"/>
      <c r="G195" s="229"/>
      <c r="H195" s="229"/>
      <c r="I195" s="229"/>
      <c r="J195" s="229"/>
      <c r="K195" s="229"/>
      <c r="L195" s="229"/>
      <c r="M195" s="229"/>
      <c r="N195" s="229"/>
      <c r="O195" s="229"/>
      <c r="P195" s="229"/>
      <c r="Q195" s="229"/>
      <c r="R195" s="229"/>
    </row>
    <row r="196" spans="1:18">
      <c r="A196" s="229"/>
      <c r="B196" s="229"/>
      <c r="C196" s="229"/>
      <c r="D196" s="229"/>
      <c r="E196" s="229"/>
      <c r="F196" s="229"/>
      <c r="G196" s="229"/>
      <c r="H196" s="229"/>
      <c r="I196" s="229"/>
      <c r="J196" s="229"/>
      <c r="K196" s="229"/>
      <c r="L196" s="229"/>
      <c r="M196" s="229"/>
      <c r="N196" s="229"/>
      <c r="O196" s="229"/>
      <c r="P196" s="229"/>
      <c r="Q196" s="229"/>
      <c r="R196" s="229"/>
    </row>
    <row r="197" spans="1:18">
      <c r="A197" s="229"/>
      <c r="B197" s="229"/>
      <c r="C197" s="229"/>
      <c r="D197" s="229"/>
      <c r="E197" s="229"/>
      <c r="F197" s="229"/>
      <c r="G197" s="229"/>
      <c r="H197" s="229"/>
      <c r="I197" s="229"/>
      <c r="J197" s="229"/>
      <c r="K197" s="229"/>
      <c r="L197" s="229"/>
      <c r="M197" s="229"/>
      <c r="N197" s="229"/>
      <c r="O197" s="229"/>
      <c r="P197" s="229"/>
      <c r="Q197" s="229"/>
      <c r="R197" s="229"/>
    </row>
    <row r="198" spans="1:18">
      <c r="A198" s="229"/>
      <c r="B198" s="229"/>
      <c r="C198" s="229"/>
      <c r="D198" s="229"/>
      <c r="E198" s="229"/>
      <c r="F198" s="229"/>
      <c r="G198" s="229"/>
      <c r="H198" s="229"/>
      <c r="I198" s="229"/>
      <c r="J198" s="229"/>
      <c r="K198" s="229"/>
      <c r="L198" s="229"/>
      <c r="M198" s="229"/>
      <c r="N198" s="229"/>
      <c r="O198" s="229"/>
      <c r="P198" s="229"/>
      <c r="Q198" s="229"/>
      <c r="R198" s="229"/>
    </row>
    <row r="199" spans="1:18">
      <c r="A199" s="229"/>
      <c r="B199" s="229"/>
      <c r="C199" s="229"/>
      <c r="D199" s="229"/>
      <c r="E199" s="229"/>
      <c r="F199" s="229"/>
      <c r="G199" s="229"/>
      <c r="H199" s="229"/>
      <c r="I199" s="229"/>
      <c r="J199" s="229"/>
      <c r="K199" s="229"/>
      <c r="L199" s="229"/>
      <c r="M199" s="229"/>
      <c r="N199" s="229"/>
      <c r="O199" s="229"/>
      <c r="P199" s="229"/>
      <c r="Q199" s="229"/>
      <c r="R199" s="229"/>
    </row>
    <row r="200" spans="1:18">
      <c r="A200" s="229"/>
      <c r="B200" s="229"/>
      <c r="C200" s="229"/>
      <c r="D200" s="229"/>
      <c r="E200" s="229"/>
      <c r="F200" s="229"/>
      <c r="G200" s="229"/>
      <c r="H200" s="229"/>
      <c r="I200" s="229"/>
      <c r="J200" s="229"/>
      <c r="K200" s="229"/>
      <c r="L200" s="229"/>
      <c r="M200" s="229"/>
      <c r="N200" s="229"/>
      <c r="O200" s="229"/>
      <c r="P200" s="229"/>
      <c r="Q200" s="229"/>
      <c r="R200" s="229"/>
    </row>
    <row r="201" spans="1:18">
      <c r="A201" s="229"/>
      <c r="B201" s="229"/>
      <c r="C201" s="229"/>
      <c r="D201" s="229"/>
      <c r="E201" s="229"/>
      <c r="F201" s="229"/>
      <c r="G201" s="229"/>
      <c r="H201" s="229"/>
      <c r="I201" s="229"/>
      <c r="J201" s="229"/>
      <c r="K201" s="229"/>
      <c r="L201" s="229"/>
      <c r="M201" s="229"/>
      <c r="N201" s="229"/>
      <c r="O201" s="229"/>
      <c r="P201" s="229"/>
      <c r="Q201" s="229"/>
      <c r="R201" s="229"/>
    </row>
    <row r="202" spans="1:18">
      <c r="A202" s="229"/>
      <c r="B202" s="229"/>
      <c r="C202" s="229"/>
      <c r="D202" s="229"/>
      <c r="E202" s="229"/>
      <c r="F202" s="229"/>
      <c r="G202" s="229"/>
      <c r="H202" s="229"/>
      <c r="I202" s="229"/>
      <c r="J202" s="229"/>
      <c r="K202" s="229"/>
      <c r="L202" s="229"/>
      <c r="M202" s="229"/>
      <c r="N202" s="229"/>
      <c r="O202" s="229"/>
      <c r="P202" s="229"/>
      <c r="Q202" s="229"/>
      <c r="R202" s="229"/>
    </row>
    <row r="203" spans="1:18">
      <c r="A203" s="229"/>
      <c r="B203" s="229"/>
      <c r="C203" s="229"/>
      <c r="D203" s="229"/>
      <c r="E203" s="229"/>
      <c r="F203" s="229"/>
      <c r="G203" s="229"/>
      <c r="H203" s="229"/>
      <c r="I203" s="229"/>
      <c r="J203" s="229"/>
      <c r="K203" s="229"/>
      <c r="L203" s="229"/>
      <c r="M203" s="229"/>
      <c r="N203" s="229"/>
      <c r="O203" s="229"/>
      <c r="P203" s="229"/>
      <c r="Q203" s="229"/>
      <c r="R203" s="229"/>
    </row>
    <row r="204" spans="1:18">
      <c r="A204" s="229"/>
      <c r="B204" s="229"/>
      <c r="C204" s="229"/>
      <c r="D204" s="229"/>
      <c r="E204" s="229"/>
      <c r="F204" s="229"/>
      <c r="G204" s="229"/>
      <c r="H204" s="229"/>
      <c r="I204" s="229"/>
      <c r="J204" s="229"/>
      <c r="K204" s="229"/>
      <c r="L204" s="229"/>
      <c r="M204" s="229"/>
      <c r="N204" s="229"/>
      <c r="O204" s="229"/>
      <c r="P204" s="229"/>
      <c r="Q204" s="229"/>
      <c r="R204" s="229"/>
    </row>
    <row r="205" spans="1:18">
      <c r="A205" s="229"/>
      <c r="B205" s="229"/>
      <c r="C205" s="229"/>
      <c r="D205" s="229"/>
      <c r="E205" s="229"/>
      <c r="F205" s="229"/>
      <c r="G205" s="229"/>
      <c r="H205" s="229"/>
      <c r="I205" s="229"/>
      <c r="J205" s="229"/>
      <c r="K205" s="229"/>
      <c r="L205" s="229"/>
      <c r="M205" s="229"/>
      <c r="N205" s="229"/>
      <c r="O205" s="229"/>
      <c r="P205" s="229"/>
      <c r="Q205" s="229"/>
      <c r="R205" s="229"/>
    </row>
    <row r="206" spans="1:18">
      <c r="A206" s="229"/>
      <c r="B206" s="229"/>
      <c r="C206" s="229"/>
      <c r="D206" s="229"/>
      <c r="E206" s="229"/>
      <c r="F206" s="229"/>
      <c r="G206" s="229"/>
      <c r="H206" s="229"/>
      <c r="I206" s="229"/>
      <c r="J206" s="229"/>
      <c r="K206" s="229"/>
      <c r="L206" s="229"/>
      <c r="M206" s="229"/>
      <c r="N206" s="229"/>
      <c r="O206" s="229"/>
      <c r="P206" s="229"/>
      <c r="Q206" s="229"/>
      <c r="R206" s="229"/>
    </row>
    <row r="207" spans="1:18">
      <c r="A207" s="229"/>
      <c r="B207" s="229"/>
      <c r="C207" s="229"/>
      <c r="D207" s="229"/>
      <c r="E207" s="229"/>
      <c r="F207" s="229"/>
      <c r="G207" s="229"/>
      <c r="H207" s="229"/>
      <c r="I207" s="229"/>
      <c r="J207" s="229"/>
      <c r="K207" s="229"/>
      <c r="L207" s="229"/>
      <c r="M207" s="229"/>
      <c r="N207" s="229"/>
      <c r="O207" s="229"/>
      <c r="P207" s="229"/>
      <c r="Q207" s="229"/>
      <c r="R207" s="229"/>
    </row>
    <row r="208" spans="1:18">
      <c r="A208" s="229"/>
      <c r="B208" s="229"/>
      <c r="C208" s="229"/>
      <c r="D208" s="229"/>
      <c r="E208" s="229"/>
      <c r="F208" s="229"/>
      <c r="G208" s="229"/>
      <c r="H208" s="229"/>
      <c r="I208" s="229"/>
      <c r="J208" s="229"/>
      <c r="K208" s="229"/>
      <c r="L208" s="229"/>
      <c r="M208" s="229"/>
      <c r="N208" s="229"/>
      <c r="O208" s="229"/>
      <c r="P208" s="229"/>
      <c r="Q208" s="229"/>
      <c r="R208" s="229"/>
    </row>
    <row r="209" spans="1:18">
      <c r="A209" s="229"/>
      <c r="B209" s="229"/>
      <c r="C209" s="229"/>
      <c r="D209" s="229"/>
      <c r="E209" s="229"/>
      <c r="F209" s="229"/>
      <c r="G209" s="229"/>
      <c r="H209" s="229"/>
      <c r="I209" s="229"/>
      <c r="J209" s="229"/>
      <c r="K209" s="229"/>
      <c r="L209" s="229"/>
      <c r="M209" s="229"/>
      <c r="N209" s="229"/>
      <c r="O209" s="229"/>
      <c r="P209" s="229"/>
      <c r="Q209" s="229"/>
      <c r="R209" s="229"/>
    </row>
    <row r="210" spans="1:18">
      <c r="A210" s="229"/>
      <c r="B210" s="229"/>
      <c r="C210" s="229"/>
      <c r="D210" s="229"/>
      <c r="E210" s="229"/>
      <c r="F210" s="229"/>
      <c r="G210" s="229"/>
      <c r="H210" s="229"/>
      <c r="I210" s="229"/>
      <c r="J210" s="229"/>
      <c r="K210" s="229"/>
      <c r="L210" s="229"/>
      <c r="M210" s="229"/>
      <c r="N210" s="229"/>
      <c r="O210" s="229"/>
      <c r="P210" s="229"/>
      <c r="Q210" s="229"/>
      <c r="R210" s="229"/>
    </row>
    <row r="211" spans="1:18">
      <c r="A211" s="229"/>
      <c r="B211" s="229"/>
      <c r="C211" s="229"/>
      <c r="D211" s="229"/>
      <c r="E211" s="229"/>
      <c r="F211" s="229"/>
      <c r="G211" s="229"/>
      <c r="H211" s="229"/>
      <c r="I211" s="229"/>
      <c r="J211" s="229"/>
      <c r="K211" s="229"/>
      <c r="L211" s="229"/>
      <c r="M211" s="229"/>
      <c r="N211" s="229"/>
      <c r="O211" s="229"/>
      <c r="P211" s="229"/>
      <c r="Q211" s="229"/>
      <c r="R211" s="229"/>
    </row>
    <row r="212" spans="1:18">
      <c r="A212" s="229"/>
      <c r="B212" s="229"/>
      <c r="C212" s="229"/>
      <c r="D212" s="229"/>
      <c r="E212" s="229"/>
      <c r="F212" s="229"/>
      <c r="G212" s="229"/>
      <c r="H212" s="229"/>
      <c r="I212" s="229"/>
      <c r="J212" s="229"/>
      <c r="K212" s="229"/>
      <c r="L212" s="229"/>
      <c r="M212" s="229"/>
      <c r="N212" s="229"/>
      <c r="O212" s="229"/>
      <c r="P212" s="229"/>
      <c r="Q212" s="229"/>
      <c r="R212" s="229"/>
    </row>
    <row r="213" spans="1:18">
      <c r="A213" s="229"/>
      <c r="B213" s="229"/>
      <c r="C213" s="229"/>
      <c r="D213" s="229"/>
      <c r="E213" s="229"/>
      <c r="F213" s="229"/>
      <c r="G213" s="229"/>
      <c r="H213" s="229"/>
      <c r="I213" s="229"/>
      <c r="J213" s="229"/>
      <c r="K213" s="229"/>
      <c r="L213" s="229"/>
      <c r="M213" s="229"/>
      <c r="N213" s="229"/>
      <c r="O213" s="229"/>
      <c r="P213" s="229"/>
      <c r="Q213" s="229"/>
      <c r="R213" s="229"/>
    </row>
    <row r="214" spans="1:18">
      <c r="A214" s="229"/>
      <c r="B214" s="229"/>
      <c r="C214" s="229"/>
      <c r="D214" s="229"/>
      <c r="E214" s="229"/>
      <c r="F214" s="229"/>
      <c r="G214" s="229"/>
      <c r="H214" s="229"/>
      <c r="I214" s="229"/>
      <c r="J214" s="229"/>
      <c r="K214" s="229"/>
      <c r="L214" s="229"/>
      <c r="M214" s="229"/>
      <c r="N214" s="229"/>
      <c r="O214" s="229"/>
      <c r="P214" s="229"/>
      <c r="Q214" s="229"/>
      <c r="R214" s="229"/>
    </row>
    <row r="215" spans="1:18">
      <c r="A215" s="229"/>
      <c r="B215" s="229"/>
      <c r="C215" s="229"/>
      <c r="D215" s="229"/>
      <c r="E215" s="229"/>
      <c r="F215" s="229"/>
      <c r="G215" s="229"/>
      <c r="H215" s="229"/>
      <c r="I215" s="229"/>
      <c r="J215" s="229"/>
      <c r="K215" s="229"/>
      <c r="L215" s="229"/>
      <c r="M215" s="229"/>
      <c r="N215" s="229"/>
      <c r="O215" s="229"/>
      <c r="P215" s="229"/>
      <c r="Q215" s="229"/>
      <c r="R215" s="229"/>
    </row>
    <row r="216" spans="1:18">
      <c r="A216" s="229"/>
      <c r="B216" s="229"/>
      <c r="C216" s="229"/>
      <c r="D216" s="229"/>
      <c r="E216" s="229"/>
      <c r="F216" s="229"/>
      <c r="G216" s="229"/>
      <c r="H216" s="229"/>
      <c r="I216" s="229"/>
      <c r="J216" s="229"/>
      <c r="K216" s="229"/>
      <c r="L216" s="229"/>
      <c r="M216" s="229"/>
      <c r="N216" s="229"/>
      <c r="O216" s="229"/>
      <c r="P216" s="229"/>
      <c r="Q216" s="229"/>
      <c r="R216" s="229"/>
    </row>
    <row r="217" spans="1:18">
      <c r="A217" s="229"/>
      <c r="B217" s="229"/>
      <c r="C217" s="229"/>
      <c r="D217" s="229"/>
      <c r="E217" s="229"/>
      <c r="F217" s="229"/>
      <c r="G217" s="229"/>
      <c r="H217" s="229"/>
      <c r="I217" s="229"/>
      <c r="J217" s="229"/>
      <c r="K217" s="229"/>
      <c r="L217" s="229"/>
      <c r="M217" s="229"/>
      <c r="N217" s="229"/>
      <c r="O217" s="229"/>
      <c r="P217" s="229"/>
      <c r="Q217" s="229"/>
      <c r="R217" s="229"/>
    </row>
    <row r="218" spans="1:18">
      <c r="A218" s="229"/>
      <c r="B218" s="229"/>
      <c r="C218" s="229"/>
      <c r="D218" s="229"/>
      <c r="E218" s="229"/>
      <c r="F218" s="229"/>
      <c r="G218" s="229"/>
      <c r="H218" s="229"/>
      <c r="I218" s="229"/>
      <c r="J218" s="229"/>
      <c r="K218" s="229"/>
      <c r="L218" s="229"/>
      <c r="M218" s="229"/>
      <c r="N218" s="229"/>
      <c r="O218" s="229"/>
      <c r="P218" s="229"/>
      <c r="Q218" s="229"/>
      <c r="R218" s="229"/>
    </row>
    <row r="219" spans="1:18">
      <c r="A219" s="229"/>
      <c r="B219" s="229"/>
      <c r="C219" s="229"/>
      <c r="D219" s="229"/>
      <c r="E219" s="229"/>
      <c r="F219" s="229"/>
      <c r="G219" s="229"/>
      <c r="H219" s="229"/>
      <c r="I219" s="229"/>
      <c r="J219" s="229"/>
      <c r="K219" s="229"/>
      <c r="L219" s="229"/>
      <c r="M219" s="229"/>
      <c r="N219" s="229"/>
      <c r="O219" s="229"/>
      <c r="P219" s="229"/>
      <c r="Q219" s="229"/>
      <c r="R219" s="229"/>
    </row>
    <row r="220" spans="1:18">
      <c r="A220" s="229"/>
      <c r="B220" s="229"/>
      <c r="C220" s="229"/>
      <c r="D220" s="229"/>
      <c r="E220" s="229"/>
      <c r="F220" s="229"/>
      <c r="G220" s="229"/>
      <c r="H220" s="229"/>
      <c r="I220" s="229"/>
      <c r="J220" s="229"/>
      <c r="K220" s="229"/>
      <c r="L220" s="229"/>
      <c r="M220" s="229"/>
      <c r="N220" s="229"/>
      <c r="O220" s="229"/>
      <c r="P220" s="229"/>
      <c r="Q220" s="229"/>
      <c r="R220" s="229"/>
    </row>
    <row r="221" spans="1:18">
      <c r="A221" s="229"/>
      <c r="B221" s="229"/>
      <c r="C221" s="229"/>
      <c r="D221" s="229"/>
      <c r="E221" s="229"/>
      <c r="F221" s="229"/>
      <c r="G221" s="229"/>
      <c r="H221" s="229"/>
      <c r="I221" s="229"/>
      <c r="J221" s="229"/>
      <c r="K221" s="229"/>
      <c r="L221" s="229"/>
      <c r="M221" s="229"/>
      <c r="N221" s="229"/>
      <c r="O221" s="229"/>
      <c r="P221" s="229"/>
      <c r="Q221" s="229"/>
      <c r="R221" s="229"/>
    </row>
    <row r="222" spans="1:18">
      <c r="A222" s="229"/>
      <c r="B222" s="229"/>
      <c r="C222" s="229"/>
      <c r="D222" s="229"/>
      <c r="E222" s="229"/>
      <c r="F222" s="229"/>
      <c r="G222" s="229"/>
      <c r="H222" s="229"/>
      <c r="I222" s="229"/>
      <c r="J222" s="229"/>
      <c r="K222" s="229"/>
      <c r="L222" s="229"/>
      <c r="M222" s="229"/>
      <c r="N222" s="229"/>
      <c r="O222" s="229"/>
      <c r="P222" s="229"/>
      <c r="Q222" s="229"/>
      <c r="R222" s="229"/>
    </row>
    <row r="223" spans="1:18">
      <c r="A223" s="229"/>
      <c r="B223" s="229"/>
      <c r="C223" s="229"/>
      <c r="D223" s="229"/>
      <c r="E223" s="229"/>
      <c r="F223" s="229"/>
      <c r="G223" s="229"/>
      <c r="H223" s="229"/>
      <c r="I223" s="229"/>
      <c r="J223" s="229"/>
      <c r="K223" s="229"/>
      <c r="L223" s="229"/>
      <c r="M223" s="229"/>
      <c r="N223" s="229"/>
      <c r="O223" s="229"/>
      <c r="P223" s="229"/>
      <c r="Q223" s="229"/>
      <c r="R223" s="229"/>
    </row>
    <row r="224" spans="1:18">
      <c r="A224" s="229"/>
      <c r="B224" s="229"/>
      <c r="C224" s="229"/>
      <c r="D224" s="229"/>
      <c r="E224" s="229"/>
      <c r="F224" s="229"/>
      <c r="G224" s="229"/>
      <c r="H224" s="229"/>
      <c r="I224" s="229"/>
      <c r="J224" s="229"/>
      <c r="K224" s="229"/>
      <c r="L224" s="229"/>
      <c r="M224" s="229"/>
      <c r="N224" s="229"/>
      <c r="O224" s="229"/>
      <c r="P224" s="229"/>
      <c r="Q224" s="229"/>
      <c r="R224" s="229"/>
    </row>
    <row r="225" spans="1:18">
      <c r="A225" s="229"/>
      <c r="B225" s="229"/>
      <c r="C225" s="229"/>
      <c r="D225" s="229"/>
      <c r="E225" s="229"/>
      <c r="F225" s="229"/>
      <c r="G225" s="229"/>
      <c r="H225" s="229"/>
      <c r="I225" s="229"/>
      <c r="J225" s="229"/>
      <c r="K225" s="229"/>
      <c r="L225" s="229"/>
      <c r="M225" s="229"/>
      <c r="N225" s="229"/>
      <c r="O225" s="229"/>
      <c r="P225" s="229"/>
      <c r="Q225" s="229"/>
      <c r="R225" s="229"/>
    </row>
    <row r="226" spans="1:18">
      <c r="A226" s="229"/>
      <c r="B226" s="229"/>
      <c r="C226" s="229"/>
      <c r="D226" s="229"/>
      <c r="E226" s="229"/>
      <c r="F226" s="229"/>
      <c r="G226" s="229"/>
      <c r="H226" s="229"/>
      <c r="I226" s="229"/>
      <c r="J226" s="229"/>
      <c r="K226" s="229"/>
      <c r="L226" s="229"/>
      <c r="M226" s="229"/>
      <c r="N226" s="229"/>
      <c r="O226" s="229"/>
      <c r="P226" s="229"/>
      <c r="Q226" s="229"/>
      <c r="R226" s="229"/>
    </row>
    <row r="227" spans="1:18">
      <c r="A227" s="229"/>
      <c r="B227" s="229"/>
      <c r="C227" s="229"/>
      <c r="D227" s="229"/>
      <c r="E227" s="229"/>
      <c r="F227" s="229"/>
      <c r="G227" s="229"/>
      <c r="H227" s="229"/>
      <c r="I227" s="229"/>
      <c r="J227" s="229"/>
      <c r="K227" s="229"/>
      <c r="L227" s="229"/>
      <c r="M227" s="229"/>
      <c r="N227" s="229"/>
      <c r="O227" s="229"/>
      <c r="P227" s="229"/>
      <c r="Q227" s="229"/>
      <c r="R227" s="229"/>
    </row>
    <row r="228" spans="1:18">
      <c r="A228" s="229"/>
      <c r="B228" s="229"/>
      <c r="C228" s="229"/>
      <c r="D228" s="229"/>
      <c r="E228" s="229"/>
      <c r="F228" s="229"/>
      <c r="G228" s="229"/>
      <c r="H228" s="229"/>
      <c r="I228" s="229"/>
      <c r="J228" s="229"/>
      <c r="K228" s="229"/>
      <c r="L228" s="229"/>
      <c r="M228" s="229"/>
      <c r="N228" s="229"/>
      <c r="O228" s="229"/>
      <c r="P228" s="229"/>
      <c r="Q228" s="229"/>
      <c r="R228" s="229"/>
    </row>
    <row r="229" spans="1:18">
      <c r="A229" s="229"/>
      <c r="B229" s="229"/>
      <c r="C229" s="229"/>
      <c r="D229" s="229"/>
      <c r="E229" s="229"/>
      <c r="F229" s="229"/>
      <c r="G229" s="229"/>
      <c r="H229" s="229"/>
      <c r="I229" s="229"/>
      <c r="J229" s="229"/>
      <c r="K229" s="229"/>
      <c r="L229" s="229"/>
      <c r="M229" s="229"/>
      <c r="N229" s="229"/>
      <c r="O229" s="229"/>
      <c r="P229" s="229"/>
      <c r="Q229" s="229"/>
      <c r="R229" s="229"/>
    </row>
    <row r="230" spans="1:18">
      <c r="A230" s="229"/>
      <c r="B230" s="229"/>
      <c r="C230" s="229"/>
      <c r="D230" s="229"/>
      <c r="E230" s="229"/>
      <c r="F230" s="229"/>
      <c r="G230" s="229"/>
      <c r="H230" s="229"/>
      <c r="I230" s="229"/>
      <c r="J230" s="229"/>
      <c r="K230" s="229"/>
      <c r="L230" s="229"/>
      <c r="M230" s="229"/>
      <c r="N230" s="229"/>
      <c r="O230" s="229"/>
      <c r="P230" s="229"/>
      <c r="Q230" s="229"/>
      <c r="R230" s="229"/>
    </row>
    <row r="231" spans="1:18">
      <c r="A231" s="229"/>
      <c r="B231" s="229"/>
      <c r="C231" s="229"/>
      <c r="D231" s="229"/>
      <c r="E231" s="229"/>
      <c r="F231" s="229"/>
      <c r="G231" s="229"/>
      <c r="H231" s="229"/>
      <c r="I231" s="229"/>
      <c r="J231" s="229"/>
      <c r="K231" s="229"/>
      <c r="L231" s="229"/>
      <c r="M231" s="229"/>
      <c r="N231" s="229"/>
      <c r="O231" s="229"/>
      <c r="P231" s="229"/>
      <c r="Q231" s="229"/>
      <c r="R231" s="229"/>
    </row>
    <row r="232" spans="1:18">
      <c r="A232" s="229"/>
      <c r="B232" s="229"/>
      <c r="C232" s="229"/>
      <c r="D232" s="229"/>
      <c r="E232" s="229"/>
      <c r="F232" s="229"/>
      <c r="G232" s="229"/>
      <c r="H232" s="229"/>
      <c r="I232" s="229"/>
      <c r="J232" s="229"/>
      <c r="K232" s="229"/>
      <c r="L232" s="229"/>
      <c r="M232" s="229"/>
      <c r="N232" s="229"/>
      <c r="O232" s="229"/>
      <c r="P232" s="229"/>
      <c r="Q232" s="229"/>
      <c r="R232" s="229"/>
    </row>
    <row r="233" spans="1:18">
      <c r="A233" s="229"/>
      <c r="B233" s="229"/>
      <c r="C233" s="229"/>
      <c r="D233" s="229"/>
      <c r="E233" s="229"/>
      <c r="F233" s="229"/>
      <c r="G233" s="229"/>
      <c r="H233" s="229"/>
      <c r="I233" s="229"/>
      <c r="J233" s="229"/>
      <c r="K233" s="229"/>
      <c r="L233" s="229"/>
      <c r="M233" s="229"/>
      <c r="N233" s="229"/>
      <c r="O233" s="229"/>
      <c r="P233" s="229"/>
      <c r="Q233" s="229"/>
      <c r="R233" s="229"/>
    </row>
    <row r="234" spans="1:18">
      <c r="A234" s="229"/>
      <c r="B234" s="229"/>
      <c r="C234" s="229"/>
      <c r="D234" s="229"/>
      <c r="E234" s="229"/>
      <c r="F234" s="229"/>
      <c r="G234" s="229"/>
      <c r="H234" s="229"/>
      <c r="I234" s="229"/>
      <c r="J234" s="229"/>
      <c r="K234" s="229"/>
      <c r="L234" s="229"/>
      <c r="M234" s="229"/>
      <c r="N234" s="229"/>
      <c r="O234" s="229"/>
      <c r="P234" s="229"/>
      <c r="Q234" s="229"/>
      <c r="R234" s="229"/>
    </row>
    <row r="235" spans="1:18">
      <c r="A235" s="229"/>
      <c r="B235" s="229"/>
      <c r="C235" s="229"/>
      <c r="D235" s="229"/>
      <c r="E235" s="229"/>
      <c r="F235" s="229"/>
      <c r="G235" s="229"/>
      <c r="H235" s="229"/>
      <c r="I235" s="229"/>
      <c r="J235" s="229"/>
      <c r="K235" s="229"/>
      <c r="L235" s="229"/>
      <c r="M235" s="229"/>
      <c r="N235" s="229"/>
      <c r="O235" s="229"/>
      <c r="P235" s="229"/>
      <c r="Q235" s="229"/>
      <c r="R235" s="229"/>
    </row>
    <row r="236" spans="1:18">
      <c r="A236" s="229"/>
      <c r="B236" s="229"/>
      <c r="C236" s="229"/>
      <c r="D236" s="229"/>
      <c r="E236" s="229"/>
      <c r="F236" s="229"/>
      <c r="G236" s="229"/>
      <c r="H236" s="229"/>
      <c r="I236" s="229"/>
      <c r="J236" s="229"/>
      <c r="K236" s="229"/>
      <c r="L236" s="229"/>
      <c r="M236" s="229"/>
      <c r="N236" s="229"/>
      <c r="O236" s="229"/>
      <c r="P236" s="229"/>
      <c r="Q236" s="229"/>
      <c r="R236" s="229"/>
    </row>
    <row r="237" spans="1:18">
      <c r="A237" s="229"/>
      <c r="B237" s="229"/>
      <c r="C237" s="229"/>
      <c r="D237" s="229"/>
      <c r="E237" s="229"/>
      <c r="F237" s="229"/>
      <c r="G237" s="229"/>
      <c r="H237" s="229"/>
      <c r="I237" s="229"/>
      <c r="J237" s="229"/>
      <c r="K237" s="229"/>
      <c r="L237" s="229"/>
      <c r="M237" s="229"/>
      <c r="N237" s="229"/>
      <c r="O237" s="229"/>
      <c r="P237" s="229"/>
      <c r="Q237" s="229"/>
      <c r="R237" s="229"/>
    </row>
    <row r="238" spans="1:18">
      <c r="A238" s="229"/>
      <c r="B238" s="229"/>
      <c r="C238" s="229"/>
      <c r="D238" s="229"/>
      <c r="E238" s="229"/>
      <c r="F238" s="229"/>
      <c r="G238" s="229"/>
      <c r="H238" s="229"/>
      <c r="I238" s="229"/>
      <c r="J238" s="229"/>
      <c r="K238" s="229"/>
      <c r="L238" s="229"/>
      <c r="M238" s="229"/>
      <c r="N238" s="229"/>
      <c r="O238" s="229"/>
      <c r="P238" s="229"/>
      <c r="Q238" s="229"/>
      <c r="R238" s="229"/>
    </row>
    <row r="239" spans="1:18">
      <c r="A239" s="229"/>
      <c r="B239" s="229"/>
      <c r="C239" s="229"/>
      <c r="D239" s="229"/>
      <c r="E239" s="229"/>
      <c r="F239" s="229"/>
      <c r="G239" s="229"/>
      <c r="H239" s="229"/>
      <c r="I239" s="229"/>
      <c r="J239" s="229"/>
      <c r="K239" s="229"/>
      <c r="L239" s="229"/>
      <c r="M239" s="229"/>
      <c r="N239" s="229"/>
      <c r="O239" s="229"/>
      <c r="P239" s="229"/>
      <c r="Q239" s="229"/>
      <c r="R239" s="229"/>
    </row>
    <row r="240" spans="1:18">
      <c r="A240" s="229"/>
      <c r="B240" s="229"/>
      <c r="C240" s="229"/>
      <c r="D240" s="229"/>
      <c r="E240" s="229"/>
      <c r="F240" s="229"/>
      <c r="G240" s="229"/>
      <c r="H240" s="229"/>
      <c r="I240" s="229"/>
      <c r="J240" s="229"/>
      <c r="K240" s="229"/>
      <c r="L240" s="229"/>
      <c r="M240" s="229"/>
      <c r="N240" s="229"/>
      <c r="O240" s="229"/>
      <c r="P240" s="229"/>
      <c r="Q240" s="229"/>
      <c r="R240" s="229"/>
    </row>
    <row r="241" spans="1:18">
      <c r="A241" s="229"/>
      <c r="B241" s="229"/>
      <c r="C241" s="229"/>
      <c r="D241" s="229"/>
      <c r="E241" s="229"/>
      <c r="F241" s="229"/>
      <c r="G241" s="229"/>
      <c r="H241" s="229"/>
      <c r="I241" s="229"/>
      <c r="J241" s="229"/>
      <c r="K241" s="229"/>
      <c r="L241" s="229"/>
      <c r="M241" s="229"/>
      <c r="N241" s="229"/>
      <c r="O241" s="229"/>
      <c r="P241" s="229"/>
      <c r="Q241" s="229"/>
      <c r="R241" s="229"/>
    </row>
    <row r="242" spans="1:18">
      <c r="A242" s="229"/>
      <c r="B242" s="229"/>
      <c r="C242" s="229"/>
      <c r="D242" s="229"/>
      <c r="E242" s="229"/>
      <c r="F242" s="229"/>
      <c r="G242" s="229"/>
      <c r="H242" s="229"/>
      <c r="I242" s="229"/>
      <c r="J242" s="229"/>
      <c r="K242" s="229"/>
      <c r="L242" s="229"/>
      <c r="M242" s="229"/>
      <c r="N242" s="229"/>
      <c r="O242" s="229"/>
      <c r="P242" s="229"/>
      <c r="Q242" s="229"/>
      <c r="R242" s="229"/>
    </row>
    <row r="243" spans="1:18">
      <c r="A243" s="229"/>
      <c r="B243" s="229"/>
      <c r="C243" s="229"/>
      <c r="D243" s="229"/>
      <c r="E243" s="229"/>
      <c r="F243" s="229"/>
      <c r="G243" s="229"/>
      <c r="H243" s="229"/>
      <c r="I243" s="229"/>
      <c r="J243" s="229"/>
      <c r="K243" s="229"/>
      <c r="L243" s="229"/>
      <c r="M243" s="229"/>
      <c r="N243" s="229"/>
      <c r="O243" s="229"/>
      <c r="P243" s="229"/>
      <c r="Q243" s="229"/>
      <c r="R243" s="229"/>
    </row>
    <row r="244" spans="1:18">
      <c r="A244" s="229"/>
      <c r="B244" s="229"/>
      <c r="C244" s="229"/>
      <c r="D244" s="229"/>
      <c r="E244" s="229"/>
      <c r="F244" s="229"/>
      <c r="G244" s="229"/>
      <c r="H244" s="229"/>
      <c r="I244" s="229"/>
      <c r="J244" s="229"/>
      <c r="K244" s="229"/>
      <c r="L244" s="229"/>
      <c r="M244" s="229"/>
      <c r="N244" s="229"/>
      <c r="O244" s="229"/>
      <c r="P244" s="229"/>
      <c r="Q244" s="229"/>
      <c r="R244" s="229"/>
    </row>
    <row r="245" spans="1:18">
      <c r="A245" s="229"/>
      <c r="B245" s="229"/>
      <c r="C245" s="229"/>
      <c r="D245" s="229"/>
      <c r="E245" s="229"/>
      <c r="F245" s="229"/>
      <c r="G245" s="229"/>
      <c r="H245" s="229"/>
      <c r="I245" s="229"/>
      <c r="J245" s="229"/>
      <c r="K245" s="229"/>
      <c r="L245" s="229"/>
      <c r="M245" s="229"/>
      <c r="N245" s="229"/>
      <c r="O245" s="229"/>
      <c r="P245" s="229"/>
      <c r="Q245" s="229"/>
      <c r="R245" s="229"/>
    </row>
    <row r="246" spans="1:18">
      <c r="A246" s="229"/>
      <c r="B246" s="229"/>
      <c r="C246" s="229"/>
      <c r="D246" s="229"/>
      <c r="E246" s="229"/>
      <c r="F246" s="229"/>
      <c r="G246" s="229"/>
      <c r="H246" s="229"/>
      <c r="I246" s="229"/>
      <c r="J246" s="229"/>
      <c r="K246" s="229"/>
      <c r="L246" s="229"/>
      <c r="M246" s="229"/>
      <c r="N246" s="229"/>
      <c r="O246" s="229"/>
      <c r="P246" s="229"/>
      <c r="Q246" s="229"/>
      <c r="R246" s="229"/>
    </row>
    <row r="247" spans="1:18">
      <c r="A247" s="229"/>
      <c r="B247" s="229"/>
      <c r="C247" s="229"/>
      <c r="D247" s="229"/>
      <c r="E247" s="229"/>
      <c r="F247" s="229"/>
      <c r="G247" s="229"/>
      <c r="H247" s="229"/>
      <c r="I247" s="229"/>
      <c r="J247" s="229"/>
      <c r="K247" s="229"/>
      <c r="L247" s="229"/>
      <c r="M247" s="229"/>
      <c r="N247" s="229"/>
      <c r="O247" s="229"/>
      <c r="P247" s="229"/>
      <c r="Q247" s="229"/>
      <c r="R247" s="229"/>
    </row>
    <row r="248" spans="1:18">
      <c r="A248" s="229"/>
      <c r="B248" s="229"/>
      <c r="C248" s="229"/>
      <c r="D248" s="229"/>
      <c r="E248" s="229"/>
      <c r="F248" s="229"/>
      <c r="G248" s="229"/>
      <c r="H248" s="229"/>
      <c r="I248" s="229"/>
      <c r="J248" s="229"/>
      <c r="K248" s="229"/>
      <c r="L248" s="229"/>
      <c r="M248" s="229"/>
      <c r="N248" s="229"/>
      <c r="O248" s="229"/>
      <c r="P248" s="229"/>
      <c r="Q248" s="229"/>
      <c r="R248" s="229"/>
    </row>
    <row r="249" spans="1:18">
      <c r="A249" s="229"/>
      <c r="B249" s="229"/>
      <c r="C249" s="229"/>
      <c r="D249" s="229"/>
      <c r="E249" s="229"/>
      <c r="F249" s="229"/>
      <c r="G249" s="229"/>
      <c r="H249" s="229"/>
      <c r="I249" s="229"/>
      <c r="J249" s="229"/>
      <c r="K249" s="229"/>
      <c r="L249" s="229"/>
      <c r="M249" s="229"/>
      <c r="N249" s="229"/>
      <c r="O249" s="229"/>
      <c r="P249" s="229"/>
      <c r="Q249" s="229"/>
      <c r="R249" s="229"/>
    </row>
    <row r="250" spans="1:18">
      <c r="A250" s="229"/>
      <c r="B250" s="229"/>
      <c r="C250" s="229"/>
      <c r="D250" s="229"/>
      <c r="E250" s="229"/>
      <c r="F250" s="229"/>
      <c r="G250" s="229"/>
      <c r="H250" s="229"/>
      <c r="I250" s="229"/>
      <c r="J250" s="229"/>
      <c r="K250" s="229"/>
      <c r="L250" s="229"/>
      <c r="M250" s="229"/>
      <c r="N250" s="229"/>
      <c r="O250" s="229"/>
      <c r="P250" s="229"/>
      <c r="Q250" s="229"/>
      <c r="R250" s="229"/>
    </row>
    <row r="251" spans="1:18">
      <c r="A251" s="229"/>
      <c r="B251" s="229"/>
      <c r="C251" s="229"/>
      <c r="D251" s="229"/>
      <c r="E251" s="229"/>
      <c r="F251" s="229"/>
      <c r="G251" s="229"/>
      <c r="H251" s="229"/>
      <c r="I251" s="229"/>
      <c r="J251" s="229"/>
      <c r="K251" s="229"/>
      <c r="L251" s="229"/>
      <c r="M251" s="229"/>
      <c r="N251" s="229"/>
      <c r="O251" s="229"/>
      <c r="P251" s="229"/>
      <c r="Q251" s="229"/>
      <c r="R251" s="229"/>
    </row>
    <row r="252" spans="1:18">
      <c r="A252" s="229"/>
      <c r="B252" s="229"/>
      <c r="C252" s="229"/>
      <c r="D252" s="229"/>
      <c r="E252" s="229"/>
      <c r="F252" s="229"/>
      <c r="G252" s="229"/>
      <c r="H252" s="229"/>
      <c r="I252" s="229"/>
      <c r="J252" s="229"/>
      <c r="K252" s="229"/>
      <c r="L252" s="229"/>
      <c r="M252" s="229"/>
      <c r="N252" s="229"/>
      <c r="O252" s="229"/>
      <c r="P252" s="229"/>
      <c r="Q252" s="229"/>
      <c r="R252" s="229"/>
    </row>
    <row r="253" spans="1:18">
      <c r="A253" s="229"/>
      <c r="B253" s="229"/>
      <c r="C253" s="229"/>
      <c r="D253" s="229"/>
      <c r="E253" s="229"/>
      <c r="F253" s="229"/>
      <c r="G253" s="229"/>
      <c r="H253" s="229"/>
      <c r="I253" s="229"/>
      <c r="J253" s="229"/>
      <c r="K253" s="229"/>
      <c r="L253" s="229"/>
      <c r="M253" s="229"/>
      <c r="N253" s="229"/>
      <c r="O253" s="229"/>
      <c r="P253" s="229"/>
      <c r="Q253" s="229"/>
      <c r="R253" s="229"/>
    </row>
    <row r="254" spans="1:18">
      <c r="A254" s="229"/>
      <c r="B254" s="229"/>
      <c r="C254" s="229"/>
      <c r="D254" s="229"/>
      <c r="E254" s="229"/>
      <c r="F254" s="229"/>
      <c r="G254" s="229"/>
      <c r="H254" s="229"/>
      <c r="I254" s="229"/>
      <c r="J254" s="229"/>
      <c r="K254" s="229"/>
      <c r="L254" s="229"/>
      <c r="M254" s="229"/>
      <c r="N254" s="229"/>
      <c r="O254" s="229"/>
      <c r="P254" s="229"/>
      <c r="Q254" s="229"/>
      <c r="R254" s="229"/>
    </row>
    <row r="255" spans="1:18">
      <c r="A255" s="229"/>
      <c r="B255" s="229"/>
      <c r="C255" s="229"/>
      <c r="D255" s="229"/>
      <c r="E255" s="229"/>
      <c r="F255" s="229"/>
      <c r="G255" s="229"/>
      <c r="H255" s="229"/>
      <c r="I255" s="229"/>
      <c r="J255" s="229"/>
      <c r="K255" s="229"/>
      <c r="L255" s="229"/>
      <c r="M255" s="229"/>
      <c r="N255" s="229"/>
      <c r="O255" s="229"/>
      <c r="P255" s="229"/>
      <c r="Q255" s="229"/>
      <c r="R255" s="229"/>
    </row>
    <row r="256" spans="1:18">
      <c r="A256" s="229"/>
      <c r="B256" s="229"/>
      <c r="C256" s="229"/>
      <c r="D256" s="229"/>
      <c r="E256" s="229"/>
      <c r="F256" s="229"/>
      <c r="G256" s="229"/>
      <c r="H256" s="229"/>
      <c r="I256" s="229"/>
      <c r="J256" s="229"/>
      <c r="K256" s="229"/>
      <c r="L256" s="229"/>
      <c r="M256" s="229"/>
      <c r="N256" s="229"/>
      <c r="O256" s="229"/>
      <c r="P256" s="229"/>
      <c r="Q256" s="229"/>
      <c r="R256" s="229"/>
    </row>
    <row r="257" spans="1:18">
      <c r="A257" s="229"/>
      <c r="B257" s="229"/>
      <c r="C257" s="229"/>
      <c r="D257" s="229"/>
      <c r="E257" s="229"/>
      <c r="F257" s="229"/>
      <c r="G257" s="229"/>
      <c r="H257" s="229"/>
      <c r="I257" s="229"/>
      <c r="J257" s="229"/>
      <c r="K257" s="229"/>
      <c r="L257" s="229"/>
      <c r="M257" s="229"/>
      <c r="N257" s="229"/>
      <c r="O257" s="229"/>
      <c r="P257" s="229"/>
      <c r="Q257" s="229"/>
      <c r="R257" s="229"/>
    </row>
    <row r="258" spans="1:18">
      <c r="A258" s="229"/>
      <c r="B258" s="229"/>
      <c r="C258" s="229"/>
      <c r="D258" s="229"/>
      <c r="E258" s="229"/>
      <c r="F258" s="229"/>
      <c r="G258" s="229"/>
      <c r="H258" s="229"/>
      <c r="I258" s="229"/>
      <c r="J258" s="229"/>
      <c r="K258" s="229"/>
      <c r="L258" s="229"/>
      <c r="M258" s="229"/>
      <c r="N258" s="229"/>
      <c r="O258" s="229"/>
      <c r="P258" s="229"/>
      <c r="Q258" s="229"/>
      <c r="R258" s="229"/>
    </row>
    <row r="259" spans="1:18">
      <c r="A259" s="229"/>
      <c r="B259" s="229"/>
      <c r="C259" s="229"/>
      <c r="D259" s="229"/>
      <c r="E259" s="229"/>
      <c r="F259" s="229"/>
      <c r="G259" s="229"/>
      <c r="H259" s="229"/>
      <c r="I259" s="229"/>
      <c r="J259" s="229"/>
      <c r="K259" s="229"/>
      <c r="L259" s="229"/>
      <c r="M259" s="229"/>
      <c r="N259" s="229"/>
      <c r="O259" s="229"/>
      <c r="P259" s="229"/>
      <c r="Q259" s="229"/>
      <c r="R259" s="229"/>
    </row>
    <row r="260" spans="1:18">
      <c r="A260" s="229"/>
      <c r="B260" s="229"/>
      <c r="C260" s="229"/>
      <c r="D260" s="229"/>
      <c r="E260" s="229"/>
      <c r="F260" s="229"/>
      <c r="G260" s="229"/>
      <c r="H260" s="229"/>
      <c r="I260" s="229"/>
      <c r="J260" s="229"/>
      <c r="K260" s="229"/>
      <c r="L260" s="229"/>
      <c r="M260" s="229"/>
      <c r="N260" s="229"/>
      <c r="O260" s="229"/>
      <c r="P260" s="229"/>
      <c r="Q260" s="229"/>
      <c r="R260" s="229"/>
    </row>
    <row r="261" spans="1:18">
      <c r="A261" s="229"/>
      <c r="B261" s="229"/>
      <c r="C261" s="229"/>
      <c r="D261" s="229"/>
      <c r="E261" s="229"/>
      <c r="F261" s="229"/>
      <c r="G261" s="229"/>
      <c r="H261" s="229"/>
      <c r="I261" s="229"/>
      <c r="J261" s="229"/>
      <c r="K261" s="229"/>
      <c r="L261" s="229"/>
      <c r="M261" s="229"/>
      <c r="N261" s="229"/>
      <c r="O261" s="229"/>
      <c r="P261" s="229"/>
      <c r="Q261" s="229"/>
      <c r="R261" s="229"/>
    </row>
    <row r="262" spans="1:18">
      <c r="A262" s="229"/>
      <c r="B262" s="229"/>
      <c r="C262" s="229"/>
      <c r="D262" s="229"/>
      <c r="E262" s="229"/>
      <c r="F262" s="229"/>
      <c r="G262" s="229"/>
      <c r="H262" s="229"/>
      <c r="I262" s="229"/>
      <c r="J262" s="229"/>
      <c r="K262" s="229"/>
      <c r="L262" s="229"/>
      <c r="M262" s="229"/>
      <c r="N262" s="229"/>
      <c r="O262" s="229"/>
      <c r="P262" s="229"/>
      <c r="Q262" s="229"/>
      <c r="R262" s="229"/>
    </row>
    <row r="263" spans="1:18">
      <c r="A263" s="229"/>
      <c r="B263" s="229"/>
      <c r="C263" s="229"/>
      <c r="D263" s="229"/>
      <c r="E263" s="229"/>
      <c r="F263" s="229"/>
      <c r="G263" s="229"/>
      <c r="H263" s="229"/>
      <c r="I263" s="229"/>
      <c r="J263" s="229"/>
      <c r="K263" s="229"/>
      <c r="L263" s="229"/>
      <c r="M263" s="229"/>
      <c r="N263" s="229"/>
      <c r="O263" s="229"/>
      <c r="P263" s="229"/>
      <c r="Q263" s="229"/>
      <c r="R263" s="229"/>
    </row>
    <row r="264" spans="1:18">
      <c r="A264" s="229"/>
      <c r="B264" s="229"/>
      <c r="C264" s="229"/>
      <c r="D264" s="229"/>
      <c r="E264" s="229"/>
      <c r="F264" s="229"/>
      <c r="G264" s="229"/>
      <c r="H264" s="229"/>
      <c r="I264" s="229"/>
      <c r="J264" s="229"/>
      <c r="K264" s="229"/>
      <c r="L264" s="229"/>
      <c r="M264" s="229"/>
      <c r="N264" s="229"/>
      <c r="O264" s="229"/>
      <c r="P264" s="229"/>
      <c r="Q264" s="229"/>
      <c r="R264" s="229"/>
    </row>
    <row r="265" spans="1:18">
      <c r="A265" s="229"/>
      <c r="B265" s="229"/>
      <c r="C265" s="229"/>
      <c r="D265" s="229"/>
      <c r="E265" s="229"/>
      <c r="F265" s="229"/>
      <c r="G265" s="229"/>
      <c r="H265" s="229"/>
      <c r="I265" s="229"/>
      <c r="J265" s="229"/>
      <c r="K265" s="229"/>
      <c r="L265" s="229"/>
      <c r="M265" s="229"/>
      <c r="N265" s="229"/>
      <c r="O265" s="229"/>
      <c r="P265" s="229"/>
      <c r="Q265" s="229"/>
      <c r="R265" s="229"/>
    </row>
    <row r="266" spans="1:18">
      <c r="A266" s="229"/>
      <c r="B266" s="229"/>
      <c r="C266" s="229"/>
      <c r="D266" s="229"/>
      <c r="E266" s="229"/>
      <c r="F266" s="229"/>
      <c r="G266" s="229"/>
      <c r="H266" s="229"/>
      <c r="I266" s="229"/>
      <c r="J266" s="229"/>
      <c r="K266" s="229"/>
      <c r="L266" s="229"/>
      <c r="M266" s="229"/>
      <c r="N266" s="229"/>
      <c r="O266" s="229"/>
      <c r="P266" s="229"/>
      <c r="Q266" s="229"/>
      <c r="R266" s="229"/>
    </row>
    <row r="267" spans="1:18">
      <c r="A267" s="229"/>
      <c r="B267" s="229"/>
      <c r="C267" s="229"/>
      <c r="D267" s="229"/>
      <c r="E267" s="229"/>
      <c r="F267" s="229"/>
      <c r="G267" s="229"/>
      <c r="H267" s="229"/>
      <c r="I267" s="229"/>
      <c r="J267" s="229"/>
      <c r="K267" s="229"/>
      <c r="L267" s="229"/>
      <c r="M267" s="229"/>
      <c r="N267" s="229"/>
      <c r="O267" s="229"/>
      <c r="P267" s="229"/>
      <c r="Q267" s="229"/>
      <c r="R267" s="229"/>
    </row>
    <row r="268" spans="1:18">
      <c r="A268" s="229"/>
      <c r="B268" s="229"/>
      <c r="C268" s="229"/>
      <c r="D268" s="229"/>
      <c r="E268" s="229"/>
      <c r="F268" s="229"/>
      <c r="G268" s="229"/>
      <c r="H268" s="229"/>
      <c r="I268" s="229"/>
      <c r="J268" s="229"/>
      <c r="K268" s="229"/>
      <c r="L268" s="229"/>
      <c r="M268" s="229"/>
      <c r="N268" s="229"/>
      <c r="O268" s="229"/>
      <c r="P268" s="229"/>
      <c r="Q268" s="229"/>
      <c r="R268" s="229"/>
    </row>
    <row r="269" spans="1:18">
      <c r="A269" s="229"/>
      <c r="B269" s="229"/>
      <c r="C269" s="229"/>
      <c r="D269" s="229"/>
      <c r="E269" s="229"/>
      <c r="F269" s="229"/>
      <c r="G269" s="229"/>
      <c r="H269" s="229"/>
      <c r="I269" s="229"/>
      <c r="J269" s="229"/>
      <c r="K269" s="229"/>
      <c r="L269" s="229"/>
      <c r="M269" s="229"/>
      <c r="N269" s="229"/>
      <c r="O269" s="229"/>
      <c r="P269" s="229"/>
      <c r="Q269" s="229"/>
      <c r="R269" s="229"/>
    </row>
    <row r="270" spans="1:18">
      <c r="A270" s="229"/>
      <c r="B270" s="229"/>
      <c r="C270" s="229"/>
      <c r="D270" s="229"/>
      <c r="E270" s="229"/>
      <c r="F270" s="229"/>
      <c r="G270" s="229"/>
      <c r="H270" s="229"/>
      <c r="I270" s="229"/>
      <c r="J270" s="229"/>
      <c r="K270" s="229"/>
      <c r="L270" s="229"/>
      <c r="M270" s="229"/>
      <c r="N270" s="229"/>
      <c r="O270" s="229"/>
      <c r="P270" s="229"/>
      <c r="Q270" s="229"/>
      <c r="R270" s="229"/>
    </row>
    <row r="271" spans="1:18">
      <c r="A271" s="229"/>
      <c r="B271" s="229"/>
      <c r="C271" s="229"/>
      <c r="D271" s="229"/>
      <c r="E271" s="229"/>
      <c r="F271" s="229"/>
      <c r="G271" s="229"/>
      <c r="H271" s="229"/>
      <c r="I271" s="229"/>
      <c r="J271" s="229"/>
      <c r="K271" s="229"/>
      <c r="L271" s="229"/>
      <c r="M271" s="229"/>
      <c r="N271" s="229"/>
      <c r="O271" s="229"/>
      <c r="P271" s="229"/>
      <c r="Q271" s="229"/>
      <c r="R271" s="229"/>
    </row>
    <row r="272" spans="1:18">
      <c r="A272" s="229"/>
      <c r="B272" s="229"/>
      <c r="C272" s="229"/>
      <c r="D272" s="229"/>
      <c r="E272" s="229"/>
      <c r="F272" s="229"/>
      <c r="G272" s="229"/>
      <c r="H272" s="229"/>
      <c r="I272" s="229"/>
      <c r="J272" s="229"/>
      <c r="K272" s="229"/>
      <c r="L272" s="229"/>
      <c r="M272" s="229"/>
      <c r="N272" s="229"/>
      <c r="O272" s="229"/>
      <c r="P272" s="229"/>
      <c r="Q272" s="229"/>
      <c r="R272" s="229"/>
    </row>
    <row r="273" spans="1:18">
      <c r="A273" s="229"/>
      <c r="B273" s="229"/>
      <c r="C273" s="229"/>
      <c r="D273" s="229"/>
      <c r="E273" s="229"/>
      <c r="F273" s="229"/>
      <c r="G273" s="229"/>
      <c r="H273" s="229"/>
      <c r="I273" s="229"/>
      <c r="J273" s="229"/>
      <c r="K273" s="229"/>
      <c r="L273" s="229"/>
      <c r="M273" s="229"/>
      <c r="N273" s="229"/>
      <c r="O273" s="229"/>
      <c r="P273" s="229"/>
      <c r="Q273" s="229"/>
      <c r="R273" s="229"/>
    </row>
    <row r="274" spans="1:18">
      <c r="A274" s="229"/>
      <c r="B274" s="229"/>
      <c r="C274" s="229"/>
      <c r="D274" s="229"/>
      <c r="E274" s="229"/>
      <c r="F274" s="229"/>
      <c r="G274" s="229"/>
      <c r="H274" s="229"/>
      <c r="I274" s="229"/>
      <c r="J274" s="229"/>
      <c r="K274" s="229"/>
      <c r="L274" s="229"/>
      <c r="M274" s="229"/>
      <c r="N274" s="229"/>
      <c r="O274" s="229"/>
      <c r="P274" s="229"/>
      <c r="Q274" s="229"/>
      <c r="R274" s="229"/>
    </row>
    <row r="275" spans="1:18">
      <c r="A275" s="229"/>
      <c r="B275" s="229"/>
      <c r="C275" s="229"/>
      <c r="D275" s="229"/>
      <c r="E275" s="229"/>
      <c r="F275" s="229"/>
      <c r="G275" s="229"/>
      <c r="H275" s="229"/>
      <c r="I275" s="229"/>
      <c r="J275" s="229"/>
      <c r="K275" s="229"/>
      <c r="L275" s="229"/>
      <c r="M275" s="229"/>
      <c r="N275" s="229"/>
      <c r="O275" s="229"/>
      <c r="P275" s="229"/>
      <c r="Q275" s="229"/>
      <c r="R275" s="229"/>
    </row>
    <row r="276" spans="1:18">
      <c r="A276" s="229"/>
      <c r="B276" s="229"/>
      <c r="C276" s="229"/>
      <c r="D276" s="229"/>
      <c r="E276" s="229"/>
      <c r="F276" s="229"/>
      <c r="G276" s="229"/>
      <c r="H276" s="229"/>
      <c r="I276" s="229"/>
      <c r="J276" s="229"/>
      <c r="K276" s="229"/>
      <c r="L276" s="229"/>
      <c r="M276" s="229"/>
      <c r="N276" s="229"/>
      <c r="O276" s="229"/>
      <c r="P276" s="229"/>
      <c r="Q276" s="229"/>
      <c r="R276" s="229"/>
    </row>
    <row r="277" spans="1:18">
      <c r="A277" s="229"/>
      <c r="B277" s="229"/>
      <c r="C277" s="229"/>
      <c r="D277" s="229"/>
      <c r="E277" s="229"/>
      <c r="F277" s="229"/>
      <c r="G277" s="229"/>
      <c r="H277" s="229"/>
      <c r="I277" s="229"/>
      <c r="J277" s="229"/>
      <c r="K277" s="229"/>
      <c r="L277" s="229"/>
      <c r="M277" s="229"/>
      <c r="N277" s="229"/>
      <c r="O277" s="229"/>
      <c r="P277" s="229"/>
      <c r="Q277" s="229"/>
      <c r="R277" s="229"/>
    </row>
    <row r="278" spans="1:18">
      <c r="A278" s="229"/>
      <c r="B278" s="229"/>
      <c r="C278" s="229"/>
      <c r="D278" s="229"/>
      <c r="E278" s="229"/>
      <c r="F278" s="229"/>
      <c r="G278" s="229"/>
      <c r="H278" s="229"/>
      <c r="I278" s="229"/>
      <c r="J278" s="229"/>
      <c r="K278" s="229"/>
      <c r="L278" s="229"/>
      <c r="M278" s="229"/>
      <c r="N278" s="229"/>
      <c r="O278" s="229"/>
      <c r="P278" s="229"/>
      <c r="Q278" s="229"/>
      <c r="R278" s="229"/>
    </row>
    <row r="279" spans="1:18">
      <c r="A279" s="229"/>
      <c r="B279" s="229"/>
      <c r="C279" s="229"/>
      <c r="D279" s="229"/>
      <c r="E279" s="229"/>
      <c r="F279" s="229"/>
      <c r="G279" s="229"/>
      <c r="H279" s="229"/>
      <c r="I279" s="229"/>
      <c r="J279" s="229"/>
      <c r="K279" s="229"/>
      <c r="L279" s="229"/>
      <c r="M279" s="229"/>
      <c r="N279" s="229"/>
      <c r="O279" s="229"/>
      <c r="P279" s="229"/>
      <c r="Q279" s="229"/>
      <c r="R279" s="229"/>
    </row>
    <row r="280" spans="1:18">
      <c r="A280" s="229"/>
      <c r="B280" s="229"/>
      <c r="C280" s="229"/>
      <c r="D280" s="229"/>
      <c r="E280" s="229"/>
      <c r="F280" s="229"/>
      <c r="G280" s="229"/>
      <c r="H280" s="229"/>
      <c r="I280" s="229"/>
      <c r="J280" s="229"/>
      <c r="K280" s="229"/>
      <c r="L280" s="229"/>
      <c r="M280" s="229"/>
      <c r="N280" s="229"/>
      <c r="O280" s="229"/>
      <c r="P280" s="229"/>
      <c r="Q280" s="229"/>
      <c r="R280" s="229"/>
    </row>
    <row r="281" spans="1:18">
      <c r="A281" s="229"/>
      <c r="B281" s="229"/>
      <c r="C281" s="229"/>
      <c r="D281" s="229"/>
      <c r="E281" s="229"/>
      <c r="F281" s="229"/>
      <c r="G281" s="229"/>
      <c r="H281" s="229"/>
      <c r="I281" s="229"/>
      <c r="J281" s="229"/>
      <c r="K281" s="229"/>
      <c r="L281" s="229"/>
      <c r="M281" s="229"/>
      <c r="N281" s="229"/>
      <c r="O281" s="229"/>
      <c r="P281" s="229"/>
      <c r="Q281" s="229"/>
      <c r="R281" s="229"/>
    </row>
    <row r="282" spans="1:18">
      <c r="A282" s="229"/>
      <c r="B282" s="229"/>
      <c r="C282" s="229"/>
      <c r="D282" s="229"/>
      <c r="E282" s="229"/>
      <c r="F282" s="229"/>
      <c r="G282" s="229"/>
      <c r="H282" s="229"/>
      <c r="I282" s="229"/>
      <c r="J282" s="229"/>
      <c r="K282" s="229"/>
      <c r="L282" s="229"/>
      <c r="M282" s="229"/>
      <c r="N282" s="229"/>
      <c r="O282" s="229"/>
      <c r="P282" s="229"/>
      <c r="Q282" s="229"/>
      <c r="R282" s="229"/>
    </row>
    <row r="283" spans="1:18">
      <c r="A283" s="229"/>
      <c r="B283" s="229"/>
      <c r="C283" s="229"/>
      <c r="D283" s="229"/>
      <c r="E283" s="229"/>
      <c r="F283" s="229"/>
      <c r="G283" s="229"/>
      <c r="H283" s="229"/>
      <c r="I283" s="229"/>
      <c r="J283" s="229"/>
      <c r="K283" s="229"/>
      <c r="L283" s="229"/>
      <c r="M283" s="229"/>
      <c r="N283" s="229"/>
      <c r="O283" s="229"/>
      <c r="P283" s="229"/>
      <c r="Q283" s="229"/>
      <c r="R283" s="229"/>
    </row>
    <row r="284" spans="1:18">
      <c r="A284" s="229"/>
      <c r="B284" s="229"/>
      <c r="C284" s="229"/>
      <c r="D284" s="229"/>
      <c r="E284" s="229"/>
      <c r="F284" s="229"/>
      <c r="G284" s="229"/>
      <c r="H284" s="229"/>
      <c r="I284" s="229"/>
      <c r="J284" s="229"/>
      <c r="K284" s="229"/>
      <c r="L284" s="229"/>
      <c r="M284" s="229"/>
      <c r="N284" s="229"/>
      <c r="O284" s="229"/>
      <c r="P284" s="229"/>
      <c r="Q284" s="229"/>
      <c r="R284" s="229"/>
    </row>
    <row r="285" spans="1:18">
      <c r="A285" s="229"/>
      <c r="B285" s="229"/>
      <c r="C285" s="229"/>
      <c r="D285" s="229"/>
      <c r="E285" s="229"/>
      <c r="F285" s="229"/>
      <c r="G285" s="229"/>
      <c r="H285" s="229"/>
      <c r="I285" s="229"/>
      <c r="J285" s="229"/>
      <c r="K285" s="229"/>
      <c r="L285" s="229"/>
      <c r="M285" s="229"/>
      <c r="N285" s="229"/>
      <c r="O285" s="229"/>
      <c r="P285" s="229"/>
      <c r="Q285" s="229"/>
      <c r="R285" s="229"/>
    </row>
    <row r="286" spans="1:18">
      <c r="A286" s="229"/>
      <c r="B286" s="229"/>
      <c r="C286" s="229"/>
      <c r="D286" s="229"/>
      <c r="E286" s="229"/>
      <c r="F286" s="229"/>
      <c r="G286" s="229"/>
      <c r="H286" s="229"/>
      <c r="I286" s="229"/>
      <c r="J286" s="229"/>
      <c r="K286" s="229"/>
      <c r="L286" s="229"/>
      <c r="M286" s="229"/>
      <c r="N286" s="229"/>
      <c r="O286" s="229"/>
      <c r="P286" s="229"/>
      <c r="Q286" s="229"/>
      <c r="R286" s="229"/>
    </row>
    <row r="287" spans="1:18">
      <c r="A287" s="229"/>
      <c r="B287" s="229"/>
      <c r="C287" s="229"/>
      <c r="D287" s="229"/>
      <c r="E287" s="229"/>
      <c r="F287" s="229"/>
      <c r="G287" s="229"/>
      <c r="H287" s="229"/>
      <c r="I287" s="229"/>
      <c r="J287" s="229"/>
      <c r="K287" s="229"/>
      <c r="L287" s="229"/>
      <c r="M287" s="229"/>
      <c r="N287" s="229"/>
      <c r="O287" s="229"/>
      <c r="P287" s="229"/>
      <c r="Q287" s="229"/>
      <c r="R287" s="229"/>
    </row>
    <row r="288" spans="1:18">
      <c r="A288" s="229"/>
      <c r="B288" s="229"/>
      <c r="C288" s="229"/>
      <c r="D288" s="229"/>
      <c r="E288" s="229"/>
      <c r="F288" s="229"/>
      <c r="G288" s="229"/>
      <c r="H288" s="229"/>
      <c r="I288" s="229"/>
      <c r="J288" s="229"/>
      <c r="K288" s="229"/>
      <c r="L288" s="229"/>
      <c r="M288" s="229"/>
      <c r="N288" s="229"/>
      <c r="O288" s="229"/>
      <c r="P288" s="229"/>
      <c r="Q288" s="229"/>
      <c r="R288" s="229"/>
    </row>
    <row r="289" spans="1:18">
      <c r="A289" s="229"/>
      <c r="B289" s="229"/>
      <c r="C289" s="229"/>
      <c r="D289" s="229"/>
      <c r="E289" s="229"/>
      <c r="F289" s="229"/>
      <c r="G289" s="229"/>
      <c r="H289" s="229"/>
      <c r="I289" s="229"/>
      <c r="J289" s="229"/>
      <c r="K289" s="229"/>
      <c r="L289" s="229"/>
      <c r="M289" s="229"/>
      <c r="N289" s="229"/>
      <c r="O289" s="229"/>
      <c r="P289" s="229"/>
      <c r="Q289" s="229"/>
      <c r="R289" s="229"/>
    </row>
    <row r="290" spans="1:18">
      <c r="A290" s="229"/>
      <c r="B290" s="229"/>
      <c r="C290" s="229"/>
      <c r="D290" s="229"/>
      <c r="E290" s="229"/>
      <c r="F290" s="229"/>
      <c r="G290" s="229"/>
      <c r="H290" s="229"/>
      <c r="I290" s="229"/>
      <c r="J290" s="229"/>
      <c r="K290" s="229"/>
      <c r="L290" s="229"/>
      <c r="M290" s="229"/>
      <c r="N290" s="229"/>
      <c r="O290" s="229"/>
      <c r="P290" s="229"/>
      <c r="Q290" s="229"/>
      <c r="R290" s="229"/>
    </row>
    <row r="291" spans="1:18">
      <c r="A291" s="229"/>
      <c r="B291" s="229"/>
      <c r="C291" s="229"/>
      <c r="D291" s="229"/>
      <c r="E291" s="229"/>
      <c r="F291" s="229"/>
      <c r="G291" s="229"/>
      <c r="H291" s="229"/>
      <c r="I291" s="229"/>
      <c r="J291" s="229"/>
      <c r="K291" s="229"/>
      <c r="L291" s="229"/>
      <c r="M291" s="229"/>
      <c r="N291" s="229"/>
      <c r="O291" s="229"/>
      <c r="P291" s="229"/>
      <c r="Q291" s="229"/>
      <c r="R291" s="229"/>
    </row>
    <row r="292" spans="1:18">
      <c r="A292" s="229"/>
      <c r="B292" s="229"/>
      <c r="C292" s="229"/>
      <c r="D292" s="229"/>
      <c r="E292" s="229"/>
      <c r="F292" s="229"/>
      <c r="G292" s="229"/>
      <c r="H292" s="229"/>
      <c r="I292" s="229"/>
      <c r="J292" s="229"/>
      <c r="K292" s="229"/>
      <c r="L292" s="229"/>
      <c r="M292" s="229"/>
      <c r="N292" s="229"/>
      <c r="O292" s="229"/>
      <c r="P292" s="229"/>
      <c r="Q292" s="229"/>
      <c r="R292" s="229"/>
    </row>
    <row r="293" spans="1:18">
      <c r="A293" s="229"/>
      <c r="B293" s="229"/>
      <c r="C293" s="229"/>
      <c r="D293" s="229"/>
      <c r="E293" s="229"/>
      <c r="F293" s="229"/>
      <c r="G293" s="229"/>
      <c r="H293" s="229"/>
      <c r="I293" s="229"/>
      <c r="J293" s="229"/>
      <c r="K293" s="229"/>
      <c r="L293" s="229"/>
      <c r="M293" s="229"/>
      <c r="N293" s="229"/>
      <c r="O293" s="229"/>
      <c r="P293" s="229"/>
      <c r="Q293" s="229"/>
      <c r="R293" s="229"/>
    </row>
    <row r="294" spans="1:18">
      <c r="A294" s="229"/>
      <c r="B294" s="229"/>
      <c r="C294" s="229"/>
      <c r="D294" s="229"/>
      <c r="E294" s="229"/>
      <c r="F294" s="229"/>
      <c r="G294" s="229"/>
      <c r="H294" s="229"/>
      <c r="I294" s="229"/>
      <c r="J294" s="229"/>
      <c r="K294" s="229"/>
      <c r="L294" s="229"/>
      <c r="M294" s="229"/>
      <c r="N294" s="229"/>
      <c r="O294" s="229"/>
      <c r="P294" s="229"/>
      <c r="Q294" s="229"/>
      <c r="R294" s="229"/>
    </row>
    <row r="295" spans="1:18">
      <c r="A295" s="229"/>
      <c r="B295" s="229"/>
      <c r="C295" s="229"/>
      <c r="D295" s="229"/>
      <c r="E295" s="229"/>
      <c r="F295" s="229"/>
      <c r="G295" s="229"/>
      <c r="H295" s="229"/>
      <c r="I295" s="229"/>
      <c r="J295" s="229"/>
      <c r="K295" s="229"/>
      <c r="L295" s="229"/>
      <c r="M295" s="229"/>
      <c r="N295" s="229"/>
      <c r="O295" s="229"/>
      <c r="P295" s="229"/>
      <c r="Q295" s="229"/>
      <c r="R295" s="229"/>
    </row>
    <row r="296" spans="1:18">
      <c r="A296" s="229"/>
      <c r="B296" s="229"/>
      <c r="C296" s="229"/>
      <c r="D296" s="229"/>
      <c r="E296" s="229"/>
      <c r="F296" s="229"/>
      <c r="G296" s="229"/>
      <c r="H296" s="229"/>
      <c r="I296" s="229"/>
      <c r="J296" s="229"/>
      <c r="K296" s="229"/>
      <c r="L296" s="229"/>
      <c r="M296" s="229"/>
      <c r="N296" s="229"/>
      <c r="O296" s="229"/>
      <c r="P296" s="229"/>
      <c r="Q296" s="229"/>
      <c r="R296" s="229"/>
    </row>
    <row r="297" spans="1:18">
      <c r="A297" s="229"/>
      <c r="B297" s="229"/>
      <c r="C297" s="229"/>
      <c r="D297" s="229"/>
      <c r="E297" s="229"/>
      <c r="F297" s="229"/>
      <c r="G297" s="229"/>
      <c r="H297" s="229"/>
      <c r="I297" s="229"/>
      <c r="J297" s="229"/>
      <c r="K297" s="229"/>
      <c r="L297" s="229"/>
      <c r="M297" s="229"/>
      <c r="N297" s="229"/>
      <c r="O297" s="229"/>
      <c r="P297" s="229"/>
      <c r="Q297" s="229"/>
      <c r="R297" s="229"/>
    </row>
    <row r="298" spans="1:18">
      <c r="A298" s="229"/>
      <c r="B298" s="229"/>
      <c r="C298" s="229"/>
      <c r="D298" s="229"/>
      <c r="E298" s="229"/>
      <c r="F298" s="229"/>
      <c r="G298" s="229"/>
      <c r="H298" s="229"/>
      <c r="I298" s="229"/>
      <c r="J298" s="229"/>
      <c r="K298" s="229"/>
      <c r="L298" s="229"/>
      <c r="M298" s="229"/>
      <c r="N298" s="229"/>
      <c r="O298" s="229"/>
      <c r="P298" s="229"/>
      <c r="Q298" s="229"/>
      <c r="R298" s="229"/>
    </row>
    <row r="299" spans="1:18">
      <c r="A299" s="229"/>
      <c r="B299" s="229"/>
      <c r="C299" s="229"/>
      <c r="D299" s="229"/>
      <c r="E299" s="229"/>
      <c r="F299" s="229"/>
      <c r="G299" s="229"/>
      <c r="H299" s="229"/>
      <c r="I299" s="229"/>
      <c r="J299" s="229"/>
      <c r="K299" s="229"/>
      <c r="L299" s="229"/>
      <c r="M299" s="229"/>
      <c r="N299" s="229"/>
      <c r="O299" s="229"/>
      <c r="P299" s="229"/>
      <c r="Q299" s="229"/>
      <c r="R299" s="229"/>
    </row>
    <row r="300" spans="1:18">
      <c r="A300" s="229"/>
      <c r="B300" s="229"/>
      <c r="C300" s="229"/>
      <c r="D300" s="229"/>
      <c r="E300" s="229"/>
      <c r="F300" s="229"/>
      <c r="G300" s="229"/>
      <c r="H300" s="229"/>
      <c r="I300" s="229"/>
      <c r="J300" s="229"/>
      <c r="K300" s="229"/>
      <c r="L300" s="229"/>
      <c r="M300" s="229"/>
      <c r="N300" s="229"/>
      <c r="O300" s="229"/>
      <c r="P300" s="229"/>
      <c r="Q300" s="229"/>
      <c r="R300" s="229"/>
    </row>
    <row r="301" spans="1:18">
      <c r="A301" s="229"/>
      <c r="B301" s="229"/>
      <c r="C301" s="229"/>
      <c r="D301" s="229"/>
      <c r="E301" s="229"/>
      <c r="F301" s="229"/>
      <c r="G301" s="229"/>
      <c r="H301" s="229"/>
      <c r="I301" s="229"/>
      <c r="J301" s="229"/>
      <c r="K301" s="229"/>
      <c r="L301" s="229"/>
      <c r="M301" s="229"/>
      <c r="N301" s="229"/>
      <c r="O301" s="229"/>
      <c r="P301" s="229"/>
      <c r="Q301" s="229"/>
      <c r="R301" s="229"/>
    </row>
    <row r="302" spans="1:18">
      <c r="A302" s="229"/>
      <c r="B302" s="229"/>
      <c r="C302" s="229"/>
      <c r="D302" s="229"/>
      <c r="E302" s="229"/>
      <c r="F302" s="229"/>
      <c r="G302" s="229"/>
      <c r="H302" s="229"/>
      <c r="I302" s="229"/>
      <c r="J302" s="229"/>
      <c r="K302" s="229"/>
      <c r="L302" s="229"/>
      <c r="M302" s="229"/>
      <c r="N302" s="229"/>
      <c r="O302" s="229"/>
      <c r="P302" s="229"/>
      <c r="Q302" s="229"/>
      <c r="R302" s="229"/>
    </row>
    <row r="303" spans="1:18">
      <c r="A303" s="229"/>
      <c r="B303" s="229"/>
      <c r="C303" s="229"/>
      <c r="D303" s="229"/>
      <c r="E303" s="229"/>
      <c r="F303" s="229"/>
      <c r="G303" s="229"/>
      <c r="H303" s="229"/>
      <c r="I303" s="229"/>
      <c r="J303" s="229"/>
      <c r="K303" s="229"/>
      <c r="L303" s="229"/>
      <c r="M303" s="229"/>
      <c r="N303" s="229"/>
      <c r="O303" s="229"/>
      <c r="P303" s="229"/>
      <c r="Q303" s="229"/>
      <c r="R303" s="229"/>
    </row>
    <row r="304" spans="1:18">
      <c r="A304" s="229"/>
      <c r="B304" s="229"/>
      <c r="C304" s="229"/>
      <c r="D304" s="229"/>
      <c r="E304" s="229"/>
      <c r="F304" s="229"/>
      <c r="G304" s="229"/>
      <c r="H304" s="229"/>
      <c r="I304" s="229"/>
      <c r="J304" s="229"/>
      <c r="K304" s="229"/>
      <c r="L304" s="229"/>
      <c r="M304" s="229"/>
      <c r="N304" s="229"/>
      <c r="O304" s="229"/>
      <c r="P304" s="229"/>
      <c r="Q304" s="229"/>
      <c r="R304" s="229"/>
    </row>
    <row r="305" spans="1:18">
      <c r="A305" s="229"/>
      <c r="B305" s="229"/>
      <c r="C305" s="229"/>
      <c r="D305" s="229"/>
      <c r="E305" s="229"/>
      <c r="F305" s="229"/>
      <c r="G305" s="229"/>
      <c r="H305" s="229"/>
      <c r="I305" s="229"/>
      <c r="J305" s="229"/>
      <c r="K305" s="229"/>
      <c r="L305" s="229"/>
      <c r="M305" s="229"/>
      <c r="N305" s="229"/>
      <c r="O305" s="229"/>
      <c r="P305" s="229"/>
      <c r="Q305" s="229"/>
      <c r="R305" s="229"/>
    </row>
    <row r="306" spans="1:18">
      <c r="A306" s="229"/>
      <c r="B306" s="229"/>
      <c r="C306" s="229"/>
      <c r="D306" s="229"/>
      <c r="E306" s="229"/>
      <c r="F306" s="229"/>
      <c r="G306" s="229"/>
      <c r="H306" s="229"/>
      <c r="I306" s="229"/>
      <c r="J306" s="229"/>
      <c r="K306" s="229"/>
      <c r="L306" s="229"/>
      <c r="M306" s="229"/>
      <c r="N306" s="229"/>
      <c r="O306" s="229"/>
      <c r="P306" s="229"/>
      <c r="Q306" s="229"/>
      <c r="R306" s="229"/>
    </row>
    <row r="307" spans="1:18">
      <c r="A307" s="229"/>
      <c r="B307" s="229"/>
      <c r="C307" s="229"/>
      <c r="D307" s="229"/>
      <c r="E307" s="229"/>
      <c r="F307" s="229"/>
      <c r="G307" s="229"/>
      <c r="H307" s="229"/>
      <c r="I307" s="229"/>
      <c r="J307" s="229"/>
      <c r="K307" s="229"/>
      <c r="L307" s="229"/>
      <c r="M307" s="229"/>
      <c r="N307" s="229"/>
      <c r="O307" s="229"/>
      <c r="P307" s="229"/>
      <c r="Q307" s="229"/>
      <c r="R307" s="229"/>
    </row>
    <row r="308" spans="1:18">
      <c r="A308" s="229"/>
      <c r="B308" s="229"/>
      <c r="C308" s="229"/>
      <c r="D308" s="229"/>
      <c r="E308" s="229"/>
      <c r="F308" s="229"/>
      <c r="G308" s="229"/>
      <c r="H308" s="229"/>
      <c r="I308" s="229"/>
      <c r="J308" s="229"/>
      <c r="K308" s="229"/>
      <c r="L308" s="229"/>
      <c r="M308" s="229"/>
      <c r="N308" s="229"/>
      <c r="O308" s="229"/>
      <c r="P308" s="229"/>
      <c r="Q308" s="229"/>
      <c r="R308" s="229"/>
    </row>
    <row r="309" spans="1:18">
      <c r="A309" s="229"/>
      <c r="B309" s="229"/>
      <c r="C309" s="229"/>
      <c r="D309" s="229"/>
      <c r="E309" s="229"/>
      <c r="F309" s="229"/>
      <c r="G309" s="229"/>
      <c r="H309" s="229"/>
      <c r="I309" s="229"/>
      <c r="J309" s="229"/>
      <c r="K309" s="229"/>
      <c r="L309" s="229"/>
      <c r="M309" s="229"/>
      <c r="N309" s="229"/>
      <c r="O309" s="229"/>
      <c r="P309" s="229"/>
      <c r="Q309" s="229"/>
      <c r="R309" s="229"/>
    </row>
    <row r="310" spans="1:18">
      <c r="A310" s="229"/>
      <c r="B310" s="229"/>
      <c r="C310" s="229"/>
      <c r="D310" s="229"/>
      <c r="E310" s="229"/>
      <c r="F310" s="229"/>
      <c r="G310" s="229"/>
      <c r="H310" s="229"/>
      <c r="I310" s="229"/>
      <c r="J310" s="229"/>
      <c r="K310" s="229"/>
      <c r="L310" s="229"/>
      <c r="M310" s="229"/>
      <c r="N310" s="229"/>
      <c r="O310" s="229"/>
      <c r="P310" s="229"/>
      <c r="Q310" s="229"/>
      <c r="R310" s="229"/>
    </row>
    <row r="311" spans="1:18">
      <c r="A311" s="229"/>
      <c r="B311" s="229"/>
      <c r="C311" s="229"/>
      <c r="D311" s="229"/>
      <c r="E311" s="229"/>
      <c r="F311" s="229"/>
      <c r="G311" s="229"/>
      <c r="H311" s="229"/>
      <c r="I311" s="229"/>
      <c r="J311" s="229"/>
      <c r="K311" s="229"/>
      <c r="L311" s="229"/>
      <c r="M311" s="229"/>
      <c r="N311" s="229"/>
      <c r="O311" s="229"/>
      <c r="P311" s="229"/>
      <c r="Q311" s="229"/>
      <c r="R311" s="229"/>
    </row>
    <row r="312" spans="1:18">
      <c r="A312" s="229"/>
      <c r="B312" s="229"/>
      <c r="C312" s="229"/>
      <c r="D312" s="229"/>
      <c r="E312" s="229"/>
      <c r="F312" s="229"/>
      <c r="G312" s="229"/>
      <c r="H312" s="229"/>
      <c r="I312" s="229"/>
      <c r="J312" s="229"/>
      <c r="K312" s="229"/>
      <c r="L312" s="229"/>
      <c r="M312" s="229"/>
      <c r="N312" s="229"/>
      <c r="O312" s="229"/>
      <c r="P312" s="229"/>
      <c r="Q312" s="229"/>
      <c r="R312" s="229"/>
    </row>
    <row r="313" spans="1:18">
      <c r="A313" s="229"/>
      <c r="B313" s="229"/>
      <c r="C313" s="229"/>
      <c r="D313" s="229"/>
      <c r="E313" s="229"/>
      <c r="F313" s="229"/>
      <c r="G313" s="229"/>
      <c r="H313" s="229"/>
      <c r="I313" s="229"/>
      <c r="J313" s="229"/>
      <c r="K313" s="229"/>
      <c r="L313" s="229"/>
      <c r="M313" s="229"/>
      <c r="N313" s="229"/>
      <c r="O313" s="229"/>
      <c r="P313" s="229"/>
      <c r="Q313" s="229"/>
      <c r="R313" s="229"/>
    </row>
    <row r="314" spans="1:18">
      <c r="A314" s="229"/>
      <c r="B314" s="229"/>
      <c r="C314" s="229"/>
      <c r="D314" s="229"/>
      <c r="E314" s="229"/>
      <c r="F314" s="229"/>
      <c r="G314" s="229"/>
      <c r="H314" s="229"/>
      <c r="I314" s="229"/>
      <c r="J314" s="229"/>
      <c r="K314" s="229"/>
      <c r="L314" s="229"/>
      <c r="M314" s="229"/>
      <c r="N314" s="229"/>
      <c r="O314" s="229"/>
      <c r="P314" s="229"/>
      <c r="Q314" s="229"/>
      <c r="R314" s="229"/>
    </row>
    <row r="315" spans="1:18">
      <c r="A315" s="229"/>
      <c r="B315" s="229"/>
      <c r="C315" s="229"/>
      <c r="D315" s="229"/>
      <c r="E315" s="229"/>
      <c r="F315" s="229"/>
      <c r="G315" s="229"/>
      <c r="H315" s="229"/>
      <c r="I315" s="229"/>
      <c r="J315" s="229"/>
      <c r="K315" s="229"/>
      <c r="L315" s="229"/>
      <c r="M315" s="229"/>
      <c r="N315" s="229"/>
      <c r="O315" s="229"/>
      <c r="P315" s="229"/>
      <c r="Q315" s="229"/>
      <c r="R315" s="229"/>
    </row>
    <row r="316" spans="1:18">
      <c r="A316" s="229"/>
      <c r="B316" s="229"/>
      <c r="C316" s="229"/>
      <c r="D316" s="229"/>
      <c r="E316" s="229"/>
      <c r="F316" s="229"/>
      <c r="G316" s="229"/>
      <c r="H316" s="229"/>
      <c r="I316" s="229"/>
      <c r="J316" s="229"/>
      <c r="K316" s="229"/>
      <c r="L316" s="229"/>
      <c r="M316" s="229"/>
      <c r="N316" s="229"/>
      <c r="O316" s="229"/>
      <c r="P316" s="229"/>
      <c r="Q316" s="229"/>
      <c r="R316" s="229"/>
    </row>
    <row r="317" spans="1:18">
      <c r="A317" s="229"/>
      <c r="B317" s="229"/>
      <c r="C317" s="229"/>
      <c r="D317" s="229"/>
      <c r="E317" s="229"/>
      <c r="F317" s="229"/>
      <c r="G317" s="229"/>
      <c r="H317" s="229"/>
      <c r="I317" s="229"/>
      <c r="J317" s="229"/>
      <c r="K317" s="229"/>
      <c r="L317" s="229"/>
      <c r="M317" s="229"/>
      <c r="N317" s="229"/>
      <c r="O317" s="229"/>
      <c r="P317" s="229"/>
      <c r="Q317" s="229"/>
      <c r="R317" s="229"/>
    </row>
    <row r="318" spans="1:18">
      <c r="A318" s="229"/>
      <c r="B318" s="229"/>
      <c r="C318" s="229"/>
      <c r="D318" s="229"/>
      <c r="E318" s="229"/>
      <c r="F318" s="229"/>
      <c r="G318" s="229"/>
      <c r="H318" s="229"/>
      <c r="I318" s="229"/>
      <c r="J318" s="229"/>
      <c r="K318" s="229"/>
      <c r="L318" s="229"/>
      <c r="M318" s="229"/>
      <c r="N318" s="229"/>
      <c r="O318" s="229"/>
      <c r="P318" s="229"/>
      <c r="Q318" s="229"/>
      <c r="R318" s="229"/>
    </row>
    <row r="319" spans="1:18">
      <c r="A319" s="229"/>
      <c r="B319" s="229"/>
      <c r="C319" s="229"/>
      <c r="D319" s="229"/>
      <c r="E319" s="229"/>
      <c r="F319" s="229"/>
      <c r="G319" s="229"/>
      <c r="H319" s="229"/>
      <c r="I319" s="229"/>
      <c r="J319" s="229"/>
      <c r="K319" s="229"/>
      <c r="L319" s="229"/>
      <c r="M319" s="229"/>
      <c r="N319" s="229"/>
      <c r="O319" s="229"/>
      <c r="P319" s="229"/>
      <c r="Q319" s="229"/>
      <c r="R319" s="229"/>
    </row>
    <row r="320" spans="1:18">
      <c r="A320" s="229"/>
      <c r="B320" s="229"/>
      <c r="C320" s="229"/>
      <c r="D320" s="229"/>
      <c r="E320" s="229"/>
      <c r="F320" s="229"/>
      <c r="G320" s="229"/>
      <c r="H320" s="229"/>
      <c r="I320" s="229"/>
      <c r="J320" s="229"/>
      <c r="K320" s="229"/>
      <c r="L320" s="229"/>
      <c r="M320" s="229"/>
      <c r="N320" s="229"/>
      <c r="O320" s="229"/>
      <c r="P320" s="229"/>
      <c r="Q320" s="229"/>
      <c r="R320" s="229"/>
    </row>
    <row r="321" spans="1:18">
      <c r="A321" s="229"/>
      <c r="B321" s="229"/>
      <c r="C321" s="229"/>
      <c r="D321" s="229"/>
      <c r="E321" s="229"/>
      <c r="F321" s="229"/>
      <c r="G321" s="229"/>
      <c r="H321" s="229"/>
      <c r="I321" s="229"/>
      <c r="J321" s="229"/>
      <c r="K321" s="229"/>
      <c r="L321" s="229"/>
      <c r="M321" s="229"/>
      <c r="N321" s="229"/>
      <c r="O321" s="229"/>
      <c r="P321" s="229"/>
      <c r="Q321" s="229"/>
      <c r="R321" s="229"/>
    </row>
    <row r="322" spans="1:18">
      <c r="A322" s="229"/>
      <c r="B322" s="229"/>
      <c r="C322" s="229"/>
      <c r="D322" s="229"/>
      <c r="E322" s="229"/>
      <c r="F322" s="229"/>
      <c r="G322" s="229"/>
      <c r="H322" s="229"/>
      <c r="I322" s="229"/>
      <c r="J322" s="229"/>
      <c r="K322" s="229"/>
      <c r="L322" s="229"/>
      <c r="M322" s="229"/>
      <c r="N322" s="229"/>
      <c r="O322" s="229"/>
      <c r="P322" s="229"/>
      <c r="Q322" s="229"/>
      <c r="R322" s="229"/>
    </row>
    <row r="323" spans="1:18">
      <c r="A323" s="229"/>
      <c r="B323" s="229"/>
      <c r="C323" s="229"/>
      <c r="D323" s="229"/>
      <c r="E323" s="229"/>
      <c r="F323" s="229"/>
      <c r="G323" s="229"/>
      <c r="H323" s="229"/>
      <c r="I323" s="229"/>
      <c r="J323" s="229"/>
      <c r="K323" s="229"/>
      <c r="L323" s="229"/>
      <c r="M323" s="229"/>
      <c r="N323" s="229"/>
      <c r="O323" s="229"/>
      <c r="P323" s="229"/>
      <c r="Q323" s="229"/>
      <c r="R323" s="229"/>
    </row>
    <row r="324" spans="1:18">
      <c r="A324" s="229"/>
      <c r="B324" s="229"/>
      <c r="C324" s="229"/>
      <c r="D324" s="229"/>
      <c r="E324" s="229"/>
      <c r="F324" s="229"/>
      <c r="G324" s="229"/>
      <c r="H324" s="229"/>
      <c r="I324" s="229"/>
      <c r="J324" s="229"/>
      <c r="K324" s="229"/>
      <c r="L324" s="229"/>
      <c r="M324" s="229"/>
      <c r="N324" s="229"/>
      <c r="O324" s="229"/>
      <c r="P324" s="229"/>
      <c r="Q324" s="229"/>
      <c r="R324" s="229"/>
    </row>
    <row r="325" spans="1:18">
      <c r="A325" s="229"/>
      <c r="B325" s="229"/>
      <c r="C325" s="229"/>
      <c r="D325" s="229"/>
      <c r="E325" s="229"/>
      <c r="F325" s="229"/>
      <c r="G325" s="229"/>
      <c r="H325" s="229"/>
      <c r="I325" s="229"/>
      <c r="J325" s="229"/>
      <c r="K325" s="229"/>
      <c r="L325" s="229"/>
      <c r="M325" s="229"/>
      <c r="N325" s="229"/>
      <c r="O325" s="229"/>
      <c r="P325" s="229"/>
      <c r="Q325" s="229"/>
      <c r="R325" s="229"/>
    </row>
    <row r="326" spans="1:18">
      <c r="A326" s="229"/>
      <c r="B326" s="229"/>
      <c r="C326" s="229"/>
      <c r="D326" s="229"/>
      <c r="E326" s="229"/>
      <c r="F326" s="229"/>
      <c r="G326" s="229"/>
      <c r="H326" s="229"/>
      <c r="I326" s="229"/>
      <c r="J326" s="229"/>
      <c r="K326" s="229"/>
      <c r="L326" s="229"/>
      <c r="M326" s="229"/>
      <c r="N326" s="229"/>
      <c r="O326" s="229"/>
      <c r="P326" s="229"/>
      <c r="Q326" s="229"/>
      <c r="R326" s="229"/>
    </row>
    <row r="327" spans="1:18">
      <c r="A327" s="229"/>
      <c r="B327" s="229"/>
      <c r="C327" s="229"/>
      <c r="D327" s="229"/>
      <c r="E327" s="229"/>
      <c r="F327" s="229"/>
      <c r="G327" s="229"/>
      <c r="H327" s="229"/>
      <c r="I327" s="229"/>
      <c r="J327" s="229"/>
      <c r="K327" s="229"/>
      <c r="L327" s="229"/>
      <c r="M327" s="229"/>
      <c r="N327" s="229"/>
      <c r="O327" s="229"/>
      <c r="P327" s="229"/>
      <c r="Q327" s="229"/>
      <c r="R327" s="229"/>
    </row>
    <row r="328" spans="1:18">
      <c r="A328" s="229"/>
      <c r="B328" s="229"/>
      <c r="C328" s="229"/>
      <c r="D328" s="229"/>
      <c r="E328" s="229"/>
      <c r="F328" s="229"/>
      <c r="G328" s="229"/>
      <c r="H328" s="229"/>
      <c r="I328" s="229"/>
      <c r="J328" s="229"/>
      <c r="K328" s="229"/>
      <c r="L328" s="229"/>
      <c r="M328" s="229"/>
      <c r="N328" s="229"/>
      <c r="O328" s="229"/>
      <c r="P328" s="229"/>
      <c r="Q328" s="229"/>
      <c r="R328" s="229"/>
    </row>
    <row r="329" spans="1:18">
      <c r="A329" s="229"/>
      <c r="B329" s="229"/>
      <c r="C329" s="229"/>
      <c r="D329" s="229"/>
      <c r="E329" s="229"/>
      <c r="F329" s="229"/>
      <c r="G329" s="229"/>
      <c r="H329" s="229"/>
      <c r="I329" s="229"/>
      <c r="J329" s="229"/>
      <c r="K329" s="229"/>
      <c r="L329" s="229"/>
      <c r="M329" s="229"/>
      <c r="N329" s="229"/>
      <c r="O329" s="229"/>
      <c r="P329" s="229"/>
      <c r="Q329" s="229"/>
      <c r="R329" s="229"/>
    </row>
    <row r="330" spans="1:18">
      <c r="A330" s="229"/>
      <c r="B330" s="229"/>
      <c r="C330" s="229"/>
      <c r="D330" s="229"/>
      <c r="E330" s="229"/>
      <c r="F330" s="229"/>
      <c r="G330" s="229"/>
      <c r="H330" s="229"/>
      <c r="I330" s="229"/>
      <c r="J330" s="229"/>
      <c r="K330" s="229"/>
      <c r="L330" s="229"/>
      <c r="M330" s="229"/>
      <c r="N330" s="229"/>
      <c r="O330" s="229"/>
      <c r="P330" s="229"/>
      <c r="Q330" s="229"/>
      <c r="R330" s="229"/>
    </row>
    <row r="331" spans="1:18">
      <c r="A331" s="229"/>
      <c r="B331" s="229"/>
      <c r="C331" s="229"/>
      <c r="D331" s="229"/>
      <c r="E331" s="229"/>
      <c r="F331" s="229"/>
      <c r="G331" s="229"/>
      <c r="H331" s="229"/>
      <c r="I331" s="229"/>
      <c r="J331" s="229"/>
      <c r="K331" s="229"/>
      <c r="L331" s="229"/>
      <c r="M331" s="229"/>
      <c r="N331" s="229"/>
      <c r="O331" s="229"/>
      <c r="P331" s="229"/>
      <c r="Q331" s="229"/>
      <c r="R331" s="229"/>
    </row>
    <row r="332" spans="1:18">
      <c r="A332" s="229"/>
      <c r="B332" s="229"/>
      <c r="C332" s="229"/>
      <c r="D332" s="229"/>
      <c r="E332" s="229"/>
      <c r="F332" s="229"/>
      <c r="G332" s="229"/>
      <c r="H332" s="229"/>
      <c r="I332" s="229"/>
      <c r="J332" s="229"/>
      <c r="K332" s="229"/>
      <c r="L332" s="229"/>
      <c r="M332" s="229"/>
      <c r="N332" s="229"/>
      <c r="O332" s="229"/>
      <c r="P332" s="229"/>
      <c r="Q332" s="229"/>
      <c r="R332" s="229"/>
    </row>
    <row r="333" spans="1:18">
      <c r="A333" s="229"/>
      <c r="B333" s="229"/>
      <c r="C333" s="229"/>
      <c r="D333" s="229"/>
      <c r="E333" s="229"/>
      <c r="F333" s="229"/>
      <c r="G333" s="229"/>
      <c r="H333" s="229"/>
      <c r="I333" s="229"/>
      <c r="J333" s="229"/>
      <c r="K333" s="229"/>
      <c r="L333" s="229"/>
      <c r="M333" s="229"/>
      <c r="N333" s="229"/>
      <c r="O333" s="229"/>
      <c r="P333" s="229"/>
      <c r="Q333" s="229"/>
      <c r="R333" s="229"/>
    </row>
    <row r="334" spans="1:18">
      <c r="A334" s="229"/>
      <c r="B334" s="229"/>
      <c r="C334" s="229"/>
      <c r="D334" s="229"/>
      <c r="E334" s="229"/>
      <c r="F334" s="229"/>
      <c r="G334" s="229"/>
      <c r="H334" s="229"/>
      <c r="I334" s="229"/>
      <c r="J334" s="229"/>
      <c r="K334" s="229"/>
      <c r="L334" s="229"/>
      <c r="M334" s="229"/>
      <c r="N334" s="229"/>
      <c r="O334" s="229"/>
      <c r="P334" s="229"/>
      <c r="Q334" s="229"/>
      <c r="R334" s="229"/>
    </row>
    <row r="335" spans="1:18">
      <c r="A335" s="229"/>
      <c r="B335" s="229"/>
      <c r="C335" s="229"/>
      <c r="D335" s="229"/>
      <c r="E335" s="229"/>
      <c r="F335" s="229"/>
      <c r="G335" s="229"/>
      <c r="H335" s="229"/>
      <c r="I335" s="229"/>
      <c r="J335" s="229"/>
      <c r="K335" s="229"/>
      <c r="L335" s="229"/>
      <c r="M335" s="229"/>
      <c r="N335" s="229"/>
      <c r="O335" s="229"/>
      <c r="P335" s="229"/>
      <c r="Q335" s="229"/>
      <c r="R335" s="229"/>
    </row>
    <row r="336" spans="1:18">
      <c r="A336" s="229"/>
      <c r="B336" s="229"/>
      <c r="C336" s="229"/>
      <c r="D336" s="229"/>
      <c r="E336" s="229"/>
      <c r="F336" s="229"/>
      <c r="G336" s="229"/>
      <c r="H336" s="229"/>
      <c r="I336" s="229"/>
      <c r="J336" s="229"/>
      <c r="K336" s="229"/>
      <c r="L336" s="229"/>
      <c r="M336" s="229"/>
      <c r="N336" s="229"/>
      <c r="O336" s="229"/>
      <c r="P336" s="229"/>
      <c r="Q336" s="229"/>
      <c r="R336" s="229"/>
    </row>
    <row r="337" spans="1:18">
      <c r="A337" s="229"/>
      <c r="B337" s="229"/>
      <c r="C337" s="229"/>
      <c r="D337" s="229"/>
      <c r="E337" s="229"/>
      <c r="F337" s="229"/>
      <c r="G337" s="229"/>
      <c r="H337" s="229"/>
      <c r="I337" s="229"/>
      <c r="J337" s="229"/>
      <c r="K337" s="229"/>
      <c r="L337" s="229"/>
      <c r="M337" s="229"/>
      <c r="N337" s="229"/>
      <c r="O337" s="229"/>
      <c r="P337" s="229"/>
      <c r="Q337" s="229"/>
      <c r="R337" s="229"/>
    </row>
    <row r="338" spans="1:18">
      <c r="A338" s="229"/>
      <c r="B338" s="229"/>
      <c r="C338" s="229"/>
      <c r="D338" s="229"/>
      <c r="E338" s="229"/>
      <c r="F338" s="229"/>
      <c r="G338" s="229"/>
      <c r="H338" s="229"/>
      <c r="I338" s="229"/>
      <c r="J338" s="229"/>
      <c r="K338" s="229"/>
      <c r="L338" s="229"/>
      <c r="M338" s="229"/>
      <c r="N338" s="229"/>
      <c r="O338" s="229"/>
      <c r="P338" s="229"/>
      <c r="Q338" s="229"/>
      <c r="R338" s="229"/>
    </row>
    <row r="339" spans="1:18">
      <c r="A339" s="229"/>
      <c r="B339" s="229"/>
      <c r="C339" s="229"/>
      <c r="D339" s="229"/>
      <c r="E339" s="229"/>
      <c r="F339" s="229"/>
      <c r="G339" s="229"/>
      <c r="H339" s="229"/>
      <c r="I339" s="229"/>
      <c r="J339" s="229"/>
      <c r="K339" s="229"/>
      <c r="L339" s="229"/>
      <c r="M339" s="229"/>
      <c r="N339" s="229"/>
      <c r="O339" s="229"/>
      <c r="P339" s="229"/>
      <c r="Q339" s="229"/>
      <c r="R339" s="229"/>
    </row>
    <row r="340" spans="1:18">
      <c r="A340" s="229"/>
      <c r="B340" s="229"/>
      <c r="C340" s="229"/>
      <c r="D340" s="229"/>
      <c r="E340" s="229"/>
      <c r="F340" s="229"/>
      <c r="G340" s="229"/>
      <c r="H340" s="229"/>
      <c r="I340" s="229"/>
      <c r="J340" s="229"/>
      <c r="K340" s="229"/>
      <c r="L340" s="229"/>
      <c r="M340" s="229"/>
      <c r="N340" s="229"/>
      <c r="O340" s="229"/>
      <c r="P340" s="229"/>
      <c r="Q340" s="229"/>
      <c r="R340" s="229"/>
    </row>
    <row r="341" spans="1:18">
      <c r="A341" s="229"/>
      <c r="B341" s="229"/>
      <c r="C341" s="229"/>
      <c r="D341" s="229"/>
      <c r="E341" s="229"/>
      <c r="F341" s="229"/>
      <c r="G341" s="229"/>
      <c r="H341" s="229"/>
      <c r="I341" s="229"/>
      <c r="J341" s="229"/>
      <c r="K341" s="229"/>
      <c r="L341" s="229"/>
      <c r="M341" s="229"/>
      <c r="N341" s="229"/>
      <c r="O341" s="229"/>
      <c r="P341" s="229"/>
      <c r="Q341" s="229"/>
      <c r="R341" s="229"/>
    </row>
    <row r="342" spans="1:18">
      <c r="A342" s="229"/>
      <c r="B342" s="229"/>
      <c r="C342" s="229"/>
      <c r="D342" s="229"/>
      <c r="E342" s="229"/>
      <c r="F342" s="229"/>
      <c r="G342" s="229"/>
      <c r="H342" s="229"/>
      <c r="I342" s="229"/>
      <c r="J342" s="229"/>
      <c r="K342" s="229"/>
      <c r="L342" s="229"/>
      <c r="M342" s="229"/>
      <c r="N342" s="229"/>
      <c r="O342" s="229"/>
      <c r="P342" s="229"/>
      <c r="Q342" s="229"/>
      <c r="R342" s="229"/>
    </row>
    <row r="343" spans="1:18">
      <c r="A343" s="229"/>
      <c r="B343" s="229"/>
      <c r="C343" s="229"/>
      <c r="D343" s="229"/>
      <c r="E343" s="229"/>
      <c r="F343" s="229"/>
      <c r="G343" s="229"/>
      <c r="H343" s="229"/>
      <c r="I343" s="229"/>
      <c r="J343" s="229"/>
      <c r="K343" s="229"/>
      <c r="L343" s="229"/>
      <c r="M343" s="229"/>
      <c r="N343" s="229"/>
      <c r="O343" s="229"/>
      <c r="P343" s="229"/>
      <c r="Q343" s="229"/>
      <c r="R343" s="229"/>
    </row>
    <row r="344" spans="1:18">
      <c r="A344" s="229"/>
      <c r="B344" s="229"/>
      <c r="C344" s="229"/>
      <c r="D344" s="229"/>
      <c r="E344" s="229"/>
      <c r="F344" s="229"/>
      <c r="G344" s="229"/>
      <c r="H344" s="229"/>
      <c r="I344" s="229"/>
      <c r="J344" s="229"/>
      <c r="K344" s="229"/>
      <c r="L344" s="229"/>
      <c r="M344" s="229"/>
      <c r="N344" s="229"/>
      <c r="O344" s="229"/>
      <c r="P344" s="229"/>
      <c r="Q344" s="229"/>
      <c r="R344" s="229"/>
    </row>
    <row r="345" spans="1:18">
      <c r="A345" s="229"/>
      <c r="B345" s="229"/>
      <c r="C345" s="229"/>
      <c r="D345" s="229"/>
      <c r="E345" s="229"/>
      <c r="F345" s="229"/>
      <c r="G345" s="229"/>
      <c r="H345" s="229"/>
      <c r="I345" s="229"/>
      <c r="J345" s="229"/>
      <c r="K345" s="229"/>
      <c r="L345" s="229"/>
      <c r="M345" s="229"/>
      <c r="N345" s="229"/>
      <c r="O345" s="229"/>
      <c r="P345" s="229"/>
      <c r="Q345" s="229"/>
      <c r="R345" s="229"/>
    </row>
    <row r="346" spans="1:18">
      <c r="A346" s="229"/>
      <c r="B346" s="229"/>
      <c r="C346" s="229"/>
      <c r="D346" s="229"/>
      <c r="E346" s="229"/>
      <c r="F346" s="229"/>
      <c r="G346" s="229"/>
      <c r="H346" s="229"/>
      <c r="I346" s="229"/>
      <c r="J346" s="229"/>
      <c r="K346" s="229"/>
      <c r="L346" s="229"/>
      <c r="M346" s="229"/>
      <c r="N346" s="229"/>
      <c r="O346" s="229"/>
      <c r="P346" s="229"/>
      <c r="Q346" s="229"/>
      <c r="R346" s="229"/>
    </row>
    <row r="347" spans="1:18">
      <c r="A347" s="229"/>
      <c r="B347" s="229"/>
      <c r="C347" s="229"/>
      <c r="D347" s="229"/>
      <c r="E347" s="229"/>
      <c r="F347" s="229"/>
      <c r="G347" s="229"/>
      <c r="H347" s="229"/>
      <c r="I347" s="229"/>
      <c r="J347" s="229"/>
      <c r="K347" s="229"/>
      <c r="L347" s="229"/>
      <c r="M347" s="229"/>
      <c r="N347" s="229"/>
      <c r="O347" s="229"/>
      <c r="P347" s="229"/>
      <c r="Q347" s="229"/>
      <c r="R347" s="229"/>
    </row>
    <row r="348" spans="1:18">
      <c r="A348" s="229"/>
      <c r="B348" s="229"/>
      <c r="C348" s="229"/>
      <c r="D348" s="229"/>
      <c r="E348" s="229"/>
      <c r="F348" s="229"/>
      <c r="G348" s="229"/>
      <c r="H348" s="229"/>
      <c r="I348" s="229"/>
      <c r="J348" s="229"/>
      <c r="K348" s="229"/>
      <c r="L348" s="229"/>
      <c r="M348" s="229"/>
      <c r="N348" s="229"/>
      <c r="O348" s="229"/>
      <c r="P348" s="229"/>
      <c r="Q348" s="229"/>
      <c r="R348" s="229"/>
    </row>
    <row r="349" spans="1:18">
      <c r="A349" s="229"/>
      <c r="B349" s="229"/>
      <c r="C349" s="229"/>
      <c r="D349" s="229"/>
      <c r="E349" s="229"/>
      <c r="F349" s="229"/>
      <c r="G349" s="229"/>
      <c r="H349" s="229"/>
      <c r="I349" s="229"/>
      <c r="J349" s="229"/>
      <c r="K349" s="229"/>
      <c r="L349" s="229"/>
      <c r="M349" s="229"/>
      <c r="N349" s="229"/>
      <c r="O349" s="229"/>
      <c r="P349" s="229"/>
      <c r="Q349" s="229"/>
      <c r="R349" s="229"/>
    </row>
    <row r="350" spans="1:18">
      <c r="A350" s="229"/>
      <c r="B350" s="229"/>
      <c r="C350" s="229"/>
      <c r="D350" s="229"/>
      <c r="E350" s="229"/>
      <c r="F350" s="229"/>
      <c r="G350" s="229"/>
      <c r="H350" s="229"/>
      <c r="I350" s="229"/>
      <c r="J350" s="229"/>
      <c r="K350" s="229"/>
      <c r="L350" s="229"/>
      <c r="M350" s="229"/>
      <c r="N350" s="229"/>
      <c r="O350" s="229"/>
      <c r="P350" s="229"/>
      <c r="Q350" s="229"/>
      <c r="R350" s="229"/>
    </row>
    <row r="351" spans="1:18">
      <c r="A351" s="229"/>
      <c r="B351" s="229"/>
      <c r="C351" s="229"/>
      <c r="D351" s="229"/>
      <c r="E351" s="229"/>
      <c r="F351" s="229"/>
      <c r="G351" s="229"/>
      <c r="H351" s="229"/>
      <c r="I351" s="229"/>
      <c r="J351" s="229"/>
      <c r="K351" s="229"/>
      <c r="L351" s="229"/>
      <c r="M351" s="229"/>
      <c r="N351" s="229"/>
      <c r="O351" s="229"/>
      <c r="P351" s="229"/>
      <c r="Q351" s="229"/>
      <c r="R351" s="229"/>
    </row>
    <row r="352" spans="1:18">
      <c r="A352" s="229"/>
      <c r="B352" s="229"/>
      <c r="C352" s="229"/>
      <c r="D352" s="229"/>
      <c r="E352" s="229"/>
      <c r="F352" s="229"/>
      <c r="G352" s="229"/>
      <c r="H352" s="229"/>
      <c r="I352" s="229"/>
      <c r="J352" s="229"/>
      <c r="K352" s="229"/>
      <c r="L352" s="229"/>
      <c r="M352" s="229"/>
      <c r="N352" s="229"/>
      <c r="O352" s="229"/>
      <c r="P352" s="229"/>
      <c r="Q352" s="229"/>
      <c r="R352" s="229"/>
    </row>
    <row r="353" spans="1:18">
      <c r="A353" s="229"/>
      <c r="B353" s="229"/>
      <c r="C353" s="229"/>
      <c r="D353" s="229"/>
      <c r="E353" s="229"/>
      <c r="F353" s="229"/>
      <c r="G353" s="229"/>
      <c r="H353" s="229"/>
      <c r="I353" s="229"/>
      <c r="J353" s="229"/>
      <c r="K353" s="229"/>
      <c r="L353" s="229"/>
      <c r="M353" s="229"/>
      <c r="N353" s="229"/>
      <c r="O353" s="229"/>
      <c r="P353" s="229"/>
      <c r="Q353" s="229"/>
      <c r="R353" s="229"/>
    </row>
    <row r="354" spans="1:18">
      <c r="A354" s="229"/>
      <c r="B354" s="229"/>
      <c r="C354" s="229"/>
      <c r="D354" s="229"/>
      <c r="E354" s="229"/>
      <c r="F354" s="229"/>
      <c r="G354" s="229"/>
      <c r="H354" s="229"/>
      <c r="I354" s="229"/>
      <c r="J354" s="229"/>
      <c r="K354" s="229"/>
      <c r="L354" s="229"/>
      <c r="M354" s="229"/>
      <c r="N354" s="229"/>
      <c r="O354" s="229"/>
      <c r="P354" s="229"/>
      <c r="Q354" s="229"/>
      <c r="R354" s="229"/>
    </row>
    <row r="355" spans="1:18">
      <c r="A355" s="229"/>
      <c r="B355" s="229"/>
      <c r="C355" s="229"/>
      <c r="D355" s="229"/>
      <c r="E355" s="229"/>
      <c r="F355" s="229"/>
      <c r="G355" s="229"/>
      <c r="H355" s="229"/>
      <c r="I355" s="229"/>
      <c r="J355" s="229"/>
      <c r="K355" s="229"/>
      <c r="L355" s="229"/>
      <c r="M355" s="229"/>
      <c r="N355" s="229"/>
      <c r="O355" s="229"/>
      <c r="P355" s="229"/>
      <c r="Q355" s="229"/>
      <c r="R355" s="229"/>
    </row>
    <row r="356" spans="1:18">
      <c r="A356" s="229"/>
      <c r="B356" s="229"/>
      <c r="C356" s="229"/>
      <c r="D356" s="229"/>
      <c r="E356" s="229"/>
      <c r="F356" s="229"/>
      <c r="G356" s="229"/>
      <c r="H356" s="229"/>
      <c r="I356" s="229"/>
      <c r="J356" s="229"/>
      <c r="K356" s="229"/>
      <c r="L356" s="229"/>
      <c r="M356" s="229"/>
      <c r="N356" s="229"/>
      <c r="O356" s="229"/>
      <c r="P356" s="229"/>
      <c r="Q356" s="229"/>
      <c r="R356" s="229"/>
    </row>
    <row r="357" spans="1:18">
      <c r="A357" s="229"/>
      <c r="B357" s="229"/>
      <c r="C357" s="229"/>
      <c r="D357" s="229"/>
      <c r="E357" s="229"/>
      <c r="F357" s="229"/>
      <c r="G357" s="229"/>
      <c r="H357" s="229"/>
      <c r="I357" s="229"/>
      <c r="J357" s="229"/>
      <c r="K357" s="229"/>
      <c r="L357" s="229"/>
      <c r="M357" s="229"/>
      <c r="N357" s="229"/>
      <c r="O357" s="229"/>
      <c r="P357" s="229"/>
      <c r="Q357" s="229"/>
      <c r="R357" s="229"/>
    </row>
    <row r="358" spans="1:18">
      <c r="A358" s="229"/>
      <c r="B358" s="229"/>
      <c r="C358" s="229"/>
      <c r="D358" s="229"/>
      <c r="E358" s="229"/>
      <c r="F358" s="229"/>
      <c r="G358" s="229"/>
      <c r="H358" s="229"/>
      <c r="I358" s="229"/>
      <c r="J358" s="229"/>
      <c r="K358" s="229"/>
      <c r="L358" s="229"/>
      <c r="M358" s="229"/>
      <c r="N358" s="229"/>
      <c r="O358" s="229"/>
      <c r="P358" s="229"/>
      <c r="Q358" s="229"/>
      <c r="R358" s="229"/>
    </row>
    <row r="359" spans="1:18">
      <c r="A359" s="229"/>
      <c r="B359" s="229"/>
      <c r="C359" s="229"/>
      <c r="D359" s="229"/>
      <c r="E359" s="229"/>
      <c r="F359" s="229"/>
      <c r="G359" s="229"/>
      <c r="H359" s="229"/>
      <c r="I359" s="229"/>
      <c r="J359" s="229"/>
      <c r="K359" s="229"/>
      <c r="L359" s="229"/>
      <c r="M359" s="229"/>
      <c r="N359" s="229"/>
      <c r="O359" s="229"/>
      <c r="P359" s="229"/>
      <c r="Q359" s="229"/>
      <c r="R359" s="229"/>
    </row>
    <row r="360" spans="1:18">
      <c r="A360" s="229"/>
      <c r="B360" s="229"/>
      <c r="C360" s="229"/>
      <c r="D360" s="229"/>
      <c r="E360" s="229"/>
      <c r="F360" s="229"/>
      <c r="G360" s="229"/>
      <c r="H360" s="229"/>
      <c r="I360" s="229"/>
      <c r="J360" s="229"/>
      <c r="K360" s="229"/>
      <c r="L360" s="229"/>
      <c r="M360" s="229"/>
      <c r="N360" s="229"/>
      <c r="O360" s="229"/>
      <c r="P360" s="229"/>
      <c r="Q360" s="229"/>
      <c r="R360" s="229"/>
    </row>
    <row r="361" spans="1:18">
      <c r="A361" s="229"/>
      <c r="B361" s="229"/>
      <c r="C361" s="229"/>
      <c r="D361" s="229"/>
      <c r="E361" s="229"/>
      <c r="F361" s="229"/>
      <c r="G361" s="229"/>
      <c r="H361" s="229"/>
      <c r="I361" s="229"/>
      <c r="J361" s="229"/>
      <c r="K361" s="229"/>
      <c r="L361" s="229"/>
      <c r="M361" s="229"/>
      <c r="N361" s="229"/>
      <c r="O361" s="229"/>
      <c r="P361" s="229"/>
      <c r="Q361" s="229"/>
      <c r="R361" s="229"/>
    </row>
    <row r="362" spans="1:18">
      <c r="A362" s="229"/>
      <c r="B362" s="229"/>
      <c r="C362" s="229"/>
      <c r="D362" s="229"/>
      <c r="E362" s="229"/>
      <c r="F362" s="229"/>
      <c r="G362" s="229"/>
      <c r="H362" s="229"/>
      <c r="I362" s="229"/>
      <c r="J362" s="229"/>
      <c r="K362" s="229"/>
      <c r="L362" s="229"/>
      <c r="M362" s="229"/>
      <c r="N362" s="229"/>
      <c r="O362" s="229"/>
      <c r="P362" s="229"/>
      <c r="Q362" s="229"/>
      <c r="R362" s="229"/>
    </row>
    <row r="363" spans="1:18">
      <c r="A363" s="229"/>
      <c r="B363" s="229"/>
      <c r="C363" s="229"/>
      <c r="D363" s="229"/>
      <c r="E363" s="229"/>
      <c r="F363" s="229"/>
      <c r="G363" s="229"/>
      <c r="H363" s="229"/>
      <c r="I363" s="229"/>
      <c r="J363" s="229"/>
      <c r="K363" s="229"/>
      <c r="L363" s="229"/>
      <c r="M363" s="229"/>
      <c r="N363" s="229"/>
      <c r="O363" s="229"/>
      <c r="P363" s="229"/>
      <c r="Q363" s="229"/>
      <c r="R363" s="229"/>
    </row>
    <row r="364" spans="1:18">
      <c r="A364" s="229"/>
      <c r="B364" s="229"/>
      <c r="C364" s="229"/>
      <c r="D364" s="229"/>
      <c r="E364" s="229"/>
      <c r="F364" s="229"/>
      <c r="G364" s="229"/>
      <c r="H364" s="229"/>
      <c r="I364" s="229"/>
      <c r="J364" s="229"/>
      <c r="K364" s="229"/>
      <c r="L364" s="229"/>
      <c r="M364" s="229"/>
      <c r="N364" s="229"/>
      <c r="O364" s="229"/>
      <c r="P364" s="229"/>
      <c r="Q364" s="229"/>
      <c r="R364" s="229"/>
    </row>
    <row r="365" spans="1:18">
      <c r="A365" s="229"/>
      <c r="B365" s="229"/>
      <c r="C365" s="229"/>
      <c r="D365" s="229"/>
      <c r="E365" s="229"/>
      <c r="F365" s="229"/>
      <c r="G365" s="229"/>
      <c r="H365" s="229"/>
      <c r="I365" s="229"/>
      <c r="J365" s="229"/>
      <c r="K365" s="229"/>
      <c r="L365" s="229"/>
      <c r="M365" s="229"/>
      <c r="N365" s="229"/>
      <c r="O365" s="229"/>
      <c r="P365" s="229"/>
      <c r="Q365" s="229"/>
      <c r="R365" s="229"/>
    </row>
    <row r="366" spans="1:18">
      <c r="A366" s="229"/>
      <c r="B366" s="229"/>
      <c r="C366" s="229"/>
      <c r="D366" s="229"/>
      <c r="E366" s="229"/>
      <c r="F366" s="229"/>
      <c r="G366" s="229"/>
      <c r="H366" s="229"/>
      <c r="I366" s="229"/>
      <c r="J366" s="229"/>
      <c r="K366" s="229"/>
      <c r="L366" s="229"/>
      <c r="M366" s="229"/>
      <c r="N366" s="229"/>
      <c r="O366" s="229"/>
      <c r="P366" s="229"/>
      <c r="Q366" s="229"/>
      <c r="R366" s="229"/>
    </row>
    <row r="367" spans="1:18">
      <c r="A367" s="229"/>
      <c r="B367" s="229"/>
      <c r="C367" s="229"/>
      <c r="D367" s="229"/>
      <c r="E367" s="229"/>
      <c r="F367" s="229"/>
      <c r="G367" s="229"/>
      <c r="H367" s="229"/>
      <c r="I367" s="229"/>
      <c r="J367" s="229"/>
      <c r="K367" s="229"/>
      <c r="L367" s="229"/>
      <c r="M367" s="229"/>
      <c r="N367" s="229"/>
      <c r="O367" s="229"/>
      <c r="P367" s="229"/>
      <c r="Q367" s="229"/>
      <c r="R367" s="229"/>
    </row>
    <row r="368" spans="1:18">
      <c r="A368" s="229"/>
      <c r="B368" s="229"/>
      <c r="C368" s="229"/>
      <c r="D368" s="229"/>
      <c r="E368" s="229"/>
      <c r="F368" s="229"/>
      <c r="G368" s="229"/>
      <c r="H368" s="229"/>
      <c r="I368" s="229"/>
      <c r="J368" s="229"/>
      <c r="K368" s="229"/>
      <c r="L368" s="229"/>
      <c r="M368" s="229"/>
      <c r="N368" s="229"/>
      <c r="O368" s="229"/>
      <c r="P368" s="229"/>
      <c r="Q368" s="229"/>
      <c r="R368" s="229"/>
    </row>
    <row r="369" spans="1:18">
      <c r="A369" s="229"/>
      <c r="B369" s="229"/>
      <c r="C369" s="229"/>
      <c r="D369" s="229"/>
      <c r="E369" s="229"/>
      <c r="F369" s="229"/>
      <c r="G369" s="229"/>
      <c r="H369" s="229"/>
      <c r="I369" s="229"/>
      <c r="J369" s="229"/>
      <c r="K369" s="229"/>
      <c r="L369" s="229"/>
      <c r="M369" s="229"/>
      <c r="N369" s="229"/>
      <c r="O369" s="229"/>
      <c r="P369" s="229"/>
      <c r="Q369" s="229"/>
      <c r="R369" s="229"/>
    </row>
    <row r="370" spans="1:18">
      <c r="A370" s="229"/>
      <c r="B370" s="229"/>
      <c r="C370" s="229"/>
      <c r="D370" s="229"/>
      <c r="E370" s="229"/>
      <c r="F370" s="229"/>
      <c r="G370" s="229"/>
      <c r="H370" s="229"/>
      <c r="I370" s="229"/>
      <c r="J370" s="229"/>
      <c r="K370" s="229"/>
      <c r="L370" s="229"/>
      <c r="M370" s="229"/>
      <c r="N370" s="229"/>
      <c r="O370" s="229"/>
      <c r="P370" s="229"/>
      <c r="Q370" s="229"/>
      <c r="R370" s="229"/>
    </row>
    <row r="371" spans="1:18">
      <c r="A371" s="229"/>
      <c r="B371" s="229"/>
      <c r="C371" s="229"/>
      <c r="D371" s="229"/>
      <c r="E371" s="229"/>
      <c r="F371" s="229"/>
      <c r="G371" s="229"/>
      <c r="H371" s="229"/>
      <c r="I371" s="229"/>
      <c r="J371" s="229"/>
      <c r="K371" s="229"/>
      <c r="L371" s="229"/>
      <c r="M371" s="229"/>
      <c r="N371" s="229"/>
      <c r="O371" s="229"/>
      <c r="P371" s="229"/>
      <c r="Q371" s="229"/>
      <c r="R371" s="229"/>
    </row>
    <row r="372" spans="1:18">
      <c r="A372" s="229"/>
      <c r="B372" s="229"/>
      <c r="C372" s="229"/>
      <c r="D372" s="229"/>
      <c r="E372" s="229"/>
      <c r="F372" s="229"/>
      <c r="G372" s="229"/>
      <c r="H372" s="229"/>
      <c r="I372" s="229"/>
      <c r="J372" s="229"/>
      <c r="K372" s="229"/>
      <c r="L372" s="229"/>
      <c r="M372" s="229"/>
      <c r="N372" s="229"/>
      <c r="O372" s="229"/>
      <c r="P372" s="229"/>
      <c r="Q372" s="229"/>
      <c r="R372" s="229"/>
    </row>
    <row r="373" spans="1:18">
      <c r="A373" s="229"/>
      <c r="B373" s="229"/>
      <c r="C373" s="229"/>
      <c r="D373" s="229"/>
      <c r="E373" s="229"/>
      <c r="F373" s="229"/>
      <c r="G373" s="229"/>
      <c r="H373" s="229"/>
      <c r="I373" s="229"/>
      <c r="J373" s="229"/>
      <c r="K373" s="229"/>
      <c r="L373" s="229"/>
      <c r="M373" s="229"/>
      <c r="N373" s="229"/>
      <c r="O373" s="229"/>
      <c r="P373" s="229"/>
      <c r="Q373" s="229"/>
      <c r="R373" s="229"/>
    </row>
    <row r="374" spans="1:18">
      <c r="A374" s="229"/>
      <c r="B374" s="229"/>
      <c r="C374" s="229"/>
      <c r="D374" s="229"/>
      <c r="E374" s="229"/>
      <c r="F374" s="229"/>
      <c r="G374" s="229"/>
      <c r="H374" s="229"/>
      <c r="I374" s="229"/>
      <c r="J374" s="229"/>
      <c r="K374" s="229"/>
      <c r="L374" s="229"/>
      <c r="M374" s="229"/>
      <c r="N374" s="229"/>
      <c r="O374" s="229"/>
      <c r="P374" s="229"/>
      <c r="Q374" s="229"/>
      <c r="R374" s="229"/>
    </row>
    <row r="375" spans="1:18">
      <c r="A375" s="229"/>
      <c r="B375" s="229"/>
      <c r="C375" s="229"/>
      <c r="D375" s="229"/>
      <c r="E375" s="229"/>
      <c r="F375" s="229"/>
      <c r="G375" s="229"/>
      <c r="H375" s="229"/>
      <c r="I375" s="229"/>
      <c r="J375" s="229"/>
      <c r="K375" s="229"/>
      <c r="L375" s="229"/>
      <c r="M375" s="229"/>
      <c r="N375" s="229"/>
      <c r="O375" s="229"/>
      <c r="P375" s="229"/>
      <c r="Q375" s="229"/>
      <c r="R375" s="229"/>
    </row>
    <row r="376" spans="1:18">
      <c r="A376" s="229"/>
      <c r="B376" s="229"/>
      <c r="C376" s="229"/>
      <c r="D376" s="229"/>
      <c r="E376" s="229"/>
      <c r="F376" s="229"/>
      <c r="G376" s="229"/>
      <c r="H376" s="229"/>
      <c r="I376" s="229"/>
      <c r="J376" s="229"/>
      <c r="K376" s="229"/>
      <c r="L376" s="229"/>
      <c r="M376" s="229"/>
      <c r="N376" s="229"/>
      <c r="O376" s="229"/>
      <c r="P376" s="229"/>
      <c r="Q376" s="229"/>
      <c r="R376" s="229"/>
    </row>
    <row r="377" spans="1:18">
      <c r="A377" s="229"/>
      <c r="B377" s="229"/>
      <c r="C377" s="229"/>
      <c r="D377" s="229"/>
      <c r="E377" s="229"/>
      <c r="F377" s="229"/>
      <c r="G377" s="229"/>
      <c r="H377" s="229"/>
      <c r="I377" s="229"/>
      <c r="J377" s="229"/>
      <c r="K377" s="229"/>
      <c r="L377" s="229"/>
      <c r="M377" s="229"/>
      <c r="N377" s="229"/>
      <c r="O377" s="229"/>
      <c r="P377" s="229"/>
      <c r="Q377" s="229"/>
      <c r="R377" s="229"/>
    </row>
    <row r="378" spans="1:18">
      <c r="A378" s="229"/>
      <c r="B378" s="229"/>
      <c r="C378" s="229"/>
      <c r="D378" s="229"/>
      <c r="E378" s="229"/>
      <c r="F378" s="229"/>
      <c r="G378" s="229"/>
      <c r="H378" s="229"/>
      <c r="I378" s="229"/>
      <c r="J378" s="229"/>
      <c r="K378" s="229"/>
      <c r="L378" s="229"/>
      <c r="M378" s="229"/>
      <c r="N378" s="229"/>
      <c r="O378" s="229"/>
      <c r="P378" s="229"/>
      <c r="Q378" s="229"/>
      <c r="R378" s="229"/>
    </row>
    <row r="379" spans="1:18">
      <c r="A379" s="229"/>
      <c r="B379" s="229"/>
      <c r="C379" s="229"/>
      <c r="D379" s="229"/>
      <c r="E379" s="229"/>
      <c r="F379" s="229"/>
      <c r="G379" s="229"/>
      <c r="H379" s="229"/>
      <c r="I379" s="229"/>
      <c r="J379" s="229"/>
      <c r="K379" s="229"/>
      <c r="L379" s="229"/>
      <c r="M379" s="229"/>
      <c r="N379" s="229"/>
      <c r="O379" s="229"/>
      <c r="P379" s="229"/>
      <c r="Q379" s="229"/>
      <c r="R379" s="229"/>
    </row>
    <row r="380" spans="1:18">
      <c r="A380" s="229"/>
      <c r="B380" s="229"/>
      <c r="C380" s="229"/>
      <c r="D380" s="229"/>
      <c r="E380" s="229"/>
      <c r="F380" s="229"/>
      <c r="G380" s="229"/>
      <c r="H380" s="229"/>
      <c r="I380" s="229"/>
      <c r="J380" s="229"/>
      <c r="K380" s="229"/>
      <c r="L380" s="229"/>
      <c r="M380" s="229"/>
      <c r="N380" s="229"/>
      <c r="O380" s="229"/>
      <c r="P380" s="229"/>
      <c r="Q380" s="229"/>
      <c r="R380" s="229"/>
    </row>
    <row r="381" spans="1:18">
      <c r="A381" s="229"/>
      <c r="B381" s="229"/>
      <c r="C381" s="229"/>
      <c r="D381" s="229"/>
      <c r="E381" s="229"/>
      <c r="F381" s="229"/>
      <c r="G381" s="229"/>
      <c r="H381" s="229"/>
      <c r="I381" s="229"/>
      <c r="J381" s="229"/>
      <c r="K381" s="229"/>
      <c r="L381" s="229"/>
      <c r="M381" s="229"/>
      <c r="N381" s="229"/>
      <c r="O381" s="229"/>
      <c r="P381" s="229"/>
      <c r="Q381" s="229"/>
      <c r="R381" s="229"/>
    </row>
    <row r="382" spans="1:18">
      <c r="A382" s="229"/>
      <c r="B382" s="229"/>
      <c r="C382" s="229"/>
      <c r="D382" s="229"/>
      <c r="E382" s="229"/>
      <c r="F382" s="229"/>
      <c r="G382" s="229"/>
      <c r="H382" s="229"/>
      <c r="I382" s="229"/>
      <c r="J382" s="229"/>
      <c r="K382" s="229"/>
      <c r="L382" s="229"/>
      <c r="M382" s="229"/>
      <c r="N382" s="229"/>
      <c r="O382" s="229"/>
      <c r="P382" s="229"/>
      <c r="Q382" s="229"/>
      <c r="R382" s="229"/>
    </row>
    <row r="383" spans="1:18">
      <c r="A383" s="229"/>
      <c r="B383" s="229"/>
      <c r="C383" s="229"/>
      <c r="D383" s="229"/>
      <c r="E383" s="229"/>
      <c r="F383" s="229"/>
      <c r="G383" s="229"/>
      <c r="H383" s="229"/>
      <c r="I383" s="229"/>
      <c r="J383" s="229"/>
      <c r="K383" s="229"/>
      <c r="L383" s="229"/>
      <c r="M383" s="229"/>
      <c r="N383" s="229"/>
      <c r="O383" s="229"/>
      <c r="P383" s="229"/>
      <c r="Q383" s="229"/>
      <c r="R383" s="229"/>
    </row>
    <row r="384" spans="1:18">
      <c r="A384" s="229"/>
      <c r="B384" s="229"/>
      <c r="C384" s="229"/>
      <c r="D384" s="229"/>
      <c r="E384" s="229"/>
      <c r="F384" s="229"/>
      <c r="G384" s="229"/>
      <c r="H384" s="229"/>
      <c r="I384" s="229"/>
      <c r="J384" s="229"/>
      <c r="K384" s="229"/>
      <c r="L384" s="229"/>
      <c r="M384" s="229"/>
      <c r="N384" s="229"/>
      <c r="O384" s="229"/>
      <c r="P384" s="229"/>
      <c r="Q384" s="229"/>
      <c r="R384" s="229"/>
    </row>
    <row r="385" spans="1:18">
      <c r="A385" s="229"/>
      <c r="B385" s="229"/>
      <c r="C385" s="229"/>
      <c r="D385" s="229"/>
      <c r="E385" s="229"/>
      <c r="F385" s="229"/>
      <c r="G385" s="229"/>
      <c r="H385" s="229"/>
      <c r="I385" s="229"/>
      <c r="J385" s="229"/>
      <c r="K385" s="229"/>
      <c r="L385" s="229"/>
      <c r="M385" s="229"/>
      <c r="N385" s="229"/>
      <c r="O385" s="229"/>
      <c r="P385" s="229"/>
      <c r="Q385" s="229"/>
      <c r="R385" s="229"/>
    </row>
    <row r="386" spans="1:18">
      <c r="A386" s="229"/>
      <c r="B386" s="229"/>
      <c r="C386" s="229"/>
      <c r="D386" s="229"/>
      <c r="E386" s="229"/>
      <c r="F386" s="229"/>
      <c r="G386" s="229"/>
      <c r="H386" s="229"/>
      <c r="I386" s="229"/>
      <c r="J386" s="229"/>
      <c r="K386" s="229"/>
      <c r="L386" s="229"/>
      <c r="M386" s="229"/>
      <c r="N386" s="229"/>
      <c r="O386" s="229"/>
      <c r="P386" s="229"/>
      <c r="Q386" s="229"/>
      <c r="R386" s="229"/>
    </row>
    <row r="387" spans="1:18">
      <c r="A387" s="229"/>
      <c r="B387" s="229"/>
      <c r="C387" s="229"/>
      <c r="D387" s="229"/>
      <c r="E387" s="229"/>
      <c r="F387" s="229"/>
      <c r="G387" s="229"/>
      <c r="H387" s="229"/>
      <c r="I387" s="229"/>
      <c r="J387" s="229"/>
      <c r="K387" s="229"/>
      <c r="L387" s="229"/>
      <c r="M387" s="229"/>
      <c r="N387" s="229"/>
      <c r="O387" s="229"/>
      <c r="P387" s="229"/>
      <c r="Q387" s="229"/>
      <c r="R387" s="229"/>
    </row>
    <row r="388" spans="1:18">
      <c r="A388" s="229"/>
      <c r="B388" s="229"/>
      <c r="C388" s="229"/>
      <c r="D388" s="229"/>
      <c r="E388" s="229"/>
      <c r="F388" s="229"/>
      <c r="G388" s="229"/>
      <c r="H388" s="229"/>
      <c r="I388" s="229"/>
      <c r="J388" s="229"/>
      <c r="K388" s="229"/>
      <c r="L388" s="229"/>
      <c r="M388" s="229"/>
      <c r="N388" s="229"/>
      <c r="O388" s="229"/>
      <c r="P388" s="229"/>
      <c r="Q388" s="229"/>
      <c r="R388" s="229"/>
    </row>
    <row r="389" spans="1:18">
      <c r="A389" s="229"/>
      <c r="B389" s="229"/>
      <c r="C389" s="229"/>
      <c r="D389" s="229"/>
      <c r="E389" s="229"/>
      <c r="F389" s="229"/>
      <c r="G389" s="229"/>
      <c r="H389" s="229"/>
      <c r="I389" s="229"/>
      <c r="J389" s="229"/>
      <c r="K389" s="229"/>
      <c r="L389" s="229"/>
      <c r="M389" s="229"/>
      <c r="N389" s="229"/>
      <c r="O389" s="229"/>
      <c r="P389" s="229"/>
      <c r="Q389" s="229"/>
      <c r="R389" s="229"/>
    </row>
    <row r="390" spans="1:18">
      <c r="A390" s="229"/>
      <c r="B390" s="229"/>
      <c r="C390" s="229"/>
      <c r="D390" s="229"/>
      <c r="E390" s="229"/>
      <c r="F390" s="229"/>
      <c r="G390" s="229"/>
      <c r="H390" s="229"/>
      <c r="I390" s="229"/>
      <c r="J390" s="229"/>
      <c r="K390" s="229"/>
      <c r="L390" s="229"/>
      <c r="M390" s="229"/>
      <c r="N390" s="229"/>
      <c r="O390" s="229"/>
      <c r="P390" s="229"/>
      <c r="Q390" s="229"/>
      <c r="R390" s="229"/>
    </row>
    <row r="391" spans="1:18">
      <c r="A391" s="229"/>
      <c r="B391" s="229"/>
      <c r="C391" s="229"/>
      <c r="D391" s="229"/>
      <c r="E391" s="229"/>
      <c r="F391" s="229"/>
      <c r="G391" s="229"/>
      <c r="H391" s="229"/>
      <c r="I391" s="229"/>
      <c r="J391" s="229"/>
      <c r="K391" s="229"/>
      <c r="L391" s="229"/>
      <c r="M391" s="229"/>
      <c r="N391" s="229"/>
      <c r="O391" s="229"/>
      <c r="P391" s="229"/>
      <c r="Q391" s="229"/>
      <c r="R391" s="229"/>
    </row>
    <row r="392" spans="1:18">
      <c r="A392" s="229"/>
      <c r="B392" s="229"/>
      <c r="C392" s="229"/>
      <c r="D392" s="229"/>
      <c r="E392" s="229"/>
      <c r="F392" s="229"/>
      <c r="G392" s="229"/>
      <c r="H392" s="229"/>
      <c r="I392" s="229"/>
      <c r="J392" s="229"/>
      <c r="K392" s="229"/>
      <c r="L392" s="229"/>
      <c r="M392" s="229"/>
      <c r="N392" s="229"/>
      <c r="O392" s="229"/>
      <c r="P392" s="229"/>
      <c r="Q392" s="229"/>
      <c r="R392" s="229"/>
    </row>
    <row r="393" spans="1:18">
      <c r="A393" s="229"/>
      <c r="B393" s="229"/>
      <c r="C393" s="229"/>
      <c r="D393" s="229"/>
      <c r="E393" s="229"/>
      <c r="F393" s="229"/>
      <c r="G393" s="229"/>
      <c r="H393" s="229"/>
      <c r="I393" s="229"/>
      <c r="J393" s="229"/>
      <c r="K393" s="229"/>
      <c r="L393" s="229"/>
      <c r="M393" s="229"/>
      <c r="N393" s="229"/>
      <c r="O393" s="229"/>
      <c r="P393" s="229"/>
      <c r="Q393" s="229"/>
      <c r="R393" s="229"/>
    </row>
    <row r="394" spans="1:18">
      <c r="A394" s="229"/>
      <c r="B394" s="229"/>
      <c r="C394" s="229"/>
      <c r="D394" s="229"/>
      <c r="E394" s="229"/>
      <c r="F394" s="229"/>
      <c r="G394" s="229"/>
      <c r="H394" s="229"/>
      <c r="I394" s="229"/>
      <c r="J394" s="229"/>
      <c r="K394" s="229"/>
      <c r="L394" s="229"/>
      <c r="M394" s="229"/>
      <c r="N394" s="229"/>
      <c r="O394" s="229"/>
      <c r="P394" s="229"/>
      <c r="Q394" s="229"/>
      <c r="R394" s="229"/>
    </row>
    <row r="395" spans="1:18">
      <c r="A395" s="229"/>
      <c r="B395" s="229"/>
      <c r="C395" s="229"/>
      <c r="D395" s="229"/>
      <c r="E395" s="229"/>
      <c r="F395" s="229"/>
      <c r="G395" s="229"/>
      <c r="H395" s="229"/>
      <c r="I395" s="229"/>
      <c r="J395" s="229"/>
      <c r="K395" s="229"/>
      <c r="L395" s="229"/>
      <c r="M395" s="229"/>
      <c r="N395" s="229"/>
      <c r="O395" s="229"/>
      <c r="P395" s="229"/>
      <c r="Q395" s="229"/>
      <c r="R395" s="229"/>
    </row>
    <row r="396" spans="1:18">
      <c r="A396" s="229"/>
      <c r="B396" s="229"/>
      <c r="C396" s="229"/>
      <c r="D396" s="229"/>
      <c r="E396" s="229"/>
      <c r="F396" s="229"/>
      <c r="G396" s="229"/>
      <c r="H396" s="229"/>
      <c r="I396" s="229"/>
      <c r="J396" s="229"/>
      <c r="K396" s="229"/>
      <c r="L396" s="229"/>
      <c r="M396" s="229"/>
      <c r="N396" s="229"/>
      <c r="O396" s="229"/>
      <c r="P396" s="229"/>
      <c r="Q396" s="229"/>
      <c r="R396" s="229"/>
    </row>
    <row r="397" spans="1:18">
      <c r="A397" s="229"/>
      <c r="B397" s="229"/>
      <c r="C397" s="229"/>
      <c r="D397" s="229"/>
      <c r="E397" s="229"/>
      <c r="F397" s="229"/>
      <c r="G397" s="229"/>
      <c r="H397" s="229"/>
      <c r="I397" s="229"/>
      <c r="J397" s="229"/>
      <c r="K397" s="229"/>
      <c r="L397" s="229"/>
      <c r="M397" s="229"/>
      <c r="N397" s="229"/>
      <c r="O397" s="229"/>
      <c r="P397" s="229"/>
      <c r="Q397" s="229"/>
      <c r="R397" s="229"/>
    </row>
    <row r="398" spans="1:18">
      <c r="A398" s="229"/>
      <c r="B398" s="229"/>
      <c r="C398" s="229"/>
      <c r="D398" s="229"/>
      <c r="E398" s="229"/>
      <c r="F398" s="229"/>
      <c r="G398" s="229"/>
      <c r="H398" s="229"/>
      <c r="I398" s="229"/>
      <c r="J398" s="229"/>
      <c r="K398" s="229"/>
      <c r="L398" s="229"/>
      <c r="M398" s="229"/>
      <c r="N398" s="229"/>
      <c r="O398" s="229"/>
      <c r="P398" s="229"/>
      <c r="Q398" s="229"/>
      <c r="R398" s="229"/>
    </row>
    <row r="399" spans="1:18">
      <c r="A399" s="229"/>
      <c r="B399" s="229"/>
      <c r="C399" s="229"/>
      <c r="D399" s="229"/>
      <c r="E399" s="229"/>
      <c r="F399" s="229"/>
      <c r="G399" s="229"/>
      <c r="H399" s="229"/>
      <c r="I399" s="229"/>
      <c r="J399" s="229"/>
      <c r="K399" s="229"/>
      <c r="L399" s="229"/>
      <c r="M399" s="229"/>
      <c r="N399" s="229"/>
      <c r="O399" s="229"/>
      <c r="P399" s="229"/>
      <c r="Q399" s="229"/>
      <c r="R399" s="229"/>
    </row>
    <row r="400" spans="1:18">
      <c r="A400" s="229"/>
      <c r="B400" s="229"/>
      <c r="C400" s="229"/>
      <c r="D400" s="229"/>
      <c r="E400" s="229"/>
      <c r="F400" s="229"/>
      <c r="G400" s="229"/>
      <c r="H400" s="229"/>
      <c r="I400" s="229"/>
      <c r="J400" s="229"/>
      <c r="K400" s="229"/>
      <c r="L400" s="229"/>
      <c r="M400" s="229"/>
      <c r="N400" s="229"/>
      <c r="O400" s="229"/>
      <c r="P400" s="229"/>
      <c r="Q400" s="229"/>
      <c r="R400" s="229"/>
    </row>
    <row r="401" spans="1:18">
      <c r="A401" s="229"/>
      <c r="B401" s="229"/>
      <c r="C401" s="229"/>
      <c r="D401" s="229"/>
      <c r="E401" s="229"/>
      <c r="F401" s="229"/>
      <c r="G401" s="229"/>
      <c r="H401" s="229"/>
      <c r="I401" s="229"/>
      <c r="J401" s="229"/>
      <c r="K401" s="229"/>
      <c r="L401" s="229"/>
      <c r="M401" s="229"/>
      <c r="N401" s="229"/>
      <c r="O401" s="229"/>
      <c r="P401" s="229"/>
      <c r="Q401" s="229"/>
      <c r="R401" s="229"/>
    </row>
    <row r="402" spans="1:18">
      <c r="A402" s="229"/>
      <c r="B402" s="229"/>
      <c r="C402" s="229"/>
      <c r="D402" s="229"/>
      <c r="E402" s="229"/>
      <c r="F402" s="229"/>
      <c r="G402" s="229"/>
      <c r="H402" s="229"/>
      <c r="I402" s="229"/>
      <c r="J402" s="229"/>
      <c r="K402" s="229"/>
      <c r="L402" s="229"/>
      <c r="M402" s="229"/>
      <c r="N402" s="229"/>
      <c r="O402" s="229"/>
      <c r="P402" s="229"/>
      <c r="Q402" s="229"/>
      <c r="R402" s="229"/>
    </row>
    <row r="403" spans="1:18">
      <c r="A403" s="229"/>
      <c r="B403" s="229"/>
      <c r="C403" s="229"/>
      <c r="D403" s="229"/>
      <c r="E403" s="229"/>
      <c r="F403" s="229"/>
      <c r="G403" s="229"/>
      <c r="H403" s="229"/>
      <c r="I403" s="229"/>
      <c r="J403" s="229"/>
      <c r="K403" s="229"/>
      <c r="L403" s="229"/>
      <c r="M403" s="229"/>
      <c r="N403" s="229"/>
      <c r="O403" s="229"/>
      <c r="P403" s="229"/>
      <c r="Q403" s="229"/>
      <c r="R403" s="229"/>
    </row>
    <row r="404" spans="1:18">
      <c r="A404" s="229"/>
      <c r="B404" s="229"/>
      <c r="C404" s="229"/>
      <c r="D404" s="229"/>
      <c r="E404" s="229"/>
      <c r="F404" s="229"/>
      <c r="G404" s="229"/>
      <c r="H404" s="229"/>
      <c r="I404" s="229"/>
      <c r="J404" s="229"/>
      <c r="K404" s="229"/>
      <c r="L404" s="229"/>
      <c r="M404" s="229"/>
      <c r="N404" s="229"/>
      <c r="O404" s="229"/>
      <c r="P404" s="229"/>
      <c r="Q404" s="229"/>
      <c r="R404" s="229"/>
    </row>
    <row r="405" spans="1:18">
      <c r="A405" s="229"/>
      <c r="B405" s="229"/>
      <c r="C405" s="229"/>
      <c r="D405" s="229"/>
      <c r="E405" s="229"/>
      <c r="F405" s="229"/>
      <c r="G405" s="229"/>
      <c r="H405" s="229"/>
      <c r="I405" s="229"/>
      <c r="J405" s="229"/>
      <c r="K405" s="229"/>
      <c r="L405" s="229"/>
      <c r="M405" s="229"/>
      <c r="N405" s="229"/>
      <c r="O405" s="229"/>
      <c r="P405" s="229"/>
      <c r="Q405" s="229"/>
      <c r="R405" s="229"/>
    </row>
    <row r="406" spans="1:18">
      <c r="A406" s="229"/>
      <c r="B406" s="229"/>
      <c r="C406" s="229"/>
      <c r="D406" s="229"/>
      <c r="E406" s="229"/>
      <c r="F406" s="229"/>
      <c r="G406" s="229"/>
      <c r="H406" s="229"/>
      <c r="I406" s="229"/>
      <c r="J406" s="229"/>
      <c r="K406" s="229"/>
      <c r="L406" s="229"/>
      <c r="M406" s="229"/>
      <c r="N406" s="229"/>
      <c r="O406" s="229"/>
      <c r="P406" s="229"/>
      <c r="Q406" s="229"/>
      <c r="R406" s="229"/>
    </row>
    <row r="407" spans="1:18">
      <c r="A407" s="229"/>
      <c r="B407" s="229"/>
      <c r="C407" s="229"/>
      <c r="D407" s="229"/>
      <c r="E407" s="229"/>
      <c r="F407" s="229"/>
      <c r="G407" s="229"/>
      <c r="H407" s="229"/>
      <c r="I407" s="229"/>
      <c r="J407" s="229"/>
      <c r="K407" s="229"/>
      <c r="L407" s="229"/>
      <c r="M407" s="229"/>
      <c r="N407" s="229"/>
      <c r="O407" s="229"/>
      <c r="P407" s="229"/>
      <c r="Q407" s="229"/>
      <c r="R407" s="229"/>
    </row>
    <row r="408" spans="1:18">
      <c r="A408" s="229"/>
      <c r="B408" s="229"/>
      <c r="C408" s="229"/>
      <c r="D408" s="229"/>
      <c r="E408" s="229"/>
      <c r="F408" s="229"/>
      <c r="G408" s="229"/>
      <c r="H408" s="229"/>
      <c r="I408" s="229"/>
      <c r="J408" s="229"/>
      <c r="K408" s="229"/>
      <c r="L408" s="229"/>
      <c r="M408" s="229"/>
      <c r="N408" s="229"/>
      <c r="O408" s="229"/>
      <c r="P408" s="229"/>
      <c r="Q408" s="229"/>
      <c r="R408" s="229"/>
    </row>
    <row r="409" spans="1:18">
      <c r="A409" s="229"/>
      <c r="B409" s="229"/>
      <c r="C409" s="229"/>
      <c r="D409" s="229"/>
      <c r="E409" s="229"/>
      <c r="F409" s="229"/>
      <c r="G409" s="229"/>
      <c r="H409" s="229"/>
      <c r="I409" s="229"/>
      <c r="J409" s="229"/>
      <c r="K409" s="229"/>
      <c r="L409" s="229"/>
      <c r="M409" s="229"/>
      <c r="N409" s="229"/>
      <c r="O409" s="229"/>
      <c r="P409" s="229"/>
      <c r="Q409" s="229"/>
      <c r="R409" s="229"/>
    </row>
    <row r="410" spans="1:18">
      <c r="A410" s="229"/>
      <c r="B410" s="229"/>
      <c r="C410" s="229"/>
      <c r="D410" s="229"/>
      <c r="E410" s="229"/>
      <c r="F410" s="229"/>
      <c r="G410" s="229"/>
      <c r="H410" s="229"/>
      <c r="I410" s="229"/>
      <c r="J410" s="229"/>
      <c r="K410" s="229"/>
      <c r="L410" s="229"/>
      <c r="M410" s="229"/>
      <c r="N410" s="229"/>
      <c r="O410" s="229"/>
      <c r="P410" s="229"/>
      <c r="Q410" s="229"/>
      <c r="R410" s="229"/>
    </row>
    <row r="411" spans="1:18">
      <c r="A411" s="229"/>
      <c r="B411" s="229"/>
      <c r="C411" s="229"/>
      <c r="D411" s="229"/>
      <c r="E411" s="229"/>
      <c r="F411" s="229"/>
      <c r="G411" s="229"/>
      <c r="H411" s="229"/>
      <c r="I411" s="229"/>
      <c r="J411" s="229"/>
      <c r="K411" s="229"/>
      <c r="L411" s="229"/>
      <c r="M411" s="229"/>
      <c r="N411" s="229"/>
      <c r="O411" s="229"/>
      <c r="P411" s="229"/>
      <c r="Q411" s="229"/>
      <c r="R411" s="229"/>
    </row>
    <row r="412" spans="1:18">
      <c r="A412" s="229"/>
      <c r="B412" s="229"/>
      <c r="C412" s="229"/>
      <c r="D412" s="229"/>
      <c r="E412" s="229"/>
      <c r="F412" s="229"/>
      <c r="G412" s="229"/>
      <c r="H412" s="229"/>
      <c r="I412" s="229"/>
      <c r="J412" s="229"/>
      <c r="K412" s="229"/>
      <c r="L412" s="229"/>
      <c r="M412" s="229"/>
      <c r="N412" s="229"/>
      <c r="O412" s="229"/>
      <c r="P412" s="229"/>
      <c r="Q412" s="229"/>
      <c r="R412" s="229"/>
    </row>
    <row r="413" spans="1:18">
      <c r="A413" s="229"/>
      <c r="B413" s="229"/>
      <c r="C413" s="229"/>
      <c r="D413" s="229"/>
      <c r="E413" s="229"/>
      <c r="F413" s="229"/>
      <c r="G413" s="229"/>
      <c r="H413" s="229"/>
      <c r="I413" s="229"/>
      <c r="J413" s="229"/>
      <c r="K413" s="229"/>
      <c r="L413" s="229"/>
      <c r="M413" s="229"/>
      <c r="N413" s="229"/>
      <c r="O413" s="229"/>
      <c r="P413" s="229"/>
      <c r="Q413" s="229"/>
      <c r="R413" s="229"/>
    </row>
    <row r="414" spans="1:18">
      <c r="A414" s="229"/>
      <c r="B414" s="229"/>
      <c r="C414" s="229"/>
      <c r="D414" s="229"/>
      <c r="E414" s="229"/>
      <c r="F414" s="229"/>
      <c r="G414" s="229"/>
      <c r="H414" s="229"/>
      <c r="I414" s="229"/>
      <c r="J414" s="229"/>
      <c r="K414" s="229"/>
      <c r="L414" s="229"/>
      <c r="M414" s="229"/>
      <c r="N414" s="229"/>
      <c r="O414" s="229"/>
      <c r="P414" s="229"/>
      <c r="Q414" s="229"/>
      <c r="R414" s="229"/>
    </row>
    <row r="415" spans="1:18">
      <c r="A415" s="229"/>
      <c r="B415" s="229"/>
      <c r="C415" s="229"/>
      <c r="D415" s="229"/>
      <c r="E415" s="229"/>
      <c r="F415" s="229"/>
      <c r="G415" s="229"/>
      <c r="H415" s="229"/>
      <c r="I415" s="229"/>
      <c r="J415" s="229"/>
      <c r="K415" s="229"/>
      <c r="L415" s="229"/>
      <c r="M415" s="229"/>
      <c r="N415" s="229"/>
      <c r="O415" s="229"/>
      <c r="P415" s="229"/>
      <c r="Q415" s="229"/>
      <c r="R415" s="229"/>
    </row>
    <row r="416" spans="1:18">
      <c r="A416" s="229"/>
      <c r="B416" s="229"/>
      <c r="C416" s="229"/>
      <c r="D416" s="229"/>
      <c r="E416" s="229"/>
      <c r="F416" s="229"/>
      <c r="G416" s="229"/>
      <c r="H416" s="229"/>
      <c r="I416" s="229"/>
      <c r="J416" s="229"/>
      <c r="K416" s="229"/>
      <c r="L416" s="229"/>
      <c r="M416" s="229"/>
      <c r="N416" s="229"/>
      <c r="O416" s="229"/>
      <c r="P416" s="229"/>
      <c r="Q416" s="229"/>
      <c r="R416" s="229"/>
    </row>
    <row r="417" spans="1:18">
      <c r="A417" s="229"/>
      <c r="B417" s="229"/>
      <c r="C417" s="229"/>
      <c r="D417" s="229"/>
      <c r="E417" s="229"/>
      <c r="F417" s="229"/>
      <c r="G417" s="229"/>
      <c r="H417" s="229"/>
      <c r="I417" s="229"/>
      <c r="J417" s="229"/>
      <c r="K417" s="229"/>
      <c r="L417" s="229"/>
      <c r="M417" s="229"/>
      <c r="N417" s="229"/>
      <c r="O417" s="229"/>
      <c r="P417" s="229"/>
      <c r="Q417" s="229"/>
      <c r="R417" s="229"/>
    </row>
    <row r="418" spans="1:18">
      <c r="A418" s="229"/>
      <c r="B418" s="229"/>
      <c r="C418" s="229"/>
      <c r="D418" s="229"/>
      <c r="E418" s="229"/>
      <c r="F418" s="229"/>
      <c r="G418" s="229"/>
      <c r="H418" s="229"/>
      <c r="I418" s="229"/>
      <c r="J418" s="229"/>
      <c r="K418" s="229"/>
      <c r="L418" s="229"/>
      <c r="M418" s="229"/>
      <c r="N418" s="229"/>
      <c r="O418" s="229"/>
      <c r="P418" s="229"/>
      <c r="Q418" s="229"/>
      <c r="R418" s="229"/>
    </row>
    <row r="419" spans="1:18">
      <c r="A419" s="229"/>
      <c r="B419" s="229"/>
      <c r="C419" s="229"/>
      <c r="D419" s="229"/>
      <c r="E419" s="229"/>
      <c r="F419" s="229"/>
      <c r="G419" s="229"/>
      <c r="H419" s="229"/>
      <c r="I419" s="229"/>
      <c r="J419" s="229"/>
      <c r="K419" s="229"/>
      <c r="L419" s="229"/>
      <c r="M419" s="229"/>
      <c r="N419" s="229"/>
      <c r="O419" s="229"/>
      <c r="P419" s="229"/>
      <c r="Q419" s="229"/>
      <c r="R419" s="229"/>
    </row>
    <row r="420" spans="1:18">
      <c r="A420" s="229"/>
      <c r="B420" s="229"/>
      <c r="C420" s="229"/>
      <c r="D420" s="229"/>
      <c r="E420" s="229"/>
      <c r="F420" s="229"/>
      <c r="G420" s="229"/>
      <c r="H420" s="229"/>
      <c r="I420" s="229"/>
      <c r="J420" s="229"/>
      <c r="K420" s="229"/>
      <c r="L420" s="229"/>
      <c r="M420" s="229"/>
      <c r="N420" s="229"/>
      <c r="O420" s="229"/>
      <c r="P420" s="229"/>
      <c r="Q420" s="229"/>
      <c r="R420" s="229"/>
    </row>
    <row r="421" spans="1:18">
      <c r="A421" s="229"/>
      <c r="B421" s="229"/>
      <c r="C421" s="229"/>
      <c r="D421" s="229"/>
      <c r="E421" s="229"/>
      <c r="F421" s="229"/>
      <c r="G421" s="229"/>
      <c r="H421" s="229"/>
      <c r="I421" s="229"/>
      <c r="J421" s="229"/>
      <c r="K421" s="229"/>
      <c r="L421" s="229"/>
      <c r="M421" s="229"/>
      <c r="N421" s="229"/>
      <c r="O421" s="229"/>
      <c r="P421" s="229"/>
      <c r="Q421" s="229"/>
      <c r="R421" s="229"/>
    </row>
    <row r="422" spans="1:18">
      <c r="A422" s="229"/>
      <c r="B422" s="229"/>
      <c r="C422" s="229"/>
      <c r="D422" s="229"/>
      <c r="E422" s="229"/>
      <c r="F422" s="229"/>
      <c r="G422" s="229"/>
      <c r="H422" s="229"/>
      <c r="I422" s="229"/>
      <c r="J422" s="229"/>
      <c r="K422" s="229"/>
      <c r="L422" s="229"/>
      <c r="M422" s="229"/>
      <c r="N422" s="229"/>
      <c r="O422" s="229"/>
      <c r="P422" s="229"/>
      <c r="Q422" s="229"/>
      <c r="R422" s="229"/>
    </row>
    <row r="423" spans="1:18">
      <c r="A423" s="229"/>
      <c r="B423" s="229"/>
      <c r="C423" s="229"/>
      <c r="D423" s="229"/>
      <c r="E423" s="229"/>
      <c r="F423" s="229"/>
      <c r="G423" s="229"/>
      <c r="H423" s="229"/>
      <c r="I423" s="229"/>
      <c r="J423" s="229"/>
      <c r="K423" s="229"/>
      <c r="L423" s="229"/>
      <c r="M423" s="229"/>
      <c r="N423" s="229"/>
      <c r="O423" s="229"/>
      <c r="P423" s="229"/>
      <c r="Q423" s="229"/>
      <c r="R423" s="229"/>
    </row>
    <row r="424" spans="1:18">
      <c r="A424" s="229"/>
      <c r="B424" s="229"/>
      <c r="C424" s="229"/>
      <c r="D424" s="229"/>
      <c r="E424" s="229"/>
      <c r="F424" s="229"/>
      <c r="G424" s="229"/>
      <c r="H424" s="229"/>
      <c r="I424" s="229"/>
      <c r="J424" s="229"/>
      <c r="K424" s="229"/>
      <c r="L424" s="229"/>
      <c r="M424" s="229"/>
      <c r="N424" s="229"/>
      <c r="O424" s="229"/>
      <c r="P424" s="229"/>
      <c r="Q424" s="229"/>
      <c r="R424" s="229"/>
    </row>
    <row r="425" spans="1:18">
      <c r="A425" s="229"/>
      <c r="B425" s="229"/>
      <c r="C425" s="229"/>
      <c r="D425" s="229"/>
      <c r="E425" s="229"/>
      <c r="F425" s="229"/>
      <c r="G425" s="229"/>
      <c r="H425" s="229"/>
      <c r="I425" s="229"/>
      <c r="J425" s="229"/>
      <c r="K425" s="229"/>
      <c r="L425" s="229"/>
      <c r="M425" s="229"/>
      <c r="N425" s="229"/>
      <c r="O425" s="229"/>
      <c r="P425" s="229"/>
      <c r="Q425" s="229"/>
      <c r="R425" s="229"/>
    </row>
    <row r="426" spans="1:18">
      <c r="A426" s="229"/>
      <c r="B426" s="229"/>
      <c r="C426" s="229"/>
      <c r="D426" s="229"/>
      <c r="E426" s="229"/>
      <c r="F426" s="229"/>
      <c r="G426" s="229"/>
      <c r="H426" s="229"/>
      <c r="I426" s="229"/>
      <c r="J426" s="229"/>
      <c r="K426" s="229"/>
      <c r="L426" s="229"/>
      <c r="M426" s="229"/>
      <c r="N426" s="229"/>
      <c r="O426" s="229"/>
      <c r="P426" s="229"/>
      <c r="Q426" s="229"/>
      <c r="R426" s="229"/>
    </row>
    <row r="427" spans="1:18">
      <c r="A427" s="229"/>
      <c r="B427" s="229"/>
      <c r="C427" s="229"/>
      <c r="D427" s="229"/>
      <c r="E427" s="229"/>
      <c r="F427" s="229"/>
      <c r="G427" s="229"/>
      <c r="H427" s="229"/>
      <c r="I427" s="229"/>
      <c r="J427" s="229"/>
      <c r="K427" s="229"/>
      <c r="L427" s="229"/>
      <c r="M427" s="229"/>
      <c r="N427" s="229"/>
      <c r="O427" s="229"/>
      <c r="P427" s="229"/>
      <c r="Q427" s="229"/>
      <c r="R427" s="229"/>
    </row>
    <row r="428" spans="1:18">
      <c r="A428" s="229"/>
      <c r="B428" s="229"/>
      <c r="C428" s="229"/>
      <c r="D428" s="229"/>
      <c r="E428" s="229"/>
      <c r="F428" s="229"/>
      <c r="G428" s="229"/>
      <c r="H428" s="229"/>
      <c r="I428" s="229"/>
      <c r="J428" s="229"/>
      <c r="K428" s="229"/>
      <c r="L428" s="229"/>
      <c r="M428" s="229"/>
      <c r="N428" s="229"/>
      <c r="O428" s="229"/>
      <c r="P428" s="229"/>
      <c r="Q428" s="229"/>
      <c r="R428" s="229"/>
    </row>
    <row r="429" spans="1:18">
      <c r="A429" s="229"/>
      <c r="B429" s="229"/>
      <c r="C429" s="229"/>
      <c r="D429" s="229"/>
      <c r="E429" s="229"/>
      <c r="F429" s="229"/>
      <c r="G429" s="229"/>
      <c r="H429" s="229"/>
      <c r="I429" s="229"/>
      <c r="J429" s="229"/>
      <c r="K429" s="229"/>
      <c r="L429" s="229"/>
      <c r="M429" s="229"/>
      <c r="N429" s="229"/>
      <c r="O429" s="229"/>
      <c r="P429" s="229"/>
      <c r="Q429" s="229"/>
      <c r="R429" s="229"/>
    </row>
    <row r="430" spans="1:18">
      <c r="A430" s="229"/>
      <c r="B430" s="229"/>
      <c r="C430" s="229"/>
      <c r="D430" s="229"/>
      <c r="E430" s="229"/>
      <c r="F430" s="229"/>
      <c r="G430" s="229"/>
      <c r="H430" s="229"/>
      <c r="I430" s="229"/>
      <c r="J430" s="229"/>
      <c r="K430" s="229"/>
      <c r="L430" s="229"/>
      <c r="M430" s="229"/>
      <c r="N430" s="229"/>
      <c r="O430" s="229"/>
      <c r="P430" s="229"/>
      <c r="Q430" s="229"/>
      <c r="R430" s="229"/>
    </row>
    <row r="431" spans="1:18">
      <c r="A431" s="229"/>
      <c r="B431" s="229"/>
      <c r="C431" s="229"/>
      <c r="D431" s="229"/>
      <c r="E431" s="229"/>
      <c r="F431" s="229"/>
      <c r="G431" s="229"/>
      <c r="H431" s="229"/>
      <c r="I431" s="229"/>
      <c r="J431" s="229"/>
      <c r="K431" s="229"/>
      <c r="L431" s="229"/>
      <c r="M431" s="229"/>
      <c r="N431" s="229"/>
      <c r="O431" s="229"/>
      <c r="P431" s="229"/>
      <c r="Q431" s="229"/>
      <c r="R431" s="229"/>
    </row>
    <row r="432" spans="1:18">
      <c r="A432" s="229"/>
      <c r="B432" s="229"/>
      <c r="C432" s="229"/>
      <c r="D432" s="229"/>
      <c r="E432" s="229"/>
      <c r="F432" s="229"/>
      <c r="G432" s="229"/>
      <c r="H432" s="229"/>
      <c r="I432" s="229"/>
      <c r="J432" s="229"/>
      <c r="K432" s="229"/>
      <c r="L432" s="229"/>
      <c r="M432" s="229"/>
      <c r="N432" s="229"/>
      <c r="O432" s="229"/>
      <c r="P432" s="229"/>
      <c r="Q432" s="229"/>
      <c r="R432" s="229"/>
    </row>
    <row r="433" spans="1:18">
      <c r="A433" s="229"/>
      <c r="B433" s="229"/>
      <c r="C433" s="229"/>
      <c r="D433" s="229"/>
      <c r="E433" s="229"/>
      <c r="F433" s="229"/>
      <c r="G433" s="229"/>
      <c r="H433" s="229"/>
      <c r="I433" s="229"/>
      <c r="J433" s="229"/>
      <c r="K433" s="229"/>
      <c r="L433" s="229"/>
      <c r="M433" s="229"/>
      <c r="N433" s="229"/>
      <c r="O433" s="229"/>
      <c r="P433" s="229"/>
      <c r="Q433" s="229"/>
      <c r="R433" s="229"/>
    </row>
    <row r="434" spans="1:18">
      <c r="A434" s="229"/>
      <c r="B434" s="229"/>
      <c r="C434" s="229"/>
      <c r="D434" s="229"/>
      <c r="E434" s="229"/>
      <c r="F434" s="229"/>
      <c r="G434" s="229"/>
      <c r="H434" s="229"/>
      <c r="I434" s="229"/>
      <c r="J434" s="229"/>
      <c r="K434" s="229"/>
      <c r="L434" s="229"/>
      <c r="M434" s="229"/>
      <c r="N434" s="229"/>
      <c r="O434" s="229"/>
      <c r="P434" s="229"/>
      <c r="Q434" s="229"/>
      <c r="R434" s="229"/>
    </row>
    <row r="435" spans="1:18">
      <c r="A435" s="229"/>
      <c r="B435" s="229"/>
      <c r="C435" s="229"/>
      <c r="D435" s="229"/>
      <c r="E435" s="229"/>
      <c r="F435" s="229"/>
      <c r="G435" s="229"/>
      <c r="H435" s="229"/>
      <c r="I435" s="229"/>
      <c r="J435" s="229"/>
      <c r="K435" s="229"/>
      <c r="L435" s="229"/>
      <c r="M435" s="229"/>
      <c r="N435" s="229"/>
      <c r="O435" s="229"/>
      <c r="P435" s="229"/>
      <c r="Q435" s="229"/>
      <c r="R435" s="229"/>
    </row>
    <row r="436" spans="1:18">
      <c r="A436" s="229"/>
      <c r="B436" s="229"/>
      <c r="C436" s="229"/>
      <c r="D436" s="229"/>
      <c r="E436" s="229"/>
      <c r="F436" s="229"/>
      <c r="G436" s="229"/>
      <c r="H436" s="229"/>
      <c r="I436" s="229"/>
      <c r="J436" s="229"/>
      <c r="K436" s="229"/>
      <c r="L436" s="229"/>
      <c r="M436" s="229"/>
      <c r="N436" s="229"/>
      <c r="O436" s="229"/>
      <c r="P436" s="229"/>
      <c r="Q436" s="229"/>
      <c r="R436" s="229"/>
    </row>
    <row r="437" spans="1:18">
      <c r="A437" s="229"/>
      <c r="B437" s="229"/>
      <c r="C437" s="229"/>
      <c r="D437" s="229"/>
      <c r="E437" s="229"/>
      <c r="F437" s="229"/>
      <c r="G437" s="229"/>
      <c r="H437" s="229"/>
      <c r="I437" s="229"/>
      <c r="J437" s="229"/>
      <c r="K437" s="229"/>
      <c r="L437" s="229"/>
      <c r="M437" s="229"/>
      <c r="N437" s="229"/>
      <c r="O437" s="229"/>
      <c r="P437" s="229"/>
      <c r="Q437" s="229"/>
      <c r="R437" s="229"/>
    </row>
    <row r="438" spans="1:18">
      <c r="A438" s="229"/>
      <c r="B438" s="229"/>
      <c r="C438" s="229"/>
      <c r="D438" s="229"/>
      <c r="E438" s="229"/>
      <c r="F438" s="229"/>
      <c r="G438" s="229"/>
      <c r="H438" s="229"/>
      <c r="I438" s="229"/>
      <c r="J438" s="229"/>
      <c r="K438" s="229"/>
      <c r="L438" s="229"/>
      <c r="M438" s="229"/>
      <c r="N438" s="229"/>
      <c r="O438" s="229"/>
      <c r="P438" s="229"/>
      <c r="Q438" s="229"/>
      <c r="R438" s="229"/>
    </row>
    <row r="439" spans="1:18">
      <c r="A439" s="229"/>
      <c r="B439" s="229"/>
      <c r="C439" s="229"/>
      <c r="D439" s="229"/>
      <c r="E439" s="229"/>
      <c r="F439" s="229"/>
      <c r="G439" s="229"/>
      <c r="H439" s="229"/>
      <c r="I439" s="229"/>
      <c r="J439" s="229"/>
      <c r="K439" s="229"/>
      <c r="L439" s="229"/>
      <c r="M439" s="229"/>
      <c r="N439" s="229"/>
      <c r="O439" s="229"/>
      <c r="P439" s="229"/>
      <c r="Q439" s="229"/>
      <c r="R439" s="229"/>
    </row>
    <row r="440" spans="1:18">
      <c r="A440" s="229"/>
      <c r="B440" s="229"/>
      <c r="C440" s="229"/>
      <c r="D440" s="229"/>
      <c r="E440" s="229"/>
      <c r="F440" s="229"/>
      <c r="G440" s="229"/>
      <c r="H440" s="229"/>
      <c r="I440" s="229"/>
      <c r="J440" s="229"/>
      <c r="K440" s="229"/>
      <c r="L440" s="229"/>
      <c r="M440" s="229"/>
      <c r="N440" s="229"/>
      <c r="O440" s="229"/>
      <c r="P440" s="229"/>
      <c r="Q440" s="229"/>
      <c r="R440" s="229"/>
    </row>
    <row r="441" spans="1:18">
      <c r="A441" s="229"/>
      <c r="B441" s="229"/>
      <c r="C441" s="229"/>
      <c r="D441" s="229"/>
      <c r="E441" s="229"/>
      <c r="F441" s="229"/>
      <c r="G441" s="229"/>
      <c r="H441" s="229"/>
      <c r="I441" s="229"/>
      <c r="J441" s="229"/>
      <c r="K441" s="229"/>
      <c r="L441" s="229"/>
      <c r="M441" s="229"/>
      <c r="N441" s="229"/>
      <c r="O441" s="229"/>
      <c r="P441" s="229"/>
      <c r="Q441" s="229"/>
      <c r="R441" s="229"/>
    </row>
    <row r="442" spans="1:18">
      <c r="A442" s="229"/>
      <c r="B442" s="229"/>
      <c r="C442" s="229"/>
      <c r="D442" s="229"/>
      <c r="E442" s="229"/>
      <c r="F442" s="229"/>
      <c r="G442" s="229"/>
      <c r="H442" s="229"/>
      <c r="I442" s="229"/>
      <c r="J442" s="229"/>
      <c r="K442" s="229"/>
      <c r="L442" s="229"/>
      <c r="M442" s="229"/>
      <c r="N442" s="229"/>
      <c r="O442" s="229"/>
      <c r="P442" s="229"/>
      <c r="Q442" s="229"/>
      <c r="R442" s="229"/>
    </row>
    <row r="443" spans="1:18">
      <c r="A443" s="229"/>
      <c r="B443" s="229"/>
      <c r="C443" s="229"/>
      <c r="D443" s="229"/>
      <c r="E443" s="229"/>
      <c r="F443" s="229"/>
      <c r="G443" s="229"/>
      <c r="H443" s="229"/>
      <c r="I443" s="229"/>
      <c r="J443" s="229"/>
      <c r="K443" s="229"/>
      <c r="L443" s="229"/>
      <c r="M443" s="229"/>
      <c r="N443" s="229"/>
      <c r="O443" s="229"/>
      <c r="P443" s="229"/>
      <c r="Q443" s="229"/>
      <c r="R443" s="229"/>
    </row>
    <row r="444" spans="1:18">
      <c r="A444" s="229"/>
      <c r="B444" s="229"/>
      <c r="C444" s="229"/>
      <c r="D444" s="229"/>
      <c r="E444" s="229"/>
      <c r="F444" s="229"/>
      <c r="G444" s="229"/>
      <c r="H444" s="229"/>
      <c r="I444" s="229"/>
      <c r="J444" s="229"/>
      <c r="K444" s="229"/>
      <c r="L444" s="229"/>
      <c r="M444" s="229"/>
      <c r="N444" s="229"/>
      <c r="O444" s="229"/>
      <c r="P444" s="229"/>
      <c r="Q444" s="229"/>
      <c r="R444" s="229"/>
    </row>
    <row r="445" spans="1:18">
      <c r="A445" s="229"/>
      <c r="B445" s="229"/>
      <c r="C445" s="229"/>
      <c r="D445" s="229"/>
      <c r="E445" s="229"/>
      <c r="F445" s="229"/>
      <c r="G445" s="229"/>
      <c r="H445" s="229"/>
      <c r="I445" s="229"/>
      <c r="J445" s="229"/>
      <c r="K445" s="229"/>
      <c r="L445" s="229"/>
      <c r="M445" s="229"/>
      <c r="N445" s="229"/>
      <c r="O445" s="229"/>
      <c r="P445" s="229"/>
      <c r="Q445" s="229"/>
      <c r="R445" s="229"/>
    </row>
    <row r="446" spans="1:18">
      <c r="A446" s="229"/>
      <c r="B446" s="229"/>
      <c r="C446" s="229"/>
      <c r="D446" s="229"/>
      <c r="E446" s="229"/>
      <c r="F446" s="229"/>
      <c r="G446" s="229"/>
      <c r="H446" s="229"/>
      <c r="I446" s="229"/>
      <c r="J446" s="229"/>
      <c r="K446" s="229"/>
      <c r="L446" s="229"/>
      <c r="M446" s="229"/>
      <c r="N446" s="229"/>
      <c r="O446" s="229"/>
      <c r="P446" s="229"/>
      <c r="Q446" s="229"/>
      <c r="R446" s="229"/>
    </row>
    <row r="447" spans="1:18">
      <c r="A447" s="229"/>
      <c r="B447" s="229"/>
      <c r="C447" s="229"/>
      <c r="D447" s="229"/>
      <c r="E447" s="229"/>
      <c r="F447" s="229"/>
      <c r="G447" s="229"/>
      <c r="H447" s="229"/>
      <c r="I447" s="229"/>
      <c r="J447" s="229"/>
      <c r="K447" s="229"/>
      <c r="L447" s="229"/>
      <c r="M447" s="229"/>
      <c r="N447" s="229"/>
      <c r="O447" s="229"/>
      <c r="P447" s="229"/>
      <c r="Q447" s="229"/>
      <c r="R447" s="229"/>
    </row>
    <row r="448" spans="1:18">
      <c r="A448" s="229"/>
      <c r="B448" s="229"/>
      <c r="C448" s="229"/>
      <c r="D448" s="229"/>
      <c r="E448" s="229"/>
      <c r="F448" s="229"/>
      <c r="G448" s="229"/>
      <c r="H448" s="229"/>
      <c r="I448" s="229"/>
      <c r="J448" s="229"/>
      <c r="K448" s="229"/>
      <c r="L448" s="229"/>
      <c r="M448" s="229"/>
      <c r="N448" s="229"/>
      <c r="O448" s="229"/>
      <c r="P448" s="229"/>
      <c r="Q448" s="229"/>
      <c r="R448" s="229"/>
    </row>
    <row r="449" spans="1:18">
      <c r="A449" s="229"/>
      <c r="B449" s="229"/>
      <c r="C449" s="229"/>
      <c r="D449" s="229"/>
      <c r="E449" s="229"/>
      <c r="F449" s="229"/>
      <c r="G449" s="229"/>
      <c r="H449" s="229"/>
      <c r="I449" s="229"/>
      <c r="J449" s="229"/>
      <c r="K449" s="229"/>
      <c r="L449" s="229"/>
      <c r="M449" s="229"/>
      <c r="N449" s="229"/>
      <c r="O449" s="229"/>
      <c r="P449" s="229"/>
      <c r="Q449" s="229"/>
      <c r="R449" s="229"/>
    </row>
    <row r="450" spans="1:18">
      <c r="A450" s="229"/>
      <c r="B450" s="229"/>
      <c r="C450" s="229"/>
      <c r="D450" s="229"/>
      <c r="E450" s="229"/>
      <c r="F450" s="229"/>
      <c r="G450" s="229"/>
      <c r="H450" s="229"/>
      <c r="I450" s="229"/>
      <c r="J450" s="229"/>
      <c r="K450" s="229"/>
      <c r="L450" s="229"/>
      <c r="M450" s="229"/>
      <c r="N450" s="229"/>
      <c r="O450" s="229"/>
      <c r="P450" s="229"/>
      <c r="Q450" s="229"/>
      <c r="R450" s="229"/>
    </row>
    <row r="451" spans="1:18">
      <c r="A451" s="229"/>
      <c r="B451" s="229"/>
      <c r="C451" s="229"/>
      <c r="D451" s="229"/>
      <c r="E451" s="229"/>
      <c r="F451" s="229"/>
      <c r="G451" s="229"/>
      <c r="H451" s="229"/>
      <c r="I451" s="229"/>
      <c r="J451" s="229"/>
      <c r="K451" s="229"/>
      <c r="L451" s="229"/>
      <c r="M451" s="229"/>
      <c r="N451" s="229"/>
      <c r="O451" s="229"/>
      <c r="P451" s="229"/>
      <c r="Q451" s="229"/>
      <c r="R451" s="229"/>
    </row>
    <row r="452" spans="1:18">
      <c r="A452" s="229"/>
      <c r="B452" s="229"/>
      <c r="C452" s="229"/>
      <c r="D452" s="229"/>
      <c r="E452" s="229"/>
      <c r="F452" s="229"/>
      <c r="G452" s="229"/>
      <c r="H452" s="229"/>
      <c r="I452" s="229"/>
      <c r="J452" s="229"/>
      <c r="K452" s="229"/>
      <c r="L452" s="229"/>
      <c r="M452" s="229"/>
      <c r="N452" s="229"/>
      <c r="O452" s="229"/>
      <c r="P452" s="229"/>
      <c r="Q452" s="229"/>
      <c r="R452" s="229"/>
    </row>
    <row r="453" spans="1:18">
      <c r="A453" s="229"/>
      <c r="B453" s="229"/>
      <c r="C453" s="229"/>
      <c r="D453" s="229"/>
      <c r="E453" s="229"/>
      <c r="F453" s="229"/>
      <c r="G453" s="229"/>
      <c r="H453" s="229"/>
      <c r="I453" s="229"/>
      <c r="J453" s="229"/>
      <c r="K453" s="229"/>
      <c r="L453" s="229"/>
      <c r="M453" s="229"/>
      <c r="N453" s="229"/>
      <c r="O453" s="229"/>
      <c r="P453" s="229"/>
      <c r="Q453" s="229"/>
      <c r="R453" s="229"/>
    </row>
    <row r="454" spans="1:18">
      <c r="A454" s="229"/>
      <c r="B454" s="229"/>
      <c r="C454" s="229"/>
      <c r="D454" s="229"/>
      <c r="E454" s="229"/>
      <c r="F454" s="229"/>
      <c r="G454" s="229"/>
      <c r="H454" s="229"/>
      <c r="I454" s="229"/>
      <c r="J454" s="229"/>
      <c r="K454" s="229"/>
      <c r="L454" s="229"/>
      <c r="M454" s="229"/>
      <c r="N454" s="229"/>
      <c r="O454" s="229"/>
      <c r="P454" s="229"/>
      <c r="Q454" s="229"/>
      <c r="R454" s="229"/>
    </row>
    <row r="455" spans="1:18">
      <c r="A455" s="229"/>
      <c r="B455" s="229"/>
      <c r="C455" s="229"/>
      <c r="D455" s="229"/>
      <c r="E455" s="229"/>
      <c r="F455" s="229"/>
      <c r="G455" s="229"/>
      <c r="H455" s="229"/>
      <c r="I455" s="229"/>
      <c r="J455" s="229"/>
      <c r="K455" s="229"/>
      <c r="L455" s="229"/>
      <c r="M455" s="229"/>
      <c r="N455" s="229"/>
      <c r="O455" s="229"/>
      <c r="P455" s="229"/>
      <c r="Q455" s="229"/>
      <c r="R455" s="229"/>
    </row>
    <row r="456" spans="1:18">
      <c r="A456" s="229"/>
      <c r="B456" s="229"/>
      <c r="C456" s="229"/>
      <c r="D456" s="229"/>
      <c r="E456" s="229"/>
      <c r="F456" s="229"/>
      <c r="G456" s="229"/>
      <c r="H456" s="229"/>
      <c r="I456" s="229"/>
      <c r="J456" s="229"/>
      <c r="K456" s="229"/>
      <c r="L456" s="229"/>
      <c r="M456" s="229"/>
      <c r="N456" s="229"/>
      <c r="O456" s="229"/>
      <c r="P456" s="229"/>
      <c r="Q456" s="229"/>
      <c r="R456" s="229"/>
    </row>
    <row r="457" spans="1:18">
      <c r="A457" s="229"/>
      <c r="B457" s="229"/>
      <c r="C457" s="229"/>
      <c r="D457" s="229"/>
      <c r="E457" s="229"/>
      <c r="F457" s="229"/>
      <c r="G457" s="229"/>
      <c r="H457" s="229"/>
      <c r="I457" s="229"/>
      <c r="J457" s="229"/>
      <c r="K457" s="229"/>
      <c r="L457" s="229"/>
      <c r="M457" s="229"/>
      <c r="N457" s="229"/>
      <c r="O457" s="229"/>
      <c r="P457" s="229"/>
      <c r="Q457" s="229"/>
      <c r="R457" s="229"/>
    </row>
    <row r="458" spans="1:18">
      <c r="A458" s="229"/>
      <c r="B458" s="229"/>
      <c r="C458" s="229"/>
      <c r="D458" s="229"/>
      <c r="E458" s="229"/>
      <c r="F458" s="229"/>
      <c r="G458" s="229"/>
      <c r="H458" s="229"/>
      <c r="I458" s="229"/>
      <c r="J458" s="229"/>
      <c r="K458" s="229"/>
      <c r="L458" s="229"/>
      <c r="M458" s="229"/>
      <c r="N458" s="229"/>
      <c r="O458" s="229"/>
      <c r="P458" s="229"/>
      <c r="Q458" s="229"/>
      <c r="R458" s="229"/>
    </row>
    <row r="459" spans="1:18">
      <c r="A459" s="229"/>
      <c r="B459" s="229"/>
      <c r="C459" s="229"/>
      <c r="D459" s="229"/>
      <c r="E459" s="229"/>
      <c r="F459" s="229"/>
      <c r="G459" s="229"/>
      <c r="H459" s="229"/>
      <c r="I459" s="229"/>
      <c r="J459" s="229"/>
      <c r="K459" s="229"/>
      <c r="L459" s="229"/>
      <c r="M459" s="229"/>
      <c r="N459" s="229"/>
      <c r="O459" s="229"/>
      <c r="P459" s="229"/>
      <c r="Q459" s="229"/>
      <c r="R459" s="229"/>
    </row>
    <row r="460" spans="1:18">
      <c r="A460" s="229"/>
      <c r="B460" s="229"/>
      <c r="C460" s="229"/>
      <c r="D460" s="229"/>
      <c r="E460" s="229"/>
      <c r="F460" s="229"/>
      <c r="G460" s="229"/>
      <c r="H460" s="229"/>
      <c r="I460" s="229"/>
      <c r="J460" s="229"/>
      <c r="K460" s="229"/>
      <c r="L460" s="229"/>
      <c r="M460" s="229"/>
      <c r="N460" s="229"/>
      <c r="O460" s="229"/>
      <c r="P460" s="229"/>
      <c r="Q460" s="229"/>
      <c r="R460" s="229"/>
    </row>
    <row r="461" spans="1:18">
      <c r="A461" s="229"/>
      <c r="B461" s="229"/>
      <c r="C461" s="229"/>
      <c r="D461" s="229"/>
      <c r="E461" s="229"/>
      <c r="F461" s="229"/>
      <c r="G461" s="229"/>
      <c r="H461" s="229"/>
      <c r="I461" s="229"/>
      <c r="J461" s="229"/>
      <c r="K461" s="229"/>
      <c r="L461" s="229"/>
      <c r="M461" s="229"/>
      <c r="N461" s="229"/>
      <c r="O461" s="229"/>
      <c r="P461" s="229"/>
      <c r="Q461" s="229"/>
      <c r="R461" s="229"/>
    </row>
    <row r="462" spans="1:18">
      <c r="A462" s="229"/>
      <c r="B462" s="229"/>
      <c r="C462" s="229"/>
      <c r="D462" s="229"/>
      <c r="E462" s="229"/>
      <c r="F462" s="229"/>
      <c r="G462" s="229"/>
      <c r="H462" s="229"/>
      <c r="I462" s="229"/>
      <c r="J462" s="229"/>
      <c r="K462" s="229"/>
      <c r="L462" s="229"/>
      <c r="M462" s="229"/>
      <c r="N462" s="229"/>
      <c r="O462" s="229"/>
      <c r="P462" s="229"/>
      <c r="Q462" s="229"/>
      <c r="R462" s="229"/>
    </row>
    <row r="463" spans="1:18">
      <c r="A463" s="229"/>
      <c r="B463" s="229"/>
      <c r="C463" s="229"/>
      <c r="D463" s="229"/>
      <c r="E463" s="229"/>
      <c r="F463" s="229"/>
      <c r="G463" s="229"/>
      <c r="H463" s="229"/>
      <c r="I463" s="229"/>
      <c r="J463" s="229"/>
      <c r="K463" s="229"/>
      <c r="L463" s="229"/>
      <c r="M463" s="229"/>
      <c r="N463" s="229"/>
      <c r="O463" s="229"/>
      <c r="P463" s="229"/>
      <c r="Q463" s="229"/>
      <c r="R463" s="229"/>
    </row>
    <row r="464" spans="1:18">
      <c r="A464" s="229"/>
      <c r="B464" s="229"/>
      <c r="C464" s="229"/>
      <c r="D464" s="229"/>
      <c r="E464" s="229"/>
      <c r="F464" s="229"/>
      <c r="G464" s="229"/>
      <c r="H464" s="229"/>
      <c r="I464" s="229"/>
      <c r="J464" s="229"/>
      <c r="K464" s="229"/>
      <c r="L464" s="229"/>
      <c r="M464" s="229"/>
      <c r="N464" s="229"/>
      <c r="O464" s="229"/>
      <c r="P464" s="229"/>
      <c r="Q464" s="229"/>
      <c r="R464" s="229"/>
    </row>
    <row r="465" spans="1:18">
      <c r="A465" s="229"/>
      <c r="B465" s="229"/>
      <c r="C465" s="229"/>
      <c r="D465" s="229"/>
      <c r="E465" s="229"/>
      <c r="F465" s="229"/>
      <c r="G465" s="229"/>
      <c r="H465" s="229"/>
      <c r="I465" s="229"/>
      <c r="J465" s="229"/>
      <c r="K465" s="229"/>
      <c r="L465" s="229"/>
      <c r="M465" s="229"/>
      <c r="N465" s="229"/>
      <c r="O465" s="229"/>
      <c r="P465" s="229"/>
      <c r="Q465" s="229"/>
      <c r="R465" s="229"/>
    </row>
    <row r="466" spans="1:18">
      <c r="A466" s="229"/>
      <c r="B466" s="229"/>
      <c r="C466" s="229"/>
      <c r="D466" s="229"/>
      <c r="E466" s="229"/>
      <c r="F466" s="229"/>
      <c r="G466" s="229"/>
      <c r="H466" s="229"/>
      <c r="I466" s="229"/>
      <c r="J466" s="229"/>
      <c r="K466" s="229"/>
      <c r="L466" s="229"/>
      <c r="M466" s="229"/>
      <c r="N466" s="229"/>
      <c r="O466" s="229"/>
      <c r="P466" s="229"/>
      <c r="Q466" s="229"/>
      <c r="R466" s="229"/>
    </row>
    <row r="467" spans="1:18">
      <c r="A467" s="229"/>
      <c r="B467" s="229"/>
      <c r="C467" s="229"/>
      <c r="D467" s="229"/>
      <c r="E467" s="229"/>
      <c r="F467" s="229"/>
      <c r="G467" s="229"/>
      <c r="H467" s="229"/>
      <c r="I467" s="229"/>
      <c r="J467" s="229"/>
      <c r="K467" s="229"/>
      <c r="L467" s="229"/>
      <c r="M467" s="229"/>
      <c r="N467" s="229"/>
      <c r="O467" s="229"/>
      <c r="P467" s="229"/>
      <c r="Q467" s="229"/>
      <c r="R467" s="229"/>
    </row>
    <row r="468" spans="1:18">
      <c r="A468" s="229"/>
      <c r="B468" s="229"/>
      <c r="C468" s="229"/>
      <c r="D468" s="229"/>
      <c r="E468" s="229"/>
      <c r="F468" s="229"/>
      <c r="G468" s="229"/>
      <c r="H468" s="229"/>
      <c r="I468" s="229"/>
      <c r="J468" s="229"/>
      <c r="K468" s="229"/>
      <c r="L468" s="229"/>
      <c r="M468" s="229"/>
      <c r="N468" s="229"/>
      <c r="O468" s="229"/>
      <c r="P468" s="229"/>
      <c r="Q468" s="229"/>
      <c r="R468" s="229"/>
    </row>
    <row r="469" spans="1:18">
      <c r="A469" s="229"/>
      <c r="B469" s="229"/>
      <c r="C469" s="229"/>
      <c r="D469" s="229"/>
      <c r="E469" s="229"/>
      <c r="F469" s="229"/>
      <c r="G469" s="229"/>
      <c r="H469" s="229"/>
      <c r="I469" s="229"/>
      <c r="J469" s="229"/>
      <c r="K469" s="229"/>
      <c r="L469" s="229"/>
      <c r="M469" s="229"/>
      <c r="N469" s="229"/>
      <c r="O469" s="229"/>
      <c r="P469" s="229"/>
      <c r="Q469" s="229"/>
      <c r="R469" s="229"/>
    </row>
    <row r="470" spans="1:18">
      <c r="A470" s="229"/>
      <c r="B470" s="229"/>
      <c r="C470" s="229"/>
      <c r="D470" s="229"/>
      <c r="E470" s="229"/>
      <c r="F470" s="229"/>
      <c r="G470" s="229"/>
      <c r="H470" s="229"/>
      <c r="I470" s="229"/>
      <c r="J470" s="229"/>
      <c r="K470" s="229"/>
      <c r="L470" s="229"/>
      <c r="M470" s="229"/>
      <c r="N470" s="229"/>
      <c r="O470" s="229"/>
      <c r="P470" s="229"/>
      <c r="Q470" s="229"/>
      <c r="R470" s="229"/>
    </row>
    <row r="471" spans="1:18">
      <c r="A471" s="229"/>
      <c r="B471" s="229"/>
      <c r="C471" s="229"/>
      <c r="D471" s="229"/>
      <c r="E471" s="229"/>
      <c r="F471" s="229"/>
      <c r="G471" s="229"/>
      <c r="H471" s="229"/>
      <c r="I471" s="229"/>
      <c r="J471" s="229"/>
      <c r="K471" s="229"/>
      <c r="L471" s="229"/>
      <c r="M471" s="229"/>
      <c r="N471" s="229"/>
      <c r="O471" s="229"/>
      <c r="P471" s="229"/>
      <c r="Q471" s="229"/>
      <c r="R471" s="229"/>
    </row>
    <row r="472" spans="1:18">
      <c r="A472" s="229"/>
      <c r="B472" s="229"/>
      <c r="C472" s="229"/>
      <c r="D472" s="229"/>
      <c r="E472" s="229"/>
      <c r="F472" s="229"/>
      <c r="G472" s="229"/>
      <c r="H472" s="229"/>
      <c r="I472" s="229"/>
      <c r="J472" s="229"/>
      <c r="K472" s="229"/>
      <c r="L472" s="229"/>
      <c r="M472" s="229"/>
      <c r="N472" s="229"/>
      <c r="O472" s="229"/>
      <c r="P472" s="229"/>
      <c r="Q472" s="229"/>
      <c r="R472" s="229"/>
    </row>
    <row r="473" spans="1:18">
      <c r="A473" s="229"/>
      <c r="B473" s="229"/>
      <c r="C473" s="229"/>
      <c r="D473" s="229"/>
      <c r="E473" s="229"/>
      <c r="F473" s="229"/>
      <c r="G473" s="229"/>
      <c r="H473" s="229"/>
      <c r="I473" s="229"/>
      <c r="J473" s="229"/>
      <c r="K473" s="229"/>
      <c r="L473" s="229"/>
      <c r="M473" s="229"/>
      <c r="N473" s="229"/>
      <c r="O473" s="229"/>
      <c r="P473" s="229"/>
      <c r="Q473" s="229"/>
      <c r="R473" s="229"/>
    </row>
    <row r="474" spans="1:18">
      <c r="A474" s="229"/>
      <c r="B474" s="229"/>
      <c r="C474" s="229"/>
      <c r="D474" s="229"/>
      <c r="E474" s="229"/>
      <c r="F474" s="229"/>
      <c r="G474" s="229"/>
      <c r="H474" s="229"/>
      <c r="I474" s="229"/>
      <c r="J474" s="229"/>
      <c r="K474" s="229"/>
      <c r="L474" s="229"/>
      <c r="M474" s="229"/>
      <c r="N474" s="229"/>
      <c r="O474" s="229"/>
      <c r="P474" s="229"/>
      <c r="Q474" s="229"/>
      <c r="R474" s="229"/>
    </row>
    <row r="475" spans="1:18">
      <c r="A475" s="229"/>
      <c r="B475" s="229"/>
      <c r="C475" s="229"/>
      <c r="D475" s="229"/>
      <c r="E475" s="229"/>
      <c r="F475" s="229"/>
      <c r="G475" s="229"/>
      <c r="H475" s="229"/>
      <c r="I475" s="229"/>
      <c r="J475" s="229"/>
      <c r="K475" s="229"/>
      <c r="L475" s="229"/>
      <c r="M475" s="229"/>
      <c r="N475" s="229"/>
      <c r="O475" s="229"/>
      <c r="P475" s="229"/>
      <c r="Q475" s="229"/>
      <c r="R475" s="229"/>
    </row>
    <row r="476" spans="1:18">
      <c r="A476" s="229"/>
      <c r="B476" s="229"/>
      <c r="C476" s="229"/>
      <c r="D476" s="229"/>
      <c r="E476" s="229"/>
      <c r="F476" s="229"/>
      <c r="G476" s="229"/>
      <c r="H476" s="229"/>
      <c r="I476" s="229"/>
      <c r="J476" s="229"/>
      <c r="K476" s="229"/>
      <c r="L476" s="229"/>
      <c r="M476" s="229"/>
      <c r="N476" s="229"/>
      <c r="O476" s="229"/>
      <c r="P476" s="229"/>
      <c r="Q476" s="229"/>
      <c r="R476" s="229"/>
    </row>
    <row r="477" spans="1:18">
      <c r="A477" s="229"/>
      <c r="B477" s="229"/>
      <c r="C477" s="229"/>
      <c r="D477" s="229"/>
      <c r="E477" s="229"/>
      <c r="F477" s="229"/>
      <c r="G477" s="229"/>
      <c r="H477" s="229"/>
      <c r="I477" s="229"/>
      <c r="J477" s="229"/>
      <c r="K477" s="229"/>
      <c r="L477" s="229"/>
      <c r="M477" s="229"/>
      <c r="N477" s="229"/>
      <c r="O477" s="229"/>
      <c r="P477" s="229"/>
      <c r="Q477" s="229"/>
      <c r="R477" s="229"/>
    </row>
    <row r="478" spans="1:18">
      <c r="A478" s="229"/>
      <c r="B478" s="229"/>
      <c r="C478" s="229"/>
      <c r="D478" s="229"/>
      <c r="E478" s="229"/>
      <c r="F478" s="229"/>
      <c r="G478" s="229"/>
      <c r="H478" s="229"/>
      <c r="I478" s="229"/>
      <c r="J478" s="229"/>
      <c r="K478" s="229"/>
      <c r="L478" s="229"/>
      <c r="M478" s="229"/>
      <c r="N478" s="229"/>
      <c r="O478" s="229"/>
      <c r="P478" s="229"/>
      <c r="Q478" s="229"/>
      <c r="R478" s="229"/>
    </row>
    <row r="479" spans="1:18">
      <c r="A479" s="229"/>
      <c r="B479" s="229"/>
      <c r="C479" s="229"/>
      <c r="D479" s="229"/>
      <c r="E479" s="229"/>
      <c r="F479" s="229"/>
      <c r="G479" s="229"/>
      <c r="H479" s="229"/>
      <c r="I479" s="229"/>
      <c r="J479" s="229"/>
      <c r="K479" s="229"/>
      <c r="L479" s="229"/>
      <c r="M479" s="229"/>
      <c r="N479" s="229"/>
      <c r="O479" s="229"/>
      <c r="P479" s="229"/>
      <c r="Q479" s="229"/>
      <c r="R479" s="229"/>
    </row>
    <row r="480" spans="1:18">
      <c r="A480" s="229"/>
      <c r="B480" s="229"/>
      <c r="C480" s="229"/>
      <c r="D480" s="229"/>
      <c r="E480" s="229"/>
      <c r="F480" s="229"/>
      <c r="G480" s="229"/>
      <c r="H480" s="229"/>
      <c r="I480" s="229"/>
      <c r="J480" s="229"/>
      <c r="K480" s="229"/>
      <c r="L480" s="229"/>
      <c r="M480" s="229"/>
      <c r="N480" s="229"/>
      <c r="O480" s="229"/>
      <c r="P480" s="229"/>
      <c r="Q480" s="229"/>
      <c r="R480" s="229"/>
    </row>
    <row r="481" spans="1:18">
      <c r="A481" s="229"/>
      <c r="B481" s="229"/>
      <c r="C481" s="229"/>
      <c r="D481" s="229"/>
      <c r="E481" s="229"/>
      <c r="F481" s="229"/>
      <c r="G481" s="229"/>
      <c r="H481" s="229"/>
      <c r="I481" s="229"/>
      <c r="J481" s="229"/>
      <c r="K481" s="229"/>
      <c r="L481" s="229"/>
      <c r="M481" s="229"/>
      <c r="N481" s="229"/>
      <c r="O481" s="229"/>
      <c r="P481" s="229"/>
      <c r="Q481" s="229"/>
      <c r="R481" s="229"/>
    </row>
    <row r="482" spans="1:18">
      <c r="A482" s="229"/>
      <c r="B482" s="229"/>
      <c r="C482" s="229"/>
      <c r="D482" s="229"/>
      <c r="E482" s="229"/>
      <c r="F482" s="229"/>
      <c r="G482" s="229"/>
      <c r="H482" s="229"/>
      <c r="I482" s="229"/>
      <c r="J482" s="229"/>
      <c r="K482" s="229"/>
      <c r="L482" s="229"/>
      <c r="M482" s="229"/>
      <c r="N482" s="229"/>
      <c r="O482" s="229"/>
      <c r="P482" s="229"/>
      <c r="Q482" s="229"/>
      <c r="R482" s="229"/>
    </row>
    <row r="483" spans="1:18">
      <c r="A483" s="229"/>
      <c r="B483" s="229"/>
      <c r="C483" s="229"/>
      <c r="D483" s="229"/>
      <c r="E483" s="229"/>
      <c r="F483" s="229"/>
      <c r="G483" s="229"/>
      <c r="H483" s="229"/>
      <c r="I483" s="229"/>
      <c r="J483" s="229"/>
      <c r="K483" s="229"/>
      <c r="L483" s="229"/>
      <c r="M483" s="229"/>
      <c r="N483" s="229"/>
      <c r="O483" s="229"/>
      <c r="P483" s="229"/>
      <c r="Q483" s="229"/>
      <c r="R483" s="229"/>
    </row>
    <row r="484" spans="1:18">
      <c r="A484" s="229"/>
      <c r="B484" s="229"/>
      <c r="C484" s="229"/>
      <c r="D484" s="229"/>
      <c r="E484" s="229"/>
      <c r="F484" s="229"/>
      <c r="G484" s="229"/>
      <c r="H484" s="229"/>
      <c r="I484" s="229"/>
      <c r="J484" s="229"/>
      <c r="K484" s="229"/>
      <c r="L484" s="229"/>
      <c r="M484" s="229"/>
      <c r="N484" s="229"/>
      <c r="O484" s="229"/>
      <c r="P484" s="229"/>
      <c r="Q484" s="229"/>
      <c r="R484" s="229"/>
    </row>
    <row r="485" spans="1:18">
      <c r="A485" s="229"/>
      <c r="B485" s="229"/>
      <c r="C485" s="229"/>
      <c r="D485" s="229"/>
      <c r="E485" s="229"/>
      <c r="F485" s="229"/>
      <c r="G485" s="229"/>
      <c r="H485" s="229"/>
      <c r="I485" s="229"/>
      <c r="J485" s="229"/>
      <c r="K485" s="229"/>
      <c r="L485" s="229"/>
      <c r="M485" s="229"/>
      <c r="N485" s="229"/>
      <c r="O485" s="229"/>
      <c r="P485" s="229"/>
      <c r="Q485" s="229"/>
      <c r="R485" s="229"/>
    </row>
    <row r="486" spans="1:18">
      <c r="A486" s="229"/>
      <c r="B486" s="229"/>
      <c r="C486" s="229"/>
      <c r="D486" s="229"/>
      <c r="E486" s="229"/>
      <c r="F486" s="229"/>
      <c r="G486" s="229"/>
      <c r="H486" s="229"/>
      <c r="I486" s="229"/>
      <c r="J486" s="229"/>
      <c r="K486" s="229"/>
      <c r="L486" s="229"/>
      <c r="M486" s="229"/>
      <c r="N486" s="229"/>
      <c r="O486" s="229"/>
      <c r="P486" s="229"/>
      <c r="Q486" s="229"/>
      <c r="R486" s="229"/>
    </row>
    <row r="487" spans="1:18">
      <c r="A487" s="229"/>
      <c r="B487" s="229"/>
      <c r="C487" s="229"/>
      <c r="D487" s="229"/>
      <c r="E487" s="229"/>
      <c r="F487" s="229"/>
      <c r="G487" s="229"/>
      <c r="H487" s="229"/>
      <c r="I487" s="229"/>
      <c r="J487" s="229"/>
      <c r="K487" s="229"/>
      <c r="L487" s="229"/>
      <c r="M487" s="229"/>
      <c r="N487" s="229"/>
      <c r="O487" s="229"/>
      <c r="P487" s="229"/>
      <c r="Q487" s="229"/>
      <c r="R487" s="229"/>
    </row>
    <row r="488" spans="1:18">
      <c r="A488" s="229"/>
      <c r="B488" s="229"/>
      <c r="C488" s="229"/>
      <c r="D488" s="229"/>
      <c r="E488" s="229"/>
      <c r="F488" s="229"/>
      <c r="G488" s="229"/>
      <c r="H488" s="229"/>
      <c r="I488" s="229"/>
      <c r="J488" s="229"/>
      <c r="K488" s="229"/>
      <c r="L488" s="229"/>
      <c r="M488" s="229"/>
      <c r="N488" s="229"/>
      <c r="O488" s="229"/>
      <c r="P488" s="229"/>
      <c r="Q488" s="229"/>
      <c r="R488" s="229"/>
    </row>
    <row r="489" spans="1:18">
      <c r="A489" s="229"/>
      <c r="B489" s="229"/>
      <c r="C489" s="229"/>
      <c r="D489" s="229"/>
      <c r="E489" s="229"/>
      <c r="F489" s="229"/>
      <c r="G489" s="229"/>
      <c r="H489" s="229"/>
      <c r="I489" s="229"/>
      <c r="J489" s="229"/>
      <c r="K489" s="229"/>
      <c r="L489" s="229"/>
      <c r="M489" s="229"/>
      <c r="N489" s="229"/>
      <c r="O489" s="229"/>
      <c r="P489" s="229"/>
      <c r="Q489" s="229"/>
      <c r="R489" s="229"/>
    </row>
    <row r="490" spans="1:18">
      <c r="A490" s="229"/>
      <c r="B490" s="229"/>
      <c r="C490" s="229"/>
      <c r="D490" s="229"/>
      <c r="E490" s="229"/>
      <c r="F490" s="229"/>
      <c r="G490" s="229"/>
      <c r="H490" s="229"/>
      <c r="I490" s="229"/>
      <c r="J490" s="229"/>
      <c r="K490" s="229"/>
      <c r="L490" s="229"/>
      <c r="M490" s="229"/>
      <c r="N490" s="229"/>
      <c r="O490" s="229"/>
      <c r="P490" s="229"/>
      <c r="Q490" s="229"/>
      <c r="R490" s="229"/>
    </row>
    <row r="491" spans="1:18">
      <c r="A491" s="229"/>
      <c r="B491" s="229"/>
      <c r="C491" s="229"/>
      <c r="D491" s="229"/>
      <c r="E491" s="229"/>
      <c r="F491" s="229"/>
      <c r="G491" s="229"/>
      <c r="H491" s="229"/>
      <c r="I491" s="229"/>
      <c r="J491" s="229"/>
      <c r="K491" s="229"/>
      <c r="L491" s="229"/>
      <c r="M491" s="229"/>
      <c r="N491" s="229"/>
      <c r="O491" s="229"/>
      <c r="P491" s="229"/>
      <c r="Q491" s="229"/>
      <c r="R491" s="229"/>
    </row>
    <row r="492" spans="1:18">
      <c r="A492" s="229"/>
      <c r="B492" s="229"/>
      <c r="C492" s="229"/>
      <c r="D492" s="229"/>
      <c r="E492" s="229"/>
      <c r="F492" s="229"/>
      <c r="G492" s="229"/>
      <c r="H492" s="229"/>
      <c r="I492" s="229"/>
      <c r="J492" s="229"/>
      <c r="K492" s="229"/>
      <c r="L492" s="229"/>
      <c r="M492" s="229"/>
      <c r="N492" s="229"/>
      <c r="O492" s="229"/>
      <c r="P492" s="229"/>
      <c r="Q492" s="229"/>
      <c r="R492" s="229"/>
    </row>
    <row r="493" spans="1:18">
      <c r="A493" s="229"/>
      <c r="B493" s="229"/>
      <c r="C493" s="229"/>
      <c r="D493" s="229"/>
      <c r="E493" s="229"/>
      <c r="F493" s="229"/>
      <c r="G493" s="229"/>
      <c r="H493" s="229"/>
      <c r="I493" s="229"/>
      <c r="J493" s="229"/>
      <c r="K493" s="229"/>
      <c r="L493" s="229"/>
      <c r="M493" s="229"/>
      <c r="N493" s="229"/>
      <c r="O493" s="229"/>
      <c r="P493" s="229"/>
      <c r="Q493" s="229"/>
      <c r="R493" s="229"/>
    </row>
    <row r="494" spans="1:18">
      <c r="A494" s="229"/>
      <c r="B494" s="229"/>
      <c r="C494" s="229"/>
      <c r="D494" s="229"/>
      <c r="E494" s="229"/>
      <c r="F494" s="229"/>
      <c r="G494" s="229"/>
      <c r="H494" s="229"/>
      <c r="I494" s="229"/>
      <c r="J494" s="229"/>
      <c r="K494" s="229"/>
      <c r="L494" s="229"/>
      <c r="M494" s="229"/>
      <c r="N494" s="229"/>
      <c r="O494" s="229"/>
      <c r="P494" s="229"/>
      <c r="Q494" s="229"/>
      <c r="R494" s="229"/>
    </row>
    <row r="495" spans="1:18">
      <c r="A495" s="229"/>
      <c r="B495" s="229"/>
      <c r="C495" s="229"/>
      <c r="D495" s="229"/>
      <c r="E495" s="229"/>
      <c r="F495" s="229"/>
      <c r="G495" s="229"/>
      <c r="H495" s="229"/>
      <c r="I495" s="229"/>
      <c r="J495" s="229"/>
      <c r="K495" s="229"/>
      <c r="L495" s="229"/>
      <c r="M495" s="229"/>
      <c r="N495" s="229"/>
      <c r="O495" s="229"/>
      <c r="P495" s="229"/>
      <c r="Q495" s="229"/>
      <c r="R495" s="229"/>
    </row>
    <row r="496" spans="1:18">
      <c r="A496" s="229"/>
      <c r="B496" s="229"/>
      <c r="C496" s="229"/>
      <c r="D496" s="229"/>
      <c r="E496" s="229"/>
      <c r="F496" s="229"/>
      <c r="G496" s="229"/>
      <c r="H496" s="229"/>
      <c r="I496" s="229"/>
      <c r="J496" s="229"/>
      <c r="K496" s="229"/>
      <c r="L496" s="229"/>
      <c r="M496" s="229"/>
      <c r="N496" s="229"/>
      <c r="O496" s="229"/>
      <c r="P496" s="229"/>
      <c r="Q496" s="229"/>
      <c r="R496" s="229"/>
    </row>
    <row r="497" spans="1:18">
      <c r="A497" s="229"/>
      <c r="B497" s="229"/>
      <c r="C497" s="229"/>
      <c r="D497" s="229"/>
      <c r="E497" s="229"/>
      <c r="F497" s="229"/>
      <c r="G497" s="229"/>
      <c r="H497" s="229"/>
      <c r="I497" s="229"/>
      <c r="J497" s="229"/>
      <c r="K497" s="229"/>
      <c r="L497" s="229"/>
      <c r="M497" s="229"/>
      <c r="N497" s="229"/>
      <c r="O497" s="229"/>
      <c r="P497" s="229"/>
      <c r="Q497" s="229"/>
      <c r="R497" s="229"/>
    </row>
    <row r="498" spans="1:18">
      <c r="A498" s="229"/>
      <c r="B498" s="229"/>
      <c r="C498" s="229"/>
      <c r="D498" s="229"/>
      <c r="E498" s="229"/>
      <c r="F498" s="229"/>
      <c r="G498" s="229"/>
      <c r="H498" s="229"/>
      <c r="I498" s="229"/>
      <c r="J498" s="229"/>
      <c r="K498" s="229"/>
      <c r="L498" s="229"/>
      <c r="M498" s="229"/>
      <c r="N498" s="229"/>
      <c r="O498" s="229"/>
      <c r="P498" s="229"/>
      <c r="Q498" s="229"/>
      <c r="R498" s="229"/>
    </row>
    <row r="499" spans="1:18">
      <c r="A499" s="229"/>
      <c r="B499" s="229"/>
      <c r="C499" s="229"/>
      <c r="D499" s="229"/>
      <c r="E499" s="229"/>
      <c r="F499" s="229"/>
      <c r="G499" s="229"/>
      <c r="H499" s="229"/>
      <c r="I499" s="229"/>
      <c r="J499" s="229"/>
      <c r="K499" s="229"/>
      <c r="L499" s="229"/>
      <c r="M499" s="229"/>
      <c r="N499" s="229"/>
      <c r="O499" s="229"/>
      <c r="P499" s="229"/>
      <c r="Q499" s="229"/>
      <c r="R499" s="229"/>
    </row>
    <row r="500" spans="1:18">
      <c r="A500" s="229"/>
      <c r="B500" s="229"/>
      <c r="C500" s="229"/>
      <c r="D500" s="229"/>
      <c r="E500" s="229"/>
      <c r="F500" s="229"/>
      <c r="G500" s="229"/>
      <c r="H500" s="229"/>
      <c r="I500" s="229"/>
      <c r="J500" s="229"/>
      <c r="K500" s="229"/>
      <c r="L500" s="229"/>
      <c r="M500" s="229"/>
      <c r="N500" s="229"/>
      <c r="O500" s="229"/>
      <c r="P500" s="229"/>
      <c r="Q500" s="229"/>
      <c r="R500" s="229"/>
    </row>
    <row r="501" spans="1:18">
      <c r="A501" s="229"/>
      <c r="B501" s="229"/>
      <c r="C501" s="229"/>
      <c r="D501" s="229"/>
      <c r="E501" s="229"/>
      <c r="F501" s="229"/>
      <c r="G501" s="229"/>
      <c r="H501" s="229"/>
      <c r="I501" s="229"/>
      <c r="J501" s="229"/>
      <c r="K501" s="229"/>
      <c r="L501" s="229"/>
      <c r="M501" s="229"/>
      <c r="N501" s="229"/>
      <c r="O501" s="229"/>
      <c r="P501" s="229"/>
      <c r="Q501" s="229"/>
      <c r="R501" s="229"/>
    </row>
    <row r="502" spans="1:18">
      <c r="A502" s="229"/>
      <c r="B502" s="229"/>
      <c r="C502" s="229"/>
      <c r="D502" s="229"/>
      <c r="E502" s="229"/>
      <c r="F502" s="229"/>
      <c r="G502" s="229"/>
      <c r="H502" s="229"/>
      <c r="I502" s="229"/>
      <c r="J502" s="229"/>
      <c r="K502" s="229"/>
      <c r="L502" s="229"/>
      <c r="M502" s="229"/>
      <c r="N502" s="229"/>
      <c r="O502" s="229"/>
      <c r="P502" s="229"/>
      <c r="Q502" s="229"/>
      <c r="R502" s="229"/>
    </row>
    <row r="503" spans="1:18">
      <c r="A503" s="229"/>
      <c r="B503" s="229"/>
      <c r="C503" s="229"/>
      <c r="D503" s="229"/>
      <c r="E503" s="229"/>
      <c r="F503" s="229"/>
      <c r="G503" s="229"/>
      <c r="H503" s="229"/>
      <c r="I503" s="229"/>
      <c r="J503" s="229"/>
      <c r="K503" s="229"/>
      <c r="L503" s="229"/>
      <c r="M503" s="229"/>
      <c r="N503" s="229"/>
      <c r="O503" s="229"/>
      <c r="P503" s="229"/>
      <c r="Q503" s="229"/>
      <c r="R503" s="229"/>
    </row>
    <row r="504" spans="1:18">
      <c r="A504" s="229"/>
      <c r="B504" s="229"/>
      <c r="C504" s="229"/>
      <c r="D504" s="229"/>
      <c r="E504" s="229"/>
      <c r="F504" s="229"/>
      <c r="G504" s="229"/>
      <c r="H504" s="229"/>
      <c r="I504" s="229"/>
      <c r="J504" s="229"/>
      <c r="K504" s="229"/>
      <c r="L504" s="229"/>
      <c r="M504" s="229"/>
      <c r="N504" s="229"/>
      <c r="O504" s="229"/>
      <c r="P504" s="229"/>
      <c r="Q504" s="229"/>
      <c r="R504" s="229"/>
    </row>
    <row r="505" spans="1:18">
      <c r="A505" s="229"/>
      <c r="B505" s="229"/>
      <c r="C505" s="229"/>
      <c r="D505" s="229"/>
      <c r="E505" s="229"/>
      <c r="F505" s="229"/>
      <c r="G505" s="229"/>
      <c r="H505" s="229"/>
      <c r="I505" s="229"/>
      <c r="J505" s="229"/>
      <c r="K505" s="229"/>
      <c r="L505" s="229"/>
      <c r="M505" s="229"/>
      <c r="N505" s="229"/>
      <c r="O505" s="229"/>
      <c r="P505" s="229"/>
      <c r="Q505" s="229"/>
      <c r="R505" s="229"/>
    </row>
    <row r="506" spans="1:18">
      <c r="A506" s="229"/>
      <c r="B506" s="229"/>
      <c r="C506" s="229"/>
      <c r="D506" s="229"/>
      <c r="E506" s="229"/>
      <c r="F506" s="229"/>
      <c r="G506" s="229"/>
      <c r="H506" s="229"/>
      <c r="I506" s="229"/>
      <c r="J506" s="229"/>
      <c r="K506" s="229"/>
      <c r="L506" s="229"/>
      <c r="M506" s="229"/>
      <c r="N506" s="229"/>
      <c r="O506" s="229"/>
      <c r="P506" s="229"/>
      <c r="Q506" s="229"/>
      <c r="R506" s="229"/>
    </row>
    <row r="507" spans="1:18">
      <c r="A507" s="229"/>
      <c r="B507" s="229"/>
      <c r="C507" s="229"/>
      <c r="D507" s="229"/>
      <c r="E507" s="229"/>
      <c r="F507" s="229"/>
      <c r="G507" s="229"/>
      <c r="H507" s="229"/>
      <c r="I507" s="229"/>
      <c r="J507" s="229"/>
      <c r="K507" s="229"/>
      <c r="L507" s="229"/>
      <c r="M507" s="229"/>
      <c r="N507" s="229"/>
      <c r="O507" s="229"/>
      <c r="P507" s="229"/>
      <c r="Q507" s="229"/>
      <c r="R507" s="229"/>
    </row>
    <row r="508" spans="1:18">
      <c r="A508" s="229"/>
      <c r="B508" s="229"/>
      <c r="C508" s="229"/>
      <c r="D508" s="229"/>
      <c r="E508" s="229"/>
      <c r="F508" s="229"/>
      <c r="G508" s="229"/>
      <c r="H508" s="229"/>
      <c r="I508" s="229"/>
      <c r="J508" s="229"/>
      <c r="K508" s="229"/>
      <c r="L508" s="229"/>
      <c r="M508" s="229"/>
      <c r="N508" s="229"/>
      <c r="O508" s="229"/>
      <c r="P508" s="229"/>
      <c r="Q508" s="229"/>
      <c r="R508" s="229"/>
    </row>
    <row r="509" spans="1:18">
      <c r="A509" s="229"/>
      <c r="B509" s="229"/>
      <c r="C509" s="229"/>
      <c r="D509" s="229"/>
      <c r="E509" s="229"/>
      <c r="F509" s="229"/>
      <c r="G509" s="229"/>
      <c r="H509" s="229"/>
      <c r="I509" s="229"/>
      <c r="J509" s="229"/>
      <c r="K509" s="229"/>
      <c r="L509" s="229"/>
      <c r="M509" s="229"/>
      <c r="N509" s="229"/>
      <c r="O509" s="229"/>
      <c r="P509" s="229"/>
      <c r="Q509" s="229"/>
      <c r="R509" s="229"/>
    </row>
    <row r="510" spans="1:18">
      <c r="A510" s="229"/>
      <c r="B510" s="229"/>
      <c r="C510" s="229"/>
      <c r="D510" s="229"/>
      <c r="E510" s="229"/>
      <c r="F510" s="229"/>
      <c r="G510" s="229"/>
      <c r="H510" s="229"/>
      <c r="I510" s="229"/>
      <c r="J510" s="229"/>
      <c r="K510" s="229"/>
      <c r="L510" s="229"/>
      <c r="M510" s="229"/>
      <c r="N510" s="229"/>
      <c r="O510" s="229"/>
      <c r="P510" s="229"/>
      <c r="Q510" s="229"/>
      <c r="R510" s="229"/>
    </row>
    <row r="511" spans="1:18">
      <c r="A511" s="229"/>
      <c r="B511" s="229"/>
      <c r="C511" s="229"/>
      <c r="D511" s="229"/>
      <c r="E511" s="229"/>
      <c r="F511" s="229"/>
      <c r="G511" s="229"/>
      <c r="H511" s="229"/>
      <c r="I511" s="229"/>
      <c r="J511" s="229"/>
      <c r="K511" s="229"/>
      <c r="L511" s="229"/>
      <c r="M511" s="229"/>
      <c r="N511" s="229"/>
      <c r="O511" s="229"/>
      <c r="P511" s="229"/>
      <c r="Q511" s="229"/>
      <c r="R511" s="229"/>
    </row>
    <row r="512" spans="1:18">
      <c r="A512" s="229"/>
      <c r="B512" s="229"/>
      <c r="C512" s="229"/>
      <c r="D512" s="229"/>
      <c r="E512" s="229"/>
      <c r="F512" s="229"/>
      <c r="G512" s="229"/>
      <c r="H512" s="229"/>
      <c r="I512" s="229"/>
      <c r="J512" s="229"/>
      <c r="K512" s="229"/>
      <c r="L512" s="229"/>
      <c r="M512" s="229"/>
      <c r="N512" s="229"/>
      <c r="O512" s="229"/>
      <c r="P512" s="229"/>
      <c r="Q512" s="229"/>
      <c r="R512" s="229"/>
    </row>
    <row r="513" spans="1:18">
      <c r="A513" s="229"/>
      <c r="B513" s="229"/>
      <c r="C513" s="229"/>
      <c r="D513" s="229"/>
      <c r="E513" s="229"/>
      <c r="F513" s="229"/>
      <c r="G513" s="229"/>
      <c r="H513" s="229"/>
      <c r="I513" s="229"/>
      <c r="J513" s="229"/>
      <c r="K513" s="229"/>
      <c r="L513" s="229"/>
      <c r="M513" s="229"/>
      <c r="N513" s="229"/>
      <c r="O513" s="229"/>
      <c r="P513" s="229"/>
      <c r="Q513" s="229"/>
      <c r="R513" s="229"/>
    </row>
    <row r="514" spans="1:18">
      <c r="A514" s="229"/>
      <c r="B514" s="229"/>
      <c r="C514" s="229"/>
      <c r="D514" s="229"/>
      <c r="E514" s="229"/>
      <c r="F514" s="229"/>
      <c r="G514" s="229"/>
      <c r="H514" s="229"/>
      <c r="I514" s="229"/>
      <c r="J514" s="229"/>
      <c r="K514" s="229"/>
      <c r="L514" s="229"/>
      <c r="M514" s="229"/>
      <c r="N514" s="229"/>
      <c r="O514" s="229"/>
      <c r="P514" s="229"/>
      <c r="Q514" s="229"/>
      <c r="R514" s="229"/>
    </row>
    <row r="515" spans="1:18">
      <c r="A515" s="229"/>
      <c r="B515" s="229"/>
      <c r="C515" s="229"/>
      <c r="D515" s="229"/>
      <c r="E515" s="229"/>
      <c r="F515" s="229"/>
      <c r="G515" s="229"/>
      <c r="H515" s="229"/>
      <c r="I515" s="229"/>
      <c r="J515" s="229"/>
      <c r="K515" s="229"/>
      <c r="L515" s="229"/>
      <c r="M515" s="229"/>
      <c r="N515" s="229"/>
      <c r="O515" s="229"/>
      <c r="P515" s="229"/>
      <c r="Q515" s="229"/>
      <c r="R515" s="229"/>
    </row>
    <row r="516" spans="1:18">
      <c r="A516" s="229"/>
      <c r="B516" s="229"/>
      <c r="C516" s="229"/>
      <c r="D516" s="229"/>
      <c r="E516" s="229"/>
      <c r="F516" s="229"/>
      <c r="G516" s="229"/>
      <c r="H516" s="229"/>
      <c r="I516" s="229"/>
      <c r="J516" s="229"/>
      <c r="K516" s="229"/>
      <c r="L516" s="229"/>
      <c r="M516" s="229"/>
      <c r="N516" s="229"/>
      <c r="O516" s="229"/>
      <c r="P516" s="229"/>
      <c r="Q516" s="229"/>
      <c r="R516" s="229"/>
    </row>
    <row r="517" spans="1:18">
      <c r="A517" s="229"/>
      <c r="B517" s="229"/>
      <c r="C517" s="229"/>
      <c r="D517" s="229"/>
      <c r="E517" s="229"/>
      <c r="F517" s="229"/>
      <c r="G517" s="229"/>
      <c r="H517" s="229"/>
      <c r="I517" s="229"/>
      <c r="J517" s="229"/>
      <c r="K517" s="229"/>
      <c r="L517" s="229"/>
      <c r="M517" s="229"/>
      <c r="N517" s="229"/>
      <c r="O517" s="229"/>
      <c r="P517" s="229"/>
      <c r="Q517" s="229"/>
      <c r="R517" s="229"/>
    </row>
    <row r="518" spans="1:18">
      <c r="A518" s="229"/>
      <c r="B518" s="229"/>
      <c r="C518" s="229"/>
      <c r="D518" s="229"/>
      <c r="E518" s="229"/>
      <c r="F518" s="229"/>
      <c r="G518" s="229"/>
      <c r="H518" s="229"/>
      <c r="I518" s="229"/>
      <c r="J518" s="229"/>
      <c r="K518" s="229"/>
      <c r="L518" s="229"/>
      <c r="M518" s="229"/>
      <c r="N518" s="229"/>
      <c r="O518" s="229"/>
      <c r="P518" s="229"/>
      <c r="Q518" s="229"/>
      <c r="R518" s="229"/>
    </row>
    <row r="519" spans="1:18">
      <c r="A519" s="229"/>
      <c r="B519" s="229"/>
      <c r="C519" s="229"/>
      <c r="D519" s="229"/>
      <c r="E519" s="229"/>
      <c r="F519" s="229"/>
      <c r="G519" s="229"/>
      <c r="H519" s="229"/>
      <c r="I519" s="229"/>
      <c r="J519" s="229"/>
      <c r="K519" s="229"/>
      <c r="L519" s="229"/>
      <c r="M519" s="229"/>
      <c r="N519" s="229"/>
      <c r="O519" s="229"/>
      <c r="P519" s="229"/>
      <c r="Q519" s="229"/>
      <c r="R519" s="229"/>
    </row>
    <row r="520" spans="1:18">
      <c r="A520" s="229"/>
      <c r="B520" s="229"/>
      <c r="C520" s="229"/>
      <c r="D520" s="229"/>
      <c r="E520" s="229"/>
      <c r="F520" s="229"/>
      <c r="G520" s="229"/>
      <c r="H520" s="229"/>
      <c r="I520" s="229"/>
      <c r="J520" s="229"/>
      <c r="K520" s="229"/>
      <c r="L520" s="229"/>
      <c r="M520" s="229"/>
      <c r="N520" s="229"/>
      <c r="O520" s="229"/>
      <c r="P520" s="229"/>
      <c r="Q520" s="229"/>
      <c r="R520" s="229"/>
    </row>
    <row r="521" spans="1:18">
      <c r="A521" s="229"/>
      <c r="B521" s="229"/>
      <c r="C521" s="229"/>
      <c r="D521" s="229"/>
      <c r="E521" s="229"/>
      <c r="F521" s="229"/>
      <c r="G521" s="229"/>
      <c r="H521" s="229"/>
      <c r="I521" s="229"/>
      <c r="J521" s="229"/>
      <c r="K521" s="229"/>
      <c r="L521" s="229"/>
      <c r="M521" s="229"/>
      <c r="N521" s="229"/>
      <c r="O521" s="229"/>
      <c r="P521" s="229"/>
      <c r="Q521" s="229"/>
      <c r="R521" s="229"/>
    </row>
    <row r="522" spans="1:18">
      <c r="A522" s="229"/>
      <c r="B522" s="229"/>
      <c r="C522" s="229"/>
      <c r="D522" s="229"/>
      <c r="E522" s="229"/>
      <c r="F522" s="229"/>
      <c r="G522" s="229"/>
      <c r="H522" s="229"/>
      <c r="I522" s="229"/>
      <c r="J522" s="229"/>
      <c r="K522" s="229"/>
      <c r="L522" s="229"/>
      <c r="M522" s="229"/>
      <c r="N522" s="229"/>
      <c r="O522" s="229"/>
      <c r="P522" s="229"/>
      <c r="Q522" s="229"/>
      <c r="R522" s="229"/>
    </row>
    <row r="523" spans="1:18">
      <c r="A523" s="229"/>
      <c r="B523" s="229"/>
      <c r="C523" s="229"/>
      <c r="D523" s="229"/>
      <c r="E523" s="229"/>
      <c r="F523" s="229"/>
      <c r="G523" s="229"/>
      <c r="H523" s="229"/>
      <c r="I523" s="229"/>
      <c r="J523" s="229"/>
      <c r="K523" s="229"/>
      <c r="L523" s="229"/>
      <c r="M523" s="229"/>
      <c r="N523" s="229"/>
      <c r="O523" s="229"/>
      <c r="P523" s="229"/>
      <c r="Q523" s="229"/>
      <c r="R523" s="229"/>
    </row>
    <row r="524" spans="1:18">
      <c r="A524" s="229"/>
      <c r="B524" s="229"/>
      <c r="C524" s="229"/>
      <c r="D524" s="229"/>
      <c r="E524" s="229"/>
      <c r="F524" s="229"/>
      <c r="G524" s="229"/>
      <c r="H524" s="229"/>
      <c r="I524" s="229"/>
      <c r="J524" s="229"/>
      <c r="K524" s="229"/>
      <c r="L524" s="229"/>
      <c r="M524" s="229"/>
      <c r="N524" s="229"/>
      <c r="O524" s="229"/>
      <c r="P524" s="229"/>
      <c r="Q524" s="229"/>
      <c r="R524" s="229"/>
    </row>
    <row r="525" spans="1:18">
      <c r="A525" s="229"/>
      <c r="B525" s="229"/>
      <c r="C525" s="229"/>
      <c r="D525" s="229"/>
      <c r="E525" s="229"/>
      <c r="F525" s="229"/>
      <c r="G525" s="229"/>
      <c r="H525" s="229"/>
      <c r="I525" s="229"/>
      <c r="J525" s="229"/>
      <c r="K525" s="229"/>
      <c r="L525" s="229"/>
      <c r="M525" s="229"/>
      <c r="N525" s="229"/>
      <c r="O525" s="229"/>
      <c r="P525" s="229"/>
      <c r="Q525" s="229"/>
      <c r="R525" s="229"/>
    </row>
    <row r="526" spans="1:18">
      <c r="A526" s="229"/>
      <c r="B526" s="229"/>
      <c r="C526" s="229"/>
      <c r="D526" s="229"/>
      <c r="E526" s="229"/>
      <c r="F526" s="229"/>
      <c r="G526" s="229"/>
      <c r="H526" s="229"/>
      <c r="I526" s="229"/>
      <c r="J526" s="229"/>
      <c r="K526" s="229"/>
      <c r="L526" s="229"/>
      <c r="M526" s="229"/>
      <c r="N526" s="229"/>
      <c r="O526" s="229"/>
      <c r="P526" s="229"/>
      <c r="Q526" s="229"/>
      <c r="R526" s="229"/>
    </row>
    <row r="527" spans="1:18">
      <c r="A527" s="229"/>
      <c r="B527" s="229"/>
      <c r="C527" s="229"/>
      <c r="D527" s="229"/>
      <c r="E527" s="229"/>
      <c r="F527" s="229"/>
      <c r="G527" s="229"/>
      <c r="H527" s="229"/>
      <c r="I527" s="229"/>
      <c r="J527" s="229"/>
      <c r="K527" s="229"/>
      <c r="L527" s="229"/>
      <c r="M527" s="229"/>
      <c r="N527" s="229"/>
      <c r="O527" s="229"/>
      <c r="P527" s="229"/>
      <c r="Q527" s="229"/>
      <c r="R527" s="229"/>
    </row>
    <row r="528" spans="1:18">
      <c r="A528" s="229"/>
      <c r="B528" s="229"/>
      <c r="C528" s="229"/>
      <c r="D528" s="229"/>
      <c r="E528" s="229"/>
      <c r="F528" s="229"/>
      <c r="G528" s="229"/>
      <c r="H528" s="229"/>
      <c r="I528" s="229"/>
      <c r="J528" s="229"/>
      <c r="K528" s="229"/>
      <c r="L528" s="229"/>
      <c r="M528" s="229"/>
      <c r="N528" s="229"/>
      <c r="O528" s="229"/>
      <c r="P528" s="229"/>
      <c r="Q528" s="229"/>
      <c r="R528" s="229"/>
    </row>
    <row r="529" spans="1:18">
      <c r="A529" s="229"/>
      <c r="B529" s="229"/>
      <c r="C529" s="229"/>
      <c r="D529" s="229"/>
      <c r="E529" s="229"/>
      <c r="F529" s="229"/>
      <c r="G529" s="229"/>
      <c r="H529" s="229"/>
      <c r="I529" s="229"/>
      <c r="J529" s="229"/>
      <c r="K529" s="229"/>
      <c r="L529" s="229"/>
      <c r="M529" s="229"/>
      <c r="N529" s="229"/>
      <c r="O529" s="229"/>
      <c r="P529" s="229"/>
      <c r="Q529" s="229"/>
      <c r="R529" s="229"/>
    </row>
    <row r="530" spans="1:18">
      <c r="A530" s="229"/>
      <c r="B530" s="229"/>
      <c r="C530" s="229"/>
      <c r="D530" s="229"/>
      <c r="E530" s="229"/>
      <c r="F530" s="229"/>
      <c r="G530" s="229"/>
      <c r="H530" s="229"/>
      <c r="I530" s="229"/>
      <c r="J530" s="229"/>
      <c r="K530" s="229"/>
      <c r="L530" s="229"/>
      <c r="M530" s="229"/>
      <c r="N530" s="229"/>
      <c r="O530" s="229"/>
      <c r="P530" s="229"/>
      <c r="Q530" s="229"/>
      <c r="R530" s="229"/>
    </row>
    <row r="531" spans="1:18">
      <c r="A531" s="229"/>
      <c r="B531" s="229"/>
      <c r="C531" s="229"/>
      <c r="D531" s="229"/>
      <c r="E531" s="229"/>
      <c r="F531" s="229"/>
      <c r="G531" s="229"/>
      <c r="H531" s="229"/>
      <c r="I531" s="229"/>
      <c r="J531" s="229"/>
      <c r="K531" s="229"/>
      <c r="L531" s="229"/>
      <c r="M531" s="229"/>
      <c r="N531" s="229"/>
      <c r="O531" s="229"/>
      <c r="P531" s="229"/>
      <c r="Q531" s="229"/>
      <c r="R531" s="229"/>
    </row>
    <row r="532" spans="1:18">
      <c r="A532" s="229"/>
      <c r="B532" s="229"/>
      <c r="C532" s="229"/>
      <c r="D532" s="229"/>
      <c r="E532" s="229"/>
      <c r="F532" s="229"/>
      <c r="G532" s="229"/>
      <c r="H532" s="229"/>
      <c r="I532" s="229"/>
      <c r="J532" s="229"/>
      <c r="K532" s="229"/>
      <c r="L532" s="229"/>
      <c r="M532" s="229"/>
      <c r="N532" s="229"/>
      <c r="O532" s="229"/>
      <c r="P532" s="229"/>
      <c r="Q532" s="229"/>
      <c r="R532" s="229"/>
    </row>
    <row r="533" spans="1:18">
      <c r="A533" s="229"/>
      <c r="B533" s="229"/>
      <c r="C533" s="229"/>
      <c r="D533" s="229"/>
      <c r="E533" s="229"/>
      <c r="F533" s="229"/>
      <c r="G533" s="229"/>
      <c r="H533" s="229"/>
      <c r="I533" s="229"/>
      <c r="J533" s="229"/>
      <c r="K533" s="229"/>
      <c r="L533" s="229"/>
      <c r="M533" s="229"/>
      <c r="N533" s="229"/>
      <c r="O533" s="229"/>
      <c r="P533" s="229"/>
      <c r="Q533" s="229"/>
      <c r="R533" s="229"/>
    </row>
    <row r="534" spans="1:18">
      <c r="A534" s="229"/>
      <c r="B534" s="229"/>
      <c r="C534" s="229"/>
      <c r="D534" s="229"/>
      <c r="E534" s="229"/>
      <c r="F534" s="229"/>
      <c r="G534" s="229"/>
      <c r="H534" s="229"/>
      <c r="I534" s="229"/>
      <c r="J534" s="229"/>
      <c r="K534" s="229"/>
      <c r="L534" s="229"/>
      <c r="M534" s="229"/>
      <c r="N534" s="229"/>
      <c r="O534" s="229"/>
      <c r="P534" s="229"/>
      <c r="Q534" s="229"/>
      <c r="R534" s="229"/>
    </row>
    <row r="535" spans="1:18">
      <c r="A535" s="229"/>
      <c r="B535" s="229"/>
      <c r="C535" s="229"/>
      <c r="D535" s="229"/>
      <c r="E535" s="229"/>
      <c r="F535" s="229"/>
      <c r="G535" s="229"/>
      <c r="H535" s="229"/>
      <c r="I535" s="229"/>
      <c r="J535" s="229"/>
      <c r="K535" s="229"/>
      <c r="L535" s="229"/>
      <c r="M535" s="229"/>
      <c r="N535" s="229"/>
      <c r="O535" s="229"/>
      <c r="P535" s="229"/>
      <c r="Q535" s="229"/>
      <c r="R535" s="229"/>
    </row>
    <row r="536" spans="1:18">
      <c r="A536" s="229"/>
      <c r="B536" s="229"/>
      <c r="C536" s="229"/>
      <c r="D536" s="229"/>
      <c r="E536" s="229"/>
      <c r="F536" s="229"/>
      <c r="G536" s="229"/>
      <c r="H536" s="229"/>
      <c r="I536" s="229"/>
      <c r="J536" s="229"/>
      <c r="K536" s="229"/>
      <c r="L536" s="229"/>
      <c r="M536" s="229"/>
      <c r="N536" s="229"/>
      <c r="O536" s="229"/>
      <c r="P536" s="229"/>
      <c r="Q536" s="229"/>
      <c r="R536" s="229"/>
    </row>
    <row r="537" spans="1:18">
      <c r="A537" s="229"/>
      <c r="B537" s="229"/>
      <c r="C537" s="229"/>
      <c r="D537" s="229"/>
      <c r="E537" s="229"/>
      <c r="F537" s="229"/>
      <c r="G537" s="229"/>
      <c r="H537" s="229"/>
      <c r="I537" s="229"/>
      <c r="J537" s="229"/>
      <c r="K537" s="229"/>
      <c r="L537" s="229"/>
      <c r="M537" s="229"/>
      <c r="N537" s="229"/>
      <c r="O537" s="229"/>
      <c r="P537" s="229"/>
      <c r="Q537" s="229"/>
      <c r="R537" s="229"/>
    </row>
    <row r="538" spans="1:18">
      <c r="A538" s="229"/>
      <c r="B538" s="229"/>
      <c r="C538" s="229"/>
      <c r="D538" s="229"/>
      <c r="E538" s="229"/>
      <c r="F538" s="229"/>
      <c r="G538" s="229"/>
      <c r="H538" s="229"/>
      <c r="I538" s="229"/>
      <c r="J538" s="229"/>
      <c r="K538" s="229"/>
      <c r="L538" s="229"/>
      <c r="M538" s="229"/>
      <c r="N538" s="229"/>
      <c r="O538" s="229"/>
      <c r="P538" s="229"/>
      <c r="Q538" s="229"/>
      <c r="R538" s="229"/>
    </row>
    <row r="539" spans="1:18">
      <c r="A539" s="229"/>
      <c r="B539" s="229"/>
      <c r="C539" s="229"/>
      <c r="D539" s="229"/>
      <c r="E539" s="229"/>
      <c r="F539" s="229"/>
      <c r="G539" s="229"/>
      <c r="H539" s="229"/>
      <c r="I539" s="229"/>
      <c r="J539" s="229"/>
      <c r="K539" s="229"/>
      <c r="L539" s="229"/>
      <c r="M539" s="229"/>
      <c r="N539" s="229"/>
      <c r="O539" s="229"/>
      <c r="P539" s="229"/>
      <c r="Q539" s="229"/>
      <c r="R539" s="229"/>
    </row>
    <row r="540" spans="1:18">
      <c r="A540" s="229"/>
      <c r="B540" s="229"/>
      <c r="C540" s="229"/>
      <c r="D540" s="229"/>
      <c r="E540" s="229"/>
      <c r="F540" s="229"/>
      <c r="G540" s="229"/>
      <c r="H540" s="229"/>
      <c r="I540" s="229"/>
      <c r="J540" s="229"/>
      <c r="K540" s="229"/>
      <c r="L540" s="229"/>
      <c r="M540" s="229"/>
      <c r="N540" s="229"/>
      <c r="O540" s="229"/>
      <c r="P540" s="229"/>
      <c r="Q540" s="229"/>
      <c r="R540" s="229"/>
    </row>
    <row r="541" spans="1:18">
      <c r="A541" s="229"/>
      <c r="B541" s="229"/>
      <c r="C541" s="229"/>
      <c r="D541" s="229"/>
      <c r="E541" s="229"/>
      <c r="F541" s="229"/>
      <c r="G541" s="229"/>
      <c r="H541" s="229"/>
      <c r="I541" s="229"/>
      <c r="J541" s="229"/>
      <c r="K541" s="229"/>
      <c r="L541" s="229"/>
      <c r="M541" s="229"/>
      <c r="N541" s="229"/>
      <c r="O541" s="229"/>
      <c r="P541" s="229"/>
      <c r="Q541" s="229"/>
      <c r="R541" s="229"/>
    </row>
    <row r="542" spans="1:18">
      <c r="A542" s="229"/>
      <c r="B542" s="229"/>
      <c r="C542" s="229"/>
      <c r="D542" s="229"/>
      <c r="E542" s="229"/>
      <c r="F542" s="229"/>
      <c r="G542" s="229"/>
      <c r="H542" s="229"/>
      <c r="I542" s="229"/>
      <c r="J542" s="229"/>
      <c r="K542" s="229"/>
      <c r="L542" s="229"/>
      <c r="M542" s="229"/>
      <c r="N542" s="229"/>
      <c r="O542" s="229"/>
      <c r="P542" s="229"/>
      <c r="Q542" s="229"/>
      <c r="R542" s="229"/>
    </row>
    <row r="543" spans="1:18">
      <c r="A543" s="229"/>
      <c r="B543" s="229"/>
      <c r="C543" s="229"/>
      <c r="D543" s="229"/>
      <c r="E543" s="229"/>
      <c r="F543" s="229"/>
      <c r="G543" s="229"/>
      <c r="H543" s="229"/>
      <c r="I543" s="229"/>
      <c r="J543" s="229"/>
      <c r="K543" s="229"/>
      <c r="L543" s="229"/>
      <c r="M543" s="229"/>
      <c r="N543" s="229"/>
      <c r="O543" s="229"/>
      <c r="P543" s="229"/>
      <c r="Q543" s="229"/>
      <c r="R543" s="229"/>
    </row>
    <row r="544" spans="1:18">
      <c r="A544" s="229"/>
      <c r="B544" s="229"/>
      <c r="C544" s="229"/>
      <c r="D544" s="229"/>
      <c r="E544" s="229"/>
      <c r="F544" s="229"/>
      <c r="G544" s="229"/>
      <c r="H544" s="229"/>
      <c r="I544" s="229"/>
      <c r="J544" s="229"/>
      <c r="K544" s="229"/>
      <c r="L544" s="229"/>
      <c r="M544" s="229"/>
      <c r="N544" s="229"/>
      <c r="O544" s="229"/>
      <c r="P544" s="229"/>
      <c r="Q544" s="229"/>
      <c r="R544" s="229"/>
    </row>
    <row r="545" spans="1:18">
      <c r="A545" s="229"/>
      <c r="B545" s="229"/>
      <c r="C545" s="229"/>
      <c r="D545" s="229"/>
      <c r="E545" s="229"/>
      <c r="F545" s="229"/>
      <c r="G545" s="229"/>
      <c r="H545" s="229"/>
      <c r="I545" s="229"/>
      <c r="J545" s="229"/>
      <c r="K545" s="229"/>
      <c r="L545" s="229"/>
      <c r="M545" s="229"/>
      <c r="N545" s="229"/>
      <c r="O545" s="229"/>
      <c r="P545" s="229"/>
      <c r="Q545" s="229"/>
      <c r="R545" s="229"/>
    </row>
    <row r="546" spans="1:18">
      <c r="A546" s="229"/>
      <c r="B546" s="229"/>
      <c r="C546" s="229"/>
      <c r="D546" s="229"/>
      <c r="E546" s="229"/>
      <c r="F546" s="229"/>
      <c r="G546" s="229"/>
      <c r="H546" s="229"/>
      <c r="I546" s="229"/>
      <c r="J546" s="229"/>
      <c r="K546" s="229"/>
      <c r="L546" s="229"/>
      <c r="M546" s="229"/>
      <c r="N546" s="229"/>
      <c r="O546" s="229"/>
      <c r="P546" s="229"/>
      <c r="Q546" s="229"/>
      <c r="R546" s="229"/>
    </row>
    <row r="547" spans="1:18">
      <c r="A547" s="229"/>
      <c r="B547" s="229"/>
      <c r="C547" s="229"/>
      <c r="D547" s="229"/>
      <c r="E547" s="229"/>
      <c r="F547" s="229"/>
      <c r="G547" s="229"/>
      <c r="H547" s="229"/>
      <c r="I547" s="229"/>
      <c r="J547" s="229"/>
      <c r="K547" s="229"/>
      <c r="L547" s="229"/>
      <c r="M547" s="229"/>
      <c r="N547" s="229"/>
      <c r="O547" s="229"/>
      <c r="P547" s="229"/>
      <c r="Q547" s="229"/>
      <c r="R547" s="229"/>
    </row>
    <row r="548" spans="1:18">
      <c r="A548" s="229"/>
      <c r="B548" s="229"/>
      <c r="C548" s="229"/>
      <c r="D548" s="229"/>
      <c r="E548" s="229"/>
      <c r="F548" s="229"/>
      <c r="G548" s="229"/>
      <c r="H548" s="229"/>
      <c r="I548" s="229"/>
      <c r="J548" s="229"/>
      <c r="K548" s="229"/>
      <c r="L548" s="229"/>
      <c r="M548" s="229"/>
      <c r="N548" s="229"/>
      <c r="O548" s="229"/>
      <c r="P548" s="229"/>
      <c r="Q548" s="229"/>
      <c r="R548" s="229"/>
    </row>
    <row r="549" spans="1:18">
      <c r="A549" s="229"/>
      <c r="B549" s="229"/>
      <c r="C549" s="229"/>
      <c r="D549" s="229"/>
      <c r="E549" s="229"/>
      <c r="F549" s="229"/>
      <c r="G549" s="229"/>
      <c r="H549" s="229"/>
      <c r="I549" s="229"/>
      <c r="J549" s="229"/>
      <c r="K549" s="229"/>
      <c r="L549" s="229"/>
      <c r="M549" s="229"/>
      <c r="N549" s="229"/>
      <c r="O549" s="229"/>
      <c r="P549" s="229"/>
      <c r="Q549" s="229"/>
      <c r="R549" s="229"/>
    </row>
    <row r="550" spans="1:18">
      <c r="A550" s="229"/>
      <c r="B550" s="229"/>
      <c r="C550" s="229"/>
      <c r="D550" s="229"/>
      <c r="E550" s="229"/>
      <c r="F550" s="229"/>
      <c r="G550" s="229"/>
      <c r="H550" s="229"/>
      <c r="I550" s="229"/>
      <c r="J550" s="229"/>
      <c r="K550" s="229"/>
      <c r="L550" s="229"/>
      <c r="M550" s="229"/>
      <c r="N550" s="229"/>
      <c r="O550" s="229"/>
      <c r="P550" s="229"/>
      <c r="Q550" s="229"/>
      <c r="R550" s="229"/>
    </row>
    <row r="551" spans="1:18">
      <c r="A551" s="229"/>
      <c r="B551" s="229"/>
      <c r="C551" s="229"/>
      <c r="D551" s="229"/>
      <c r="E551" s="229"/>
      <c r="F551" s="229"/>
      <c r="G551" s="229"/>
      <c r="H551" s="229"/>
      <c r="I551" s="229"/>
      <c r="J551" s="229"/>
      <c r="K551" s="229"/>
      <c r="L551" s="229"/>
      <c r="M551" s="229"/>
      <c r="N551" s="229"/>
      <c r="O551" s="229"/>
      <c r="P551" s="229"/>
      <c r="Q551" s="229"/>
      <c r="R551" s="229"/>
    </row>
    <row r="552" spans="1:18">
      <c r="A552" s="229"/>
      <c r="B552" s="229"/>
      <c r="C552" s="229"/>
      <c r="D552" s="229"/>
      <c r="E552" s="229"/>
      <c r="F552" s="229"/>
      <c r="G552" s="229"/>
      <c r="H552" s="229"/>
      <c r="I552" s="229"/>
      <c r="J552" s="229"/>
      <c r="K552" s="229"/>
      <c r="L552" s="229"/>
      <c r="M552" s="229"/>
      <c r="N552" s="229"/>
      <c r="O552" s="229"/>
      <c r="P552" s="229"/>
      <c r="Q552" s="229"/>
      <c r="R552" s="229"/>
    </row>
    <row r="553" spans="1:18">
      <c r="A553" s="229"/>
      <c r="B553" s="229"/>
      <c r="C553" s="229"/>
      <c r="D553" s="229"/>
      <c r="E553" s="229"/>
      <c r="F553" s="229"/>
      <c r="G553" s="229"/>
      <c r="H553" s="229"/>
      <c r="I553" s="229"/>
      <c r="J553" s="229"/>
      <c r="K553" s="229"/>
      <c r="L553" s="229"/>
      <c r="M553" s="229"/>
      <c r="N553" s="229"/>
      <c r="O553" s="229"/>
      <c r="P553" s="229"/>
      <c r="Q553" s="229"/>
      <c r="R553" s="229"/>
    </row>
    <row r="554" spans="1:18">
      <c r="A554" s="229"/>
      <c r="B554" s="229"/>
      <c r="C554" s="229"/>
      <c r="D554" s="229"/>
      <c r="E554" s="229"/>
      <c r="F554" s="229"/>
      <c r="G554" s="229"/>
      <c r="H554" s="229"/>
      <c r="I554" s="229"/>
      <c r="J554" s="229"/>
      <c r="K554" s="229"/>
      <c r="L554" s="229"/>
      <c r="M554" s="229"/>
      <c r="N554" s="229"/>
      <c r="O554" s="229"/>
      <c r="P554" s="229"/>
      <c r="Q554" s="229"/>
      <c r="R554" s="229"/>
    </row>
    <row r="555" spans="1:18">
      <c r="A555" s="229"/>
      <c r="B555" s="229"/>
      <c r="C555" s="229"/>
      <c r="D555" s="229"/>
      <c r="E555" s="229"/>
      <c r="F555" s="229"/>
      <c r="G555" s="229"/>
      <c r="H555" s="229"/>
      <c r="I555" s="229"/>
      <c r="J555" s="229"/>
      <c r="K555" s="229"/>
      <c r="L555" s="229"/>
      <c r="M555" s="229"/>
      <c r="N555" s="229"/>
      <c r="O555" s="229"/>
      <c r="P555" s="229"/>
      <c r="Q555" s="229"/>
      <c r="R555" s="229"/>
    </row>
    <row r="556" spans="1:18">
      <c r="A556" s="229"/>
      <c r="B556" s="229"/>
      <c r="C556" s="229"/>
      <c r="D556" s="229"/>
      <c r="E556" s="229"/>
      <c r="F556" s="229"/>
      <c r="G556" s="229"/>
      <c r="H556" s="229"/>
      <c r="I556" s="229"/>
      <c r="J556" s="229"/>
      <c r="K556" s="229"/>
      <c r="L556" s="229"/>
      <c r="M556" s="229"/>
      <c r="N556" s="229"/>
      <c r="O556" s="229"/>
      <c r="P556" s="229"/>
      <c r="Q556" s="229"/>
      <c r="R556" s="229"/>
    </row>
    <row r="557" spans="1:18">
      <c r="A557" s="229"/>
      <c r="B557" s="229"/>
      <c r="C557" s="229"/>
      <c r="D557" s="229"/>
      <c r="E557" s="229"/>
      <c r="F557" s="229"/>
      <c r="G557" s="229"/>
      <c r="H557" s="229"/>
      <c r="I557" s="229"/>
      <c r="J557" s="229"/>
      <c r="K557" s="229"/>
      <c r="L557" s="229"/>
      <c r="M557" s="229"/>
      <c r="N557" s="229"/>
      <c r="O557" s="229"/>
      <c r="P557" s="229"/>
      <c r="Q557" s="229"/>
      <c r="R557" s="229"/>
    </row>
    <row r="558" spans="1:18">
      <c r="A558" s="229"/>
      <c r="B558" s="229"/>
      <c r="C558" s="229"/>
      <c r="D558" s="229"/>
      <c r="E558" s="229"/>
      <c r="F558" s="229"/>
      <c r="G558" s="229"/>
      <c r="H558" s="229"/>
      <c r="I558" s="229"/>
      <c r="J558" s="229"/>
      <c r="K558" s="229"/>
      <c r="L558" s="229"/>
      <c r="M558" s="229"/>
      <c r="N558" s="229"/>
      <c r="O558" s="229"/>
      <c r="P558" s="229"/>
      <c r="Q558" s="229"/>
      <c r="R558" s="229"/>
    </row>
    <row r="559" spans="1:18">
      <c r="A559" s="229"/>
      <c r="B559" s="229"/>
      <c r="C559" s="229"/>
      <c r="D559" s="229"/>
      <c r="E559" s="229"/>
      <c r="F559" s="229"/>
      <c r="G559" s="229"/>
      <c r="H559" s="229"/>
      <c r="I559" s="229"/>
      <c r="J559" s="229"/>
      <c r="K559" s="229"/>
      <c r="L559" s="229"/>
      <c r="M559" s="229"/>
      <c r="N559" s="229"/>
      <c r="O559" s="229"/>
      <c r="P559" s="229"/>
      <c r="Q559" s="229"/>
      <c r="R559" s="229"/>
    </row>
    <row r="560" spans="1:18">
      <c r="A560" s="229"/>
      <c r="B560" s="229"/>
      <c r="C560" s="229"/>
      <c r="D560" s="229"/>
      <c r="E560" s="229"/>
      <c r="F560" s="229"/>
      <c r="G560" s="229"/>
      <c r="H560" s="229"/>
      <c r="I560" s="229"/>
      <c r="J560" s="229"/>
      <c r="K560" s="229"/>
      <c r="L560" s="229"/>
      <c r="M560" s="229"/>
      <c r="N560" s="229"/>
      <c r="O560" s="229"/>
      <c r="P560" s="229"/>
      <c r="Q560" s="229"/>
      <c r="R560" s="229"/>
    </row>
    <row r="561" spans="1:18">
      <c r="A561" s="229"/>
      <c r="B561" s="229"/>
      <c r="C561" s="229"/>
      <c r="D561" s="229"/>
      <c r="E561" s="229"/>
      <c r="F561" s="229"/>
      <c r="G561" s="229"/>
      <c r="H561" s="229"/>
      <c r="I561" s="229"/>
      <c r="J561" s="229"/>
      <c r="K561" s="229"/>
      <c r="L561" s="229"/>
      <c r="M561" s="229"/>
      <c r="N561" s="229"/>
      <c r="O561" s="229"/>
      <c r="P561" s="229"/>
      <c r="Q561" s="229"/>
      <c r="R561" s="229"/>
    </row>
    <row r="562" spans="1:18">
      <c r="A562" s="229"/>
      <c r="B562" s="229"/>
      <c r="C562" s="229"/>
      <c r="D562" s="229"/>
      <c r="E562" s="229"/>
      <c r="F562" s="229"/>
      <c r="G562" s="229"/>
      <c r="H562" s="229"/>
      <c r="I562" s="229"/>
      <c r="J562" s="229"/>
      <c r="K562" s="229"/>
      <c r="L562" s="229"/>
      <c r="M562" s="229"/>
      <c r="N562" s="229"/>
      <c r="O562" s="229"/>
      <c r="P562" s="229"/>
      <c r="Q562" s="229"/>
      <c r="R562" s="229"/>
    </row>
    <row r="563" spans="1:18">
      <c r="A563" s="229"/>
      <c r="B563" s="229"/>
      <c r="C563" s="229"/>
      <c r="D563" s="229"/>
      <c r="E563" s="229"/>
      <c r="F563" s="229"/>
      <c r="G563" s="229"/>
      <c r="H563" s="229"/>
      <c r="I563" s="229"/>
      <c r="J563" s="229"/>
      <c r="K563" s="229"/>
      <c r="L563" s="229"/>
      <c r="M563" s="229"/>
      <c r="N563" s="229"/>
      <c r="O563" s="229"/>
      <c r="P563" s="229"/>
      <c r="Q563" s="229"/>
      <c r="R563" s="229"/>
    </row>
    <row r="564" spans="1:18">
      <c r="A564" s="229"/>
      <c r="B564" s="229"/>
      <c r="C564" s="229"/>
      <c r="D564" s="229"/>
      <c r="E564" s="229"/>
      <c r="F564" s="229"/>
      <c r="G564" s="229"/>
      <c r="H564" s="229"/>
      <c r="I564" s="229"/>
      <c r="J564" s="229"/>
      <c r="K564" s="229"/>
      <c r="L564" s="229"/>
      <c r="M564" s="229"/>
      <c r="N564" s="229"/>
      <c r="O564" s="229"/>
      <c r="P564" s="229"/>
      <c r="Q564" s="229"/>
      <c r="R564" s="229"/>
    </row>
    <row r="565" spans="1:18">
      <c r="A565" s="229"/>
      <c r="B565" s="229"/>
      <c r="C565" s="229"/>
      <c r="D565" s="229"/>
      <c r="E565" s="229"/>
      <c r="F565" s="229"/>
      <c r="G565" s="229"/>
      <c r="H565" s="229"/>
      <c r="I565" s="229"/>
      <c r="J565" s="229"/>
      <c r="K565" s="229"/>
      <c r="L565" s="229"/>
      <c r="M565" s="229"/>
      <c r="N565" s="229"/>
      <c r="O565" s="229"/>
      <c r="P565" s="229"/>
      <c r="Q565" s="229"/>
      <c r="R565" s="229"/>
    </row>
    <row r="566" spans="1:18">
      <c r="A566" s="229"/>
      <c r="B566" s="229"/>
      <c r="C566" s="229"/>
      <c r="D566" s="229"/>
      <c r="E566" s="229"/>
      <c r="F566" s="229"/>
      <c r="G566" s="229"/>
      <c r="H566" s="229"/>
      <c r="I566" s="229"/>
      <c r="J566" s="229"/>
      <c r="K566" s="229"/>
      <c r="L566" s="229"/>
      <c r="M566" s="229"/>
      <c r="N566" s="229"/>
      <c r="O566" s="229"/>
      <c r="P566" s="229"/>
      <c r="Q566" s="229"/>
      <c r="R566" s="229"/>
    </row>
    <row r="567" spans="1:18">
      <c r="A567" s="229"/>
      <c r="B567" s="229"/>
      <c r="C567" s="229"/>
      <c r="D567" s="229"/>
      <c r="E567" s="229"/>
      <c r="F567" s="229"/>
      <c r="G567" s="229"/>
      <c r="H567" s="229"/>
      <c r="I567" s="229"/>
      <c r="J567" s="229"/>
      <c r="K567" s="229"/>
      <c r="L567" s="229"/>
      <c r="M567" s="229"/>
      <c r="N567" s="229"/>
      <c r="O567" s="229"/>
      <c r="P567" s="229"/>
      <c r="Q567" s="229"/>
      <c r="R567" s="229"/>
    </row>
    <row r="568" spans="1:18">
      <c r="A568" s="229"/>
      <c r="B568" s="229"/>
      <c r="C568" s="229"/>
      <c r="D568" s="229"/>
      <c r="E568" s="229"/>
      <c r="F568" s="229"/>
      <c r="G568" s="229"/>
      <c r="H568" s="229"/>
      <c r="I568" s="229"/>
      <c r="J568" s="229"/>
      <c r="K568" s="229"/>
      <c r="L568" s="229"/>
      <c r="M568" s="229"/>
      <c r="N568" s="229"/>
      <c r="O568" s="229"/>
      <c r="P568" s="229"/>
      <c r="Q568" s="229"/>
      <c r="R568" s="229"/>
    </row>
    <row r="569" spans="1:18">
      <c r="A569" s="229"/>
      <c r="B569" s="229"/>
      <c r="C569" s="229"/>
      <c r="D569" s="229"/>
      <c r="E569" s="229"/>
      <c r="F569" s="229"/>
      <c r="G569" s="229"/>
      <c r="H569" s="229"/>
      <c r="I569" s="229"/>
      <c r="J569" s="229"/>
      <c r="K569" s="229"/>
      <c r="L569" s="229"/>
      <c r="M569" s="229"/>
      <c r="N569" s="229"/>
      <c r="O569" s="229"/>
      <c r="P569" s="229"/>
      <c r="Q569" s="229"/>
      <c r="R569" s="229"/>
    </row>
    <row r="570" spans="1:18">
      <c r="A570" s="229"/>
      <c r="B570" s="229"/>
      <c r="C570" s="229"/>
      <c r="D570" s="229"/>
      <c r="E570" s="229"/>
      <c r="F570" s="229"/>
      <c r="G570" s="229"/>
      <c r="H570" s="229"/>
      <c r="I570" s="229"/>
      <c r="J570" s="229"/>
      <c r="K570" s="229"/>
      <c r="L570" s="229"/>
      <c r="M570" s="229"/>
      <c r="N570" s="229"/>
      <c r="O570" s="229"/>
      <c r="P570" s="229"/>
      <c r="Q570" s="229"/>
      <c r="R570" s="229"/>
    </row>
    <row r="571" spans="1:18">
      <c r="A571" s="229"/>
      <c r="B571" s="229"/>
      <c r="C571" s="229"/>
      <c r="D571" s="229"/>
      <c r="E571" s="229"/>
      <c r="F571" s="229"/>
      <c r="G571" s="229"/>
      <c r="H571" s="229"/>
      <c r="I571" s="229"/>
      <c r="J571" s="229"/>
      <c r="K571" s="229"/>
      <c r="L571" s="229"/>
      <c r="M571" s="229"/>
      <c r="N571" s="229"/>
      <c r="O571" s="229"/>
      <c r="P571" s="229"/>
      <c r="Q571" s="229"/>
      <c r="R571" s="229"/>
    </row>
    <row r="572" spans="1:18">
      <c r="A572" s="229"/>
      <c r="B572" s="229"/>
      <c r="C572" s="229"/>
      <c r="D572" s="229"/>
      <c r="E572" s="229"/>
      <c r="F572" s="229"/>
      <c r="G572" s="229"/>
      <c r="H572" s="229"/>
      <c r="I572" s="229"/>
      <c r="J572" s="229"/>
      <c r="K572" s="229"/>
      <c r="L572" s="229"/>
      <c r="M572" s="229"/>
      <c r="N572" s="229"/>
      <c r="O572" s="229"/>
      <c r="P572" s="229"/>
      <c r="Q572" s="229"/>
      <c r="R572" s="229"/>
    </row>
    <row r="573" spans="1:18">
      <c r="A573" s="229"/>
      <c r="B573" s="229"/>
      <c r="C573" s="229"/>
      <c r="D573" s="229"/>
      <c r="E573" s="229"/>
      <c r="F573" s="229"/>
      <c r="G573" s="229"/>
      <c r="H573" s="229"/>
      <c r="I573" s="229"/>
      <c r="J573" s="229"/>
      <c r="K573" s="229"/>
      <c r="L573" s="229"/>
      <c r="M573" s="229"/>
      <c r="N573" s="229"/>
      <c r="O573" s="229"/>
      <c r="P573" s="229"/>
      <c r="Q573" s="229"/>
      <c r="R573" s="229"/>
    </row>
    <row r="574" spans="1:18">
      <c r="A574" s="229"/>
      <c r="B574" s="229"/>
      <c r="C574" s="229"/>
      <c r="D574" s="229"/>
      <c r="E574" s="229"/>
      <c r="F574" s="229"/>
      <c r="G574" s="229"/>
      <c r="H574" s="229"/>
      <c r="I574" s="229"/>
      <c r="J574" s="229"/>
      <c r="K574" s="229"/>
      <c r="L574" s="229"/>
      <c r="M574" s="229"/>
      <c r="N574" s="229"/>
      <c r="O574" s="229"/>
      <c r="P574" s="229"/>
      <c r="Q574" s="229"/>
      <c r="R574" s="229"/>
    </row>
    <row r="575" spans="1:18">
      <c r="A575" s="229"/>
      <c r="B575" s="229"/>
      <c r="C575" s="229"/>
      <c r="D575" s="229"/>
      <c r="E575" s="229"/>
      <c r="F575" s="229"/>
      <c r="G575" s="229"/>
      <c r="H575" s="229"/>
      <c r="I575" s="229"/>
      <c r="J575" s="229"/>
      <c r="K575" s="229"/>
      <c r="L575" s="229"/>
      <c r="M575" s="229"/>
      <c r="N575" s="229"/>
      <c r="O575" s="229"/>
      <c r="P575" s="229"/>
      <c r="Q575" s="229"/>
      <c r="R575" s="229"/>
    </row>
    <row r="576" spans="1:18">
      <c r="A576" s="229"/>
      <c r="B576" s="229"/>
      <c r="C576" s="229"/>
      <c r="D576" s="229"/>
      <c r="E576" s="229"/>
      <c r="F576" s="229"/>
      <c r="G576" s="229"/>
      <c r="H576" s="229"/>
      <c r="I576" s="229"/>
      <c r="J576" s="229"/>
      <c r="K576" s="229"/>
      <c r="L576" s="229"/>
      <c r="M576" s="229"/>
      <c r="N576" s="229"/>
      <c r="O576" s="229"/>
      <c r="P576" s="229"/>
      <c r="Q576" s="229"/>
      <c r="R576" s="229"/>
    </row>
    <row r="577" spans="1:18">
      <c r="A577" s="229"/>
      <c r="B577" s="229"/>
      <c r="C577" s="229"/>
      <c r="D577" s="229"/>
      <c r="E577" s="229"/>
      <c r="F577" s="229"/>
      <c r="G577" s="229"/>
      <c r="H577" s="229"/>
      <c r="I577" s="229"/>
      <c r="J577" s="229"/>
      <c r="K577" s="229"/>
      <c r="L577" s="229"/>
      <c r="M577" s="229"/>
      <c r="N577" s="229"/>
      <c r="O577" s="229"/>
      <c r="P577" s="229"/>
      <c r="Q577" s="229"/>
      <c r="R577" s="229"/>
    </row>
    <row r="578" spans="1:18">
      <c r="A578" s="229"/>
      <c r="B578" s="229"/>
      <c r="C578" s="229"/>
      <c r="D578" s="229"/>
      <c r="E578" s="229"/>
      <c r="F578" s="229"/>
      <c r="G578" s="229"/>
      <c r="H578" s="229"/>
      <c r="I578" s="229"/>
      <c r="J578" s="229"/>
      <c r="K578" s="229"/>
      <c r="L578" s="229"/>
      <c r="M578" s="229"/>
      <c r="N578" s="229"/>
      <c r="O578" s="229"/>
      <c r="P578" s="229"/>
      <c r="Q578" s="229"/>
      <c r="R578" s="229"/>
    </row>
    <row r="579" spans="1:18">
      <c r="A579" s="229"/>
      <c r="B579" s="229"/>
      <c r="C579" s="229"/>
      <c r="D579" s="229"/>
      <c r="E579" s="229"/>
      <c r="F579" s="229"/>
      <c r="G579" s="229"/>
      <c r="H579" s="229"/>
      <c r="I579" s="229"/>
      <c r="J579" s="229"/>
      <c r="K579" s="229"/>
      <c r="L579" s="229"/>
      <c r="M579" s="229"/>
      <c r="N579" s="229"/>
      <c r="O579" s="229"/>
      <c r="P579" s="229"/>
      <c r="Q579" s="229"/>
      <c r="R579" s="229"/>
    </row>
    <row r="580" spans="1:18">
      <c r="A580" s="229"/>
      <c r="B580" s="229"/>
      <c r="C580" s="229"/>
      <c r="D580" s="229"/>
      <c r="E580" s="229"/>
      <c r="F580" s="229"/>
      <c r="G580" s="229"/>
      <c r="H580" s="229"/>
      <c r="I580" s="229"/>
      <c r="J580" s="229"/>
      <c r="K580" s="229"/>
      <c r="L580" s="229"/>
      <c r="M580" s="229"/>
      <c r="N580" s="229"/>
      <c r="O580" s="229"/>
      <c r="P580" s="229"/>
      <c r="Q580" s="229"/>
      <c r="R580" s="229"/>
    </row>
    <row r="581" spans="1:18">
      <c r="A581" s="229"/>
      <c r="B581" s="229"/>
      <c r="C581" s="229"/>
      <c r="D581" s="229"/>
      <c r="E581" s="229"/>
      <c r="F581" s="229"/>
      <c r="G581" s="229"/>
      <c r="H581" s="229"/>
      <c r="I581" s="229"/>
      <c r="J581" s="229"/>
      <c r="K581" s="229"/>
      <c r="L581" s="229"/>
      <c r="M581" s="229"/>
      <c r="N581" s="229"/>
      <c r="O581" s="229"/>
      <c r="P581" s="229"/>
      <c r="Q581" s="229"/>
      <c r="R581" s="229"/>
    </row>
    <row r="582" spans="1:18">
      <c r="A582" s="229"/>
      <c r="B582" s="229"/>
      <c r="C582" s="229"/>
      <c r="D582" s="229"/>
      <c r="E582" s="229"/>
      <c r="F582" s="229"/>
      <c r="G582" s="229"/>
      <c r="H582" s="229"/>
      <c r="I582" s="229"/>
      <c r="J582" s="229"/>
      <c r="K582" s="229"/>
      <c r="L582" s="229"/>
      <c r="M582" s="229"/>
      <c r="N582" s="229"/>
      <c r="O582" s="229"/>
      <c r="P582" s="229"/>
      <c r="Q582" s="229"/>
      <c r="R582" s="229"/>
    </row>
    <row r="583" spans="1:18">
      <c r="A583" s="229"/>
      <c r="B583" s="229"/>
      <c r="C583" s="229"/>
      <c r="D583" s="229"/>
      <c r="E583" s="229"/>
      <c r="F583" s="229"/>
      <c r="G583" s="229"/>
      <c r="H583" s="229"/>
      <c r="I583" s="229"/>
      <c r="J583" s="229"/>
      <c r="K583" s="229"/>
      <c r="L583" s="229"/>
      <c r="M583" s="229"/>
      <c r="N583" s="229"/>
      <c r="O583" s="229"/>
      <c r="P583" s="229"/>
      <c r="Q583" s="229"/>
      <c r="R583" s="229"/>
    </row>
    <row r="584" spans="1:18">
      <c r="A584" s="229"/>
      <c r="B584" s="229"/>
      <c r="C584" s="229"/>
      <c r="D584" s="229"/>
      <c r="E584" s="229"/>
      <c r="F584" s="229"/>
      <c r="G584" s="229"/>
      <c r="H584" s="229"/>
      <c r="I584" s="229"/>
      <c r="J584" s="229"/>
      <c r="K584" s="229"/>
      <c r="L584" s="229"/>
      <c r="M584" s="229"/>
      <c r="N584" s="229"/>
      <c r="O584" s="229"/>
      <c r="P584" s="229"/>
      <c r="Q584" s="229"/>
      <c r="R584" s="229"/>
    </row>
    <row r="585" spans="1:18">
      <c r="A585" s="229"/>
      <c r="B585" s="229"/>
      <c r="C585" s="229"/>
      <c r="D585" s="229"/>
      <c r="E585" s="229"/>
      <c r="F585" s="229"/>
      <c r="G585" s="229"/>
      <c r="H585" s="229"/>
      <c r="I585" s="229"/>
      <c r="J585" s="229"/>
      <c r="K585" s="229"/>
      <c r="L585" s="229"/>
      <c r="M585" s="229"/>
      <c r="N585" s="229"/>
      <c r="O585" s="229"/>
      <c r="P585" s="229"/>
      <c r="Q585" s="229"/>
      <c r="R585" s="229"/>
    </row>
    <row r="586" spans="1:18">
      <c r="A586" s="229"/>
      <c r="B586" s="229"/>
      <c r="C586" s="229"/>
      <c r="D586" s="229"/>
      <c r="E586" s="229"/>
      <c r="F586" s="229"/>
      <c r="G586" s="229"/>
      <c r="H586" s="229"/>
      <c r="I586" s="229"/>
      <c r="J586" s="229"/>
      <c r="K586" s="229"/>
      <c r="L586" s="229"/>
      <c r="M586" s="229"/>
      <c r="N586" s="229"/>
      <c r="O586" s="229"/>
      <c r="P586" s="229"/>
      <c r="Q586" s="229"/>
      <c r="R586" s="229"/>
    </row>
    <row r="587" spans="1:18">
      <c r="A587" s="229"/>
      <c r="B587" s="229"/>
      <c r="C587" s="229"/>
      <c r="D587" s="229"/>
      <c r="E587" s="229"/>
      <c r="F587" s="229"/>
      <c r="G587" s="229"/>
      <c r="H587" s="229"/>
      <c r="I587" s="229"/>
      <c r="J587" s="229"/>
      <c r="K587" s="229"/>
      <c r="L587" s="229"/>
      <c r="M587" s="229"/>
      <c r="N587" s="229"/>
      <c r="O587" s="229"/>
      <c r="P587" s="229"/>
      <c r="Q587" s="229"/>
      <c r="R587" s="229"/>
    </row>
    <row r="588" spans="1:18">
      <c r="A588" s="229"/>
      <c r="B588" s="229"/>
      <c r="C588" s="229"/>
      <c r="D588" s="229"/>
      <c r="E588" s="229"/>
      <c r="F588" s="229"/>
      <c r="G588" s="229"/>
      <c r="H588" s="229"/>
      <c r="I588" s="229"/>
      <c r="J588" s="229"/>
      <c r="K588" s="229"/>
      <c r="L588" s="229"/>
      <c r="M588" s="229"/>
      <c r="N588" s="229"/>
      <c r="O588" s="229"/>
      <c r="P588" s="229"/>
      <c r="Q588" s="229"/>
      <c r="R588" s="229"/>
    </row>
    <row r="589" spans="1:18">
      <c r="A589" s="229"/>
      <c r="B589" s="229"/>
      <c r="C589" s="229"/>
      <c r="D589" s="229"/>
      <c r="E589" s="229"/>
      <c r="F589" s="229"/>
      <c r="G589" s="229"/>
      <c r="H589" s="229"/>
      <c r="I589" s="229"/>
      <c r="J589" s="229"/>
      <c r="K589" s="229"/>
      <c r="L589" s="229"/>
      <c r="M589" s="229"/>
      <c r="N589" s="229"/>
      <c r="O589" s="229"/>
      <c r="P589" s="229"/>
      <c r="Q589" s="229"/>
      <c r="R589" s="229"/>
    </row>
    <row r="590" spans="1:18">
      <c r="A590" s="229"/>
      <c r="B590" s="229"/>
      <c r="C590" s="229"/>
      <c r="D590" s="229"/>
      <c r="E590" s="229"/>
      <c r="F590" s="229"/>
      <c r="G590" s="229"/>
      <c r="H590" s="229"/>
      <c r="I590" s="229"/>
      <c r="J590" s="229"/>
      <c r="K590" s="229"/>
      <c r="L590" s="229"/>
      <c r="M590" s="229"/>
      <c r="N590" s="229"/>
      <c r="O590" s="229"/>
      <c r="P590" s="229"/>
      <c r="Q590" s="229"/>
      <c r="R590" s="229"/>
    </row>
    <row r="591" spans="1:18">
      <c r="A591" s="229"/>
      <c r="B591" s="229"/>
      <c r="C591" s="229"/>
      <c r="D591" s="229"/>
      <c r="E591" s="229"/>
      <c r="F591" s="229"/>
      <c r="G591" s="229"/>
      <c r="H591" s="229"/>
      <c r="I591" s="229"/>
      <c r="J591" s="229"/>
      <c r="K591" s="229"/>
      <c r="L591" s="229"/>
      <c r="M591" s="229"/>
      <c r="N591" s="229"/>
      <c r="O591" s="229"/>
      <c r="P591" s="229"/>
      <c r="Q591" s="229"/>
      <c r="R591" s="229"/>
    </row>
    <row r="592" spans="1:18">
      <c r="A592" s="229"/>
      <c r="B592" s="229"/>
      <c r="C592" s="229"/>
      <c r="D592" s="229"/>
      <c r="E592" s="229"/>
      <c r="F592" s="229"/>
      <c r="G592" s="229"/>
      <c r="H592" s="229"/>
      <c r="I592" s="229"/>
      <c r="J592" s="229"/>
      <c r="K592" s="229"/>
      <c r="L592" s="229"/>
      <c r="M592" s="229"/>
      <c r="N592" s="229"/>
      <c r="O592" s="229"/>
      <c r="P592" s="229"/>
      <c r="Q592" s="229"/>
      <c r="R592" s="229"/>
    </row>
    <row r="593" spans="1:18">
      <c r="A593" s="229"/>
      <c r="B593" s="229"/>
      <c r="C593" s="229"/>
      <c r="D593" s="229"/>
      <c r="E593" s="229"/>
      <c r="F593" s="229"/>
      <c r="G593" s="229"/>
      <c r="H593" s="229"/>
      <c r="I593" s="229"/>
      <c r="J593" s="229"/>
      <c r="K593" s="229"/>
      <c r="L593" s="229"/>
      <c r="M593" s="229"/>
      <c r="N593" s="229"/>
      <c r="O593" s="229"/>
      <c r="P593" s="229"/>
      <c r="Q593" s="229"/>
      <c r="R593" s="229"/>
    </row>
    <row r="594" spans="1:18">
      <c r="A594" s="229"/>
      <c r="B594" s="229"/>
      <c r="C594" s="229"/>
      <c r="D594" s="229"/>
      <c r="E594" s="229"/>
      <c r="F594" s="229"/>
      <c r="G594" s="229"/>
      <c r="H594" s="229"/>
      <c r="I594" s="229"/>
      <c r="J594" s="229"/>
      <c r="K594" s="229"/>
      <c r="L594" s="229"/>
      <c r="M594" s="229"/>
      <c r="N594" s="229"/>
      <c r="O594" s="229"/>
      <c r="P594" s="229"/>
      <c r="Q594" s="229"/>
      <c r="R594" s="229"/>
    </row>
    <row r="595" spans="1:18">
      <c r="A595" s="229"/>
      <c r="B595" s="229"/>
      <c r="C595" s="229"/>
      <c r="D595" s="229"/>
      <c r="E595" s="229"/>
      <c r="F595" s="229"/>
      <c r="G595" s="229"/>
      <c r="H595" s="229"/>
      <c r="I595" s="229"/>
      <c r="J595" s="229"/>
      <c r="K595" s="229"/>
      <c r="L595" s="229"/>
      <c r="M595" s="229"/>
      <c r="N595" s="229"/>
      <c r="O595" s="229"/>
      <c r="P595" s="229"/>
      <c r="Q595" s="229"/>
      <c r="R595" s="229"/>
    </row>
    <row r="596" spans="1:18">
      <c r="A596" s="229"/>
      <c r="B596" s="229"/>
      <c r="C596" s="229"/>
      <c r="D596" s="229"/>
      <c r="E596" s="229"/>
      <c r="F596" s="229"/>
      <c r="G596" s="229"/>
      <c r="H596" s="229"/>
      <c r="I596" s="229"/>
      <c r="J596" s="229"/>
      <c r="K596" s="229"/>
      <c r="L596" s="229"/>
      <c r="M596" s="229"/>
      <c r="N596" s="229"/>
      <c r="O596" s="229"/>
      <c r="P596" s="229"/>
      <c r="Q596" s="229"/>
      <c r="R596" s="229"/>
    </row>
    <row r="597" spans="1:18">
      <c r="A597" s="229"/>
      <c r="B597" s="229"/>
      <c r="C597" s="229"/>
      <c r="D597" s="229"/>
      <c r="E597" s="229"/>
      <c r="F597" s="229"/>
      <c r="G597" s="229"/>
      <c r="H597" s="229"/>
      <c r="I597" s="229"/>
      <c r="J597" s="229"/>
      <c r="K597" s="229"/>
      <c r="L597" s="229"/>
      <c r="M597" s="229"/>
      <c r="N597" s="229"/>
      <c r="O597" s="229"/>
      <c r="P597" s="229"/>
      <c r="Q597" s="229"/>
      <c r="R597" s="229"/>
    </row>
    <row r="598" spans="1:18">
      <c r="A598" s="229"/>
      <c r="B598" s="229"/>
      <c r="C598" s="229"/>
      <c r="D598" s="229"/>
      <c r="E598" s="229"/>
      <c r="F598" s="229"/>
      <c r="G598" s="229"/>
      <c r="H598" s="229"/>
      <c r="I598" s="229"/>
      <c r="J598" s="229"/>
      <c r="K598" s="229"/>
      <c r="L598" s="229"/>
      <c r="M598" s="229"/>
      <c r="N598" s="229"/>
      <c r="O598" s="229"/>
      <c r="P598" s="229"/>
      <c r="Q598" s="229"/>
      <c r="R598" s="229"/>
    </row>
    <row r="599" spans="1:18">
      <c r="A599" s="229"/>
      <c r="B599" s="229"/>
      <c r="C599" s="229"/>
      <c r="D599" s="229"/>
      <c r="E599" s="229"/>
      <c r="F599" s="229"/>
      <c r="G599" s="229"/>
      <c r="H599" s="229"/>
      <c r="I599" s="229"/>
      <c r="J599" s="229"/>
      <c r="K599" s="229"/>
      <c r="L599" s="229"/>
      <c r="M599" s="229"/>
      <c r="N599" s="229"/>
      <c r="O599" s="229"/>
      <c r="P599" s="229"/>
      <c r="Q599" s="229"/>
      <c r="R599" s="229"/>
    </row>
    <row r="600" spans="1:18">
      <c r="A600" s="229"/>
      <c r="B600" s="229"/>
      <c r="C600" s="229"/>
      <c r="D600" s="229"/>
      <c r="E600" s="229"/>
      <c r="F600" s="229"/>
      <c r="G600" s="229"/>
      <c r="H600" s="229"/>
      <c r="I600" s="229"/>
      <c r="J600" s="229"/>
      <c r="K600" s="229"/>
      <c r="L600" s="229"/>
      <c r="M600" s="229"/>
      <c r="N600" s="229"/>
      <c r="O600" s="229"/>
      <c r="P600" s="229"/>
      <c r="Q600" s="229"/>
      <c r="R600" s="229"/>
    </row>
    <row r="601" spans="1:18">
      <c r="A601" s="229"/>
      <c r="B601" s="229"/>
      <c r="C601" s="229"/>
      <c r="D601" s="229"/>
      <c r="E601" s="229"/>
      <c r="F601" s="229"/>
      <c r="G601" s="229"/>
      <c r="H601" s="229"/>
      <c r="I601" s="229"/>
      <c r="J601" s="229"/>
      <c r="K601" s="229"/>
      <c r="L601" s="229"/>
      <c r="M601" s="229"/>
      <c r="N601" s="229"/>
      <c r="O601" s="229"/>
      <c r="P601" s="229"/>
      <c r="Q601" s="229"/>
      <c r="R601" s="229"/>
    </row>
    <row r="602" spans="1:18">
      <c r="A602" s="229"/>
      <c r="B602" s="229"/>
      <c r="C602" s="229"/>
      <c r="D602" s="229"/>
      <c r="E602" s="229"/>
      <c r="F602" s="229"/>
      <c r="G602" s="229"/>
      <c r="H602" s="229"/>
      <c r="I602" s="229"/>
      <c r="J602" s="229"/>
      <c r="K602" s="229"/>
      <c r="L602" s="229"/>
      <c r="M602" s="229"/>
      <c r="N602" s="229"/>
      <c r="O602" s="229"/>
      <c r="P602" s="229"/>
      <c r="Q602" s="229"/>
      <c r="R602" s="229"/>
    </row>
    <row r="603" spans="1:18">
      <c r="A603" s="229"/>
      <c r="B603" s="229"/>
      <c r="C603" s="229"/>
      <c r="D603" s="229"/>
      <c r="E603" s="229"/>
      <c r="F603" s="229"/>
      <c r="G603" s="229"/>
      <c r="H603" s="229"/>
      <c r="I603" s="229"/>
      <c r="J603" s="229"/>
      <c r="K603" s="229"/>
      <c r="L603" s="229"/>
      <c r="M603" s="229"/>
      <c r="N603" s="229"/>
      <c r="O603" s="229"/>
      <c r="P603" s="229"/>
      <c r="Q603" s="229"/>
      <c r="R603" s="229"/>
    </row>
    <row r="604" spans="1:18">
      <c r="A604" s="229"/>
      <c r="B604" s="229"/>
      <c r="C604" s="229"/>
      <c r="D604" s="229"/>
      <c r="E604" s="229"/>
      <c r="F604" s="229"/>
      <c r="G604" s="229"/>
      <c r="H604" s="229"/>
      <c r="I604" s="229"/>
      <c r="J604" s="229"/>
      <c r="K604" s="229"/>
      <c r="L604" s="229"/>
      <c r="M604" s="229"/>
      <c r="N604" s="229"/>
      <c r="O604" s="229"/>
      <c r="P604" s="229"/>
      <c r="Q604" s="229"/>
      <c r="R604" s="229"/>
    </row>
    <row r="605" spans="1:18">
      <c r="A605" s="229"/>
      <c r="B605" s="229"/>
      <c r="C605" s="229"/>
      <c r="D605" s="229"/>
      <c r="E605" s="229"/>
      <c r="F605" s="229"/>
      <c r="G605" s="229"/>
      <c r="H605" s="229"/>
      <c r="I605" s="229"/>
      <c r="J605" s="229"/>
      <c r="K605" s="229"/>
      <c r="L605" s="229"/>
      <c r="M605" s="229"/>
      <c r="N605" s="229"/>
      <c r="O605" s="229"/>
      <c r="P605" s="229"/>
      <c r="Q605" s="229"/>
      <c r="R605" s="229"/>
    </row>
    <row r="606" spans="1:18">
      <c r="A606" s="229"/>
      <c r="B606" s="229"/>
      <c r="C606" s="229"/>
      <c r="D606" s="229"/>
      <c r="E606" s="229"/>
      <c r="F606" s="229"/>
      <c r="G606" s="229"/>
      <c r="H606" s="229"/>
      <c r="I606" s="229"/>
      <c r="J606" s="229"/>
      <c r="K606" s="229"/>
      <c r="L606" s="229"/>
      <c r="M606" s="229"/>
      <c r="N606" s="229"/>
      <c r="O606" s="229"/>
      <c r="P606" s="229"/>
      <c r="Q606" s="229"/>
      <c r="R606" s="229"/>
    </row>
    <row r="607" spans="1:18">
      <c r="A607" s="229"/>
      <c r="B607" s="229"/>
      <c r="C607" s="229"/>
      <c r="D607" s="229"/>
      <c r="E607" s="229"/>
      <c r="F607" s="229"/>
      <c r="G607" s="229"/>
      <c r="H607" s="229"/>
      <c r="I607" s="229"/>
      <c r="J607" s="229"/>
      <c r="K607" s="229"/>
      <c r="L607" s="229"/>
      <c r="M607" s="229"/>
      <c r="N607" s="229"/>
      <c r="O607" s="229"/>
      <c r="P607" s="229"/>
      <c r="Q607" s="229"/>
      <c r="R607" s="229"/>
    </row>
    <row r="608" spans="1:18">
      <c r="A608" s="229"/>
      <c r="B608" s="229"/>
      <c r="C608" s="229"/>
      <c r="D608" s="229"/>
      <c r="E608" s="229"/>
      <c r="F608" s="229"/>
      <c r="G608" s="229"/>
      <c r="H608" s="229"/>
      <c r="I608" s="229"/>
      <c r="J608" s="229"/>
      <c r="K608" s="229"/>
      <c r="L608" s="229"/>
      <c r="M608" s="229"/>
      <c r="N608" s="229"/>
      <c r="O608" s="229"/>
      <c r="P608" s="229"/>
      <c r="Q608" s="229"/>
      <c r="R608" s="229"/>
    </row>
    <row r="609" spans="1:18">
      <c r="A609" s="229"/>
      <c r="B609" s="229"/>
      <c r="C609" s="229"/>
      <c r="D609" s="229"/>
      <c r="E609" s="229"/>
      <c r="F609" s="229"/>
      <c r="G609" s="229"/>
      <c r="H609" s="229"/>
      <c r="I609" s="229"/>
      <c r="J609" s="229"/>
      <c r="K609" s="229"/>
      <c r="L609" s="229"/>
      <c r="M609" s="229"/>
      <c r="N609" s="229"/>
      <c r="O609" s="229"/>
      <c r="P609" s="229"/>
      <c r="Q609" s="229"/>
      <c r="R609" s="229"/>
    </row>
    <row r="610" spans="1:18">
      <c r="A610" s="229"/>
      <c r="B610" s="229"/>
      <c r="C610" s="229"/>
      <c r="D610" s="229"/>
      <c r="E610" s="229"/>
      <c r="F610" s="229"/>
      <c r="G610" s="229"/>
      <c r="H610" s="229"/>
      <c r="I610" s="229"/>
      <c r="J610" s="229"/>
      <c r="K610" s="229"/>
      <c r="L610" s="229"/>
      <c r="M610" s="229"/>
      <c r="N610" s="229"/>
      <c r="O610" s="229"/>
      <c r="P610" s="229"/>
      <c r="Q610" s="229"/>
      <c r="R610" s="229"/>
    </row>
    <row r="611" spans="1:18">
      <c r="A611" s="229"/>
      <c r="B611" s="229"/>
      <c r="C611" s="229"/>
      <c r="D611" s="229"/>
      <c r="E611" s="229"/>
      <c r="F611" s="229"/>
      <c r="G611" s="229"/>
      <c r="H611" s="229"/>
      <c r="I611" s="229"/>
      <c r="J611" s="229"/>
      <c r="K611" s="229"/>
      <c r="L611" s="229"/>
      <c r="M611" s="229"/>
      <c r="N611" s="229"/>
      <c r="O611" s="229"/>
      <c r="P611" s="229"/>
      <c r="Q611" s="229"/>
      <c r="R611" s="229"/>
    </row>
    <row r="612" spans="1:18">
      <c r="A612" s="229"/>
      <c r="B612" s="229"/>
      <c r="C612" s="229"/>
      <c r="D612" s="229"/>
      <c r="E612" s="229"/>
      <c r="F612" s="229"/>
      <c r="G612" s="229"/>
      <c r="H612" s="229"/>
      <c r="I612" s="229"/>
      <c r="J612" s="229"/>
      <c r="K612" s="229"/>
      <c r="L612" s="229"/>
      <c r="M612" s="229"/>
      <c r="N612" s="229"/>
      <c r="O612" s="229"/>
      <c r="P612" s="229"/>
      <c r="Q612" s="229"/>
      <c r="R612" s="229"/>
    </row>
    <row r="613" spans="1:18">
      <c r="A613" s="229"/>
      <c r="B613" s="229"/>
      <c r="C613" s="229"/>
      <c r="D613" s="229"/>
      <c r="E613" s="229"/>
      <c r="F613" s="229"/>
      <c r="G613" s="229"/>
      <c r="H613" s="229"/>
      <c r="I613" s="229"/>
      <c r="J613" s="229"/>
      <c r="K613" s="229"/>
      <c r="L613" s="229"/>
      <c r="M613" s="229"/>
      <c r="N613" s="229"/>
      <c r="O613" s="229"/>
      <c r="P613" s="229"/>
      <c r="Q613" s="229"/>
      <c r="R613" s="229"/>
    </row>
    <row r="614" spans="1:18">
      <c r="A614" s="229"/>
      <c r="B614" s="229"/>
      <c r="C614" s="229"/>
      <c r="D614" s="229"/>
      <c r="E614" s="229"/>
      <c r="F614" s="229"/>
      <c r="G614" s="229"/>
      <c r="H614" s="229"/>
      <c r="I614" s="229"/>
      <c r="J614" s="229"/>
      <c r="K614" s="229"/>
      <c r="L614" s="229"/>
      <c r="M614" s="229"/>
      <c r="N614" s="229"/>
      <c r="O614" s="229"/>
      <c r="P614" s="229"/>
      <c r="Q614" s="229"/>
      <c r="R614" s="229"/>
    </row>
    <row r="615" spans="1:18">
      <c r="A615" s="229"/>
      <c r="B615" s="229"/>
      <c r="C615" s="229"/>
      <c r="D615" s="229"/>
      <c r="E615" s="229"/>
      <c r="F615" s="229"/>
      <c r="G615" s="229"/>
      <c r="H615" s="229"/>
      <c r="I615" s="229"/>
      <c r="J615" s="229"/>
      <c r="K615" s="229"/>
      <c r="L615" s="229"/>
      <c r="M615" s="229"/>
      <c r="N615" s="229"/>
      <c r="O615" s="229"/>
      <c r="P615" s="229"/>
      <c r="Q615" s="229"/>
      <c r="R615" s="229"/>
    </row>
    <row r="616" spans="1:18">
      <c r="A616" s="229"/>
      <c r="B616" s="229"/>
      <c r="C616" s="229"/>
      <c r="D616" s="229"/>
      <c r="E616" s="229"/>
      <c r="F616" s="229"/>
      <c r="G616" s="229"/>
      <c r="H616" s="229"/>
      <c r="I616" s="229"/>
      <c r="J616" s="229"/>
      <c r="K616" s="229"/>
      <c r="L616" s="229"/>
      <c r="M616" s="229"/>
      <c r="N616" s="229"/>
      <c r="O616" s="229"/>
      <c r="P616" s="229"/>
      <c r="Q616" s="229"/>
      <c r="R616" s="229"/>
    </row>
    <row r="617" spans="1:18">
      <c r="A617" s="229"/>
      <c r="B617" s="229"/>
      <c r="C617" s="229"/>
      <c r="D617" s="229"/>
      <c r="E617" s="229"/>
      <c r="F617" s="229"/>
      <c r="G617" s="229"/>
      <c r="H617" s="229"/>
      <c r="I617" s="229"/>
      <c r="J617" s="229"/>
      <c r="K617" s="229"/>
      <c r="L617" s="229"/>
      <c r="M617" s="229"/>
      <c r="N617" s="229"/>
      <c r="O617" s="229"/>
      <c r="P617" s="229"/>
      <c r="Q617" s="229"/>
      <c r="R617" s="229"/>
    </row>
    <row r="618" spans="1:18">
      <c r="A618" s="229"/>
      <c r="B618" s="229"/>
      <c r="C618" s="229"/>
      <c r="D618" s="229"/>
      <c r="E618" s="229"/>
      <c r="F618" s="229"/>
      <c r="G618" s="229"/>
      <c r="H618" s="229"/>
      <c r="I618" s="229"/>
      <c r="J618" s="229"/>
      <c r="K618" s="229"/>
      <c r="L618" s="229"/>
      <c r="M618" s="229"/>
      <c r="N618" s="229"/>
      <c r="O618" s="229"/>
      <c r="P618" s="229"/>
      <c r="Q618" s="229"/>
      <c r="R618" s="229"/>
    </row>
    <row r="619" spans="1:18">
      <c r="A619" s="229"/>
      <c r="B619" s="229"/>
      <c r="C619" s="229"/>
      <c r="D619" s="229"/>
      <c r="E619" s="229"/>
      <c r="F619" s="229"/>
      <c r="G619" s="229"/>
      <c r="H619" s="229"/>
      <c r="I619" s="229"/>
      <c r="J619" s="229"/>
      <c r="K619" s="229"/>
      <c r="L619" s="229"/>
      <c r="M619" s="229"/>
      <c r="N619" s="229"/>
      <c r="O619" s="229"/>
      <c r="P619" s="229"/>
      <c r="Q619" s="229"/>
      <c r="R619" s="229"/>
    </row>
    <row r="620" spans="1:18">
      <c r="A620" s="229"/>
      <c r="B620" s="229"/>
      <c r="C620" s="229"/>
      <c r="D620" s="229"/>
      <c r="E620" s="229"/>
      <c r="F620" s="229"/>
      <c r="G620" s="229"/>
      <c r="H620" s="229"/>
      <c r="I620" s="229"/>
      <c r="J620" s="229"/>
      <c r="K620" s="229"/>
      <c r="L620" s="229"/>
      <c r="M620" s="229"/>
      <c r="N620" s="229"/>
      <c r="O620" s="229"/>
      <c r="P620" s="229"/>
      <c r="Q620" s="229"/>
      <c r="R620" s="229"/>
    </row>
    <row r="621" spans="1:18">
      <c r="A621" s="229"/>
      <c r="B621" s="229"/>
      <c r="C621" s="229"/>
      <c r="D621" s="229"/>
      <c r="E621" s="229"/>
      <c r="F621" s="229"/>
      <c r="G621" s="229"/>
      <c r="H621" s="229"/>
      <c r="I621" s="229"/>
      <c r="J621" s="229"/>
      <c r="K621" s="229"/>
      <c r="L621" s="229"/>
      <c r="M621" s="229"/>
      <c r="N621" s="229"/>
      <c r="O621" s="229"/>
      <c r="P621" s="229"/>
      <c r="Q621" s="229"/>
      <c r="R621" s="229"/>
    </row>
    <row r="622" spans="1:18">
      <c r="A622" s="229"/>
      <c r="B622" s="229"/>
      <c r="C622" s="229"/>
      <c r="D622" s="229"/>
      <c r="E622" s="229"/>
      <c r="F622" s="229"/>
      <c r="G622" s="229"/>
      <c r="H622" s="229"/>
      <c r="I622" s="229"/>
      <c r="J622" s="229"/>
      <c r="K622" s="229"/>
      <c r="L622" s="229"/>
      <c r="M622" s="229"/>
      <c r="N622" s="229"/>
      <c r="O622" s="229"/>
      <c r="P622" s="229"/>
      <c r="Q622" s="229"/>
      <c r="R622" s="229"/>
    </row>
    <row r="623" spans="1:18">
      <c r="A623" s="229"/>
      <c r="B623" s="229"/>
      <c r="C623" s="229"/>
      <c r="D623" s="229"/>
      <c r="E623" s="229"/>
      <c r="F623" s="229"/>
      <c r="G623" s="229"/>
      <c r="H623" s="229"/>
      <c r="I623" s="229"/>
      <c r="J623" s="229"/>
      <c r="K623" s="229"/>
      <c r="L623" s="229"/>
      <c r="M623" s="229"/>
      <c r="N623" s="229"/>
      <c r="O623" s="229"/>
      <c r="P623" s="229"/>
      <c r="Q623" s="229"/>
      <c r="R623" s="229"/>
    </row>
    <row r="624" spans="1:18">
      <c r="A624" s="229"/>
      <c r="B624" s="229"/>
      <c r="C624" s="229"/>
      <c r="D624" s="229"/>
      <c r="E624" s="229"/>
      <c r="F624" s="229"/>
      <c r="G624" s="229"/>
      <c r="H624" s="229"/>
      <c r="I624" s="229"/>
      <c r="J624" s="229"/>
      <c r="K624" s="229"/>
      <c r="L624" s="229"/>
      <c r="M624" s="229"/>
      <c r="N624" s="229"/>
      <c r="O624" s="229"/>
      <c r="P624" s="229"/>
      <c r="Q624" s="229"/>
      <c r="R624" s="229"/>
    </row>
    <row r="625" spans="1:18">
      <c r="A625" s="229"/>
      <c r="B625" s="229"/>
      <c r="C625" s="229"/>
      <c r="D625" s="229"/>
      <c r="E625" s="229"/>
      <c r="F625" s="229"/>
      <c r="G625" s="229"/>
      <c r="H625" s="229"/>
      <c r="I625" s="229"/>
      <c r="J625" s="229"/>
      <c r="K625" s="229"/>
      <c r="L625" s="229"/>
      <c r="M625" s="229"/>
      <c r="N625" s="229"/>
      <c r="O625" s="229"/>
      <c r="P625" s="229"/>
      <c r="Q625" s="229"/>
      <c r="R625" s="229"/>
    </row>
    <row r="626" spans="1:18">
      <c r="A626" s="229"/>
      <c r="B626" s="229"/>
      <c r="C626" s="229"/>
      <c r="D626" s="229"/>
      <c r="E626" s="229"/>
      <c r="F626" s="229"/>
      <c r="G626" s="229"/>
      <c r="H626" s="229"/>
      <c r="I626" s="229"/>
      <c r="J626" s="229"/>
      <c r="K626" s="229"/>
      <c r="L626" s="229"/>
      <c r="M626" s="229"/>
      <c r="N626" s="229"/>
      <c r="O626" s="229"/>
      <c r="P626" s="229"/>
      <c r="Q626" s="229"/>
      <c r="R626" s="229"/>
    </row>
    <row r="627" spans="1:18">
      <c r="A627" s="229"/>
      <c r="B627" s="229"/>
      <c r="C627" s="229"/>
      <c r="D627" s="229"/>
      <c r="E627" s="229"/>
      <c r="F627" s="229"/>
      <c r="G627" s="229"/>
      <c r="H627" s="229"/>
      <c r="I627" s="229"/>
      <c r="J627" s="229"/>
      <c r="K627" s="229"/>
      <c r="L627" s="229"/>
      <c r="M627" s="229"/>
      <c r="N627" s="229"/>
      <c r="O627" s="229"/>
      <c r="P627" s="229"/>
      <c r="Q627" s="229"/>
      <c r="R627" s="229"/>
    </row>
    <row r="628" spans="1:18">
      <c r="A628" s="229"/>
      <c r="B628" s="229"/>
      <c r="C628" s="229"/>
      <c r="D628" s="229"/>
      <c r="E628" s="229"/>
      <c r="F628" s="229"/>
      <c r="G628" s="229"/>
      <c r="H628" s="229"/>
      <c r="I628" s="229"/>
      <c r="J628" s="229"/>
      <c r="K628" s="229"/>
      <c r="L628" s="229"/>
      <c r="M628" s="229"/>
      <c r="N628" s="229"/>
      <c r="O628" s="229"/>
      <c r="P628" s="229"/>
      <c r="Q628" s="229"/>
      <c r="R628" s="229"/>
    </row>
    <row r="629" spans="1:18">
      <c r="A629" s="229"/>
      <c r="B629" s="229"/>
      <c r="C629" s="229"/>
      <c r="D629" s="229"/>
      <c r="E629" s="229"/>
      <c r="F629" s="229"/>
      <c r="G629" s="229"/>
      <c r="H629" s="229"/>
      <c r="I629" s="229"/>
      <c r="J629" s="229"/>
      <c r="K629" s="229"/>
      <c r="L629" s="229"/>
      <c r="M629" s="229"/>
      <c r="N629" s="229"/>
      <c r="O629" s="229"/>
      <c r="P629" s="229"/>
      <c r="Q629" s="229"/>
      <c r="R629" s="229"/>
    </row>
    <row r="630" spans="1:18">
      <c r="A630" s="229"/>
      <c r="B630" s="229"/>
      <c r="C630" s="229"/>
      <c r="D630" s="229"/>
      <c r="E630" s="229"/>
      <c r="F630" s="229"/>
      <c r="G630" s="229"/>
      <c r="H630" s="229"/>
      <c r="I630" s="229"/>
      <c r="J630" s="229"/>
      <c r="K630" s="229"/>
      <c r="L630" s="229"/>
      <c r="M630" s="229"/>
      <c r="N630" s="229"/>
      <c r="O630" s="229"/>
      <c r="P630" s="229"/>
      <c r="Q630" s="229"/>
      <c r="R630" s="229"/>
    </row>
    <row r="631" spans="1:18">
      <c r="A631" s="229"/>
      <c r="B631" s="229"/>
      <c r="C631" s="229"/>
      <c r="D631" s="229"/>
      <c r="E631" s="229"/>
      <c r="F631" s="229"/>
      <c r="G631" s="229"/>
      <c r="H631" s="229"/>
      <c r="I631" s="229"/>
      <c r="J631" s="229"/>
      <c r="K631" s="229"/>
      <c r="L631" s="229"/>
      <c r="M631" s="229"/>
      <c r="N631" s="229"/>
      <c r="O631" s="229"/>
      <c r="P631" s="229"/>
      <c r="Q631" s="229"/>
      <c r="R631" s="229"/>
    </row>
    <row r="632" spans="1:18">
      <c r="A632" s="229"/>
      <c r="B632" s="229"/>
      <c r="C632" s="229"/>
      <c r="D632" s="229"/>
      <c r="E632" s="229"/>
      <c r="F632" s="229"/>
      <c r="G632" s="229"/>
      <c r="H632" s="229"/>
      <c r="I632" s="229"/>
      <c r="J632" s="229"/>
      <c r="K632" s="229"/>
      <c r="L632" s="229"/>
      <c r="M632" s="229"/>
      <c r="N632" s="229"/>
      <c r="O632" s="229"/>
      <c r="P632" s="229"/>
      <c r="Q632" s="229"/>
      <c r="R632" s="229"/>
    </row>
    <row r="633" spans="1:18">
      <c r="A633" s="229"/>
      <c r="B633" s="229"/>
      <c r="C633" s="229"/>
      <c r="D633" s="229"/>
      <c r="E633" s="229"/>
      <c r="F633" s="229"/>
      <c r="G633" s="229"/>
      <c r="H633" s="229"/>
      <c r="I633" s="229"/>
      <c r="J633" s="229"/>
      <c r="K633" s="229"/>
      <c r="L633" s="229"/>
      <c r="M633" s="229"/>
      <c r="N633" s="229"/>
      <c r="O633" s="229"/>
      <c r="P633" s="229"/>
      <c r="Q633" s="229"/>
      <c r="R633" s="229"/>
    </row>
    <row r="634" spans="1:18">
      <c r="A634" s="229"/>
      <c r="B634" s="229"/>
      <c r="C634" s="229"/>
      <c r="D634" s="229"/>
      <c r="E634" s="229"/>
      <c r="F634" s="229"/>
      <c r="G634" s="229"/>
      <c r="H634" s="229"/>
      <c r="I634" s="229"/>
      <c r="J634" s="229"/>
      <c r="K634" s="229"/>
      <c r="L634" s="229"/>
      <c r="M634" s="229"/>
      <c r="N634" s="229"/>
      <c r="O634" s="229"/>
      <c r="P634" s="229"/>
      <c r="Q634" s="229"/>
      <c r="R634" s="229"/>
    </row>
    <row r="635" spans="1:18">
      <c r="A635" s="229"/>
      <c r="B635" s="229"/>
      <c r="C635" s="229"/>
      <c r="D635" s="229"/>
      <c r="E635" s="229"/>
      <c r="F635" s="229"/>
      <c r="G635" s="229"/>
      <c r="H635" s="229"/>
      <c r="I635" s="229"/>
      <c r="J635" s="229"/>
      <c r="K635" s="229"/>
      <c r="L635" s="229"/>
      <c r="M635" s="229"/>
      <c r="N635" s="229"/>
      <c r="O635" s="229"/>
      <c r="P635" s="229"/>
      <c r="Q635" s="229"/>
      <c r="R635" s="229"/>
    </row>
    <row r="636" spans="1:18">
      <c r="A636" s="229"/>
      <c r="B636" s="229"/>
      <c r="C636" s="229"/>
      <c r="D636" s="229"/>
      <c r="E636" s="229"/>
      <c r="F636" s="229"/>
      <c r="G636" s="229"/>
      <c r="H636" s="229"/>
      <c r="I636" s="229"/>
      <c r="J636" s="229"/>
      <c r="K636" s="229"/>
      <c r="L636" s="229"/>
      <c r="M636" s="229"/>
      <c r="N636" s="229"/>
      <c r="O636" s="229"/>
      <c r="P636" s="229"/>
      <c r="Q636" s="229"/>
      <c r="R636" s="229"/>
    </row>
    <row r="637" spans="1:18">
      <c r="A637" s="229"/>
      <c r="B637" s="229"/>
      <c r="C637" s="229"/>
      <c r="D637" s="229"/>
      <c r="E637" s="229"/>
      <c r="F637" s="229"/>
      <c r="G637" s="229"/>
      <c r="H637" s="229"/>
      <c r="I637" s="229"/>
      <c r="J637" s="229"/>
      <c r="K637" s="229"/>
      <c r="L637" s="229"/>
      <c r="M637" s="229"/>
      <c r="N637" s="229"/>
      <c r="O637" s="229"/>
      <c r="P637" s="229"/>
      <c r="Q637" s="229"/>
      <c r="R637" s="229"/>
    </row>
    <row r="638" spans="1:18">
      <c r="A638" s="229"/>
      <c r="B638" s="229"/>
      <c r="C638" s="229"/>
      <c r="D638" s="229"/>
      <c r="E638" s="229"/>
      <c r="F638" s="229"/>
      <c r="G638" s="229"/>
      <c r="H638" s="229"/>
      <c r="I638" s="229"/>
      <c r="J638" s="229"/>
      <c r="K638" s="229"/>
      <c r="L638" s="229"/>
      <c r="M638" s="229"/>
      <c r="N638" s="229"/>
      <c r="O638" s="229"/>
      <c r="P638" s="229"/>
      <c r="Q638" s="229"/>
      <c r="R638" s="229"/>
    </row>
    <row r="639" spans="1:18">
      <c r="A639" s="229"/>
      <c r="B639" s="229"/>
      <c r="C639" s="229"/>
      <c r="D639" s="229"/>
      <c r="E639" s="229"/>
      <c r="F639" s="229"/>
      <c r="G639" s="229"/>
      <c r="H639" s="229"/>
      <c r="I639" s="229"/>
      <c r="J639" s="229"/>
      <c r="K639" s="229"/>
      <c r="L639" s="229"/>
      <c r="M639" s="229"/>
      <c r="N639" s="229"/>
      <c r="O639" s="229"/>
      <c r="P639" s="229"/>
      <c r="Q639" s="229"/>
      <c r="R639" s="229"/>
    </row>
    <row r="640" spans="1:18">
      <c r="A640" s="229"/>
      <c r="B640" s="229"/>
      <c r="C640" s="229"/>
      <c r="D640" s="229"/>
      <c r="E640" s="229"/>
      <c r="F640" s="229"/>
      <c r="G640" s="229"/>
      <c r="H640" s="229"/>
      <c r="I640" s="229"/>
      <c r="J640" s="229"/>
      <c r="K640" s="229"/>
      <c r="L640" s="229"/>
      <c r="M640" s="229"/>
      <c r="N640" s="229"/>
      <c r="O640" s="229"/>
      <c r="P640" s="229"/>
      <c r="Q640" s="229"/>
      <c r="R640" s="229"/>
    </row>
    <row r="641" spans="1:18">
      <c r="A641" s="229"/>
      <c r="B641" s="229"/>
      <c r="C641" s="229"/>
      <c r="D641" s="229"/>
      <c r="E641" s="229"/>
      <c r="F641" s="229"/>
      <c r="G641" s="229"/>
      <c r="H641" s="229"/>
      <c r="I641" s="229"/>
      <c r="J641" s="229"/>
      <c r="K641" s="229"/>
      <c r="L641" s="229"/>
      <c r="M641" s="229"/>
      <c r="N641" s="229"/>
      <c r="O641" s="229"/>
      <c r="P641" s="229"/>
      <c r="Q641" s="229"/>
      <c r="R641" s="229"/>
    </row>
    <row r="642" spans="1:18">
      <c r="A642" s="229"/>
      <c r="B642" s="229"/>
      <c r="C642" s="229"/>
      <c r="D642" s="229"/>
      <c r="E642" s="229"/>
      <c r="F642" s="229"/>
      <c r="G642" s="229"/>
      <c r="H642" s="229"/>
      <c r="I642" s="229"/>
      <c r="J642" s="229"/>
      <c r="K642" s="229"/>
      <c r="L642" s="229"/>
      <c r="M642" s="229"/>
      <c r="N642" s="229"/>
      <c r="O642" s="229"/>
      <c r="P642" s="229"/>
      <c r="Q642" s="229"/>
      <c r="R642" s="229"/>
    </row>
    <row r="643" spans="1:18">
      <c r="A643" s="229"/>
      <c r="B643" s="229"/>
      <c r="C643" s="229"/>
      <c r="D643" s="229"/>
      <c r="E643" s="229"/>
      <c r="F643" s="229"/>
      <c r="G643" s="229"/>
      <c r="H643" s="229"/>
      <c r="I643" s="229"/>
      <c r="J643" s="229"/>
      <c r="K643" s="229"/>
      <c r="L643" s="229"/>
      <c r="M643" s="229"/>
      <c r="N643" s="229"/>
      <c r="O643" s="229"/>
      <c r="P643" s="229"/>
      <c r="Q643" s="229"/>
      <c r="R643" s="229"/>
    </row>
    <row r="644" spans="1:18">
      <c r="A644" s="229"/>
      <c r="B644" s="229"/>
      <c r="C644" s="229"/>
      <c r="D644" s="229"/>
      <c r="E644" s="229"/>
      <c r="F644" s="229"/>
      <c r="G644" s="229"/>
      <c r="H644" s="229"/>
      <c r="I644" s="229"/>
      <c r="J644" s="229"/>
      <c r="K644" s="229"/>
      <c r="L644" s="229"/>
      <c r="M644" s="229"/>
      <c r="N644" s="229"/>
      <c r="O644" s="229"/>
      <c r="P644" s="229"/>
      <c r="Q644" s="229"/>
      <c r="R644" s="229"/>
    </row>
    <row r="645" spans="1:18">
      <c r="A645" s="229"/>
      <c r="B645" s="229"/>
      <c r="C645" s="229"/>
      <c r="D645" s="229"/>
      <c r="E645" s="229"/>
      <c r="F645" s="229"/>
      <c r="G645" s="229"/>
      <c r="H645" s="229"/>
      <c r="I645" s="229"/>
      <c r="J645" s="229"/>
      <c r="K645" s="229"/>
      <c r="L645" s="229"/>
      <c r="M645" s="229"/>
      <c r="N645" s="229"/>
      <c r="O645" s="229"/>
      <c r="P645" s="229"/>
      <c r="Q645" s="229"/>
      <c r="R645" s="229"/>
    </row>
    <row r="646" spans="1:18">
      <c r="A646" s="229"/>
      <c r="B646" s="229"/>
      <c r="C646" s="229"/>
      <c r="D646" s="229"/>
      <c r="E646" s="229"/>
      <c r="F646" s="229"/>
      <c r="G646" s="229"/>
      <c r="H646" s="229"/>
      <c r="I646" s="229"/>
      <c r="J646" s="229"/>
      <c r="K646" s="229"/>
      <c r="L646" s="229"/>
      <c r="M646" s="229"/>
      <c r="N646" s="229"/>
      <c r="O646" s="229"/>
      <c r="P646" s="229"/>
      <c r="Q646" s="229"/>
      <c r="R646" s="229"/>
    </row>
    <row r="647" spans="1:18">
      <c r="A647" s="229"/>
      <c r="B647" s="229"/>
      <c r="C647" s="229"/>
      <c r="D647" s="229"/>
      <c r="E647" s="229"/>
      <c r="F647" s="229"/>
      <c r="G647" s="229"/>
      <c r="H647" s="229"/>
      <c r="I647" s="229"/>
      <c r="J647" s="229"/>
      <c r="K647" s="229"/>
      <c r="L647" s="229"/>
      <c r="M647" s="229"/>
      <c r="N647" s="229"/>
      <c r="O647" s="229"/>
      <c r="P647" s="229"/>
      <c r="Q647" s="229"/>
      <c r="R647" s="229"/>
    </row>
    <row r="648" spans="1:18">
      <c r="A648" s="229"/>
      <c r="B648" s="229"/>
      <c r="C648" s="229"/>
      <c r="D648" s="229"/>
      <c r="E648" s="229"/>
      <c r="F648" s="229"/>
      <c r="G648" s="229"/>
      <c r="H648" s="229"/>
      <c r="I648" s="229"/>
      <c r="J648" s="229"/>
      <c r="K648" s="229"/>
      <c r="L648" s="229"/>
      <c r="M648" s="229"/>
      <c r="N648" s="229"/>
      <c r="O648" s="229"/>
      <c r="P648" s="229"/>
      <c r="Q648" s="229"/>
      <c r="R648" s="229"/>
    </row>
    <row r="649" spans="1:18">
      <c r="A649" s="229"/>
      <c r="B649" s="229"/>
      <c r="C649" s="229"/>
      <c r="D649" s="229"/>
      <c r="E649" s="229"/>
      <c r="F649" s="229"/>
      <c r="G649" s="229"/>
      <c r="H649" s="229"/>
      <c r="I649" s="229"/>
      <c r="J649" s="229"/>
      <c r="K649" s="229"/>
      <c r="L649" s="229"/>
      <c r="M649" s="229"/>
      <c r="N649" s="229"/>
      <c r="O649" s="229"/>
      <c r="P649" s="229"/>
      <c r="Q649" s="229"/>
      <c r="R649" s="229"/>
    </row>
    <row r="650" spans="1:18">
      <c r="A650" s="229"/>
      <c r="B650" s="229"/>
      <c r="C650" s="229"/>
      <c r="D650" s="229"/>
      <c r="E650" s="229"/>
      <c r="F650" s="229"/>
      <c r="G650" s="229"/>
      <c r="H650" s="229"/>
      <c r="I650" s="229"/>
      <c r="J650" s="229"/>
      <c r="K650" s="229"/>
      <c r="L650" s="229"/>
      <c r="M650" s="229"/>
      <c r="N650" s="229"/>
      <c r="O650" s="229"/>
      <c r="P650" s="229"/>
      <c r="Q650" s="229"/>
      <c r="R650" s="229"/>
    </row>
    <row r="651" spans="1:18">
      <c r="A651" s="229"/>
      <c r="B651" s="229"/>
      <c r="C651" s="229"/>
      <c r="D651" s="229"/>
      <c r="E651" s="229"/>
      <c r="F651" s="229"/>
      <c r="G651" s="229"/>
      <c r="H651" s="229"/>
      <c r="I651" s="229"/>
      <c r="J651" s="229"/>
      <c r="K651" s="229"/>
      <c r="L651" s="229"/>
      <c r="M651" s="229"/>
      <c r="N651" s="229"/>
      <c r="O651" s="229"/>
      <c r="P651" s="229"/>
      <c r="Q651" s="229"/>
      <c r="R651" s="229"/>
    </row>
    <row r="652" spans="1:18">
      <c r="A652" s="229"/>
      <c r="B652" s="229"/>
      <c r="C652" s="229"/>
      <c r="D652" s="229"/>
      <c r="E652" s="229"/>
      <c r="F652" s="229"/>
      <c r="G652" s="229"/>
      <c r="H652" s="229"/>
      <c r="I652" s="229"/>
      <c r="J652" s="229"/>
      <c r="K652" s="229"/>
      <c r="L652" s="229"/>
      <c r="M652" s="229"/>
      <c r="N652" s="229"/>
      <c r="O652" s="229"/>
      <c r="P652" s="229"/>
      <c r="Q652" s="229"/>
      <c r="R652" s="229"/>
    </row>
    <row r="653" spans="1:18">
      <c r="A653" s="229"/>
      <c r="B653" s="229"/>
      <c r="C653" s="229"/>
      <c r="D653" s="229"/>
      <c r="E653" s="229"/>
      <c r="F653" s="229"/>
      <c r="G653" s="229"/>
      <c r="H653" s="229"/>
      <c r="I653" s="229"/>
      <c r="J653" s="229"/>
      <c r="K653" s="229"/>
      <c r="L653" s="229"/>
      <c r="M653" s="229"/>
      <c r="N653" s="229"/>
      <c r="O653" s="229"/>
      <c r="P653" s="229"/>
      <c r="Q653" s="229"/>
      <c r="R653" s="229"/>
    </row>
    <row r="654" spans="1:18">
      <c r="A654" s="229"/>
      <c r="B654" s="229"/>
      <c r="C654" s="229"/>
      <c r="D654" s="229"/>
      <c r="E654" s="229"/>
      <c r="F654" s="229"/>
      <c r="G654" s="229"/>
      <c r="H654" s="229"/>
      <c r="I654" s="229"/>
      <c r="J654" s="229"/>
      <c r="K654" s="229"/>
      <c r="L654" s="229"/>
      <c r="M654" s="229"/>
      <c r="N654" s="229"/>
      <c r="O654" s="229"/>
      <c r="P654" s="229"/>
      <c r="Q654" s="229"/>
      <c r="R654" s="229"/>
    </row>
    <row r="655" spans="1:18">
      <c r="A655" s="229"/>
      <c r="B655" s="229"/>
      <c r="C655" s="229"/>
      <c r="D655" s="229"/>
      <c r="E655" s="229"/>
      <c r="F655" s="229"/>
      <c r="G655" s="229"/>
      <c r="H655" s="229"/>
      <c r="I655" s="229"/>
      <c r="J655" s="229"/>
      <c r="K655" s="229"/>
      <c r="L655" s="229"/>
      <c r="M655" s="229"/>
      <c r="N655" s="229"/>
      <c r="O655" s="229"/>
      <c r="P655" s="229"/>
      <c r="Q655" s="229"/>
      <c r="R655" s="229"/>
    </row>
    <row r="656" spans="1:18">
      <c r="A656" s="229"/>
      <c r="B656" s="229"/>
      <c r="C656" s="229"/>
      <c r="D656" s="229"/>
      <c r="E656" s="229"/>
      <c r="F656" s="229"/>
      <c r="G656" s="229"/>
      <c r="H656" s="229"/>
      <c r="I656" s="229"/>
      <c r="J656" s="229"/>
      <c r="K656" s="229"/>
      <c r="L656" s="229"/>
      <c r="M656" s="229"/>
      <c r="N656" s="229"/>
      <c r="O656" s="229"/>
      <c r="P656" s="229"/>
      <c r="Q656" s="229"/>
      <c r="R656" s="229"/>
    </row>
    <row r="657" spans="1:18">
      <c r="A657" s="229"/>
      <c r="B657" s="229"/>
      <c r="C657" s="229"/>
      <c r="D657" s="229"/>
      <c r="E657" s="229"/>
      <c r="F657" s="229"/>
      <c r="G657" s="229"/>
      <c r="H657" s="229"/>
      <c r="I657" s="229"/>
      <c r="J657" s="229"/>
      <c r="K657" s="229"/>
      <c r="L657" s="229"/>
      <c r="M657" s="229"/>
      <c r="N657" s="229"/>
      <c r="O657" s="229"/>
      <c r="P657" s="229"/>
      <c r="Q657" s="229"/>
      <c r="R657" s="229"/>
    </row>
    <row r="658" spans="1:18">
      <c r="A658" s="229"/>
      <c r="B658" s="229"/>
      <c r="C658" s="229"/>
      <c r="D658" s="229"/>
      <c r="E658" s="229"/>
      <c r="F658" s="229"/>
      <c r="G658" s="229"/>
      <c r="H658" s="229"/>
      <c r="I658" s="229"/>
      <c r="J658" s="229"/>
      <c r="K658" s="229"/>
      <c r="L658" s="229"/>
      <c r="M658" s="229"/>
      <c r="N658" s="229"/>
      <c r="O658" s="229"/>
      <c r="P658" s="229"/>
      <c r="Q658" s="229"/>
      <c r="R658" s="229"/>
    </row>
    <row r="659" spans="1:18">
      <c r="A659" s="229"/>
      <c r="B659" s="229"/>
      <c r="C659" s="229"/>
      <c r="D659" s="229"/>
      <c r="E659" s="229"/>
      <c r="F659" s="229"/>
      <c r="G659" s="229"/>
      <c r="H659" s="229"/>
      <c r="I659" s="229"/>
      <c r="J659" s="229"/>
      <c r="K659" s="229"/>
      <c r="L659" s="229"/>
      <c r="M659" s="229"/>
      <c r="N659" s="229"/>
      <c r="O659" s="229"/>
      <c r="P659" s="229"/>
      <c r="Q659" s="229"/>
      <c r="R659" s="229"/>
    </row>
    <row r="660" spans="1:18">
      <c r="A660" s="229"/>
      <c r="B660" s="229"/>
      <c r="C660" s="229"/>
      <c r="D660" s="229"/>
      <c r="E660" s="229"/>
      <c r="F660" s="229"/>
      <c r="G660" s="229"/>
      <c r="H660" s="229"/>
      <c r="I660" s="229"/>
      <c r="J660" s="229"/>
      <c r="K660" s="229"/>
      <c r="L660" s="229"/>
      <c r="M660" s="229"/>
      <c r="N660" s="229"/>
      <c r="O660" s="229"/>
      <c r="P660" s="229"/>
      <c r="Q660" s="229"/>
      <c r="R660" s="229"/>
    </row>
    <row r="661" spans="1:18">
      <c r="A661" s="229"/>
      <c r="B661" s="229"/>
      <c r="C661" s="229"/>
      <c r="D661" s="229"/>
      <c r="E661" s="229"/>
      <c r="F661" s="229"/>
      <c r="G661" s="229"/>
      <c r="H661" s="229"/>
      <c r="I661" s="229"/>
      <c r="J661" s="229"/>
      <c r="K661" s="229"/>
      <c r="L661" s="229"/>
      <c r="M661" s="229"/>
      <c r="N661" s="229"/>
      <c r="O661" s="229"/>
      <c r="P661" s="229"/>
      <c r="Q661" s="229"/>
      <c r="R661" s="229"/>
    </row>
    <row r="662" spans="1:18">
      <c r="A662" s="229"/>
      <c r="B662" s="229"/>
      <c r="C662" s="229"/>
      <c r="D662" s="229"/>
      <c r="E662" s="229"/>
      <c r="F662" s="229"/>
      <c r="G662" s="229"/>
      <c r="H662" s="229"/>
      <c r="I662" s="229"/>
      <c r="J662" s="229"/>
      <c r="K662" s="229"/>
      <c r="L662" s="229"/>
      <c r="M662" s="229"/>
      <c r="N662" s="229"/>
      <c r="O662" s="229"/>
      <c r="P662" s="229"/>
      <c r="Q662" s="229"/>
      <c r="R662" s="229"/>
    </row>
    <row r="663" spans="1:18">
      <c r="A663" s="229"/>
      <c r="B663" s="229"/>
      <c r="C663" s="229"/>
      <c r="D663" s="229"/>
      <c r="E663" s="229"/>
      <c r="F663" s="229"/>
      <c r="G663" s="229"/>
      <c r="H663" s="229"/>
      <c r="I663" s="229"/>
      <c r="J663" s="229"/>
      <c r="K663" s="229"/>
      <c r="L663" s="229"/>
      <c r="M663" s="229"/>
      <c r="N663" s="229"/>
      <c r="O663" s="229"/>
      <c r="P663" s="229"/>
      <c r="Q663" s="229"/>
      <c r="R663" s="229"/>
    </row>
    <row r="664" spans="1:18">
      <c r="A664" s="229"/>
      <c r="B664" s="229"/>
      <c r="C664" s="229"/>
      <c r="D664" s="229"/>
      <c r="E664" s="229"/>
      <c r="F664" s="229"/>
      <c r="G664" s="229"/>
      <c r="H664" s="229"/>
      <c r="I664" s="229"/>
      <c r="J664" s="229"/>
      <c r="K664" s="229"/>
      <c r="L664" s="229"/>
      <c r="M664" s="229"/>
      <c r="N664" s="229"/>
      <c r="O664" s="229"/>
      <c r="P664" s="229"/>
      <c r="Q664" s="229"/>
      <c r="R664" s="229"/>
    </row>
    <row r="665" spans="1:18">
      <c r="A665" s="229"/>
      <c r="B665" s="229"/>
      <c r="C665" s="229"/>
      <c r="D665" s="229"/>
      <c r="E665" s="229"/>
      <c r="F665" s="229"/>
      <c r="G665" s="229"/>
      <c r="H665" s="229"/>
      <c r="I665" s="229"/>
      <c r="J665" s="229"/>
      <c r="K665" s="229"/>
      <c r="L665" s="229"/>
      <c r="M665" s="229"/>
      <c r="N665" s="229"/>
      <c r="O665" s="229"/>
      <c r="P665" s="229"/>
      <c r="Q665" s="229"/>
      <c r="R665" s="229"/>
    </row>
    <row r="666" spans="1:18">
      <c r="A666" s="229"/>
      <c r="B666" s="229"/>
      <c r="C666" s="229"/>
      <c r="D666" s="229"/>
      <c r="E666" s="229"/>
      <c r="F666" s="229"/>
      <c r="G666" s="229"/>
      <c r="H666" s="229"/>
      <c r="I666" s="229"/>
      <c r="J666" s="229"/>
      <c r="K666" s="229"/>
      <c r="L666" s="229"/>
      <c r="M666" s="229"/>
      <c r="N666" s="229"/>
      <c r="O666" s="229"/>
      <c r="P666" s="229"/>
      <c r="Q666" s="229"/>
      <c r="R666" s="229"/>
    </row>
    <row r="667" spans="1:18">
      <c r="A667" s="229"/>
      <c r="B667" s="229"/>
      <c r="C667" s="229"/>
      <c r="D667" s="229"/>
      <c r="E667" s="229"/>
      <c r="F667" s="229"/>
      <c r="G667" s="229"/>
      <c r="H667" s="229"/>
      <c r="I667" s="229"/>
      <c r="J667" s="229"/>
      <c r="K667" s="229"/>
      <c r="L667" s="229"/>
      <c r="M667" s="229"/>
      <c r="N667" s="229"/>
      <c r="O667" s="229"/>
      <c r="P667" s="229"/>
      <c r="Q667" s="229"/>
      <c r="R667" s="229"/>
    </row>
    <row r="668" spans="1:18">
      <c r="A668" s="229"/>
      <c r="B668" s="229"/>
      <c r="C668" s="229"/>
      <c r="D668" s="229"/>
      <c r="E668" s="229"/>
      <c r="F668" s="229"/>
      <c r="G668" s="229"/>
      <c r="H668" s="229"/>
      <c r="I668" s="229"/>
      <c r="J668" s="229"/>
      <c r="K668" s="229"/>
      <c r="L668" s="229"/>
      <c r="M668" s="229"/>
      <c r="N668" s="229"/>
      <c r="O668" s="229"/>
      <c r="P668" s="229"/>
      <c r="Q668" s="229"/>
      <c r="R668" s="229"/>
    </row>
    <row r="669" spans="1:18">
      <c r="A669" s="229"/>
      <c r="B669" s="229"/>
      <c r="C669" s="229"/>
      <c r="D669" s="229"/>
      <c r="E669" s="229"/>
      <c r="F669" s="229"/>
      <c r="G669" s="229"/>
      <c r="H669" s="229"/>
      <c r="I669" s="229"/>
      <c r="J669" s="229"/>
      <c r="K669" s="229"/>
      <c r="L669" s="229"/>
      <c r="M669" s="229"/>
      <c r="N669" s="229"/>
      <c r="O669" s="229"/>
      <c r="P669" s="229"/>
      <c r="Q669" s="229"/>
      <c r="R669" s="229"/>
    </row>
    <row r="670" spans="1:18">
      <c r="A670" s="229"/>
      <c r="B670" s="229"/>
      <c r="C670" s="229"/>
      <c r="D670" s="229"/>
      <c r="E670" s="229"/>
      <c r="F670" s="229"/>
      <c r="G670" s="229"/>
      <c r="H670" s="229"/>
      <c r="I670" s="229"/>
      <c r="J670" s="229"/>
      <c r="K670" s="229"/>
      <c r="L670" s="229"/>
      <c r="M670" s="229"/>
      <c r="N670" s="229"/>
      <c r="O670" s="229"/>
      <c r="P670" s="229"/>
      <c r="Q670" s="229"/>
      <c r="R670" s="229"/>
    </row>
    <row r="671" spans="1:18">
      <c r="A671" s="229"/>
      <c r="B671" s="229"/>
      <c r="C671" s="229"/>
      <c r="D671" s="229"/>
      <c r="E671" s="229"/>
      <c r="F671" s="229"/>
      <c r="G671" s="229"/>
      <c r="H671" s="229"/>
      <c r="I671" s="229"/>
      <c r="J671" s="229"/>
      <c r="K671" s="229"/>
      <c r="L671" s="229"/>
      <c r="M671" s="229"/>
      <c r="N671" s="229"/>
      <c r="O671" s="229"/>
      <c r="P671" s="229"/>
      <c r="Q671" s="229"/>
      <c r="R671" s="229"/>
    </row>
    <row r="672" spans="1:18">
      <c r="A672" s="229"/>
      <c r="B672" s="229"/>
      <c r="C672" s="229"/>
      <c r="D672" s="229"/>
      <c r="E672" s="229"/>
      <c r="F672" s="229"/>
      <c r="G672" s="229"/>
      <c r="H672" s="229"/>
      <c r="I672" s="229"/>
      <c r="J672" s="229"/>
      <c r="K672" s="229"/>
      <c r="L672" s="229"/>
      <c r="M672" s="229"/>
      <c r="N672" s="229"/>
      <c r="O672" s="229"/>
      <c r="P672" s="229"/>
      <c r="Q672" s="229"/>
      <c r="R672" s="229"/>
    </row>
    <row r="673" spans="1:18">
      <c r="A673" s="229"/>
      <c r="B673" s="229"/>
      <c r="C673" s="229"/>
      <c r="D673" s="229"/>
      <c r="E673" s="229"/>
      <c r="F673" s="229"/>
      <c r="G673" s="229"/>
      <c r="H673" s="229"/>
      <c r="I673" s="229"/>
      <c r="J673" s="229"/>
      <c r="K673" s="229"/>
      <c r="L673" s="229"/>
      <c r="M673" s="229"/>
      <c r="N673" s="229"/>
      <c r="O673" s="229"/>
      <c r="P673" s="229"/>
      <c r="Q673" s="229"/>
      <c r="R673" s="229"/>
    </row>
    <row r="674" spans="1:18">
      <c r="A674" s="229"/>
      <c r="B674" s="229"/>
      <c r="C674" s="229"/>
      <c r="D674" s="229"/>
      <c r="E674" s="229"/>
      <c r="F674" s="229"/>
      <c r="G674" s="229"/>
      <c r="H674" s="229"/>
      <c r="I674" s="229"/>
      <c r="J674" s="229"/>
      <c r="K674" s="229"/>
      <c r="L674" s="229"/>
      <c r="M674" s="229"/>
      <c r="N674" s="229"/>
      <c r="O674" s="229"/>
      <c r="P674" s="229"/>
      <c r="Q674" s="229"/>
      <c r="R674" s="229"/>
    </row>
    <row r="675" spans="1:18">
      <c r="A675" s="229"/>
      <c r="B675" s="229"/>
      <c r="C675" s="229"/>
      <c r="D675" s="229"/>
      <c r="E675" s="229"/>
      <c r="F675" s="229"/>
      <c r="G675" s="229"/>
      <c r="H675" s="229"/>
      <c r="I675" s="229"/>
      <c r="J675" s="229"/>
      <c r="K675" s="229"/>
      <c r="L675" s="229"/>
      <c r="M675" s="229"/>
      <c r="N675" s="229"/>
      <c r="O675" s="229"/>
      <c r="P675" s="229"/>
      <c r="Q675" s="229"/>
      <c r="R675" s="229"/>
    </row>
    <row r="676" spans="1:18">
      <c r="A676" s="229"/>
      <c r="B676" s="229"/>
      <c r="C676" s="229"/>
      <c r="D676" s="229"/>
      <c r="E676" s="229"/>
      <c r="F676" s="229"/>
      <c r="G676" s="229"/>
      <c r="H676" s="229"/>
      <c r="I676" s="229"/>
      <c r="J676" s="229"/>
      <c r="K676" s="229"/>
      <c r="L676" s="229"/>
      <c r="M676" s="229"/>
      <c r="N676" s="229"/>
      <c r="O676" s="229"/>
      <c r="P676" s="229"/>
      <c r="Q676" s="229"/>
      <c r="R676" s="229"/>
    </row>
    <row r="677" spans="1:18">
      <c r="A677" s="229"/>
      <c r="B677" s="229"/>
      <c r="C677" s="229"/>
      <c r="D677" s="229"/>
      <c r="E677" s="229"/>
      <c r="F677" s="229"/>
      <c r="G677" s="229"/>
      <c r="H677" s="229"/>
      <c r="I677" s="229"/>
      <c r="J677" s="229"/>
      <c r="K677" s="229"/>
      <c r="L677" s="229"/>
      <c r="M677" s="229"/>
      <c r="N677" s="229"/>
      <c r="O677" s="229"/>
      <c r="P677" s="229"/>
      <c r="Q677" s="229"/>
      <c r="R677" s="229"/>
    </row>
    <row r="678" spans="1:18">
      <c r="A678" s="229"/>
      <c r="B678" s="229"/>
      <c r="C678" s="229"/>
      <c r="D678" s="229"/>
      <c r="E678" s="229"/>
      <c r="F678" s="229"/>
      <c r="G678" s="229"/>
      <c r="H678" s="229"/>
      <c r="I678" s="229"/>
      <c r="J678" s="229"/>
      <c r="K678" s="229"/>
      <c r="L678" s="229"/>
      <c r="M678" s="229"/>
      <c r="N678" s="229"/>
      <c r="O678" s="229"/>
      <c r="P678" s="229"/>
      <c r="Q678" s="229"/>
      <c r="R678" s="229"/>
    </row>
    <row r="679" spans="1:18">
      <c r="A679" s="229"/>
      <c r="B679" s="229"/>
      <c r="C679" s="229"/>
      <c r="D679" s="229"/>
      <c r="E679" s="229"/>
      <c r="F679" s="229"/>
      <c r="G679" s="229"/>
      <c r="H679" s="229"/>
      <c r="I679" s="229"/>
      <c r="J679" s="229"/>
      <c r="K679" s="229"/>
      <c r="L679" s="229"/>
      <c r="M679" s="229"/>
      <c r="N679" s="229"/>
      <c r="O679" s="229"/>
      <c r="P679" s="229"/>
      <c r="Q679" s="229"/>
      <c r="R679" s="229"/>
    </row>
    <row r="680" spans="1:18">
      <c r="A680" s="229"/>
      <c r="B680" s="229"/>
      <c r="C680" s="229"/>
      <c r="D680" s="229"/>
      <c r="E680" s="229"/>
      <c r="F680" s="229"/>
      <c r="G680" s="229"/>
      <c r="H680" s="229"/>
      <c r="I680" s="229"/>
      <c r="J680" s="229"/>
      <c r="K680" s="229"/>
      <c r="L680" s="229"/>
      <c r="M680" s="229"/>
      <c r="N680" s="229"/>
      <c r="O680" s="229"/>
      <c r="P680" s="229"/>
      <c r="Q680" s="229"/>
      <c r="R680" s="229"/>
    </row>
    <row r="681" spans="1:18">
      <c r="A681" s="229"/>
      <c r="B681" s="229"/>
      <c r="C681" s="229"/>
      <c r="D681" s="229"/>
      <c r="E681" s="229"/>
      <c r="F681" s="229"/>
      <c r="G681" s="229"/>
      <c r="H681" s="229"/>
      <c r="I681" s="229"/>
      <c r="J681" s="229"/>
      <c r="K681" s="229"/>
      <c r="L681" s="229"/>
      <c r="M681" s="229"/>
      <c r="N681" s="229"/>
      <c r="O681" s="229"/>
      <c r="P681" s="229"/>
      <c r="Q681" s="229"/>
      <c r="R681" s="229"/>
    </row>
    <row r="682" spans="1:18">
      <c r="A682" s="229"/>
      <c r="B682" s="229"/>
      <c r="C682" s="229"/>
      <c r="D682" s="229"/>
      <c r="E682" s="229"/>
      <c r="F682" s="229"/>
      <c r="G682" s="229"/>
      <c r="H682" s="229"/>
      <c r="I682" s="229"/>
      <c r="J682" s="229"/>
      <c r="K682" s="229"/>
      <c r="L682" s="229"/>
      <c r="M682" s="229"/>
      <c r="N682" s="229"/>
      <c r="O682" s="229"/>
      <c r="P682" s="229"/>
      <c r="Q682" s="229"/>
      <c r="R682" s="229"/>
    </row>
    <row r="683" spans="1:18">
      <c r="A683" s="229"/>
      <c r="B683" s="229"/>
      <c r="C683" s="229"/>
      <c r="D683" s="229"/>
      <c r="E683" s="229"/>
      <c r="F683" s="229"/>
      <c r="G683" s="229"/>
      <c r="H683" s="229"/>
      <c r="I683" s="229"/>
      <c r="J683" s="229"/>
      <c r="K683" s="229"/>
      <c r="L683" s="229"/>
      <c r="M683" s="229"/>
      <c r="N683" s="229"/>
      <c r="O683" s="229"/>
      <c r="P683" s="229"/>
      <c r="Q683" s="229"/>
      <c r="R683" s="229"/>
    </row>
    <row r="684" spans="1:18">
      <c r="A684" s="229"/>
      <c r="B684" s="229"/>
      <c r="C684" s="229"/>
      <c r="D684" s="229"/>
      <c r="E684" s="229"/>
      <c r="F684" s="229"/>
      <c r="G684" s="229"/>
      <c r="H684" s="229"/>
      <c r="I684" s="229"/>
      <c r="J684" s="229"/>
      <c r="K684" s="229"/>
      <c r="L684" s="229"/>
      <c r="M684" s="229"/>
      <c r="N684" s="229"/>
      <c r="O684" s="229"/>
      <c r="P684" s="229"/>
      <c r="Q684" s="229"/>
      <c r="R684" s="229"/>
    </row>
    <row r="685" spans="1:18">
      <c r="A685" s="229"/>
      <c r="B685" s="229"/>
      <c r="C685" s="229"/>
      <c r="D685" s="229"/>
      <c r="E685" s="229"/>
      <c r="F685" s="229"/>
      <c r="G685" s="229"/>
      <c r="H685" s="229"/>
      <c r="I685" s="229"/>
      <c r="J685" s="229"/>
      <c r="K685" s="229"/>
      <c r="L685" s="229"/>
      <c r="M685" s="229"/>
      <c r="N685" s="229"/>
      <c r="O685" s="229"/>
      <c r="P685" s="229"/>
      <c r="Q685" s="229"/>
      <c r="R685" s="229"/>
    </row>
    <row r="686" spans="1:18">
      <c r="A686" s="229"/>
      <c r="B686" s="229"/>
      <c r="C686" s="229"/>
      <c r="D686" s="229"/>
      <c r="E686" s="229"/>
      <c r="F686" s="229"/>
      <c r="G686" s="229"/>
      <c r="H686" s="229"/>
      <c r="I686" s="229"/>
      <c r="J686" s="229"/>
      <c r="K686" s="229"/>
      <c r="L686" s="229"/>
      <c r="M686" s="229"/>
      <c r="N686" s="229"/>
      <c r="O686" s="229"/>
      <c r="P686" s="229"/>
      <c r="Q686" s="229"/>
      <c r="R686" s="229"/>
    </row>
    <row r="687" spans="1:18">
      <c r="A687" s="229"/>
      <c r="B687" s="229"/>
      <c r="C687" s="229"/>
      <c r="D687" s="229"/>
      <c r="E687" s="229"/>
      <c r="F687" s="229"/>
      <c r="G687" s="229"/>
      <c r="H687" s="229"/>
      <c r="I687" s="229"/>
      <c r="J687" s="229"/>
      <c r="K687" s="229"/>
      <c r="L687" s="229"/>
      <c r="M687" s="229"/>
      <c r="N687" s="229"/>
      <c r="O687" s="229"/>
      <c r="P687" s="229"/>
      <c r="Q687" s="229"/>
      <c r="R687" s="229"/>
    </row>
    <row r="688" spans="1:18">
      <c r="A688" s="229"/>
      <c r="B688" s="229"/>
      <c r="C688" s="229"/>
      <c r="D688" s="229"/>
      <c r="E688" s="229"/>
      <c r="F688" s="229"/>
      <c r="G688" s="229"/>
      <c r="H688" s="229"/>
      <c r="I688" s="229"/>
      <c r="J688" s="229"/>
      <c r="K688" s="229"/>
      <c r="L688" s="229"/>
      <c r="M688" s="229"/>
      <c r="N688" s="229"/>
      <c r="O688" s="229"/>
      <c r="P688" s="229"/>
      <c r="Q688" s="229"/>
      <c r="R688" s="229"/>
    </row>
    <row r="689" spans="1:18">
      <c r="A689" s="229"/>
      <c r="B689" s="229"/>
      <c r="C689" s="229"/>
      <c r="D689" s="229"/>
      <c r="E689" s="229"/>
      <c r="F689" s="229"/>
      <c r="G689" s="229"/>
      <c r="H689" s="229"/>
      <c r="I689" s="229"/>
      <c r="J689" s="229"/>
      <c r="K689" s="229"/>
      <c r="L689" s="229"/>
      <c r="M689" s="229"/>
      <c r="N689" s="229"/>
      <c r="O689" s="229"/>
      <c r="P689" s="229"/>
      <c r="Q689" s="229"/>
      <c r="R689" s="229"/>
    </row>
    <row r="690" spans="1:18">
      <c r="A690" s="229"/>
      <c r="B690" s="229"/>
      <c r="C690" s="229"/>
      <c r="D690" s="229"/>
      <c r="E690" s="229"/>
      <c r="F690" s="229"/>
      <c r="G690" s="229"/>
      <c r="H690" s="229"/>
      <c r="I690" s="229"/>
      <c r="J690" s="229"/>
      <c r="K690" s="229"/>
      <c r="L690" s="229"/>
      <c r="M690" s="229"/>
      <c r="N690" s="229"/>
      <c r="O690" s="229"/>
      <c r="P690" s="229"/>
      <c r="Q690" s="229"/>
      <c r="R690" s="229"/>
    </row>
    <row r="691" spans="1:18">
      <c r="A691" s="229"/>
      <c r="B691" s="229"/>
      <c r="C691" s="229"/>
      <c r="D691" s="229"/>
      <c r="E691" s="229"/>
      <c r="F691" s="229"/>
      <c r="G691" s="229"/>
      <c r="H691" s="229"/>
      <c r="I691" s="229"/>
      <c r="J691" s="229"/>
      <c r="K691" s="229"/>
      <c r="L691" s="229"/>
      <c r="M691" s="229"/>
      <c r="N691" s="229"/>
      <c r="O691" s="229"/>
      <c r="P691" s="229"/>
      <c r="Q691" s="229"/>
      <c r="R691" s="229"/>
    </row>
    <row r="692" spans="1:18">
      <c r="A692" s="229"/>
      <c r="B692" s="229"/>
      <c r="C692" s="229"/>
      <c r="D692" s="229"/>
      <c r="E692" s="229"/>
      <c r="F692" s="229"/>
      <c r="G692" s="229"/>
      <c r="H692" s="229"/>
      <c r="I692" s="229"/>
      <c r="J692" s="229"/>
      <c r="K692" s="229"/>
      <c r="L692" s="229"/>
      <c r="M692" s="229"/>
      <c r="N692" s="229"/>
      <c r="O692" s="229"/>
      <c r="P692" s="229"/>
      <c r="Q692" s="229"/>
      <c r="R692" s="229"/>
    </row>
    <row r="693" spans="1:18">
      <c r="A693" s="229"/>
      <c r="B693" s="229"/>
      <c r="C693" s="229"/>
      <c r="D693" s="229"/>
      <c r="E693" s="229"/>
      <c r="F693" s="229"/>
      <c r="G693" s="229"/>
      <c r="H693" s="229"/>
      <c r="I693" s="229"/>
      <c r="J693" s="229"/>
      <c r="K693" s="229"/>
      <c r="L693" s="229"/>
      <c r="M693" s="229"/>
      <c r="N693" s="229"/>
      <c r="O693" s="229"/>
      <c r="P693" s="229"/>
      <c r="Q693" s="229"/>
      <c r="R693" s="229"/>
    </row>
    <row r="694" spans="1:18">
      <c r="A694" s="229"/>
      <c r="B694" s="229"/>
      <c r="C694" s="229"/>
      <c r="D694" s="229"/>
      <c r="E694" s="229"/>
      <c r="F694" s="229"/>
      <c r="G694" s="229"/>
      <c r="H694" s="229"/>
      <c r="I694" s="229"/>
      <c r="J694" s="229"/>
      <c r="K694" s="229"/>
      <c r="L694" s="229"/>
      <c r="M694" s="229"/>
      <c r="N694" s="229"/>
      <c r="O694" s="229"/>
      <c r="P694" s="229"/>
      <c r="Q694" s="229"/>
      <c r="R694" s="229"/>
    </row>
    <row r="695" spans="1:18">
      <c r="A695" s="229"/>
      <c r="B695" s="229"/>
      <c r="C695" s="229"/>
      <c r="D695" s="229"/>
      <c r="E695" s="229"/>
      <c r="F695" s="229"/>
      <c r="G695" s="229"/>
      <c r="H695" s="229"/>
      <c r="I695" s="229"/>
      <c r="J695" s="229"/>
      <c r="K695" s="229"/>
      <c r="L695" s="229"/>
      <c r="M695" s="229"/>
      <c r="N695" s="229"/>
      <c r="O695" s="229"/>
      <c r="P695" s="229"/>
      <c r="Q695" s="229"/>
      <c r="R695" s="229"/>
    </row>
    <row r="696" spans="1:18">
      <c r="A696" s="229"/>
      <c r="B696" s="229"/>
      <c r="C696" s="229"/>
      <c r="D696" s="229"/>
      <c r="E696" s="229"/>
      <c r="F696" s="229"/>
      <c r="G696" s="229"/>
      <c r="H696" s="229"/>
      <c r="I696" s="229"/>
      <c r="J696" s="229"/>
      <c r="K696" s="229"/>
      <c r="L696" s="229"/>
      <c r="M696" s="229"/>
      <c r="N696" s="229"/>
      <c r="O696" s="229"/>
      <c r="P696" s="229"/>
      <c r="Q696" s="229"/>
      <c r="R696" s="229"/>
    </row>
    <row r="697" spans="1:18">
      <c r="A697" s="229"/>
      <c r="B697" s="229"/>
      <c r="C697" s="229"/>
      <c r="D697" s="229"/>
      <c r="E697" s="229"/>
      <c r="F697" s="229"/>
      <c r="G697" s="229"/>
      <c r="H697" s="229"/>
      <c r="I697" s="229"/>
      <c r="J697" s="229"/>
      <c r="K697" s="229"/>
      <c r="L697" s="229"/>
      <c r="M697" s="229"/>
      <c r="N697" s="229"/>
      <c r="O697" s="229"/>
      <c r="P697" s="229"/>
      <c r="Q697" s="229"/>
      <c r="R697" s="229"/>
    </row>
    <row r="698" spans="1:18">
      <c r="A698" s="229"/>
      <c r="B698" s="229"/>
      <c r="C698" s="229"/>
      <c r="D698" s="229"/>
      <c r="E698" s="229"/>
      <c r="F698" s="229"/>
      <c r="G698" s="229"/>
      <c r="H698" s="229"/>
      <c r="I698" s="229"/>
      <c r="J698" s="229"/>
      <c r="K698" s="229"/>
      <c r="L698" s="229"/>
      <c r="M698" s="229"/>
      <c r="N698" s="229"/>
      <c r="O698" s="229"/>
      <c r="P698" s="229"/>
      <c r="Q698" s="229"/>
      <c r="R698" s="229"/>
    </row>
    <row r="699" spans="1:18">
      <c r="A699" s="229"/>
      <c r="B699" s="229"/>
      <c r="C699" s="229"/>
      <c r="D699" s="229"/>
      <c r="E699" s="229"/>
      <c r="F699" s="229"/>
      <c r="G699" s="229"/>
      <c r="H699" s="229"/>
      <c r="I699" s="229"/>
      <c r="J699" s="229"/>
      <c r="K699" s="229"/>
      <c r="L699" s="229"/>
      <c r="M699" s="229"/>
      <c r="N699" s="229"/>
      <c r="O699" s="229"/>
      <c r="P699" s="229"/>
      <c r="Q699" s="229"/>
      <c r="R699" s="229"/>
    </row>
    <row r="700" spans="1:18">
      <c r="A700" s="229"/>
      <c r="B700" s="229"/>
      <c r="C700" s="229"/>
      <c r="D700" s="229"/>
      <c r="E700" s="229"/>
      <c r="F700" s="229"/>
      <c r="G700" s="229"/>
      <c r="H700" s="229"/>
      <c r="I700" s="229"/>
      <c r="J700" s="229"/>
      <c r="K700" s="229"/>
      <c r="L700" s="229"/>
      <c r="M700" s="229"/>
      <c r="N700" s="229"/>
      <c r="O700" s="229"/>
      <c r="P700" s="229"/>
      <c r="Q700" s="229"/>
      <c r="R700" s="229"/>
    </row>
    <row r="701" spans="1:18">
      <c r="A701" s="229"/>
      <c r="B701" s="229"/>
      <c r="C701" s="229"/>
      <c r="D701" s="229"/>
      <c r="E701" s="229"/>
      <c r="F701" s="229"/>
      <c r="G701" s="229"/>
      <c r="H701" s="229"/>
      <c r="I701" s="229"/>
      <c r="J701" s="229"/>
      <c r="K701" s="229"/>
      <c r="L701" s="229"/>
      <c r="M701" s="229"/>
      <c r="N701" s="229"/>
      <c r="O701" s="229"/>
      <c r="P701" s="229"/>
      <c r="Q701" s="229"/>
      <c r="R701" s="229"/>
    </row>
    <row r="702" spans="1:18">
      <c r="A702" s="229"/>
      <c r="B702" s="229"/>
      <c r="C702" s="229"/>
      <c r="D702" s="229"/>
      <c r="E702" s="229"/>
      <c r="F702" s="229"/>
      <c r="G702" s="229"/>
      <c r="H702" s="229"/>
      <c r="I702" s="229"/>
      <c r="J702" s="229"/>
      <c r="K702" s="229"/>
      <c r="L702" s="229"/>
      <c r="M702" s="229"/>
      <c r="N702" s="229"/>
      <c r="O702" s="229"/>
      <c r="P702" s="229"/>
      <c r="Q702" s="229"/>
      <c r="R702" s="229"/>
    </row>
    <row r="703" spans="1:18">
      <c r="A703" s="229"/>
      <c r="B703" s="229"/>
      <c r="C703" s="229"/>
      <c r="D703" s="229"/>
      <c r="E703" s="229"/>
      <c r="F703" s="229"/>
      <c r="G703" s="229"/>
      <c r="H703" s="229"/>
      <c r="I703" s="229"/>
      <c r="J703" s="229"/>
      <c r="K703" s="229"/>
      <c r="L703" s="229"/>
      <c r="M703" s="229"/>
      <c r="N703" s="229"/>
      <c r="O703" s="229"/>
      <c r="P703" s="229"/>
      <c r="Q703" s="229"/>
      <c r="R703" s="229"/>
    </row>
    <row r="704" spans="1:18">
      <c r="A704" s="229"/>
      <c r="B704" s="229"/>
      <c r="C704" s="229"/>
      <c r="D704" s="229"/>
      <c r="E704" s="229"/>
      <c r="F704" s="229"/>
      <c r="G704" s="229"/>
      <c r="H704" s="229"/>
      <c r="I704" s="229"/>
      <c r="J704" s="229"/>
      <c r="K704" s="229"/>
      <c r="L704" s="229"/>
      <c r="M704" s="229"/>
      <c r="N704" s="229"/>
      <c r="O704" s="229"/>
      <c r="P704" s="229"/>
      <c r="Q704" s="229"/>
      <c r="R704" s="229"/>
    </row>
    <row r="705" spans="1:18">
      <c r="A705" s="229"/>
      <c r="B705" s="229"/>
      <c r="C705" s="229"/>
      <c r="D705" s="229"/>
      <c r="E705" s="229"/>
      <c r="F705" s="229"/>
      <c r="G705" s="229"/>
      <c r="H705" s="229"/>
      <c r="I705" s="229"/>
      <c r="J705" s="229"/>
      <c r="K705" s="229"/>
      <c r="L705" s="229"/>
      <c r="M705" s="229"/>
      <c r="N705" s="229"/>
      <c r="O705" s="229"/>
      <c r="P705" s="229"/>
      <c r="Q705" s="229"/>
      <c r="R705" s="229"/>
    </row>
    <row r="706" spans="1:18">
      <c r="A706" s="229"/>
      <c r="B706" s="229"/>
      <c r="C706" s="229"/>
      <c r="D706" s="229"/>
      <c r="E706" s="229"/>
      <c r="F706" s="229"/>
      <c r="G706" s="229"/>
      <c r="H706" s="229"/>
      <c r="I706" s="229"/>
      <c r="J706" s="229"/>
      <c r="K706" s="229"/>
      <c r="L706" s="229"/>
      <c r="M706" s="229"/>
      <c r="N706" s="229"/>
      <c r="O706" s="229"/>
      <c r="P706" s="229"/>
      <c r="Q706" s="229"/>
      <c r="R706" s="229"/>
    </row>
    <row r="707" spans="1:18">
      <c r="A707" s="229"/>
      <c r="B707" s="229"/>
      <c r="C707" s="229"/>
      <c r="D707" s="229"/>
      <c r="E707" s="229"/>
      <c r="F707" s="229"/>
      <c r="G707" s="229"/>
      <c r="H707" s="229"/>
      <c r="I707" s="229"/>
      <c r="J707" s="229"/>
      <c r="K707" s="229"/>
      <c r="L707" s="229"/>
      <c r="M707" s="229"/>
      <c r="N707" s="229"/>
      <c r="O707" s="229"/>
      <c r="P707" s="229"/>
      <c r="Q707" s="229"/>
      <c r="R707" s="229"/>
    </row>
    <row r="708" spans="1:18">
      <c r="A708" s="229"/>
      <c r="B708" s="229"/>
      <c r="C708" s="229"/>
      <c r="D708" s="229"/>
      <c r="E708" s="229"/>
      <c r="F708" s="229"/>
      <c r="G708" s="229"/>
      <c r="H708" s="229"/>
      <c r="I708" s="229"/>
      <c r="J708" s="229"/>
      <c r="K708" s="229"/>
      <c r="L708" s="229"/>
      <c r="M708" s="229"/>
      <c r="N708" s="229"/>
      <c r="O708" s="229"/>
      <c r="P708" s="229"/>
      <c r="Q708" s="229"/>
      <c r="R708" s="229"/>
    </row>
    <row r="709" spans="1:18">
      <c r="A709" s="229"/>
      <c r="B709" s="229"/>
      <c r="C709" s="229"/>
      <c r="D709" s="229"/>
      <c r="E709" s="229"/>
      <c r="F709" s="229"/>
      <c r="G709" s="229"/>
      <c r="H709" s="229"/>
      <c r="I709" s="229"/>
      <c r="J709" s="229"/>
      <c r="K709" s="229"/>
      <c r="L709" s="229"/>
      <c r="M709" s="229"/>
      <c r="N709" s="229"/>
      <c r="O709" s="229"/>
      <c r="P709" s="229"/>
      <c r="Q709" s="229"/>
      <c r="R709" s="229"/>
    </row>
    <row r="710" spans="1:18">
      <c r="A710" s="229"/>
      <c r="B710" s="229"/>
      <c r="C710" s="229"/>
      <c r="D710" s="229"/>
      <c r="E710" s="229"/>
      <c r="F710" s="229"/>
      <c r="G710" s="229"/>
      <c r="H710" s="229"/>
      <c r="I710" s="229"/>
      <c r="J710" s="229"/>
      <c r="K710" s="229"/>
      <c r="L710" s="229"/>
      <c r="M710" s="229"/>
      <c r="N710" s="229"/>
      <c r="O710" s="229"/>
      <c r="P710" s="229"/>
      <c r="Q710" s="229"/>
      <c r="R710" s="229"/>
    </row>
    <row r="711" spans="1:18">
      <c r="A711" s="229"/>
      <c r="B711" s="229"/>
      <c r="C711" s="229"/>
      <c r="D711" s="229"/>
      <c r="E711" s="229"/>
      <c r="F711" s="229"/>
      <c r="G711" s="229"/>
      <c r="H711" s="229"/>
      <c r="I711" s="229"/>
      <c r="J711" s="229"/>
      <c r="K711" s="229"/>
      <c r="L711" s="229"/>
      <c r="M711" s="229"/>
      <c r="N711" s="229"/>
      <c r="O711" s="229"/>
      <c r="P711" s="229"/>
      <c r="Q711" s="229"/>
      <c r="R711" s="229"/>
    </row>
    <row r="712" spans="1:18">
      <c r="A712" s="229"/>
      <c r="B712" s="229"/>
      <c r="C712" s="229"/>
      <c r="D712" s="229"/>
      <c r="E712" s="229"/>
      <c r="F712" s="229"/>
      <c r="G712" s="229"/>
      <c r="H712" s="229"/>
      <c r="I712" s="229"/>
      <c r="J712" s="229"/>
      <c r="K712" s="229"/>
      <c r="L712" s="229"/>
      <c r="M712" s="229"/>
      <c r="N712" s="229"/>
      <c r="O712" s="229"/>
      <c r="P712" s="229"/>
      <c r="Q712" s="229"/>
      <c r="R712" s="229"/>
    </row>
    <row r="713" spans="1:18">
      <c r="A713" s="229"/>
      <c r="B713" s="229"/>
      <c r="C713" s="229"/>
      <c r="D713" s="229"/>
      <c r="E713" s="229"/>
      <c r="F713" s="229"/>
      <c r="G713" s="229"/>
      <c r="H713" s="229"/>
      <c r="I713" s="229"/>
      <c r="J713" s="229"/>
      <c r="K713" s="229"/>
      <c r="L713" s="229"/>
      <c r="M713" s="229"/>
      <c r="N713" s="229"/>
      <c r="O713" s="229"/>
      <c r="P713" s="229"/>
      <c r="Q713" s="229"/>
      <c r="R713" s="229"/>
    </row>
    <row r="714" spans="1:18">
      <c r="A714" s="229"/>
      <c r="B714" s="229"/>
      <c r="C714" s="229"/>
      <c r="D714" s="229"/>
      <c r="E714" s="229"/>
      <c r="F714" s="229"/>
      <c r="G714" s="229"/>
      <c r="H714" s="229"/>
      <c r="I714" s="229"/>
      <c r="J714" s="229"/>
      <c r="K714" s="229"/>
      <c r="L714" s="229"/>
      <c r="M714" s="229"/>
      <c r="N714" s="229"/>
      <c r="O714" s="229"/>
      <c r="P714" s="229"/>
      <c r="Q714" s="229"/>
      <c r="R714" s="229"/>
    </row>
    <row r="715" spans="1:18">
      <c r="A715" s="229"/>
      <c r="B715" s="229"/>
      <c r="C715" s="229"/>
      <c r="D715" s="229"/>
      <c r="E715" s="229"/>
      <c r="F715" s="229"/>
      <c r="G715" s="229"/>
      <c r="H715" s="229"/>
      <c r="I715" s="229"/>
      <c r="J715" s="229"/>
      <c r="K715" s="229"/>
      <c r="L715" s="229"/>
      <c r="M715" s="229"/>
      <c r="N715" s="229"/>
      <c r="O715" s="229"/>
      <c r="P715" s="229"/>
      <c r="Q715" s="229"/>
      <c r="R715" s="229"/>
    </row>
    <row r="716" spans="1:18">
      <c r="A716" s="229"/>
      <c r="B716" s="229"/>
      <c r="C716" s="229"/>
      <c r="D716" s="229"/>
      <c r="E716" s="229"/>
      <c r="F716" s="229"/>
      <c r="G716" s="229"/>
      <c r="H716" s="229"/>
      <c r="I716" s="229"/>
      <c r="J716" s="229"/>
      <c r="K716" s="229"/>
      <c r="L716" s="229"/>
      <c r="M716" s="229"/>
      <c r="N716" s="229"/>
      <c r="O716" s="229"/>
      <c r="P716" s="229"/>
      <c r="Q716" s="229"/>
      <c r="R716" s="229"/>
    </row>
    <row r="717" spans="1:18">
      <c r="A717" s="229"/>
      <c r="B717" s="229"/>
      <c r="C717" s="229"/>
      <c r="D717" s="229"/>
      <c r="E717" s="229"/>
      <c r="F717" s="229"/>
      <c r="G717" s="229"/>
      <c r="H717" s="229"/>
      <c r="I717" s="229"/>
      <c r="J717" s="229"/>
      <c r="K717" s="229"/>
      <c r="L717" s="229"/>
      <c r="M717" s="229"/>
      <c r="N717" s="229"/>
      <c r="O717" s="229"/>
      <c r="P717" s="229"/>
      <c r="Q717" s="229"/>
      <c r="R717" s="229"/>
    </row>
    <row r="718" spans="1:18">
      <c r="A718" s="229"/>
      <c r="B718" s="229"/>
      <c r="C718" s="229"/>
      <c r="D718" s="229"/>
      <c r="E718" s="229"/>
      <c r="F718" s="229"/>
      <c r="G718" s="229"/>
      <c r="H718" s="229"/>
      <c r="I718" s="229"/>
      <c r="J718" s="229"/>
      <c r="K718" s="229"/>
      <c r="L718" s="229"/>
      <c r="M718" s="229"/>
      <c r="N718" s="229"/>
      <c r="O718" s="229"/>
      <c r="P718" s="229"/>
      <c r="Q718" s="229"/>
      <c r="R718" s="229"/>
    </row>
    <row r="719" spans="1:18">
      <c r="A719" s="229"/>
      <c r="B719" s="229"/>
      <c r="C719" s="229"/>
      <c r="D719" s="229"/>
      <c r="E719" s="229"/>
      <c r="F719" s="229"/>
      <c r="G719" s="229"/>
      <c r="H719" s="229"/>
      <c r="I719" s="229"/>
      <c r="J719" s="229"/>
      <c r="K719" s="229"/>
      <c r="L719" s="229"/>
      <c r="M719" s="229"/>
      <c r="N719" s="229"/>
      <c r="O719" s="229"/>
      <c r="P719" s="229"/>
      <c r="Q719" s="229"/>
      <c r="R719" s="229"/>
    </row>
    <row r="720" spans="1:18">
      <c r="A720" s="229"/>
      <c r="B720" s="229"/>
      <c r="C720" s="229"/>
      <c r="D720" s="229"/>
      <c r="E720" s="229"/>
      <c r="F720" s="229"/>
      <c r="G720" s="229"/>
      <c r="H720" s="229"/>
      <c r="I720" s="229"/>
      <c r="J720" s="229"/>
      <c r="K720" s="229"/>
      <c r="L720" s="229"/>
      <c r="M720" s="229"/>
      <c r="N720" s="229"/>
      <c r="O720" s="229"/>
      <c r="P720" s="229"/>
      <c r="Q720" s="229"/>
      <c r="R720" s="229"/>
    </row>
    <row r="721" spans="1:18">
      <c r="A721" s="229"/>
      <c r="B721" s="229"/>
      <c r="C721" s="229"/>
      <c r="D721" s="229"/>
      <c r="E721" s="229"/>
      <c r="F721" s="229"/>
      <c r="G721" s="229"/>
      <c r="H721" s="229"/>
      <c r="I721" s="229"/>
      <c r="J721" s="229"/>
      <c r="K721" s="229"/>
      <c r="L721" s="229"/>
      <c r="M721" s="229"/>
      <c r="N721" s="229"/>
      <c r="O721" s="229"/>
      <c r="P721" s="229"/>
      <c r="Q721" s="229"/>
      <c r="R721" s="229"/>
    </row>
    <row r="722" spans="1:18">
      <c r="A722" s="229"/>
      <c r="B722" s="229"/>
      <c r="C722" s="229"/>
      <c r="D722" s="229"/>
      <c r="E722" s="229"/>
      <c r="F722" s="229"/>
      <c r="G722" s="229"/>
      <c r="H722" s="229"/>
      <c r="I722" s="229"/>
      <c r="J722" s="229"/>
      <c r="K722" s="229"/>
      <c r="L722" s="229"/>
      <c r="M722" s="229"/>
      <c r="N722" s="229"/>
      <c r="O722" s="229"/>
      <c r="P722" s="229"/>
      <c r="Q722" s="229"/>
      <c r="R722" s="229"/>
    </row>
    <row r="723" spans="1:18">
      <c r="A723" s="229"/>
      <c r="B723" s="229"/>
      <c r="C723" s="229"/>
      <c r="D723" s="229"/>
      <c r="E723" s="229"/>
      <c r="F723" s="229"/>
      <c r="G723" s="229"/>
      <c r="H723" s="229"/>
      <c r="I723" s="229"/>
      <c r="J723" s="229"/>
      <c r="K723" s="229"/>
      <c r="L723" s="229"/>
      <c r="M723" s="229"/>
      <c r="N723" s="229"/>
      <c r="O723" s="229"/>
      <c r="P723" s="229"/>
      <c r="Q723" s="229"/>
      <c r="R723" s="229"/>
    </row>
    <row r="724" spans="1:18">
      <c r="A724" s="229"/>
      <c r="B724" s="229"/>
      <c r="C724" s="229"/>
      <c r="D724" s="229"/>
      <c r="E724" s="229"/>
      <c r="F724" s="229"/>
      <c r="G724" s="229"/>
      <c r="H724" s="229"/>
      <c r="I724" s="229"/>
      <c r="J724" s="229"/>
      <c r="K724" s="229"/>
      <c r="L724" s="229"/>
      <c r="M724" s="229"/>
      <c r="N724" s="229"/>
      <c r="O724" s="229"/>
      <c r="P724" s="229"/>
      <c r="Q724" s="229"/>
      <c r="R724" s="229"/>
    </row>
    <row r="725" spans="1:18">
      <c r="A725" s="229"/>
      <c r="B725" s="229"/>
      <c r="C725" s="229"/>
      <c r="D725" s="229"/>
      <c r="E725" s="229"/>
      <c r="F725" s="229"/>
      <c r="G725" s="229"/>
      <c r="H725" s="229"/>
      <c r="I725" s="229"/>
      <c r="J725" s="229"/>
      <c r="K725" s="229"/>
      <c r="L725" s="229"/>
      <c r="M725" s="229"/>
      <c r="N725" s="229"/>
      <c r="O725" s="229"/>
      <c r="P725" s="229"/>
      <c r="Q725" s="229"/>
      <c r="R725" s="229"/>
    </row>
    <row r="726" spans="1:18">
      <c r="A726" s="229"/>
      <c r="B726" s="229"/>
      <c r="C726" s="229"/>
      <c r="D726" s="229"/>
      <c r="E726" s="229"/>
      <c r="F726" s="229"/>
      <c r="G726" s="229"/>
      <c r="H726" s="229"/>
      <c r="I726" s="229"/>
      <c r="J726" s="229"/>
      <c r="K726" s="229"/>
      <c r="L726" s="229"/>
      <c r="M726" s="229"/>
      <c r="N726" s="229"/>
      <c r="O726" s="229"/>
      <c r="P726" s="229"/>
      <c r="Q726" s="229"/>
      <c r="R726" s="229"/>
    </row>
    <row r="727" spans="1:18">
      <c r="A727" s="229"/>
      <c r="B727" s="229"/>
      <c r="C727" s="229"/>
      <c r="D727" s="229"/>
      <c r="E727" s="229"/>
      <c r="F727" s="229"/>
      <c r="G727" s="229"/>
      <c r="H727" s="229"/>
      <c r="I727" s="229"/>
      <c r="J727" s="229"/>
      <c r="K727" s="229"/>
      <c r="L727" s="229"/>
      <c r="M727" s="229"/>
      <c r="N727" s="229"/>
      <c r="O727" s="229"/>
      <c r="P727" s="229"/>
      <c r="Q727" s="229"/>
      <c r="R727" s="229"/>
    </row>
    <row r="728" spans="1:18">
      <c r="A728" s="229"/>
      <c r="B728" s="229"/>
      <c r="C728" s="229"/>
      <c r="D728" s="229"/>
      <c r="E728" s="229"/>
      <c r="F728" s="229"/>
      <c r="G728" s="229"/>
      <c r="H728" s="229"/>
      <c r="I728" s="229"/>
      <c r="J728" s="229"/>
      <c r="K728" s="229"/>
      <c r="L728" s="229"/>
      <c r="M728" s="229"/>
      <c r="N728" s="229"/>
      <c r="O728" s="229"/>
      <c r="P728" s="229"/>
      <c r="Q728" s="229"/>
      <c r="R728" s="229"/>
    </row>
    <row r="729" spans="1:18">
      <c r="A729" s="229"/>
      <c r="B729" s="229"/>
      <c r="C729" s="229"/>
      <c r="D729" s="229"/>
      <c r="E729" s="229"/>
      <c r="F729" s="229"/>
      <c r="G729" s="229"/>
      <c r="H729" s="229"/>
      <c r="I729" s="229"/>
      <c r="J729" s="229"/>
      <c r="K729" s="229"/>
      <c r="L729" s="229"/>
      <c r="M729" s="229"/>
      <c r="N729" s="229"/>
      <c r="O729" s="229"/>
      <c r="P729" s="229"/>
      <c r="Q729" s="229"/>
      <c r="R729" s="229"/>
    </row>
    <row r="730" spans="1:18">
      <c r="A730" s="229"/>
      <c r="B730" s="229"/>
      <c r="C730" s="229"/>
      <c r="D730" s="229"/>
      <c r="E730" s="229"/>
      <c r="F730" s="229"/>
      <c r="G730" s="229"/>
      <c r="H730" s="229"/>
      <c r="I730" s="229"/>
      <c r="J730" s="229"/>
      <c r="K730" s="229"/>
      <c r="L730" s="229"/>
      <c r="M730" s="229"/>
      <c r="N730" s="229"/>
      <c r="O730" s="229"/>
      <c r="P730" s="229"/>
      <c r="Q730" s="229"/>
      <c r="R730" s="229"/>
    </row>
    <row r="731" spans="1:18">
      <c r="A731" s="229"/>
      <c r="B731" s="229"/>
      <c r="C731" s="229"/>
      <c r="D731" s="229"/>
      <c r="E731" s="229"/>
      <c r="F731" s="229"/>
      <c r="G731" s="229"/>
      <c r="H731" s="229"/>
      <c r="I731" s="229"/>
      <c r="J731" s="229"/>
      <c r="K731" s="229"/>
      <c r="L731" s="229"/>
      <c r="M731" s="229"/>
      <c r="N731" s="229"/>
      <c r="O731" s="229"/>
      <c r="P731" s="229"/>
      <c r="Q731" s="229"/>
      <c r="R731" s="229"/>
    </row>
    <row r="732" spans="1:18">
      <c r="A732" s="229"/>
      <c r="B732" s="229"/>
      <c r="C732" s="229"/>
      <c r="D732" s="229"/>
      <c r="E732" s="229"/>
      <c r="F732" s="229"/>
      <c r="G732" s="229"/>
      <c r="H732" s="229"/>
      <c r="I732" s="229"/>
      <c r="J732" s="229"/>
      <c r="K732" s="229"/>
      <c r="L732" s="229"/>
      <c r="M732" s="229"/>
      <c r="N732" s="229"/>
      <c r="O732" s="229"/>
      <c r="P732" s="229"/>
      <c r="Q732" s="229"/>
      <c r="R732" s="229"/>
    </row>
    <row r="733" spans="1:18">
      <c r="A733" s="229"/>
      <c r="B733" s="229"/>
      <c r="C733" s="229"/>
      <c r="D733" s="229"/>
      <c r="E733" s="229"/>
      <c r="F733" s="229"/>
      <c r="G733" s="229"/>
      <c r="H733" s="229"/>
      <c r="I733" s="229"/>
      <c r="J733" s="229"/>
      <c r="K733" s="229"/>
      <c r="L733" s="229"/>
      <c r="M733" s="229"/>
      <c r="N733" s="229"/>
      <c r="O733" s="229"/>
      <c r="P733" s="229"/>
      <c r="Q733" s="229"/>
      <c r="R733" s="229"/>
    </row>
    <row r="734" spans="1:18">
      <c r="A734" s="229"/>
      <c r="B734" s="229"/>
      <c r="C734" s="229"/>
      <c r="D734" s="229"/>
      <c r="E734" s="229"/>
      <c r="F734" s="229"/>
      <c r="G734" s="229"/>
      <c r="H734" s="229"/>
      <c r="I734" s="229"/>
      <c r="J734" s="229"/>
      <c r="K734" s="229"/>
      <c r="L734" s="229"/>
      <c r="M734" s="229"/>
      <c r="N734" s="229"/>
      <c r="O734" s="229"/>
      <c r="P734" s="229"/>
      <c r="Q734" s="229"/>
      <c r="R734" s="229"/>
    </row>
    <row r="735" spans="1:18">
      <c r="A735" s="229"/>
      <c r="B735" s="229"/>
      <c r="C735" s="229"/>
      <c r="D735" s="229"/>
      <c r="E735" s="229"/>
      <c r="F735" s="229"/>
      <c r="G735" s="229"/>
      <c r="H735" s="229"/>
      <c r="I735" s="229"/>
      <c r="J735" s="229"/>
      <c r="K735" s="229"/>
      <c r="L735" s="229"/>
      <c r="M735" s="229"/>
      <c r="N735" s="229"/>
      <c r="O735" s="229"/>
      <c r="P735" s="229"/>
      <c r="Q735" s="229"/>
      <c r="R735" s="229"/>
    </row>
    <row r="736" spans="1:18">
      <c r="A736" s="229"/>
      <c r="B736" s="229"/>
      <c r="C736" s="229"/>
      <c r="D736" s="229"/>
      <c r="E736" s="229"/>
      <c r="F736" s="229"/>
      <c r="G736" s="229"/>
      <c r="H736" s="229"/>
      <c r="I736" s="229"/>
      <c r="J736" s="229"/>
      <c r="K736" s="229"/>
      <c r="L736" s="229"/>
      <c r="M736" s="229"/>
      <c r="N736" s="229"/>
      <c r="O736" s="229"/>
      <c r="P736" s="229"/>
      <c r="Q736" s="229"/>
      <c r="R736" s="229"/>
    </row>
    <row r="737" spans="1:18">
      <c r="A737" s="229"/>
      <c r="B737" s="229"/>
      <c r="C737" s="229"/>
      <c r="D737" s="229"/>
      <c r="E737" s="229"/>
      <c r="F737" s="229"/>
      <c r="G737" s="229"/>
      <c r="H737" s="229"/>
      <c r="I737" s="229"/>
      <c r="J737" s="229"/>
      <c r="K737" s="229"/>
      <c r="L737" s="229"/>
      <c r="M737" s="229"/>
      <c r="N737" s="229"/>
      <c r="O737" s="229"/>
      <c r="P737" s="229"/>
      <c r="Q737" s="229"/>
      <c r="R737" s="229"/>
    </row>
    <row r="738" spans="1:18">
      <c r="A738" s="229"/>
      <c r="B738" s="229"/>
      <c r="C738" s="229"/>
      <c r="D738" s="229"/>
      <c r="E738" s="229"/>
      <c r="F738" s="229"/>
      <c r="G738" s="229"/>
      <c r="H738" s="229"/>
      <c r="I738" s="229"/>
      <c r="J738" s="229"/>
      <c r="K738" s="229"/>
      <c r="L738" s="229"/>
      <c r="M738" s="229"/>
      <c r="N738" s="229"/>
      <c r="O738" s="229"/>
      <c r="P738" s="229"/>
      <c r="Q738" s="229"/>
      <c r="R738" s="229"/>
    </row>
    <row r="739" spans="1:18">
      <c r="A739" s="229"/>
      <c r="B739" s="229"/>
      <c r="C739" s="229"/>
      <c r="D739" s="229"/>
      <c r="E739" s="229"/>
      <c r="F739" s="229"/>
      <c r="G739" s="229"/>
      <c r="H739" s="229"/>
      <c r="I739" s="229"/>
      <c r="J739" s="229"/>
      <c r="K739" s="229"/>
      <c r="L739" s="229"/>
      <c r="M739" s="229"/>
      <c r="N739" s="229"/>
      <c r="O739" s="229"/>
      <c r="P739" s="229"/>
      <c r="Q739" s="229"/>
      <c r="R739" s="229"/>
    </row>
    <row r="740" spans="1:18">
      <c r="A740" s="229"/>
      <c r="B740" s="229"/>
      <c r="C740" s="229"/>
      <c r="D740" s="229"/>
      <c r="E740" s="229"/>
      <c r="F740" s="229"/>
      <c r="G740" s="229"/>
      <c r="H740" s="229"/>
      <c r="I740" s="229"/>
      <c r="J740" s="229"/>
      <c r="K740" s="229"/>
      <c r="L740" s="229"/>
      <c r="M740" s="229"/>
      <c r="N740" s="229"/>
      <c r="O740" s="229"/>
      <c r="P740" s="229"/>
      <c r="Q740" s="229"/>
      <c r="R740" s="229"/>
    </row>
    <row r="741" spans="1:18">
      <c r="A741" s="229"/>
      <c r="B741" s="229"/>
      <c r="C741" s="229"/>
      <c r="D741" s="229"/>
      <c r="E741" s="229"/>
      <c r="F741" s="229"/>
      <c r="G741" s="229"/>
      <c r="H741" s="229"/>
      <c r="I741" s="229"/>
      <c r="J741" s="229"/>
      <c r="K741" s="229"/>
      <c r="L741" s="229"/>
      <c r="M741" s="229"/>
      <c r="N741" s="229"/>
      <c r="O741" s="229"/>
      <c r="P741" s="229"/>
      <c r="Q741" s="229"/>
      <c r="R741" s="229"/>
    </row>
    <row r="742" spans="1:18">
      <c r="A742" s="229"/>
      <c r="B742" s="229"/>
      <c r="C742" s="229"/>
      <c r="D742" s="229"/>
      <c r="E742" s="229"/>
      <c r="F742" s="229"/>
      <c r="G742" s="229"/>
      <c r="H742" s="229"/>
      <c r="I742" s="229"/>
      <c r="J742" s="229"/>
      <c r="K742" s="229"/>
      <c r="L742" s="229"/>
      <c r="M742" s="229"/>
      <c r="N742" s="229"/>
      <c r="O742" s="229"/>
      <c r="P742" s="229"/>
      <c r="Q742" s="229"/>
      <c r="R742" s="229"/>
    </row>
    <row r="743" spans="1:18">
      <c r="A743" s="229"/>
      <c r="B743" s="229"/>
      <c r="C743" s="229"/>
      <c r="D743" s="229"/>
      <c r="E743" s="229"/>
      <c r="F743" s="229"/>
      <c r="G743" s="229"/>
      <c r="H743" s="229"/>
      <c r="I743" s="229"/>
      <c r="J743" s="229"/>
      <c r="K743" s="229"/>
      <c r="L743" s="229"/>
      <c r="M743" s="229"/>
      <c r="N743" s="229"/>
      <c r="O743" s="229"/>
      <c r="P743" s="229"/>
      <c r="Q743" s="229"/>
      <c r="R743" s="229"/>
    </row>
    <row r="744" spans="1:18">
      <c r="A744" s="229"/>
      <c r="B744" s="229"/>
      <c r="C744" s="229"/>
      <c r="D744" s="229"/>
      <c r="E744" s="229"/>
      <c r="F744" s="229"/>
      <c r="G744" s="229"/>
      <c r="H744" s="229"/>
      <c r="I744" s="229"/>
      <c r="J744" s="229"/>
      <c r="K744" s="229"/>
      <c r="L744" s="229"/>
      <c r="M744" s="229"/>
      <c r="N744" s="229"/>
      <c r="O744" s="229"/>
      <c r="P744" s="229"/>
      <c r="Q744" s="229"/>
      <c r="R744" s="229"/>
    </row>
    <row r="745" spans="1:18">
      <c r="A745" s="229"/>
      <c r="B745" s="229"/>
      <c r="C745" s="229"/>
      <c r="D745" s="229"/>
      <c r="E745" s="229"/>
      <c r="F745" s="229"/>
      <c r="G745" s="229"/>
      <c r="H745" s="229"/>
      <c r="I745" s="229"/>
      <c r="J745" s="229"/>
      <c r="K745" s="229"/>
      <c r="L745" s="229"/>
      <c r="M745" s="229"/>
      <c r="N745" s="229"/>
      <c r="O745" s="229"/>
      <c r="P745" s="229"/>
      <c r="Q745" s="229"/>
      <c r="R745" s="229"/>
    </row>
    <row r="746" spans="1:18">
      <c r="A746" s="229"/>
      <c r="B746" s="229"/>
      <c r="C746" s="229"/>
      <c r="D746" s="229"/>
      <c r="E746" s="229"/>
      <c r="F746" s="229"/>
      <c r="G746" s="229"/>
      <c r="H746" s="229"/>
      <c r="I746" s="229"/>
      <c r="J746" s="229"/>
      <c r="K746" s="229"/>
      <c r="L746" s="229"/>
      <c r="M746" s="229"/>
      <c r="N746" s="229"/>
      <c r="O746" s="229"/>
      <c r="P746" s="229"/>
      <c r="Q746" s="229"/>
      <c r="R746" s="229"/>
    </row>
    <row r="747" spans="1:18">
      <c r="A747" s="229"/>
      <c r="B747" s="229"/>
      <c r="C747" s="229"/>
      <c r="D747" s="229"/>
      <c r="E747" s="229"/>
      <c r="F747" s="229"/>
      <c r="G747" s="229"/>
      <c r="H747" s="229"/>
      <c r="I747" s="229"/>
      <c r="J747" s="229"/>
      <c r="K747" s="229"/>
      <c r="L747" s="229"/>
      <c r="M747" s="229"/>
      <c r="N747" s="229"/>
      <c r="O747" s="229"/>
      <c r="P747" s="229"/>
      <c r="Q747" s="229"/>
      <c r="R747" s="229"/>
    </row>
    <row r="748" spans="1:18">
      <c r="A748" s="229"/>
      <c r="B748" s="229"/>
      <c r="C748" s="229"/>
      <c r="D748" s="229"/>
      <c r="E748" s="229"/>
      <c r="F748" s="229"/>
      <c r="G748" s="229"/>
      <c r="H748" s="229"/>
      <c r="I748" s="229"/>
      <c r="J748" s="229"/>
      <c r="K748" s="229"/>
      <c r="L748" s="229"/>
      <c r="M748" s="229"/>
      <c r="N748" s="229"/>
      <c r="O748" s="229"/>
      <c r="P748" s="229"/>
      <c r="Q748" s="229"/>
      <c r="R748" s="229"/>
    </row>
    <row r="749" spans="1:18">
      <c r="A749" s="229"/>
      <c r="B749" s="229"/>
      <c r="C749" s="229"/>
      <c r="D749" s="229"/>
      <c r="E749" s="229"/>
      <c r="F749" s="229"/>
      <c r="G749" s="229"/>
      <c r="H749" s="229"/>
      <c r="I749" s="229"/>
      <c r="J749" s="229"/>
      <c r="K749" s="229"/>
      <c r="L749" s="229"/>
      <c r="M749" s="229"/>
      <c r="N749" s="229"/>
      <c r="O749" s="229"/>
      <c r="P749" s="229"/>
      <c r="Q749" s="229"/>
      <c r="R749" s="229"/>
    </row>
    <row r="750" spans="1:18">
      <c r="A750" s="229"/>
      <c r="B750" s="229"/>
      <c r="C750" s="229"/>
      <c r="D750" s="229"/>
      <c r="E750" s="229"/>
      <c r="F750" s="229"/>
      <c r="G750" s="229"/>
      <c r="H750" s="229"/>
      <c r="I750" s="229"/>
      <c r="J750" s="229"/>
      <c r="K750" s="229"/>
      <c r="L750" s="229"/>
      <c r="M750" s="229"/>
      <c r="N750" s="229"/>
      <c r="O750" s="229"/>
      <c r="P750" s="229"/>
      <c r="Q750" s="229"/>
      <c r="R750" s="229"/>
    </row>
    <row r="751" spans="1:18">
      <c r="A751" s="229"/>
      <c r="B751" s="229"/>
      <c r="C751" s="229"/>
      <c r="D751" s="229"/>
      <c r="E751" s="229"/>
      <c r="F751" s="229"/>
      <c r="G751" s="229"/>
      <c r="H751" s="229"/>
      <c r="I751" s="229"/>
      <c r="J751" s="229"/>
      <c r="K751" s="229"/>
      <c r="L751" s="229"/>
      <c r="M751" s="229"/>
      <c r="N751" s="229"/>
      <c r="O751" s="229"/>
      <c r="P751" s="229"/>
      <c r="Q751" s="229"/>
      <c r="R751" s="229"/>
    </row>
    <row r="752" spans="1:18">
      <c r="A752" s="229"/>
      <c r="B752" s="229"/>
      <c r="C752" s="229"/>
      <c r="D752" s="229"/>
      <c r="E752" s="229"/>
      <c r="F752" s="229"/>
      <c r="G752" s="229"/>
      <c r="H752" s="229"/>
      <c r="I752" s="229"/>
      <c r="J752" s="229"/>
      <c r="K752" s="229"/>
      <c r="L752" s="229"/>
      <c r="M752" s="229"/>
      <c r="N752" s="229"/>
      <c r="O752" s="229"/>
      <c r="P752" s="229"/>
      <c r="Q752" s="229"/>
      <c r="R752" s="229"/>
    </row>
    <row r="753" spans="1:18">
      <c r="A753" s="229"/>
      <c r="B753" s="229"/>
      <c r="C753" s="229"/>
      <c r="D753" s="229"/>
      <c r="E753" s="229"/>
      <c r="F753" s="229"/>
      <c r="G753" s="229"/>
      <c r="H753" s="229"/>
      <c r="I753" s="229"/>
      <c r="J753" s="229"/>
      <c r="K753" s="229"/>
      <c r="L753" s="229"/>
      <c r="M753" s="229"/>
      <c r="N753" s="229"/>
      <c r="O753" s="229"/>
      <c r="P753" s="229"/>
      <c r="Q753" s="229"/>
      <c r="R753" s="229"/>
    </row>
    <row r="754" spans="1:18">
      <c r="A754" s="229"/>
      <c r="B754" s="229"/>
      <c r="C754" s="229"/>
      <c r="D754" s="229"/>
      <c r="E754" s="229"/>
      <c r="F754" s="229"/>
      <c r="G754" s="229"/>
      <c r="H754" s="229"/>
      <c r="I754" s="229"/>
      <c r="J754" s="229"/>
      <c r="K754" s="229"/>
      <c r="L754" s="229"/>
      <c r="M754" s="229"/>
      <c r="N754" s="229"/>
      <c r="O754" s="229"/>
      <c r="P754" s="229"/>
      <c r="Q754" s="229"/>
      <c r="R754" s="229"/>
    </row>
    <row r="755" spans="1:18">
      <c r="A755" s="229"/>
      <c r="B755" s="229"/>
      <c r="C755" s="229"/>
      <c r="D755" s="229"/>
      <c r="E755" s="229"/>
      <c r="F755" s="229"/>
      <c r="G755" s="229"/>
      <c r="H755" s="229"/>
      <c r="I755" s="229"/>
      <c r="J755" s="229"/>
      <c r="K755" s="229"/>
      <c r="L755" s="229"/>
      <c r="M755" s="229"/>
      <c r="N755" s="229"/>
      <c r="O755" s="229"/>
      <c r="P755" s="229"/>
      <c r="Q755" s="229"/>
      <c r="R755" s="229"/>
    </row>
    <row r="756" spans="1:18">
      <c r="A756" s="229"/>
      <c r="B756" s="229"/>
      <c r="C756" s="229"/>
      <c r="D756" s="229"/>
      <c r="E756" s="229"/>
      <c r="F756" s="229"/>
      <c r="G756" s="229"/>
      <c r="H756" s="229"/>
      <c r="I756" s="229"/>
      <c r="J756" s="229"/>
      <c r="K756" s="229"/>
      <c r="L756" s="229"/>
      <c r="M756" s="229"/>
      <c r="N756" s="229"/>
      <c r="O756" s="229"/>
      <c r="P756" s="229"/>
      <c r="Q756" s="229"/>
      <c r="R756" s="229"/>
    </row>
    <row r="757" spans="1:18">
      <c r="A757" s="229"/>
      <c r="B757" s="229"/>
      <c r="C757" s="229"/>
      <c r="D757" s="229"/>
      <c r="E757" s="229"/>
      <c r="F757" s="229"/>
      <c r="G757" s="229"/>
      <c r="H757" s="229"/>
      <c r="I757" s="229"/>
      <c r="J757" s="229"/>
      <c r="K757" s="229"/>
      <c r="L757" s="229"/>
      <c r="M757" s="229"/>
      <c r="N757" s="229"/>
      <c r="O757" s="229"/>
      <c r="P757" s="229"/>
      <c r="Q757" s="229"/>
      <c r="R757" s="229"/>
    </row>
    <row r="758" spans="1:18">
      <c r="A758" s="229"/>
      <c r="B758" s="229"/>
      <c r="C758" s="229"/>
      <c r="D758" s="229"/>
      <c r="E758" s="229"/>
      <c r="F758" s="229"/>
      <c r="G758" s="229"/>
      <c r="H758" s="229"/>
      <c r="I758" s="229"/>
      <c r="J758" s="229"/>
      <c r="K758" s="229"/>
      <c r="L758" s="229"/>
      <c r="M758" s="229"/>
      <c r="N758" s="229"/>
      <c r="O758" s="229"/>
      <c r="P758" s="229"/>
      <c r="Q758" s="229"/>
      <c r="R758" s="229"/>
    </row>
    <row r="759" spans="1:18">
      <c r="A759" s="229"/>
      <c r="B759" s="229"/>
      <c r="C759" s="229"/>
      <c r="D759" s="229"/>
      <c r="E759" s="229"/>
      <c r="F759" s="229"/>
      <c r="G759" s="229"/>
      <c r="H759" s="229"/>
      <c r="I759" s="229"/>
      <c r="J759" s="229"/>
      <c r="K759" s="229"/>
      <c r="L759" s="229"/>
      <c r="M759" s="229"/>
      <c r="N759" s="229"/>
      <c r="O759" s="229"/>
      <c r="P759" s="229"/>
      <c r="Q759" s="229"/>
      <c r="R759" s="229"/>
    </row>
    <row r="760" spans="1:18">
      <c r="A760" s="229"/>
      <c r="B760" s="229"/>
      <c r="C760" s="229"/>
      <c r="D760" s="229"/>
      <c r="E760" s="229"/>
      <c r="F760" s="229"/>
      <c r="G760" s="229"/>
      <c r="H760" s="229"/>
      <c r="I760" s="229"/>
      <c r="J760" s="229"/>
      <c r="K760" s="229"/>
      <c r="L760" s="229"/>
      <c r="M760" s="229"/>
      <c r="N760" s="229"/>
      <c r="O760" s="229"/>
      <c r="P760" s="229"/>
      <c r="Q760" s="229"/>
      <c r="R760" s="229"/>
    </row>
    <row r="761" spans="1:18">
      <c r="A761" s="229"/>
      <c r="B761" s="229"/>
      <c r="C761" s="229"/>
      <c r="D761" s="229"/>
      <c r="E761" s="229"/>
      <c r="F761" s="229"/>
      <c r="G761" s="229"/>
      <c r="H761" s="229"/>
      <c r="I761" s="229"/>
      <c r="J761" s="229"/>
      <c r="K761" s="229"/>
      <c r="L761" s="229"/>
      <c r="M761" s="229"/>
      <c r="N761" s="229"/>
      <c r="O761" s="229"/>
      <c r="P761" s="229"/>
      <c r="Q761" s="229"/>
      <c r="R761" s="229"/>
    </row>
    <row r="762" spans="1:18">
      <c r="A762" s="229"/>
      <c r="B762" s="229"/>
      <c r="C762" s="229"/>
      <c r="D762" s="229"/>
      <c r="E762" s="229"/>
      <c r="F762" s="229"/>
      <c r="G762" s="229"/>
      <c r="H762" s="229"/>
      <c r="I762" s="229"/>
      <c r="J762" s="229"/>
      <c r="K762" s="229"/>
      <c r="L762" s="229"/>
      <c r="M762" s="229"/>
      <c r="N762" s="229"/>
      <c r="O762" s="229"/>
      <c r="P762" s="229"/>
      <c r="Q762" s="229"/>
      <c r="R762" s="229"/>
    </row>
    <row r="763" spans="1:18">
      <c r="A763" s="229"/>
      <c r="B763" s="229"/>
      <c r="C763" s="229"/>
      <c r="D763" s="229"/>
      <c r="E763" s="229"/>
      <c r="F763" s="229"/>
      <c r="G763" s="229"/>
      <c r="H763" s="229"/>
      <c r="I763" s="229"/>
      <c r="J763" s="229"/>
      <c r="K763" s="229"/>
      <c r="L763" s="229"/>
      <c r="M763" s="229"/>
      <c r="N763" s="229"/>
      <c r="O763" s="229"/>
      <c r="P763" s="229"/>
      <c r="Q763" s="229"/>
      <c r="R763" s="229"/>
    </row>
    <row r="764" spans="1:18">
      <c r="A764" s="229"/>
      <c r="B764" s="229"/>
      <c r="C764" s="229"/>
      <c r="D764" s="229"/>
      <c r="E764" s="229"/>
      <c r="F764" s="229"/>
      <c r="G764" s="229"/>
      <c r="H764" s="229"/>
      <c r="I764" s="229"/>
      <c r="J764" s="229"/>
      <c r="K764" s="229"/>
      <c r="L764" s="229"/>
      <c r="M764" s="229"/>
      <c r="N764" s="229"/>
      <c r="O764" s="229"/>
      <c r="P764" s="229"/>
      <c r="Q764" s="229"/>
      <c r="R764" s="229"/>
    </row>
    <row r="765" spans="1:18">
      <c r="A765" s="229"/>
      <c r="B765" s="229"/>
      <c r="C765" s="229"/>
      <c r="D765" s="229"/>
      <c r="E765" s="229"/>
      <c r="F765" s="229"/>
      <c r="G765" s="229"/>
      <c r="H765" s="229"/>
      <c r="I765" s="229"/>
      <c r="J765" s="229"/>
      <c r="K765" s="229"/>
      <c r="L765" s="229"/>
      <c r="M765" s="229"/>
      <c r="N765" s="229"/>
      <c r="O765" s="229"/>
      <c r="P765" s="229"/>
      <c r="Q765" s="229"/>
      <c r="R765" s="229"/>
    </row>
    <row r="766" spans="1:18">
      <c r="A766" s="229"/>
      <c r="B766" s="229"/>
      <c r="C766" s="229"/>
      <c r="D766" s="229"/>
      <c r="E766" s="229"/>
      <c r="F766" s="229"/>
      <c r="G766" s="229"/>
      <c r="H766" s="229"/>
      <c r="I766" s="229"/>
      <c r="J766" s="229"/>
      <c r="K766" s="229"/>
      <c r="L766" s="229"/>
      <c r="M766" s="229"/>
      <c r="N766" s="229"/>
      <c r="O766" s="229"/>
      <c r="P766" s="229"/>
      <c r="Q766" s="229"/>
      <c r="R766" s="229"/>
    </row>
    <row r="767" spans="1:18">
      <c r="A767" s="229"/>
      <c r="B767" s="229"/>
      <c r="C767" s="229"/>
      <c r="D767" s="229"/>
      <c r="E767" s="229"/>
      <c r="F767" s="229"/>
      <c r="G767" s="229"/>
      <c r="H767" s="229"/>
      <c r="I767" s="229"/>
      <c r="J767" s="229"/>
      <c r="K767" s="229"/>
      <c r="L767" s="229"/>
      <c r="M767" s="229"/>
      <c r="N767" s="229"/>
      <c r="O767" s="229"/>
      <c r="P767" s="229"/>
      <c r="Q767" s="229"/>
      <c r="R767" s="229"/>
    </row>
    <row r="768" spans="1:18">
      <c r="A768" s="229"/>
      <c r="B768" s="229"/>
      <c r="C768" s="229"/>
      <c r="D768" s="229"/>
      <c r="E768" s="229"/>
      <c r="F768" s="229"/>
      <c r="G768" s="229"/>
      <c r="H768" s="229"/>
      <c r="I768" s="229"/>
      <c r="J768" s="229"/>
      <c r="K768" s="229"/>
      <c r="L768" s="229"/>
      <c r="M768" s="229"/>
      <c r="N768" s="229"/>
      <c r="O768" s="229"/>
      <c r="P768" s="229"/>
      <c r="Q768" s="229"/>
      <c r="R768" s="229"/>
    </row>
    <row r="769" spans="1:18">
      <c r="A769" s="229"/>
      <c r="B769" s="229"/>
      <c r="C769" s="229"/>
      <c r="D769" s="229"/>
      <c r="E769" s="229"/>
      <c r="F769" s="229"/>
      <c r="G769" s="229"/>
      <c r="H769" s="229"/>
      <c r="I769" s="229"/>
      <c r="J769" s="229"/>
      <c r="K769" s="229"/>
      <c r="L769" s="229"/>
      <c r="M769" s="229"/>
      <c r="N769" s="229"/>
      <c r="O769" s="229"/>
      <c r="P769" s="229"/>
      <c r="Q769" s="229"/>
      <c r="R769" s="229"/>
    </row>
    <row r="770" spans="1:18">
      <c r="A770" s="229"/>
      <c r="B770" s="229"/>
      <c r="C770" s="229"/>
      <c r="D770" s="229"/>
      <c r="E770" s="229"/>
      <c r="F770" s="229"/>
      <c r="G770" s="229"/>
      <c r="H770" s="229"/>
      <c r="I770" s="229"/>
      <c r="J770" s="229"/>
      <c r="K770" s="229"/>
      <c r="L770" s="229"/>
      <c r="M770" s="229"/>
      <c r="N770" s="229"/>
      <c r="O770" s="229"/>
      <c r="P770" s="229"/>
      <c r="Q770" s="229"/>
      <c r="R770" s="229"/>
    </row>
    <row r="771" spans="1:18">
      <c r="A771" s="229"/>
      <c r="B771" s="229"/>
      <c r="C771" s="229"/>
      <c r="D771" s="229"/>
      <c r="E771" s="229"/>
      <c r="F771" s="229"/>
      <c r="G771" s="229"/>
      <c r="H771" s="229"/>
      <c r="I771" s="229"/>
      <c r="J771" s="229"/>
      <c r="K771" s="229"/>
      <c r="L771" s="229"/>
      <c r="M771" s="229"/>
      <c r="N771" s="229"/>
      <c r="O771" s="229"/>
      <c r="P771" s="229"/>
      <c r="Q771" s="229"/>
      <c r="R771" s="229"/>
    </row>
    <row r="772" spans="1:18">
      <c r="A772" s="229"/>
      <c r="B772" s="229"/>
      <c r="C772" s="229"/>
      <c r="D772" s="229"/>
      <c r="E772" s="229"/>
      <c r="F772" s="229"/>
      <c r="G772" s="229"/>
      <c r="H772" s="229"/>
      <c r="I772" s="229"/>
      <c r="J772" s="229"/>
      <c r="K772" s="229"/>
      <c r="L772" s="229"/>
      <c r="M772" s="229"/>
      <c r="N772" s="229"/>
      <c r="O772" s="229"/>
      <c r="P772" s="229"/>
      <c r="Q772" s="229"/>
      <c r="R772" s="229"/>
    </row>
    <row r="773" spans="1:18">
      <c r="A773" s="229"/>
      <c r="B773" s="229"/>
      <c r="C773" s="229"/>
      <c r="D773" s="229"/>
      <c r="E773" s="229"/>
      <c r="F773" s="229"/>
      <c r="G773" s="229"/>
      <c r="H773" s="229"/>
      <c r="I773" s="229"/>
      <c r="J773" s="229"/>
      <c r="K773" s="229"/>
      <c r="L773" s="229"/>
      <c r="M773" s="229"/>
      <c r="N773" s="229"/>
      <c r="O773" s="229"/>
      <c r="P773" s="229"/>
      <c r="Q773" s="229"/>
      <c r="R773" s="229"/>
    </row>
    <row r="774" spans="1:18">
      <c r="A774" s="229"/>
      <c r="B774" s="229"/>
      <c r="C774" s="229"/>
      <c r="D774" s="229"/>
      <c r="E774" s="229"/>
      <c r="F774" s="229"/>
      <c r="G774" s="229"/>
      <c r="H774" s="229"/>
      <c r="I774" s="229"/>
      <c r="J774" s="229"/>
      <c r="K774" s="229"/>
      <c r="L774" s="229"/>
      <c r="M774" s="229"/>
      <c r="N774" s="229"/>
      <c r="O774" s="229"/>
      <c r="P774" s="229"/>
      <c r="Q774" s="229"/>
      <c r="R774" s="229"/>
    </row>
    <row r="775" spans="1:18">
      <c r="A775" s="229"/>
      <c r="B775" s="229"/>
      <c r="C775" s="229"/>
      <c r="D775" s="229"/>
      <c r="E775" s="229"/>
      <c r="F775" s="229"/>
      <c r="G775" s="229"/>
      <c r="H775" s="229"/>
      <c r="I775" s="229"/>
      <c r="J775" s="229"/>
      <c r="K775" s="229"/>
      <c r="L775" s="229"/>
      <c r="M775" s="229"/>
      <c r="N775" s="229"/>
      <c r="O775" s="229"/>
      <c r="P775" s="229"/>
      <c r="Q775" s="229"/>
      <c r="R775" s="229"/>
    </row>
    <row r="776" spans="1:18">
      <c r="A776" s="229"/>
      <c r="B776" s="229"/>
      <c r="C776" s="229"/>
      <c r="D776" s="229"/>
      <c r="E776" s="229"/>
      <c r="F776" s="229"/>
      <c r="G776" s="229"/>
      <c r="H776" s="229"/>
      <c r="I776" s="229"/>
      <c r="J776" s="229"/>
      <c r="K776" s="229"/>
      <c r="L776" s="229"/>
      <c r="M776" s="229"/>
      <c r="N776" s="229"/>
      <c r="O776" s="229"/>
      <c r="P776" s="229"/>
      <c r="Q776" s="229"/>
      <c r="R776" s="229"/>
    </row>
    <row r="777" spans="1:18">
      <c r="A777" s="229"/>
      <c r="B777" s="229"/>
      <c r="C777" s="229"/>
      <c r="D777" s="229"/>
      <c r="E777" s="229"/>
      <c r="F777" s="229"/>
      <c r="G777" s="229"/>
      <c r="H777" s="229"/>
      <c r="I777" s="229"/>
      <c r="J777" s="229"/>
      <c r="K777" s="229"/>
      <c r="L777" s="229"/>
      <c r="M777" s="229"/>
      <c r="N777" s="229"/>
      <c r="O777" s="229"/>
      <c r="P777" s="229"/>
      <c r="Q777" s="229"/>
      <c r="R777" s="229"/>
    </row>
    <row r="778" spans="1:18">
      <c r="A778" s="229"/>
      <c r="B778" s="229"/>
      <c r="C778" s="229"/>
      <c r="D778" s="229"/>
      <c r="E778" s="229"/>
      <c r="F778" s="229"/>
      <c r="G778" s="229"/>
      <c r="H778" s="229"/>
      <c r="I778" s="229"/>
      <c r="J778" s="229"/>
      <c r="K778" s="229"/>
      <c r="L778" s="229"/>
      <c r="M778" s="229"/>
      <c r="N778" s="229"/>
      <c r="O778" s="229"/>
      <c r="P778" s="229"/>
      <c r="Q778" s="229"/>
      <c r="R778" s="229"/>
    </row>
    <row r="779" spans="1:18">
      <c r="A779" s="229"/>
      <c r="B779" s="229"/>
      <c r="C779" s="229"/>
      <c r="D779" s="229"/>
      <c r="E779" s="229"/>
      <c r="F779" s="229"/>
      <c r="G779" s="229"/>
      <c r="H779" s="229"/>
      <c r="I779" s="229"/>
      <c r="J779" s="229"/>
      <c r="K779" s="229"/>
      <c r="L779" s="229"/>
      <c r="M779" s="229"/>
      <c r="N779" s="229"/>
      <c r="O779" s="229"/>
      <c r="P779" s="229"/>
      <c r="Q779" s="229"/>
      <c r="R779" s="229"/>
    </row>
    <row r="780" spans="1:18">
      <c r="A780" s="229"/>
      <c r="B780" s="229"/>
      <c r="C780" s="229"/>
      <c r="D780" s="229"/>
      <c r="E780" s="229"/>
      <c r="F780" s="229"/>
      <c r="G780" s="229"/>
      <c r="H780" s="229"/>
      <c r="I780" s="229"/>
      <c r="J780" s="229"/>
      <c r="K780" s="229"/>
      <c r="L780" s="229"/>
      <c r="M780" s="229"/>
      <c r="N780" s="229"/>
      <c r="O780" s="229"/>
      <c r="P780" s="229"/>
      <c r="Q780" s="229"/>
      <c r="R780" s="229"/>
    </row>
    <row r="781" spans="1:18">
      <c r="A781" s="229"/>
      <c r="B781" s="229"/>
      <c r="C781" s="229"/>
      <c r="D781" s="229"/>
      <c r="E781" s="229"/>
      <c r="F781" s="229"/>
      <c r="G781" s="229"/>
      <c r="H781" s="229"/>
      <c r="I781" s="229"/>
      <c r="J781" s="229"/>
      <c r="K781" s="229"/>
      <c r="L781" s="229"/>
      <c r="M781" s="229"/>
      <c r="N781" s="229"/>
      <c r="O781" s="229"/>
      <c r="P781" s="229"/>
      <c r="Q781" s="229"/>
      <c r="R781" s="229"/>
    </row>
    <row r="782" spans="1:18">
      <c r="A782" s="229"/>
      <c r="B782" s="229"/>
      <c r="C782" s="229"/>
      <c r="D782" s="229"/>
      <c r="E782" s="229"/>
      <c r="F782" s="229"/>
      <c r="G782" s="229"/>
      <c r="H782" s="229"/>
      <c r="I782" s="229"/>
      <c r="J782" s="229"/>
      <c r="K782" s="229"/>
      <c r="L782" s="229"/>
      <c r="M782" s="229"/>
      <c r="N782" s="229"/>
      <c r="O782" s="229"/>
      <c r="P782" s="229"/>
      <c r="Q782" s="229"/>
      <c r="R782" s="229"/>
    </row>
    <row r="783" spans="1:18">
      <c r="A783" s="229"/>
      <c r="B783" s="229"/>
      <c r="C783" s="229"/>
      <c r="D783" s="229"/>
      <c r="E783" s="229"/>
      <c r="F783" s="229"/>
      <c r="G783" s="229"/>
      <c r="H783" s="229"/>
      <c r="I783" s="229"/>
      <c r="J783" s="229"/>
      <c r="K783" s="229"/>
      <c r="L783" s="229"/>
      <c r="M783" s="229"/>
      <c r="N783" s="229"/>
      <c r="O783" s="229"/>
      <c r="P783" s="229"/>
      <c r="Q783" s="229"/>
      <c r="R783" s="229"/>
    </row>
    <row r="784" spans="1:18">
      <c r="A784" s="229"/>
      <c r="B784" s="229"/>
      <c r="C784" s="229"/>
      <c r="D784" s="229"/>
      <c r="E784" s="229"/>
      <c r="F784" s="229"/>
      <c r="G784" s="229"/>
      <c r="H784" s="229"/>
      <c r="I784" s="229"/>
      <c r="J784" s="229"/>
      <c r="K784" s="229"/>
      <c r="L784" s="229"/>
      <c r="M784" s="229"/>
      <c r="N784" s="229"/>
      <c r="O784" s="229"/>
      <c r="P784" s="229"/>
      <c r="Q784" s="229"/>
      <c r="R784" s="229"/>
    </row>
    <row r="785" spans="1:18">
      <c r="A785" s="229"/>
      <c r="B785" s="229"/>
      <c r="C785" s="229"/>
      <c r="D785" s="229"/>
      <c r="E785" s="229"/>
      <c r="F785" s="229"/>
      <c r="G785" s="229"/>
      <c r="H785" s="229"/>
      <c r="I785" s="229"/>
      <c r="J785" s="229"/>
      <c r="K785" s="229"/>
      <c r="L785" s="229"/>
      <c r="M785" s="229"/>
      <c r="N785" s="229"/>
      <c r="O785" s="229"/>
      <c r="P785" s="229"/>
      <c r="Q785" s="229"/>
      <c r="R785" s="229"/>
    </row>
    <row r="786" spans="1:18">
      <c r="A786" s="229"/>
      <c r="B786" s="229"/>
      <c r="C786" s="229"/>
      <c r="D786" s="229"/>
      <c r="E786" s="229"/>
      <c r="F786" s="229"/>
      <c r="G786" s="229"/>
      <c r="H786" s="229"/>
      <c r="I786" s="229"/>
      <c r="J786" s="229"/>
      <c r="K786" s="229"/>
      <c r="L786" s="229"/>
      <c r="M786" s="229"/>
      <c r="N786" s="229"/>
      <c r="O786" s="229"/>
      <c r="P786" s="229"/>
      <c r="Q786" s="229"/>
      <c r="R786" s="229"/>
    </row>
    <row r="787" spans="1:18">
      <c r="A787" s="229"/>
      <c r="B787" s="229"/>
      <c r="C787" s="229"/>
      <c r="D787" s="229"/>
      <c r="E787" s="229"/>
      <c r="F787" s="229"/>
      <c r="G787" s="229"/>
      <c r="H787" s="229"/>
      <c r="I787" s="229"/>
      <c r="J787" s="229"/>
      <c r="K787" s="229"/>
      <c r="L787" s="229"/>
      <c r="M787" s="229"/>
      <c r="N787" s="229"/>
      <c r="O787" s="229"/>
      <c r="P787" s="229"/>
      <c r="Q787" s="229"/>
      <c r="R787" s="229"/>
    </row>
    <row r="788" spans="1:18">
      <c r="A788" s="229"/>
      <c r="B788" s="229"/>
      <c r="C788" s="229"/>
      <c r="D788" s="229"/>
      <c r="E788" s="229"/>
      <c r="F788" s="229"/>
      <c r="G788" s="229"/>
      <c r="H788" s="229"/>
      <c r="I788" s="229"/>
      <c r="J788" s="229"/>
      <c r="K788" s="229"/>
      <c r="L788" s="229"/>
      <c r="M788" s="229"/>
      <c r="N788" s="229"/>
      <c r="O788" s="229"/>
      <c r="P788" s="229"/>
      <c r="Q788" s="229"/>
      <c r="R788" s="229"/>
    </row>
    <row r="789" spans="1:18">
      <c r="A789" s="229"/>
      <c r="B789" s="229"/>
      <c r="C789" s="229"/>
      <c r="D789" s="229"/>
      <c r="E789" s="229"/>
      <c r="F789" s="229"/>
      <c r="G789" s="229"/>
      <c r="H789" s="229"/>
      <c r="I789" s="229"/>
      <c r="J789" s="229"/>
      <c r="K789" s="229"/>
      <c r="L789" s="229"/>
      <c r="M789" s="229"/>
      <c r="N789" s="229"/>
      <c r="O789" s="229"/>
      <c r="P789" s="229"/>
      <c r="Q789" s="229"/>
      <c r="R789" s="229"/>
    </row>
    <row r="790" spans="1:18">
      <c r="A790" s="229"/>
      <c r="B790" s="229"/>
      <c r="C790" s="229"/>
      <c r="D790" s="229"/>
      <c r="E790" s="229"/>
      <c r="F790" s="229"/>
      <c r="G790" s="229"/>
      <c r="H790" s="229"/>
      <c r="I790" s="229"/>
      <c r="J790" s="229"/>
      <c r="K790" s="229"/>
      <c r="L790" s="229"/>
      <c r="M790" s="229"/>
      <c r="N790" s="229"/>
      <c r="O790" s="229"/>
      <c r="P790" s="229"/>
      <c r="Q790" s="229"/>
      <c r="R790" s="229"/>
    </row>
    <row r="791" spans="1:18">
      <c r="A791" s="229"/>
      <c r="B791" s="229"/>
      <c r="C791" s="229"/>
      <c r="D791" s="229"/>
      <c r="E791" s="229"/>
      <c r="F791" s="229"/>
      <c r="G791" s="229"/>
      <c r="H791" s="229"/>
      <c r="I791" s="229"/>
      <c r="J791" s="229"/>
      <c r="K791" s="229"/>
      <c r="L791" s="229"/>
      <c r="M791" s="229"/>
      <c r="N791" s="229"/>
      <c r="O791" s="229"/>
      <c r="P791" s="229"/>
      <c r="Q791" s="229"/>
      <c r="R791" s="229"/>
    </row>
    <row r="792" spans="1:18">
      <c r="A792" s="229"/>
      <c r="B792" s="229"/>
      <c r="C792" s="229"/>
      <c r="D792" s="229"/>
      <c r="E792" s="229"/>
      <c r="F792" s="229"/>
      <c r="G792" s="229"/>
      <c r="H792" s="229"/>
      <c r="I792" s="229"/>
      <c r="J792" s="229"/>
      <c r="K792" s="229"/>
      <c r="L792" s="229"/>
      <c r="M792" s="229"/>
      <c r="N792" s="229"/>
      <c r="O792" s="229"/>
      <c r="P792" s="229"/>
      <c r="Q792" s="229"/>
      <c r="R792" s="229"/>
    </row>
    <row r="793" spans="1:18">
      <c r="A793" s="229"/>
      <c r="B793" s="229"/>
      <c r="C793" s="229"/>
      <c r="D793" s="229"/>
      <c r="E793" s="229"/>
      <c r="F793" s="229"/>
      <c r="G793" s="229"/>
      <c r="H793" s="229"/>
      <c r="I793" s="229"/>
      <c r="J793" s="229"/>
      <c r="K793" s="229"/>
      <c r="L793" s="229"/>
      <c r="M793" s="229"/>
      <c r="N793" s="229"/>
      <c r="O793" s="229"/>
      <c r="P793" s="229"/>
      <c r="Q793" s="229"/>
      <c r="R793" s="229"/>
    </row>
    <row r="794" spans="1:18">
      <c r="A794" s="229"/>
      <c r="B794" s="229"/>
      <c r="C794" s="229"/>
      <c r="D794" s="229"/>
      <c r="E794" s="229"/>
      <c r="F794" s="229"/>
      <c r="G794" s="229"/>
      <c r="H794" s="229"/>
      <c r="I794" s="229"/>
      <c r="J794" s="229"/>
      <c r="K794" s="229"/>
      <c r="L794" s="229"/>
      <c r="M794" s="229"/>
      <c r="N794" s="229"/>
      <c r="O794" s="229"/>
      <c r="P794" s="229"/>
      <c r="Q794" s="229"/>
      <c r="R794" s="229"/>
    </row>
    <row r="795" spans="1:18">
      <c r="A795" s="229"/>
      <c r="B795" s="229"/>
      <c r="C795" s="229"/>
      <c r="D795" s="229"/>
      <c r="E795" s="229"/>
      <c r="F795" s="229"/>
      <c r="G795" s="229"/>
      <c r="H795" s="229"/>
      <c r="I795" s="229"/>
      <c r="J795" s="229"/>
      <c r="K795" s="229"/>
      <c r="L795" s="229"/>
      <c r="M795" s="229"/>
      <c r="N795" s="229"/>
      <c r="O795" s="229"/>
      <c r="P795" s="229"/>
      <c r="Q795" s="229"/>
      <c r="R795" s="229"/>
    </row>
    <row r="796" spans="1:18">
      <c r="A796" s="229"/>
      <c r="B796" s="229"/>
      <c r="C796" s="229"/>
      <c r="D796" s="229"/>
      <c r="E796" s="229"/>
      <c r="F796" s="229"/>
      <c r="G796" s="229"/>
      <c r="H796" s="229"/>
      <c r="I796" s="229"/>
      <c r="J796" s="229"/>
      <c r="K796" s="229"/>
      <c r="L796" s="229"/>
      <c r="M796" s="229"/>
      <c r="N796" s="229"/>
      <c r="O796" s="229"/>
      <c r="P796" s="229"/>
      <c r="Q796" s="229"/>
      <c r="R796" s="229"/>
    </row>
    <row r="797" spans="1:18">
      <c r="A797" s="229"/>
      <c r="B797" s="229"/>
      <c r="C797" s="229"/>
      <c r="D797" s="229"/>
      <c r="E797" s="229"/>
      <c r="F797" s="229"/>
      <c r="G797" s="229"/>
      <c r="H797" s="229"/>
      <c r="I797" s="229"/>
      <c r="J797" s="229"/>
      <c r="K797" s="229"/>
      <c r="L797" s="229"/>
      <c r="M797" s="229"/>
      <c r="N797" s="229"/>
      <c r="O797" s="229"/>
      <c r="P797" s="229"/>
      <c r="Q797" s="229"/>
      <c r="R797" s="229"/>
    </row>
    <row r="798" spans="1:18">
      <c r="A798" s="229"/>
      <c r="B798" s="229"/>
      <c r="C798" s="229"/>
      <c r="D798" s="229"/>
      <c r="E798" s="229"/>
      <c r="F798" s="229"/>
      <c r="G798" s="229"/>
      <c r="H798" s="229"/>
      <c r="I798" s="229"/>
      <c r="J798" s="229"/>
      <c r="K798" s="229"/>
      <c r="L798" s="229"/>
      <c r="M798" s="229"/>
      <c r="N798" s="229"/>
      <c r="O798" s="229"/>
      <c r="P798" s="229"/>
      <c r="Q798" s="229"/>
      <c r="R798" s="229"/>
    </row>
    <row r="799" spans="1:18">
      <c r="A799" s="229"/>
      <c r="B799" s="229"/>
      <c r="C799" s="229"/>
      <c r="D799" s="229"/>
      <c r="E799" s="229"/>
      <c r="F799" s="229"/>
      <c r="G799" s="229"/>
      <c r="H799" s="229"/>
      <c r="I799" s="229"/>
      <c r="J799" s="229"/>
      <c r="K799" s="229"/>
      <c r="L799" s="229"/>
      <c r="M799" s="229"/>
      <c r="N799" s="229"/>
      <c r="O799" s="229"/>
      <c r="P799" s="229"/>
      <c r="Q799" s="229"/>
      <c r="R799" s="229"/>
    </row>
    <row r="800" spans="1:18">
      <c r="A800" s="229"/>
      <c r="B800" s="229"/>
      <c r="C800" s="229"/>
      <c r="D800" s="229"/>
      <c r="E800" s="229"/>
      <c r="F800" s="229"/>
      <c r="G800" s="229"/>
      <c r="H800" s="229"/>
      <c r="I800" s="229"/>
      <c r="J800" s="229"/>
      <c r="K800" s="229"/>
      <c r="L800" s="229"/>
      <c r="M800" s="229"/>
      <c r="N800" s="229"/>
      <c r="O800" s="229"/>
      <c r="P800" s="229"/>
      <c r="Q800" s="229"/>
      <c r="R800" s="229"/>
    </row>
    <row r="801" spans="1:18">
      <c r="A801" s="229"/>
      <c r="B801" s="229"/>
      <c r="C801" s="229"/>
      <c r="D801" s="229"/>
      <c r="E801" s="229"/>
      <c r="F801" s="229"/>
      <c r="G801" s="229"/>
      <c r="H801" s="229"/>
      <c r="I801" s="229"/>
      <c r="J801" s="229"/>
      <c r="K801" s="229"/>
      <c r="L801" s="229"/>
      <c r="M801" s="229"/>
      <c r="N801" s="229"/>
      <c r="O801" s="229"/>
      <c r="P801" s="229"/>
      <c r="Q801" s="229"/>
      <c r="R801" s="229"/>
    </row>
    <row r="802" spans="1:18">
      <c r="A802" s="229"/>
      <c r="B802" s="229"/>
      <c r="C802" s="229"/>
      <c r="D802" s="229"/>
      <c r="E802" s="229"/>
      <c r="F802" s="229"/>
      <c r="G802" s="229"/>
      <c r="H802" s="229"/>
      <c r="I802" s="229"/>
      <c r="J802" s="229"/>
      <c r="K802" s="229"/>
      <c r="L802" s="229"/>
      <c r="M802" s="229"/>
      <c r="N802" s="229"/>
      <c r="O802" s="229"/>
      <c r="P802" s="229"/>
      <c r="Q802" s="229"/>
      <c r="R802" s="229"/>
    </row>
    <row r="803" spans="1:18">
      <c r="A803" s="229"/>
      <c r="B803" s="229"/>
      <c r="C803" s="229"/>
      <c r="D803" s="229"/>
      <c r="E803" s="229"/>
      <c r="F803" s="229"/>
      <c r="G803" s="229"/>
      <c r="H803" s="229"/>
      <c r="I803" s="229"/>
      <c r="J803" s="229"/>
      <c r="K803" s="229"/>
      <c r="L803" s="229"/>
      <c r="M803" s="229"/>
      <c r="N803" s="229"/>
      <c r="O803" s="229"/>
      <c r="P803" s="229"/>
      <c r="Q803" s="229"/>
      <c r="R803" s="229"/>
    </row>
    <row r="804" spans="1:18">
      <c r="A804" s="229"/>
      <c r="B804" s="229"/>
      <c r="C804" s="229"/>
      <c r="D804" s="229"/>
      <c r="E804" s="229"/>
      <c r="F804" s="229"/>
      <c r="G804" s="229"/>
      <c r="H804" s="229"/>
      <c r="I804" s="229"/>
      <c r="J804" s="229"/>
      <c r="K804" s="229"/>
      <c r="L804" s="229"/>
      <c r="M804" s="229"/>
      <c r="N804" s="229"/>
      <c r="O804" s="229"/>
      <c r="P804" s="229"/>
      <c r="Q804" s="229"/>
      <c r="R804" s="229"/>
    </row>
    <row r="805" spans="1:18">
      <c r="A805" s="229"/>
      <c r="B805" s="229"/>
      <c r="C805" s="229"/>
      <c r="D805" s="229"/>
      <c r="E805" s="229"/>
      <c r="F805" s="229"/>
      <c r="G805" s="229"/>
      <c r="H805" s="229"/>
      <c r="I805" s="229"/>
      <c r="J805" s="229"/>
      <c r="K805" s="229"/>
      <c r="L805" s="229"/>
      <c r="M805" s="229"/>
      <c r="N805" s="229"/>
      <c r="O805" s="229"/>
      <c r="P805" s="229"/>
      <c r="Q805" s="229"/>
      <c r="R805" s="229"/>
    </row>
    <row r="806" spans="1:18">
      <c r="A806" s="229"/>
      <c r="B806" s="229"/>
      <c r="C806" s="229"/>
      <c r="D806" s="229"/>
      <c r="E806" s="229"/>
      <c r="F806" s="229"/>
      <c r="G806" s="229"/>
      <c r="H806" s="229"/>
      <c r="I806" s="229"/>
      <c r="J806" s="229"/>
      <c r="K806" s="229"/>
      <c r="L806" s="229"/>
      <c r="M806" s="229"/>
      <c r="N806" s="229"/>
      <c r="O806" s="229"/>
      <c r="P806" s="229"/>
      <c r="Q806" s="229"/>
      <c r="R806" s="229"/>
    </row>
    <row r="807" spans="1:18">
      <c r="A807" s="229"/>
      <c r="B807" s="229"/>
      <c r="C807" s="229"/>
      <c r="D807" s="229"/>
      <c r="E807" s="229"/>
      <c r="F807" s="229"/>
      <c r="G807" s="229"/>
      <c r="H807" s="229"/>
      <c r="I807" s="229"/>
      <c r="J807" s="229"/>
      <c r="K807" s="229"/>
      <c r="L807" s="229"/>
      <c r="M807" s="229"/>
      <c r="N807" s="229"/>
      <c r="O807" s="229"/>
      <c r="P807" s="229"/>
      <c r="Q807" s="229"/>
      <c r="R807" s="229"/>
    </row>
    <row r="808" spans="1:18">
      <c r="A808" s="229"/>
      <c r="B808" s="229"/>
      <c r="C808" s="229"/>
      <c r="D808" s="229"/>
      <c r="E808" s="229"/>
      <c r="F808" s="229"/>
      <c r="G808" s="229"/>
      <c r="H808" s="229"/>
      <c r="I808" s="229"/>
      <c r="J808" s="229"/>
      <c r="K808" s="229"/>
      <c r="L808" s="229"/>
      <c r="M808" s="229"/>
      <c r="N808" s="229"/>
      <c r="O808" s="229"/>
      <c r="P808" s="229"/>
      <c r="Q808" s="229"/>
      <c r="R808" s="229"/>
    </row>
    <row r="809" spans="1:18">
      <c r="A809" s="229"/>
      <c r="B809" s="229"/>
      <c r="C809" s="229"/>
      <c r="D809" s="229"/>
      <c r="E809" s="229"/>
      <c r="F809" s="229"/>
      <c r="G809" s="229"/>
      <c r="H809" s="229"/>
      <c r="I809" s="229"/>
      <c r="J809" s="229"/>
      <c r="K809" s="229"/>
      <c r="L809" s="229"/>
      <c r="M809" s="229"/>
      <c r="N809" s="229"/>
      <c r="O809" s="229"/>
      <c r="P809" s="229"/>
      <c r="Q809" s="229"/>
      <c r="R809" s="229"/>
    </row>
    <row r="810" spans="1:18">
      <c r="A810" s="229"/>
      <c r="B810" s="229"/>
      <c r="C810" s="229"/>
      <c r="D810" s="229"/>
      <c r="E810" s="229"/>
      <c r="F810" s="229"/>
      <c r="G810" s="229"/>
      <c r="H810" s="229"/>
      <c r="I810" s="229"/>
      <c r="J810" s="229"/>
      <c r="K810" s="229"/>
      <c r="L810" s="229"/>
      <c r="M810" s="229"/>
      <c r="N810" s="229"/>
      <c r="O810" s="229"/>
      <c r="P810" s="229"/>
      <c r="Q810" s="229"/>
      <c r="R810" s="229"/>
    </row>
    <row r="811" spans="1:18">
      <c r="A811" s="229"/>
      <c r="B811" s="229"/>
      <c r="C811" s="229"/>
      <c r="D811" s="229"/>
      <c r="E811" s="229"/>
      <c r="F811" s="229"/>
      <c r="G811" s="229"/>
      <c r="H811" s="229"/>
      <c r="I811" s="229"/>
      <c r="J811" s="229"/>
      <c r="K811" s="229"/>
      <c r="L811" s="229"/>
      <c r="M811" s="229"/>
      <c r="N811" s="229"/>
      <c r="O811" s="229"/>
      <c r="P811" s="229"/>
      <c r="Q811" s="229"/>
      <c r="R811" s="229"/>
    </row>
    <row r="812" spans="1:18">
      <c r="A812" s="229"/>
      <c r="B812" s="229"/>
      <c r="C812" s="229"/>
      <c r="D812" s="229"/>
      <c r="E812" s="229"/>
      <c r="F812" s="229"/>
      <c r="G812" s="229"/>
      <c r="H812" s="229"/>
      <c r="I812" s="229"/>
      <c r="J812" s="229"/>
      <c r="K812" s="229"/>
      <c r="L812" s="229"/>
      <c r="M812" s="229"/>
      <c r="N812" s="229"/>
      <c r="O812" s="229"/>
      <c r="P812" s="229"/>
      <c r="Q812" s="229"/>
      <c r="R812" s="229"/>
    </row>
    <row r="813" spans="1:18">
      <c r="A813" s="229"/>
      <c r="B813" s="229"/>
      <c r="C813" s="229"/>
      <c r="D813" s="229"/>
      <c r="E813" s="229"/>
      <c r="F813" s="229"/>
      <c r="G813" s="229"/>
      <c r="H813" s="229"/>
      <c r="I813" s="229"/>
      <c r="J813" s="229"/>
      <c r="K813" s="229"/>
      <c r="L813" s="229"/>
      <c r="M813" s="229"/>
      <c r="N813" s="229"/>
      <c r="O813" s="229"/>
      <c r="P813" s="229"/>
      <c r="Q813" s="229"/>
      <c r="R813" s="229"/>
    </row>
    <row r="814" spans="1:18">
      <c r="A814" s="229"/>
      <c r="B814" s="229"/>
      <c r="C814" s="229"/>
      <c r="D814" s="229"/>
      <c r="E814" s="229"/>
      <c r="F814" s="229"/>
      <c r="G814" s="229"/>
      <c r="H814" s="229"/>
      <c r="I814" s="229"/>
      <c r="J814" s="229"/>
      <c r="K814" s="229"/>
      <c r="L814" s="229"/>
      <c r="M814" s="229"/>
      <c r="N814" s="229"/>
      <c r="O814" s="229"/>
      <c r="P814" s="229"/>
      <c r="Q814" s="229"/>
      <c r="R814" s="229"/>
    </row>
    <row r="815" spans="1:18">
      <c r="A815" s="229"/>
      <c r="B815" s="229"/>
      <c r="C815" s="229"/>
      <c r="D815" s="229"/>
      <c r="E815" s="229"/>
      <c r="F815" s="229"/>
      <c r="G815" s="229"/>
      <c r="H815" s="229"/>
      <c r="I815" s="229"/>
      <c r="J815" s="229"/>
      <c r="K815" s="229"/>
      <c r="L815" s="229"/>
      <c r="M815" s="229"/>
      <c r="N815" s="229"/>
      <c r="O815" s="229"/>
      <c r="P815" s="229"/>
      <c r="Q815" s="229"/>
      <c r="R815" s="229"/>
    </row>
    <row r="816" spans="1:18">
      <c r="A816" s="229"/>
      <c r="B816" s="229"/>
      <c r="C816" s="229"/>
      <c r="D816" s="229"/>
      <c r="E816" s="229"/>
      <c r="F816" s="229"/>
      <c r="G816" s="229"/>
      <c r="H816" s="229"/>
      <c r="I816" s="229"/>
      <c r="J816" s="229"/>
      <c r="K816" s="229"/>
      <c r="L816" s="229"/>
      <c r="M816" s="229"/>
      <c r="N816" s="229"/>
      <c r="O816" s="229"/>
      <c r="P816" s="229"/>
      <c r="Q816" s="229"/>
      <c r="R816" s="229"/>
    </row>
    <row r="817" spans="1:18">
      <c r="A817" s="229"/>
      <c r="B817" s="229"/>
      <c r="C817" s="229"/>
      <c r="D817" s="229"/>
      <c r="E817" s="229"/>
      <c r="F817" s="229"/>
      <c r="G817" s="229"/>
      <c r="H817" s="229"/>
      <c r="I817" s="229"/>
      <c r="J817" s="229"/>
      <c r="K817" s="229"/>
      <c r="L817" s="229"/>
      <c r="M817" s="229"/>
      <c r="N817" s="229"/>
      <c r="O817" s="229"/>
      <c r="P817" s="229"/>
      <c r="Q817" s="229"/>
      <c r="R817" s="229"/>
    </row>
    <row r="818" spans="1:18">
      <c r="A818" s="229"/>
      <c r="B818" s="229"/>
      <c r="C818" s="229"/>
      <c r="D818" s="229"/>
      <c r="E818" s="229"/>
      <c r="F818" s="229"/>
      <c r="G818" s="229"/>
      <c r="H818" s="229"/>
      <c r="I818" s="229"/>
      <c r="J818" s="229"/>
      <c r="K818" s="229"/>
      <c r="L818" s="229"/>
      <c r="M818" s="229"/>
      <c r="N818" s="229"/>
      <c r="O818" s="229"/>
      <c r="P818" s="229"/>
      <c r="Q818" s="229"/>
      <c r="R818" s="229"/>
    </row>
    <row r="819" spans="1:18">
      <c r="A819" s="229"/>
      <c r="B819" s="229"/>
      <c r="C819" s="229"/>
      <c r="D819" s="229"/>
      <c r="E819" s="229"/>
      <c r="F819" s="229"/>
      <c r="G819" s="229"/>
      <c r="H819" s="229"/>
      <c r="I819" s="229"/>
      <c r="J819" s="229"/>
      <c r="K819" s="229"/>
      <c r="L819" s="229"/>
      <c r="M819" s="229"/>
      <c r="N819" s="229"/>
      <c r="O819" s="229"/>
      <c r="P819" s="229"/>
      <c r="Q819" s="229"/>
      <c r="R819" s="229"/>
    </row>
    <row r="820" spans="1:18">
      <c r="A820" s="229"/>
      <c r="B820" s="229"/>
      <c r="C820" s="229"/>
      <c r="D820" s="229"/>
      <c r="E820" s="229"/>
      <c r="F820" s="229"/>
      <c r="G820" s="229"/>
      <c r="H820" s="229"/>
      <c r="I820" s="229"/>
      <c r="J820" s="229"/>
      <c r="K820" s="229"/>
      <c r="L820" s="229"/>
      <c r="M820" s="229"/>
      <c r="N820" s="229"/>
      <c r="O820" s="229"/>
      <c r="P820" s="229"/>
      <c r="Q820" s="229"/>
      <c r="R820" s="229"/>
    </row>
    <row r="821" spans="1:18">
      <c r="A821" s="229"/>
      <c r="B821" s="229"/>
      <c r="C821" s="229"/>
      <c r="D821" s="229"/>
      <c r="E821" s="229"/>
      <c r="F821" s="229"/>
      <c r="G821" s="229"/>
      <c r="H821" s="229"/>
      <c r="I821" s="229"/>
      <c r="J821" s="229"/>
      <c r="K821" s="229"/>
      <c r="L821" s="229"/>
      <c r="M821" s="229"/>
      <c r="N821" s="229"/>
      <c r="O821" s="229"/>
      <c r="P821" s="229"/>
      <c r="Q821" s="229"/>
      <c r="R821" s="229"/>
    </row>
    <row r="822" spans="1:18">
      <c r="A822" s="229"/>
      <c r="B822" s="229"/>
      <c r="C822" s="229"/>
      <c r="D822" s="229"/>
      <c r="E822" s="229"/>
      <c r="F822" s="229"/>
      <c r="G822" s="229"/>
      <c r="H822" s="229"/>
      <c r="I822" s="229"/>
      <c r="J822" s="229"/>
      <c r="K822" s="229"/>
      <c r="L822" s="229"/>
      <c r="M822" s="229"/>
      <c r="N822" s="229"/>
      <c r="O822" s="229"/>
      <c r="P822" s="229"/>
      <c r="Q822" s="229"/>
      <c r="R822" s="229"/>
    </row>
    <row r="823" spans="1:18">
      <c r="A823" s="229"/>
      <c r="B823" s="229"/>
      <c r="C823" s="229"/>
      <c r="D823" s="229"/>
      <c r="E823" s="229"/>
      <c r="F823" s="229"/>
      <c r="G823" s="229"/>
      <c r="H823" s="229"/>
      <c r="I823" s="229"/>
      <c r="J823" s="229"/>
      <c r="K823" s="229"/>
      <c r="L823" s="229"/>
      <c r="M823" s="229"/>
      <c r="N823" s="229"/>
      <c r="O823" s="229"/>
      <c r="P823" s="229"/>
      <c r="Q823" s="229"/>
      <c r="R823" s="229"/>
    </row>
    <row r="824" spans="1:18">
      <c r="A824" s="229"/>
      <c r="B824" s="229"/>
      <c r="C824" s="229"/>
      <c r="D824" s="229"/>
      <c r="E824" s="229"/>
      <c r="F824" s="229"/>
      <c r="G824" s="229"/>
      <c r="H824" s="229"/>
      <c r="I824" s="229"/>
      <c r="J824" s="229"/>
      <c r="K824" s="229"/>
      <c r="L824" s="229"/>
      <c r="M824" s="229"/>
      <c r="N824" s="229"/>
      <c r="O824" s="229"/>
      <c r="P824" s="229"/>
      <c r="Q824" s="229"/>
      <c r="R824" s="229"/>
    </row>
    <row r="825" spans="1:18">
      <c r="A825" s="229"/>
      <c r="B825" s="229"/>
      <c r="C825" s="229"/>
      <c r="D825" s="229"/>
      <c r="E825" s="229"/>
      <c r="F825" s="229"/>
      <c r="G825" s="229"/>
      <c r="H825" s="229"/>
      <c r="I825" s="229"/>
      <c r="J825" s="229"/>
      <c r="K825" s="229"/>
      <c r="L825" s="229"/>
      <c r="M825" s="229"/>
      <c r="N825" s="229"/>
      <c r="O825" s="229"/>
      <c r="P825" s="229"/>
      <c r="Q825" s="229"/>
      <c r="R825" s="229"/>
    </row>
    <row r="826" spans="1:18">
      <c r="A826" s="229"/>
      <c r="B826" s="229"/>
      <c r="C826" s="229"/>
      <c r="D826" s="229"/>
      <c r="E826" s="229"/>
      <c r="F826" s="229"/>
      <c r="G826" s="229"/>
      <c r="H826" s="229"/>
      <c r="I826" s="229"/>
      <c r="J826" s="229"/>
      <c r="K826" s="229"/>
      <c r="L826" s="229"/>
      <c r="M826" s="229"/>
      <c r="N826" s="229"/>
      <c r="O826" s="229"/>
      <c r="P826" s="229"/>
      <c r="Q826" s="229"/>
      <c r="R826" s="229"/>
    </row>
    <row r="827" spans="1:18">
      <c r="A827" s="229"/>
      <c r="B827" s="229"/>
      <c r="C827" s="229"/>
      <c r="D827" s="229"/>
      <c r="E827" s="229"/>
      <c r="F827" s="229"/>
      <c r="G827" s="229"/>
      <c r="H827" s="229"/>
      <c r="I827" s="229"/>
      <c r="J827" s="229"/>
      <c r="K827" s="229"/>
      <c r="L827" s="229"/>
      <c r="M827" s="229"/>
      <c r="N827" s="229"/>
      <c r="O827" s="229"/>
      <c r="P827" s="229"/>
      <c r="Q827" s="229"/>
      <c r="R827" s="229"/>
    </row>
    <row r="828" spans="1:18">
      <c r="A828" s="229"/>
      <c r="B828" s="229"/>
      <c r="C828" s="229"/>
      <c r="D828" s="229"/>
      <c r="E828" s="229"/>
      <c r="F828" s="229"/>
      <c r="G828" s="229"/>
      <c r="H828" s="229"/>
      <c r="I828" s="229"/>
      <c r="J828" s="229"/>
      <c r="K828" s="229"/>
      <c r="L828" s="229"/>
      <c r="M828" s="229"/>
      <c r="N828" s="229"/>
      <c r="O828" s="229"/>
      <c r="P828" s="229"/>
      <c r="Q828" s="229"/>
      <c r="R828" s="229"/>
    </row>
    <row r="829" spans="1:18">
      <c r="A829" s="229"/>
      <c r="B829" s="229"/>
      <c r="C829" s="229"/>
      <c r="D829" s="229"/>
      <c r="E829" s="229"/>
      <c r="F829" s="229"/>
      <c r="G829" s="229"/>
      <c r="H829" s="229"/>
      <c r="I829" s="229"/>
      <c r="J829" s="229"/>
      <c r="K829" s="229"/>
      <c r="L829" s="229"/>
      <c r="M829" s="229"/>
      <c r="N829" s="229"/>
      <c r="O829" s="229"/>
      <c r="P829" s="229"/>
      <c r="Q829" s="229"/>
      <c r="R829" s="229"/>
    </row>
    <row r="830" spans="1:18">
      <c r="A830" s="229"/>
      <c r="B830" s="229"/>
      <c r="C830" s="229"/>
      <c r="D830" s="229"/>
      <c r="E830" s="229"/>
      <c r="F830" s="229"/>
      <c r="G830" s="229"/>
      <c r="H830" s="229"/>
      <c r="I830" s="229"/>
      <c r="J830" s="229"/>
      <c r="K830" s="229"/>
      <c r="L830" s="229"/>
      <c r="M830" s="229"/>
      <c r="N830" s="229"/>
      <c r="O830" s="229"/>
      <c r="P830" s="229"/>
      <c r="Q830" s="229"/>
      <c r="R830" s="229"/>
    </row>
    <row r="831" spans="1:18">
      <c r="A831" s="229"/>
      <c r="B831" s="229"/>
      <c r="C831" s="229"/>
      <c r="D831" s="229"/>
      <c r="E831" s="229"/>
      <c r="F831" s="229"/>
      <c r="G831" s="229"/>
      <c r="H831" s="229"/>
      <c r="I831" s="229"/>
      <c r="J831" s="229"/>
      <c r="K831" s="229"/>
      <c r="L831" s="229"/>
      <c r="M831" s="229"/>
      <c r="N831" s="229"/>
      <c r="O831" s="229"/>
      <c r="P831" s="229"/>
      <c r="Q831" s="229"/>
      <c r="R831" s="229"/>
    </row>
    <row r="832" spans="1:18">
      <c r="A832" s="229"/>
      <c r="B832" s="229"/>
      <c r="C832" s="229"/>
      <c r="D832" s="229"/>
      <c r="E832" s="229"/>
      <c r="F832" s="229"/>
      <c r="G832" s="229"/>
      <c r="H832" s="229"/>
      <c r="I832" s="229"/>
      <c r="J832" s="229"/>
      <c r="K832" s="229"/>
      <c r="L832" s="229"/>
      <c r="M832" s="229"/>
      <c r="N832" s="229"/>
      <c r="O832" s="229"/>
      <c r="P832" s="229"/>
      <c r="Q832" s="229"/>
      <c r="R832" s="229"/>
    </row>
    <row r="833" spans="1:18">
      <c r="A833" s="229"/>
      <c r="B833" s="229"/>
      <c r="C833" s="229"/>
      <c r="D833" s="229"/>
      <c r="E833" s="229"/>
      <c r="F833" s="229"/>
      <c r="G833" s="229"/>
      <c r="H833" s="229"/>
      <c r="I833" s="229"/>
      <c r="J833" s="229"/>
      <c r="K833" s="229"/>
      <c r="L833" s="229"/>
      <c r="M833" s="229"/>
      <c r="N833" s="229"/>
      <c r="O833" s="229"/>
      <c r="P833" s="229"/>
      <c r="Q833" s="229"/>
      <c r="R833" s="229"/>
    </row>
    <row r="834" spans="1:18">
      <c r="A834" s="229"/>
      <c r="B834" s="229"/>
      <c r="C834" s="229"/>
      <c r="D834" s="229"/>
      <c r="E834" s="229"/>
      <c r="F834" s="229"/>
      <c r="G834" s="229"/>
      <c r="H834" s="229"/>
      <c r="I834" s="229"/>
      <c r="J834" s="229"/>
      <c r="K834" s="229"/>
      <c r="L834" s="229"/>
      <c r="M834" s="229"/>
      <c r="N834" s="229"/>
      <c r="O834" s="229"/>
      <c r="P834" s="229"/>
      <c r="Q834" s="229"/>
      <c r="R834" s="229"/>
    </row>
    <row r="835" spans="1:18">
      <c r="A835" s="229"/>
      <c r="B835" s="229"/>
      <c r="C835" s="229"/>
      <c r="D835" s="229"/>
      <c r="E835" s="229"/>
      <c r="F835" s="229"/>
      <c r="G835" s="229"/>
      <c r="H835" s="229"/>
      <c r="I835" s="229"/>
      <c r="J835" s="229"/>
      <c r="K835" s="229"/>
      <c r="L835" s="229"/>
      <c r="M835" s="229"/>
      <c r="N835" s="229"/>
      <c r="O835" s="229"/>
      <c r="P835" s="229"/>
      <c r="Q835" s="229"/>
      <c r="R835" s="229"/>
    </row>
    <row r="836" spans="1:18">
      <c r="A836" s="229"/>
      <c r="B836" s="229"/>
      <c r="C836" s="229"/>
      <c r="D836" s="229"/>
      <c r="E836" s="229"/>
      <c r="F836" s="229"/>
      <c r="G836" s="229"/>
      <c r="H836" s="229"/>
      <c r="I836" s="229"/>
      <c r="J836" s="229"/>
      <c r="K836" s="229"/>
      <c r="L836" s="229"/>
      <c r="M836" s="229"/>
      <c r="N836" s="229"/>
      <c r="O836" s="229"/>
      <c r="P836" s="229"/>
      <c r="Q836" s="229"/>
      <c r="R836" s="229"/>
    </row>
    <row r="837" spans="1:18">
      <c r="A837" s="229"/>
      <c r="B837" s="229"/>
      <c r="C837" s="229"/>
      <c r="D837" s="229"/>
      <c r="E837" s="229"/>
      <c r="F837" s="229"/>
      <c r="G837" s="229"/>
      <c r="H837" s="229"/>
      <c r="I837" s="229"/>
      <c r="J837" s="229"/>
      <c r="K837" s="229"/>
      <c r="L837" s="229"/>
      <c r="M837" s="229"/>
      <c r="N837" s="229"/>
      <c r="O837" s="229"/>
      <c r="P837" s="229"/>
      <c r="Q837" s="229"/>
      <c r="R837" s="229"/>
    </row>
    <row r="838" spans="1:18">
      <c r="A838" s="229"/>
      <c r="B838" s="229"/>
      <c r="C838" s="229"/>
      <c r="D838" s="229"/>
      <c r="E838" s="229"/>
      <c r="F838" s="229"/>
      <c r="G838" s="229"/>
      <c r="H838" s="229"/>
      <c r="I838" s="229"/>
      <c r="J838" s="229"/>
      <c r="K838" s="229"/>
      <c r="L838" s="229"/>
      <c r="M838" s="229"/>
      <c r="N838" s="229"/>
      <c r="O838" s="229"/>
      <c r="P838" s="229"/>
      <c r="Q838" s="229"/>
      <c r="R838" s="229"/>
    </row>
  </sheetData>
  <customSheetViews>
    <customSheetView guid="{2AF3F5E9-4F61-4561-B177-4F48CBC3D886}" scale="75" colorId="22" topLeftCell="A7">
      <selection activeCell="J41" sqref="J41"/>
      <colBreaks count="1" manualBreakCount="1">
        <brk id="6" max="1048575" man="1"/>
      </colBreaks>
      <pageMargins left="0.4" right="0.4" top="0.3" bottom="0.3" header="0.5" footer="0.5"/>
      <pageSetup scale="72" orientation="portrait" r:id="rId1"/>
      <headerFooter alignWithMargins="0"/>
    </customSheetView>
    <customSheetView guid="{D7BBBF77-F838-4AB2-B5F9-DD407B90DD55}" scale="75" colorId="22" topLeftCell="A22">
      <selection activeCell="I43" sqref="I43"/>
      <colBreaks count="1" manualBreakCount="1">
        <brk id="6" max="1048575" man="1"/>
      </colBreaks>
      <pageMargins left="0.4" right="0.4" top="0.3" bottom="0.3" header="0.5" footer="0.5"/>
      <pageSetup scale="72" orientation="portrait" r:id="rId2"/>
      <headerFooter alignWithMargins="0"/>
    </customSheetView>
    <customSheetView guid="{4C413893-8AAD-4C6B-9F27-B589EDCD884E}" scale="75" colorId="22">
      <selection activeCell="I34" sqref="I34"/>
      <colBreaks count="1" manualBreakCount="1">
        <brk id="6" max="1048575" man="1"/>
      </colBreaks>
      <pageMargins left="0.4" right="0.4" top="0.3" bottom="0.3" header="0.5" footer="0.5"/>
      <pageSetup scale="72" orientation="portrait" r:id="rId3"/>
      <headerFooter alignWithMargins="0"/>
    </customSheetView>
    <customSheetView guid="{A5549170-DBF5-42F1-9039-D999624B11D4}" scale="75" colorId="22">
      <selection activeCell="I34" sqref="I34"/>
      <colBreaks count="1" manualBreakCount="1">
        <brk id="6" max="1048575" man="1"/>
      </colBreaks>
      <pageMargins left="0.4" right="0.4" top="0.3" bottom="0.3" header="0.5" footer="0.5"/>
      <pageSetup scale="72" orientation="portrait" r:id="rId4"/>
      <headerFooter alignWithMargins="0"/>
    </customSheetView>
    <customSheetView guid="{A483E518-C1FA-4CA5-BC5D-12DF2516F4BA}" scale="75" colorId="22">
      <selection activeCell="L5" sqref="L5"/>
      <colBreaks count="1" manualBreakCount="1">
        <brk id="6" max="1048575" man="1"/>
      </colBreaks>
      <pageMargins left="0.4" right="0.4" top="0.3" bottom="0.3" header="0.5" footer="0.5"/>
      <pageSetup scale="72" orientation="portrait" r:id="rId5"/>
      <headerFooter alignWithMargins="0"/>
    </customSheetView>
    <customSheetView guid="{7F4D4B31-14C7-431F-8554-797D686306A3}" scale="75" colorId="22">
      <selection activeCell="L5" sqref="L5"/>
      <colBreaks count="1" manualBreakCount="1">
        <brk id="6" max="1048575" man="1"/>
      </colBreaks>
      <pageMargins left="0.4" right="0.4" top="0.3" bottom="0.3" header="0.5" footer="0.5"/>
      <pageSetup scale="72" orientation="portrait" r:id="rId6"/>
      <headerFooter alignWithMargins="0"/>
    </customSheetView>
  </customSheetViews>
  <mergeCells count="1">
    <mergeCell ref="G73:H73"/>
  </mergeCells>
  <phoneticPr fontId="83" type="noConversion"/>
  <pageMargins left="0.4" right="0.4" top="0.3" bottom="0.3" header="0.5" footer="0.5"/>
  <pageSetup scale="67" orientation="portrait" r:id="rId7"/>
  <headerFooter alignWithMargins="0"/>
  <colBreaks count="1" manualBreakCount="1">
    <brk id="6" max="1048575" man="1"/>
  </colBreaks>
  <customProperties>
    <customPr name="_pios_id" r:id="rId8"/>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123"/>
  <sheetViews>
    <sheetView workbookViewId="0"/>
  </sheetViews>
  <sheetFormatPr defaultColWidth="9.77734375" defaultRowHeight="15"/>
  <cols>
    <col min="1" max="1" width="4.77734375" customWidth="1"/>
    <col min="2" max="2" width="47.77734375" customWidth="1"/>
    <col min="3" max="3" width="22.77734375" customWidth="1"/>
    <col min="4" max="4" width="21.44140625" customWidth="1"/>
    <col min="5" max="5" width="22.77734375" customWidth="1"/>
    <col min="8" max="8" width="19.88671875" bestFit="1" customWidth="1"/>
    <col min="15" max="15" width="12" bestFit="1" customWidth="1"/>
  </cols>
  <sheetData>
    <row r="1" spans="1:5" ht="15.75" thickBot="1">
      <c r="A1" t="str">
        <f>'Data sheet'!A53</f>
        <v>Annual Report of New York American Water Company, Inc.  - Service Area 2                          Year Ended  December 31, 2018</v>
      </c>
    </row>
    <row r="2" spans="1:5">
      <c r="A2" s="89"/>
      <c r="B2" s="90"/>
      <c r="C2" s="90"/>
      <c r="D2" s="90"/>
      <c r="E2" s="91"/>
    </row>
    <row r="3" spans="1:5" ht="15.75">
      <c r="A3" s="125" t="s">
        <v>2729</v>
      </c>
      <c r="B3" s="123"/>
      <c r="C3" s="123"/>
      <c r="D3" s="123"/>
      <c r="E3" s="140"/>
    </row>
    <row r="4" spans="1:5">
      <c r="A4" s="106"/>
      <c r="B4" s="107"/>
      <c r="C4" s="107"/>
      <c r="D4" s="136"/>
      <c r="E4" s="192"/>
    </row>
    <row r="5" spans="1:5">
      <c r="A5" s="503"/>
      <c r="B5" s="96"/>
      <c r="C5" s="96"/>
      <c r="D5" s="96"/>
      <c r="E5" s="143"/>
    </row>
    <row r="6" spans="1:5">
      <c r="A6" s="467" t="s">
        <v>1122</v>
      </c>
      <c r="B6" s="126" t="s">
        <v>3820</v>
      </c>
      <c r="C6" s="123"/>
      <c r="D6" s="123"/>
      <c r="E6" s="425" t="s">
        <v>1697</v>
      </c>
    </row>
    <row r="7" spans="1:5">
      <c r="A7" s="549" t="s">
        <v>1134</v>
      </c>
      <c r="B7" s="129" t="s">
        <v>3281</v>
      </c>
      <c r="C7" s="141"/>
      <c r="D7" s="141"/>
      <c r="E7" s="429" t="s">
        <v>3282</v>
      </c>
    </row>
    <row r="8" spans="1:5">
      <c r="A8" s="203">
        <v>1</v>
      </c>
      <c r="B8" s="107" t="s">
        <v>2730</v>
      </c>
      <c r="C8" s="107"/>
      <c r="D8" s="107"/>
      <c r="E8" s="1703"/>
    </row>
    <row r="9" spans="1:5">
      <c r="A9" s="203">
        <v>2</v>
      </c>
      <c r="B9" s="107" t="s">
        <v>2731</v>
      </c>
      <c r="C9" s="107"/>
      <c r="D9" s="107"/>
      <c r="E9" s="510"/>
    </row>
    <row r="10" spans="1:5">
      <c r="A10" s="503">
        <v>3</v>
      </c>
      <c r="B10" s="96" t="s">
        <v>2732</v>
      </c>
      <c r="C10" s="96"/>
      <c r="D10" s="96"/>
      <c r="E10" s="507"/>
    </row>
    <row r="11" spans="1:5">
      <c r="A11" s="203"/>
      <c r="B11" s="107" t="s">
        <v>2733</v>
      </c>
      <c r="C11" s="107"/>
      <c r="D11" s="107"/>
      <c r="E11" s="510"/>
    </row>
    <row r="12" spans="1:5">
      <c r="A12" s="503">
        <v>4</v>
      </c>
      <c r="B12" s="96" t="s">
        <v>2734</v>
      </c>
      <c r="C12" s="96"/>
      <c r="D12" s="96"/>
      <c r="E12" s="507"/>
    </row>
    <row r="13" spans="1:5">
      <c r="A13" s="503"/>
      <c r="B13" s="96" t="s">
        <v>2735</v>
      </c>
      <c r="C13" s="96"/>
      <c r="D13" s="96"/>
      <c r="E13" s="507"/>
    </row>
    <row r="14" spans="1:5">
      <c r="A14" s="203"/>
      <c r="B14" s="107" t="s">
        <v>2736</v>
      </c>
      <c r="C14" s="107"/>
      <c r="D14" s="107"/>
      <c r="E14" s="510"/>
    </row>
    <row r="15" spans="1:5">
      <c r="A15" s="503">
        <v>5</v>
      </c>
      <c r="B15" s="96"/>
      <c r="C15" s="96"/>
      <c r="D15" s="11"/>
      <c r="E15" s="507"/>
    </row>
    <row r="16" spans="1:5">
      <c r="A16" s="503">
        <v>6</v>
      </c>
      <c r="B16" s="96" t="s">
        <v>4011</v>
      </c>
      <c r="C16" s="96"/>
      <c r="D16" s="96"/>
      <c r="E16" s="781">
        <f>33384+4619-97445+4618+46522+67818+233</f>
        <v>59749</v>
      </c>
    </row>
    <row r="17" spans="1:5">
      <c r="A17" s="503">
        <v>7</v>
      </c>
      <c r="B17" s="96" t="s">
        <v>4175</v>
      </c>
      <c r="C17" s="96"/>
      <c r="D17" s="96"/>
      <c r="E17" s="781">
        <f>10575+2132</f>
        <v>12707</v>
      </c>
    </row>
    <row r="18" spans="1:5">
      <c r="A18" s="503">
        <v>8</v>
      </c>
      <c r="B18" s="96" t="s">
        <v>3081</v>
      </c>
      <c r="C18" s="96"/>
      <c r="D18" s="96"/>
      <c r="E18" s="781">
        <f>56+422+476+149</f>
        <v>1103</v>
      </c>
    </row>
    <row r="19" spans="1:5">
      <c r="A19" s="503">
        <v>9</v>
      </c>
      <c r="B19" s="96"/>
      <c r="C19" s="96"/>
      <c r="D19" s="96"/>
      <c r="E19" s="781"/>
    </row>
    <row r="20" spans="1:5">
      <c r="A20" s="503">
        <v>10</v>
      </c>
      <c r="B20" s="96" t="s">
        <v>4203</v>
      </c>
      <c r="C20" s="96"/>
      <c r="D20" s="96"/>
      <c r="E20" s="781">
        <f>404608+169+9874+15242+77022-1</f>
        <v>506914</v>
      </c>
    </row>
    <row r="21" spans="1:5">
      <c r="A21" s="503">
        <v>11</v>
      </c>
      <c r="B21" s="96"/>
      <c r="C21" s="96"/>
      <c r="D21" s="96"/>
      <c r="E21" s="781"/>
    </row>
    <row r="22" spans="1:5">
      <c r="A22" s="503">
        <v>12</v>
      </c>
      <c r="B22" s="96"/>
      <c r="C22" s="96"/>
      <c r="D22" s="96"/>
      <c r="E22" s="781"/>
    </row>
    <row r="23" spans="1:5">
      <c r="A23" s="503">
        <v>13</v>
      </c>
      <c r="B23" s="96"/>
      <c r="C23" s="96"/>
      <c r="D23" s="96"/>
      <c r="E23" s="781"/>
    </row>
    <row r="24" spans="1:5">
      <c r="A24" s="503">
        <v>14</v>
      </c>
      <c r="B24" s="96"/>
      <c r="C24" s="96"/>
      <c r="D24" s="96"/>
      <c r="E24" s="781"/>
    </row>
    <row r="25" spans="1:5">
      <c r="A25" s="503">
        <v>15</v>
      </c>
      <c r="B25" s="96"/>
      <c r="C25" s="96"/>
      <c r="D25" s="96"/>
      <c r="E25" s="781"/>
    </row>
    <row r="26" spans="1:5">
      <c r="A26" s="503">
        <v>16</v>
      </c>
      <c r="B26" s="96"/>
      <c r="C26" s="96"/>
      <c r="D26" s="96"/>
      <c r="E26" s="781"/>
    </row>
    <row r="27" spans="1:5">
      <c r="A27" s="503">
        <v>17</v>
      </c>
      <c r="B27" s="96"/>
      <c r="C27" s="96"/>
      <c r="D27" s="96"/>
      <c r="E27" s="781"/>
    </row>
    <row r="28" spans="1:5">
      <c r="A28" s="503">
        <v>18</v>
      </c>
      <c r="B28" s="96"/>
      <c r="C28" s="96"/>
      <c r="D28" s="96"/>
      <c r="E28" s="781"/>
    </row>
    <row r="29" spans="1:5">
      <c r="A29" s="503">
        <v>19</v>
      </c>
      <c r="B29" s="96"/>
      <c r="C29" s="96"/>
      <c r="D29" s="96"/>
      <c r="E29" s="781"/>
    </row>
    <row r="30" spans="1:5">
      <c r="A30" s="503">
        <v>20</v>
      </c>
      <c r="B30" s="96"/>
      <c r="C30" s="96"/>
      <c r="D30" s="96"/>
      <c r="E30" s="781"/>
    </row>
    <row r="31" spans="1:5">
      <c r="A31" s="503">
        <v>21</v>
      </c>
      <c r="B31" s="96"/>
      <c r="C31" s="96"/>
      <c r="D31" s="96"/>
      <c r="E31" s="781"/>
    </row>
    <row r="32" spans="1:5">
      <c r="A32" s="503">
        <v>22</v>
      </c>
      <c r="B32" s="96"/>
      <c r="C32" s="96"/>
      <c r="D32" s="96"/>
      <c r="E32" s="781"/>
    </row>
    <row r="33" spans="1:5">
      <c r="A33" s="503">
        <v>23</v>
      </c>
      <c r="B33" s="96"/>
      <c r="C33" s="96"/>
      <c r="D33" s="11"/>
      <c r="E33" s="950"/>
    </row>
    <row r="34" spans="1:5">
      <c r="A34" s="503">
        <v>24</v>
      </c>
      <c r="B34" s="96"/>
      <c r="C34" s="96"/>
      <c r="D34" s="11"/>
      <c r="E34" s="781"/>
    </row>
    <row r="35" spans="1:5">
      <c r="A35" s="503">
        <v>25</v>
      </c>
      <c r="B35" s="96"/>
      <c r="C35" s="96"/>
      <c r="D35" s="96"/>
      <c r="E35" s="781"/>
    </row>
    <row r="36" spans="1:5">
      <c r="A36" s="503">
        <v>26</v>
      </c>
      <c r="B36" s="96"/>
      <c r="C36" s="96"/>
      <c r="D36" s="96"/>
      <c r="E36" s="781"/>
    </row>
    <row r="37" spans="1:5">
      <c r="A37" s="503">
        <v>27</v>
      </c>
      <c r="B37" s="96"/>
      <c r="C37" s="96"/>
      <c r="D37" s="96"/>
      <c r="E37" s="781"/>
    </row>
    <row r="38" spans="1:5">
      <c r="A38" s="503">
        <v>28</v>
      </c>
      <c r="B38" s="96"/>
      <c r="C38" s="96"/>
      <c r="D38" s="96"/>
      <c r="E38" s="781"/>
    </row>
    <row r="39" spans="1:5">
      <c r="A39" s="503">
        <v>29</v>
      </c>
      <c r="B39" s="96"/>
      <c r="C39" s="96"/>
      <c r="D39" s="96"/>
      <c r="E39" s="781"/>
    </row>
    <row r="40" spans="1:5">
      <c r="A40" s="503">
        <v>30</v>
      </c>
      <c r="B40" s="96"/>
      <c r="C40" s="96"/>
      <c r="D40" s="96"/>
      <c r="E40" s="781"/>
    </row>
    <row r="41" spans="1:5">
      <c r="A41" s="503">
        <v>31</v>
      </c>
      <c r="B41" s="96"/>
      <c r="C41" s="96"/>
      <c r="D41" s="96"/>
      <c r="E41" s="781"/>
    </row>
    <row r="42" spans="1:5">
      <c r="A42" s="503">
        <v>32</v>
      </c>
      <c r="B42" s="96"/>
      <c r="C42" s="96"/>
      <c r="D42" s="96"/>
      <c r="E42" s="781"/>
    </row>
    <row r="43" spans="1:5">
      <c r="A43" s="503">
        <v>33</v>
      </c>
      <c r="B43" s="96"/>
      <c r="C43" s="96"/>
      <c r="D43" s="96"/>
      <c r="E43" s="781"/>
    </row>
    <row r="44" spans="1:5">
      <c r="A44" s="503">
        <v>34</v>
      </c>
      <c r="B44" s="96"/>
      <c r="C44" s="96"/>
      <c r="D44" s="96"/>
      <c r="E44" s="781"/>
    </row>
    <row r="45" spans="1:5">
      <c r="A45" s="503">
        <v>35</v>
      </c>
      <c r="B45" s="96"/>
      <c r="C45" s="96"/>
      <c r="D45" s="96"/>
      <c r="E45" s="781"/>
    </row>
    <row r="46" spans="1:5">
      <c r="A46" s="503">
        <v>36</v>
      </c>
      <c r="B46" s="96"/>
      <c r="C46" s="96"/>
      <c r="D46" s="96"/>
      <c r="E46" s="781"/>
    </row>
    <row r="47" spans="1:5">
      <c r="A47" s="503">
        <v>37</v>
      </c>
      <c r="B47" s="96"/>
      <c r="C47" s="96"/>
      <c r="D47" s="96"/>
      <c r="E47" s="781"/>
    </row>
    <row r="48" spans="1:5">
      <c r="A48" s="503">
        <v>38</v>
      </c>
      <c r="B48" s="96"/>
      <c r="C48" s="96"/>
      <c r="D48" s="96"/>
      <c r="E48" s="781"/>
    </row>
    <row r="49" spans="1:5">
      <c r="A49" s="503">
        <v>39</v>
      </c>
      <c r="B49" s="96"/>
      <c r="C49" s="96"/>
      <c r="D49" s="96"/>
      <c r="E49" s="781"/>
    </row>
    <row r="50" spans="1:5">
      <c r="A50" s="503">
        <v>40</v>
      </c>
      <c r="B50" s="96"/>
      <c r="C50" s="96"/>
      <c r="D50" s="96"/>
      <c r="E50" s="781"/>
    </row>
    <row r="51" spans="1:5">
      <c r="A51" s="503">
        <v>41</v>
      </c>
      <c r="B51" s="96"/>
      <c r="C51" s="96"/>
      <c r="D51" s="11"/>
      <c r="E51" s="781"/>
    </row>
    <row r="52" spans="1:5">
      <c r="A52" s="503">
        <v>42</v>
      </c>
      <c r="B52" s="96"/>
      <c r="C52" s="96"/>
      <c r="D52" s="96"/>
      <c r="E52" s="781"/>
    </row>
    <row r="53" spans="1:5">
      <c r="A53" s="503">
        <v>43</v>
      </c>
      <c r="B53" s="96"/>
      <c r="C53" s="96"/>
      <c r="D53" s="96"/>
      <c r="E53" s="781"/>
    </row>
    <row r="54" spans="1:5">
      <c r="A54" s="503">
        <v>44</v>
      </c>
      <c r="B54" s="96"/>
      <c r="C54" s="96"/>
      <c r="D54" s="96"/>
      <c r="E54" s="781"/>
    </row>
    <row r="55" spans="1:5">
      <c r="A55" s="503">
        <v>45</v>
      </c>
      <c r="B55" s="96"/>
      <c r="C55" s="96"/>
      <c r="D55" s="96"/>
      <c r="E55" s="781"/>
    </row>
    <row r="56" spans="1:5">
      <c r="A56" s="503">
        <v>46</v>
      </c>
      <c r="B56" s="96"/>
      <c r="C56" s="96"/>
      <c r="D56" s="96"/>
      <c r="E56" s="781"/>
    </row>
    <row r="57" spans="1:5">
      <c r="A57" s="503">
        <v>47</v>
      </c>
      <c r="B57" s="96"/>
      <c r="C57" s="96"/>
      <c r="D57" s="96"/>
      <c r="E57" s="781"/>
    </row>
    <row r="58" spans="1:5">
      <c r="A58" s="503">
        <v>48</v>
      </c>
      <c r="B58" s="96"/>
      <c r="C58" s="96"/>
      <c r="D58" s="96"/>
      <c r="E58" s="781"/>
    </row>
    <row r="59" spans="1:5" ht="15.75" thickBot="1">
      <c r="A59" s="726">
        <v>49</v>
      </c>
      <c r="B59" s="119" t="s">
        <v>1940</v>
      </c>
      <c r="C59" s="119"/>
      <c r="D59" s="133"/>
      <c r="E59" s="461">
        <f>SUM(E8:E58)</f>
        <v>580473</v>
      </c>
    </row>
    <row r="60" spans="1:5">
      <c r="A60" s="11"/>
      <c r="B60" s="126"/>
      <c r="C60" s="11"/>
      <c r="D60" s="96"/>
      <c r="E60" s="96" t="s">
        <v>1527</v>
      </c>
    </row>
    <row r="61" spans="1:5">
      <c r="A61" s="123" t="s">
        <v>2737</v>
      </c>
      <c r="B61" s="126"/>
      <c r="C61" s="123"/>
      <c r="D61" s="123"/>
      <c r="E61" s="123"/>
    </row>
    <row r="62" spans="1:5">
      <c r="A62" s="96"/>
      <c r="B62" s="126"/>
      <c r="C62" s="123"/>
      <c r="D62" s="96"/>
      <c r="E62" s="96"/>
    </row>
    <row r="64" spans="1:5" ht="15.75">
      <c r="A64" s="11"/>
      <c r="B64" s="512" t="s">
        <v>1965</v>
      </c>
    </row>
    <row r="67" spans="1:5" ht="15.75" thickBot="1">
      <c r="A67" s="493"/>
    </row>
    <row r="68" spans="1:5">
      <c r="A68" s="137"/>
      <c r="B68" s="138"/>
      <c r="C68" s="138"/>
      <c r="D68" s="138"/>
      <c r="E68" s="139"/>
    </row>
    <row r="69" spans="1:5" ht="15.75">
      <c r="A69" s="125" t="s">
        <v>2729</v>
      </c>
      <c r="B69" s="123"/>
      <c r="C69" s="123"/>
      <c r="D69" s="123"/>
      <c r="E69" s="140"/>
    </row>
    <row r="70" spans="1:5">
      <c r="A70" s="95"/>
      <c r="B70" s="96"/>
      <c r="C70" s="96"/>
      <c r="D70" s="96"/>
      <c r="E70" s="97"/>
    </row>
    <row r="71" spans="1:5">
      <c r="A71" s="548" t="s">
        <v>1122</v>
      </c>
      <c r="B71" s="384" t="s">
        <v>3820</v>
      </c>
      <c r="C71" s="769"/>
      <c r="D71" s="769"/>
      <c r="E71" s="701" t="s">
        <v>1697</v>
      </c>
    </row>
    <row r="72" spans="1:5">
      <c r="A72" s="549" t="s">
        <v>1134</v>
      </c>
      <c r="B72" s="129" t="s">
        <v>3281</v>
      </c>
      <c r="C72" s="141"/>
      <c r="D72" s="141"/>
      <c r="E72" s="429" t="s">
        <v>3282</v>
      </c>
    </row>
    <row r="73" spans="1:5">
      <c r="A73" s="467">
        <v>1</v>
      </c>
      <c r="B73" s="96"/>
      <c r="C73" s="96"/>
      <c r="D73" s="96"/>
      <c r="E73" s="507"/>
    </row>
    <row r="74" spans="1:5">
      <c r="A74" s="467">
        <v>2</v>
      </c>
      <c r="B74" s="96"/>
      <c r="C74" s="96"/>
      <c r="D74" s="96"/>
      <c r="E74" s="507"/>
    </row>
    <row r="75" spans="1:5">
      <c r="A75" s="467">
        <v>3</v>
      </c>
      <c r="B75" s="96"/>
      <c r="C75" s="96"/>
      <c r="D75" s="96"/>
      <c r="E75" s="507"/>
    </row>
    <row r="76" spans="1:5">
      <c r="A76" s="467">
        <v>4</v>
      </c>
      <c r="B76" s="96"/>
      <c r="C76" s="96"/>
      <c r="D76" s="96"/>
      <c r="E76" s="507"/>
    </row>
    <row r="77" spans="1:5">
      <c r="A77" s="467">
        <v>5</v>
      </c>
      <c r="B77" s="493"/>
      <c r="C77" s="493"/>
      <c r="D77" s="493"/>
      <c r="E77" s="507"/>
    </row>
    <row r="78" spans="1:5">
      <c r="A78" s="467">
        <v>6</v>
      </c>
      <c r="B78" s="96"/>
      <c r="C78" s="96"/>
      <c r="D78" s="96"/>
      <c r="E78" s="507"/>
    </row>
    <row r="79" spans="1:5">
      <c r="A79" s="467">
        <v>7</v>
      </c>
      <c r="B79" s="96"/>
      <c r="C79" s="96"/>
      <c r="D79" s="96"/>
      <c r="E79" s="507"/>
    </row>
    <row r="80" spans="1:5">
      <c r="A80" s="467">
        <v>8</v>
      </c>
      <c r="B80" s="96"/>
      <c r="C80" s="96"/>
      <c r="D80" s="96"/>
      <c r="E80" s="507"/>
    </row>
    <row r="81" spans="1:5">
      <c r="A81" s="467">
        <v>9</v>
      </c>
      <c r="B81" s="96"/>
      <c r="C81" s="96"/>
      <c r="D81" s="11"/>
      <c r="E81" s="507"/>
    </row>
    <row r="82" spans="1:5">
      <c r="A82" s="467">
        <v>10</v>
      </c>
      <c r="B82" s="96"/>
      <c r="C82" s="96"/>
      <c r="D82" s="96"/>
      <c r="E82" s="781"/>
    </row>
    <row r="83" spans="1:5">
      <c r="A83" s="467">
        <v>11</v>
      </c>
      <c r="B83" s="96"/>
      <c r="C83" s="96"/>
      <c r="D83" s="96"/>
      <c r="E83" s="781"/>
    </row>
    <row r="84" spans="1:5">
      <c r="A84" s="467">
        <v>12</v>
      </c>
      <c r="B84" s="96"/>
      <c r="C84" s="96"/>
      <c r="D84" s="96"/>
      <c r="E84" s="781"/>
    </row>
    <row r="85" spans="1:5">
      <c r="A85" s="467">
        <v>13</v>
      </c>
      <c r="B85" s="96"/>
      <c r="C85" s="96"/>
      <c r="D85" s="96"/>
      <c r="E85" s="781"/>
    </row>
    <row r="86" spans="1:5">
      <c r="A86" s="467">
        <v>14</v>
      </c>
      <c r="B86" s="96"/>
      <c r="C86" s="96"/>
      <c r="D86" s="96"/>
      <c r="E86" s="781"/>
    </row>
    <row r="87" spans="1:5">
      <c r="A87" s="467">
        <v>15</v>
      </c>
      <c r="B87" s="96"/>
      <c r="C87" s="96"/>
      <c r="D87" s="96"/>
      <c r="E87" s="781"/>
    </row>
    <row r="88" spans="1:5">
      <c r="A88" s="467">
        <v>16</v>
      </c>
      <c r="B88" s="96"/>
      <c r="C88" s="96"/>
      <c r="D88" s="96"/>
      <c r="E88" s="781"/>
    </row>
    <row r="89" spans="1:5">
      <c r="A89" s="467">
        <v>17</v>
      </c>
      <c r="B89" s="96"/>
      <c r="C89" s="96"/>
      <c r="D89" s="96"/>
      <c r="E89" s="781"/>
    </row>
    <row r="90" spans="1:5">
      <c r="A90" s="467">
        <v>18</v>
      </c>
      <c r="B90" s="96"/>
      <c r="C90" s="96"/>
      <c r="D90" s="96"/>
      <c r="E90" s="781"/>
    </row>
    <row r="91" spans="1:5">
      <c r="A91" s="467">
        <v>19</v>
      </c>
      <c r="B91" s="96"/>
      <c r="C91" s="96"/>
      <c r="D91" s="96"/>
      <c r="E91" s="781"/>
    </row>
    <row r="92" spans="1:5">
      <c r="A92" s="467">
        <v>20</v>
      </c>
      <c r="B92" s="96"/>
      <c r="C92" s="96"/>
      <c r="D92" s="96"/>
      <c r="E92" s="781"/>
    </row>
    <row r="93" spans="1:5">
      <c r="A93" s="467">
        <v>21</v>
      </c>
      <c r="B93" s="96"/>
      <c r="C93" s="96"/>
      <c r="D93" s="96"/>
      <c r="E93" s="781"/>
    </row>
    <row r="94" spans="1:5">
      <c r="A94" s="467">
        <v>22</v>
      </c>
      <c r="B94" s="96"/>
      <c r="C94" s="96"/>
      <c r="D94" s="11"/>
      <c r="E94" s="781"/>
    </row>
    <row r="95" spans="1:5">
      <c r="A95" s="467">
        <v>23</v>
      </c>
      <c r="B95" s="96"/>
      <c r="C95" s="96"/>
      <c r="D95" s="11"/>
      <c r="E95" s="781"/>
    </row>
    <row r="96" spans="1:5">
      <c r="A96" s="467">
        <v>24</v>
      </c>
      <c r="B96" s="96"/>
      <c r="C96" s="96"/>
      <c r="D96" s="96"/>
      <c r="E96" s="781"/>
    </row>
    <row r="97" spans="1:5">
      <c r="A97" s="467">
        <v>25</v>
      </c>
      <c r="B97" s="96"/>
      <c r="C97" s="96"/>
      <c r="D97" s="96"/>
      <c r="E97" s="781"/>
    </row>
    <row r="98" spans="1:5">
      <c r="A98" s="467">
        <v>26</v>
      </c>
      <c r="B98" s="96"/>
      <c r="C98" s="96"/>
      <c r="D98" s="96"/>
      <c r="E98" s="781"/>
    </row>
    <row r="99" spans="1:5">
      <c r="A99" s="467">
        <v>27</v>
      </c>
      <c r="B99" s="96"/>
      <c r="C99" s="96"/>
      <c r="D99" s="96"/>
      <c r="E99" s="781"/>
    </row>
    <row r="100" spans="1:5">
      <c r="A100" s="467">
        <v>28</v>
      </c>
      <c r="B100" s="96"/>
      <c r="C100" s="96"/>
      <c r="D100" s="96"/>
      <c r="E100" s="781"/>
    </row>
    <row r="101" spans="1:5">
      <c r="A101" s="467">
        <v>29</v>
      </c>
      <c r="B101" s="96"/>
      <c r="C101" s="96"/>
      <c r="D101" s="96"/>
      <c r="E101" s="781"/>
    </row>
    <row r="102" spans="1:5">
      <c r="A102" s="467">
        <v>30</v>
      </c>
      <c r="B102" s="96"/>
      <c r="C102" s="96"/>
      <c r="D102" s="96"/>
      <c r="E102" s="781"/>
    </row>
    <row r="103" spans="1:5">
      <c r="A103" s="467">
        <v>31</v>
      </c>
      <c r="B103" s="96"/>
      <c r="C103" s="96"/>
      <c r="D103" s="96"/>
      <c r="E103" s="781"/>
    </row>
    <row r="104" spans="1:5">
      <c r="A104" s="467">
        <v>32</v>
      </c>
      <c r="B104" s="96"/>
      <c r="C104" s="96"/>
      <c r="D104" s="96"/>
      <c r="E104" s="781"/>
    </row>
    <row r="105" spans="1:5">
      <c r="A105" s="467">
        <v>33</v>
      </c>
      <c r="B105" s="96"/>
      <c r="C105" s="96"/>
      <c r="D105" s="96"/>
      <c r="E105" s="781"/>
    </row>
    <row r="106" spans="1:5">
      <c r="A106" s="467">
        <v>34</v>
      </c>
      <c r="B106" s="96"/>
      <c r="C106" s="96"/>
      <c r="D106" s="96"/>
      <c r="E106" s="781"/>
    </row>
    <row r="107" spans="1:5">
      <c r="A107" s="467">
        <v>35</v>
      </c>
      <c r="B107" s="96"/>
      <c r="C107" s="96"/>
      <c r="D107" s="11"/>
      <c r="E107" s="781"/>
    </row>
    <row r="108" spans="1:5">
      <c r="A108" s="467">
        <v>36</v>
      </c>
      <c r="B108" s="96"/>
      <c r="C108" s="96"/>
      <c r="D108" s="96"/>
      <c r="E108" s="781"/>
    </row>
    <row r="109" spans="1:5">
      <c r="A109" s="467">
        <v>37</v>
      </c>
      <c r="B109" s="96"/>
      <c r="C109" s="96"/>
      <c r="D109" s="96"/>
      <c r="E109" s="781"/>
    </row>
    <row r="110" spans="1:5">
      <c r="A110" s="467">
        <v>38</v>
      </c>
      <c r="B110" s="96"/>
      <c r="C110" s="96"/>
      <c r="D110" s="96"/>
      <c r="E110" s="781"/>
    </row>
    <row r="111" spans="1:5">
      <c r="A111" s="467">
        <v>39</v>
      </c>
      <c r="B111" s="96"/>
      <c r="C111" s="96"/>
      <c r="D111" s="96"/>
      <c r="E111" s="781"/>
    </row>
    <row r="112" spans="1:5">
      <c r="A112" s="467">
        <v>40</v>
      </c>
      <c r="B112" s="96"/>
      <c r="C112" s="96"/>
      <c r="D112" s="96"/>
      <c r="E112" s="781"/>
    </row>
    <row r="113" spans="1:5">
      <c r="A113" s="467">
        <v>41</v>
      </c>
      <c r="B113" s="96"/>
      <c r="C113" s="96"/>
      <c r="D113" s="96"/>
      <c r="E113" s="781"/>
    </row>
    <row r="114" spans="1:5">
      <c r="A114" s="467">
        <v>42</v>
      </c>
      <c r="B114" s="96"/>
      <c r="C114" s="96"/>
      <c r="D114" s="96"/>
      <c r="E114" s="781"/>
    </row>
    <row r="115" spans="1:5">
      <c r="A115" s="467">
        <v>43</v>
      </c>
      <c r="B115" s="96"/>
      <c r="C115" s="96"/>
      <c r="D115" s="96"/>
      <c r="E115" s="781"/>
    </row>
    <row r="116" spans="1:5">
      <c r="A116" s="467">
        <v>44</v>
      </c>
      <c r="B116" s="96"/>
      <c r="C116" s="96"/>
      <c r="D116" s="96"/>
      <c r="E116" s="781"/>
    </row>
    <row r="117" spans="1:5">
      <c r="A117" s="467">
        <v>45</v>
      </c>
      <c r="B117" s="96"/>
      <c r="C117" s="96"/>
      <c r="D117" s="96"/>
      <c r="E117" s="781"/>
    </row>
    <row r="118" spans="1:5">
      <c r="A118" s="467">
        <v>46</v>
      </c>
      <c r="B118" s="96"/>
      <c r="C118" s="96"/>
      <c r="D118" s="96"/>
      <c r="E118" s="781"/>
    </row>
    <row r="119" spans="1:5">
      <c r="A119" s="467">
        <v>47</v>
      </c>
      <c r="B119" s="96"/>
      <c r="C119" s="96"/>
      <c r="D119" s="96"/>
      <c r="E119" s="781"/>
    </row>
    <row r="120" spans="1:5">
      <c r="A120" s="467">
        <v>48</v>
      </c>
      <c r="B120" s="96"/>
      <c r="C120" s="96"/>
      <c r="D120" s="11"/>
      <c r="E120" s="507"/>
    </row>
    <row r="121" spans="1:5" ht="15.75" thickBot="1">
      <c r="A121" s="508">
        <v>49</v>
      </c>
      <c r="B121" s="119"/>
      <c r="C121" s="119"/>
      <c r="D121" s="119"/>
      <c r="E121" s="951"/>
    </row>
    <row r="122" spans="1:5">
      <c r="A122" s="96" t="s">
        <v>1527</v>
      </c>
      <c r="B122" s="126"/>
      <c r="C122" s="123"/>
      <c r="D122" s="96"/>
      <c r="E122" s="96"/>
    </row>
    <row r="123" spans="1:5">
      <c r="A123" s="123" t="s">
        <v>2329</v>
      </c>
      <c r="B123" s="126"/>
      <c r="C123" s="126"/>
      <c r="D123" s="126"/>
      <c r="E123" s="126"/>
    </row>
  </sheetData>
  <customSheetViews>
    <customSheetView guid="{2AF3F5E9-4F61-4561-B177-4F48CBC3D886}" scale="87" colorId="22" fitToPage="1">
      <pageMargins left="0.4" right="0.4" top="0.3" bottom="0.3" header="0.5" footer="0.5"/>
      <pageSetup scale="68" fitToHeight="2" orientation="portrait" r:id="rId1"/>
      <headerFooter alignWithMargins="0"/>
    </customSheetView>
    <customSheetView guid="{D7BBBF77-F838-4AB2-B5F9-DD407B90DD55}" scale="87" colorId="22" fitToPage="1">
      <pageMargins left="0.4" right="0.4" top="0.3" bottom="0.3" header="0.5" footer="0.5"/>
      <pageSetup scale="68" fitToHeight="2" orientation="portrait" r:id="rId2"/>
      <headerFooter alignWithMargins="0"/>
    </customSheetView>
    <customSheetView guid="{4C413893-8AAD-4C6B-9F27-B589EDCD884E}" scale="87" colorId="22" showPageBreaks="1" fitToPage="1" printArea="1">
      <selection activeCell="E9" sqref="E9"/>
      <pageMargins left="0.4" right="0.4" top="0.3" bottom="0.3" header="0.5" footer="0.5"/>
      <pageSetup scale="68" fitToHeight="2" orientation="portrait" r:id="rId3"/>
      <headerFooter alignWithMargins="0"/>
    </customSheetView>
    <customSheetView guid="{A5549170-DBF5-42F1-9039-D999624B11D4}" scale="87" colorId="22" showPageBreaks="1" fitToPage="1" printArea="1">
      <selection activeCell="E9" sqref="E9"/>
      <pageMargins left="0.4" right="0.4" top="0.3" bottom="0.3" header="0.5" footer="0.5"/>
      <pageSetup scale="68" fitToHeight="2" orientation="portrait" r:id="rId4"/>
      <headerFooter alignWithMargins="0"/>
    </customSheetView>
    <customSheetView guid="{A483E518-C1FA-4CA5-BC5D-12DF2516F4BA}" scale="87" colorId="22" showPageBreaks="1" fitToPage="1" printArea="1">
      <selection activeCell="E19" sqref="E19"/>
      <pageMargins left="0.4" right="0.4" top="0.3" bottom="0.3" header="0.5" footer="0.5"/>
      <pageSetup scale="10" fitToHeight="2" orientation="portrait" r:id="rId5"/>
      <headerFooter alignWithMargins="0"/>
    </customSheetView>
    <customSheetView guid="{7F4D4B31-14C7-431F-8554-797D686306A3}" scale="87" colorId="22" showPageBreaks="1" fitToPage="1" printArea="1">
      <selection activeCell="E19" sqref="E19"/>
      <pageMargins left="0.4" right="0.4" top="0.3" bottom="0.3" header="0.5" footer="0.5"/>
      <pageSetup scale="10" fitToHeight="2" orientation="portrait" r:id="rId6"/>
      <headerFooter alignWithMargins="0"/>
    </customSheetView>
  </customSheetViews>
  <phoneticPr fontId="83" type="noConversion"/>
  <pageMargins left="0.4" right="0.4" top="0.3" bottom="0.3" header="0.5" footer="0.5"/>
  <pageSetup scale="68" fitToHeight="2" orientation="portrait" r:id="rId7"/>
  <headerFooter alignWithMargins="0"/>
  <customProperties>
    <customPr name="_pios_id" r:id="rId8"/>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9"/>
  <sheetViews>
    <sheetView workbookViewId="0"/>
  </sheetViews>
  <sheetFormatPr defaultColWidth="9.77734375" defaultRowHeight="15"/>
  <cols>
    <col min="1" max="1" width="4.77734375" customWidth="1"/>
    <col min="2" max="2" width="40.77734375" customWidth="1"/>
    <col min="3" max="3" width="17.77734375" customWidth="1"/>
    <col min="4" max="4" width="16.77734375" customWidth="1"/>
    <col min="5" max="5" width="39.33203125" customWidth="1"/>
  </cols>
  <sheetData>
    <row r="1" spans="1:5" ht="15.75" thickBot="1">
      <c r="A1" t="str">
        <f>'Data sheet'!A53</f>
        <v>Annual Report of New York American Water Company, Inc.  - Service Area 2                          Year Ended  December 31, 2018</v>
      </c>
    </row>
    <row r="2" spans="1:5">
      <c r="A2" s="89"/>
      <c r="B2" s="90"/>
      <c r="C2" s="90"/>
      <c r="D2" s="90"/>
      <c r="E2" s="91"/>
    </row>
    <row r="3" spans="1:5" ht="15.75">
      <c r="A3" s="125" t="s">
        <v>2738</v>
      </c>
      <c r="B3" s="123"/>
      <c r="C3" s="123"/>
      <c r="D3" s="123"/>
      <c r="E3" s="140"/>
    </row>
    <row r="4" spans="1:5">
      <c r="A4" s="106"/>
      <c r="B4" s="107"/>
      <c r="C4" s="96"/>
      <c r="D4" s="136"/>
      <c r="E4" s="299"/>
    </row>
    <row r="5" spans="1:5">
      <c r="A5" s="1912"/>
      <c r="B5" s="96"/>
      <c r="C5" s="99"/>
      <c r="D5" s="99"/>
      <c r="E5" s="102"/>
    </row>
    <row r="6" spans="1:5">
      <c r="A6" s="1913" t="s">
        <v>2445</v>
      </c>
      <c r="B6" s="96" t="s">
        <v>2739</v>
      </c>
      <c r="C6" s="96"/>
      <c r="D6" s="96"/>
      <c r="E6" s="97"/>
    </row>
    <row r="7" spans="1:5">
      <c r="A7" s="1913"/>
      <c r="B7" s="96" t="s">
        <v>2740</v>
      </c>
      <c r="C7" s="96"/>
      <c r="D7" s="96"/>
      <c r="E7" s="97"/>
    </row>
    <row r="8" spans="1:5">
      <c r="A8" s="1913"/>
      <c r="B8" s="96" t="s">
        <v>2741</v>
      </c>
      <c r="C8" s="96"/>
      <c r="D8" s="96"/>
      <c r="E8" s="97"/>
    </row>
    <row r="9" spans="1:5">
      <c r="A9" s="1913"/>
      <c r="B9" s="96" t="s">
        <v>2742</v>
      </c>
      <c r="C9" s="96"/>
      <c r="D9" s="96"/>
      <c r="E9" s="97"/>
    </row>
    <row r="10" spans="1:5">
      <c r="A10" s="1913" t="s">
        <v>956</v>
      </c>
      <c r="B10" s="96" t="s">
        <v>2743</v>
      </c>
      <c r="C10" s="96"/>
      <c r="D10" s="96"/>
      <c r="E10" s="97"/>
    </row>
    <row r="11" spans="1:5">
      <c r="A11" s="1913"/>
      <c r="B11" s="96" t="s">
        <v>2744</v>
      </c>
      <c r="C11" s="96"/>
      <c r="D11" s="96"/>
      <c r="E11" s="97"/>
    </row>
    <row r="12" spans="1:5">
      <c r="A12" s="1913"/>
      <c r="B12" s="96" t="s">
        <v>2745</v>
      </c>
      <c r="C12" s="96"/>
      <c r="D12" s="96"/>
      <c r="E12" s="97"/>
    </row>
    <row r="13" spans="1:5">
      <c r="A13" s="1913"/>
      <c r="B13" s="96" t="s">
        <v>2746</v>
      </c>
      <c r="C13" s="96"/>
      <c r="D13" s="96"/>
      <c r="E13" s="97"/>
    </row>
    <row r="14" spans="1:5">
      <c r="A14" s="1913" t="s">
        <v>165</v>
      </c>
      <c r="B14" s="96" t="s">
        <v>2747</v>
      </c>
      <c r="C14" s="96"/>
      <c r="D14" s="96"/>
      <c r="E14" s="97"/>
    </row>
    <row r="15" spans="1:5">
      <c r="A15" s="1913"/>
      <c r="B15" s="96" t="s">
        <v>2748</v>
      </c>
      <c r="C15" s="96"/>
      <c r="D15" s="96"/>
      <c r="E15" s="97"/>
    </row>
    <row r="16" spans="1:5">
      <c r="A16" s="426"/>
      <c r="B16" s="107" t="s">
        <v>2749</v>
      </c>
      <c r="C16" s="107"/>
      <c r="D16" s="107"/>
      <c r="E16" s="110"/>
    </row>
    <row r="17" spans="1:5">
      <c r="A17" s="467" t="s">
        <v>1122</v>
      </c>
      <c r="B17" s="123" t="s">
        <v>1308</v>
      </c>
      <c r="C17" s="123"/>
      <c r="D17" s="123"/>
      <c r="E17" s="952" t="s">
        <v>1697</v>
      </c>
    </row>
    <row r="18" spans="1:5">
      <c r="A18" s="467" t="s">
        <v>3789</v>
      </c>
      <c r="B18" s="123" t="s">
        <v>3281</v>
      </c>
      <c r="C18" s="123"/>
      <c r="D18" s="123"/>
      <c r="E18" s="952" t="s">
        <v>3282</v>
      </c>
    </row>
    <row r="19" spans="1:5">
      <c r="A19" s="549"/>
      <c r="B19" s="107"/>
      <c r="C19" s="107"/>
      <c r="D19" s="107"/>
      <c r="E19" s="169"/>
    </row>
    <row r="20" spans="1:5">
      <c r="A20" s="549">
        <v>1</v>
      </c>
      <c r="B20" s="107" t="s">
        <v>1309</v>
      </c>
      <c r="C20" s="107"/>
      <c r="D20" s="107"/>
      <c r="E20" s="808"/>
    </row>
    <row r="21" spans="1:5">
      <c r="A21" s="549">
        <v>2</v>
      </c>
      <c r="B21" s="107" t="s">
        <v>1310</v>
      </c>
      <c r="C21" s="107"/>
      <c r="D21" s="107"/>
      <c r="E21" s="554"/>
    </row>
    <row r="22" spans="1:5">
      <c r="A22" s="549">
        <v>3</v>
      </c>
      <c r="B22" s="107"/>
      <c r="C22" s="107"/>
      <c r="D22" s="107"/>
      <c r="E22" s="953"/>
    </row>
    <row r="23" spans="1:5" ht="15.75">
      <c r="A23" s="549">
        <v>4</v>
      </c>
      <c r="B23" s="1914" t="s">
        <v>1311</v>
      </c>
      <c r="C23" s="107"/>
      <c r="D23" s="107"/>
      <c r="E23" s="954"/>
    </row>
    <row r="24" spans="1:5">
      <c r="A24" s="549">
        <v>5</v>
      </c>
      <c r="B24" s="107" t="s">
        <v>508</v>
      </c>
      <c r="C24" s="107"/>
      <c r="D24" s="107"/>
      <c r="E24" s="955"/>
    </row>
    <row r="25" spans="1:5">
      <c r="A25" s="549">
        <v>6</v>
      </c>
      <c r="B25" s="107"/>
      <c r="C25" s="107"/>
      <c r="D25" s="107"/>
      <c r="E25" s="510"/>
    </row>
    <row r="26" spans="1:5">
      <c r="A26" s="549">
        <v>7</v>
      </c>
      <c r="B26" s="107"/>
      <c r="C26" s="107"/>
      <c r="D26" s="107"/>
      <c r="E26" s="510"/>
    </row>
    <row r="27" spans="1:5">
      <c r="A27" s="549">
        <v>8</v>
      </c>
      <c r="B27" s="107"/>
      <c r="C27" s="107"/>
      <c r="D27" s="107"/>
      <c r="E27" s="507"/>
    </row>
    <row r="28" spans="1:5" ht="15.75">
      <c r="A28" s="549">
        <v>9</v>
      </c>
      <c r="B28" s="1915" t="s">
        <v>1312</v>
      </c>
      <c r="C28" s="107"/>
      <c r="D28" s="107"/>
      <c r="E28" s="957"/>
    </row>
    <row r="29" spans="1:5">
      <c r="A29" s="549">
        <v>10</v>
      </c>
      <c r="B29" s="956" t="s">
        <v>4013</v>
      </c>
      <c r="C29" s="107"/>
      <c r="D29" s="107"/>
      <c r="E29" s="1916"/>
    </row>
    <row r="30" spans="1:5">
      <c r="A30" s="549">
        <v>11</v>
      </c>
      <c r="B30" s="956" t="s">
        <v>4014</v>
      </c>
      <c r="C30" s="107"/>
      <c r="D30" s="107"/>
      <c r="E30" s="510"/>
    </row>
    <row r="31" spans="1:5">
      <c r="A31" s="549">
        <v>12</v>
      </c>
      <c r="B31" s="956" t="s">
        <v>4015</v>
      </c>
      <c r="C31" s="107"/>
      <c r="D31" s="107"/>
      <c r="E31" s="510"/>
    </row>
    <row r="32" spans="1:5">
      <c r="A32" s="549">
        <v>13</v>
      </c>
      <c r="B32" s="956" t="s">
        <v>4016</v>
      </c>
      <c r="C32" s="107"/>
      <c r="D32" s="107"/>
      <c r="E32" s="510"/>
    </row>
    <row r="33" spans="1:5">
      <c r="A33" s="549">
        <v>14</v>
      </c>
      <c r="B33" s="956" t="s">
        <v>4017</v>
      </c>
      <c r="C33" s="107"/>
      <c r="D33" s="107"/>
      <c r="E33" s="510"/>
    </row>
    <row r="34" spans="1:5">
      <c r="A34" s="549">
        <v>15</v>
      </c>
      <c r="B34" s="956" t="s">
        <v>2928</v>
      </c>
      <c r="C34" s="107"/>
      <c r="D34" s="107"/>
      <c r="E34" s="507"/>
    </row>
    <row r="35" spans="1:5" ht="15.75">
      <c r="A35" s="549">
        <v>16</v>
      </c>
      <c r="B35" s="1915" t="s">
        <v>1313</v>
      </c>
      <c r="C35" s="107"/>
      <c r="D35" s="107"/>
      <c r="E35" s="958"/>
    </row>
    <row r="36" spans="1:5">
      <c r="A36" s="549">
        <v>17</v>
      </c>
      <c r="B36" s="956" t="s">
        <v>4018</v>
      </c>
      <c r="C36" s="107"/>
      <c r="D36" s="107"/>
      <c r="E36" s="362"/>
    </row>
    <row r="37" spans="1:5">
      <c r="A37" s="549">
        <v>18</v>
      </c>
      <c r="B37" s="956"/>
      <c r="C37" s="107"/>
      <c r="D37" s="107"/>
      <c r="E37" s="510"/>
    </row>
    <row r="38" spans="1:5">
      <c r="A38" s="549">
        <v>19</v>
      </c>
      <c r="B38" s="956"/>
      <c r="C38" s="107"/>
      <c r="D38" s="107"/>
      <c r="E38" s="510"/>
    </row>
    <row r="39" spans="1:5">
      <c r="A39" s="549">
        <v>20</v>
      </c>
      <c r="B39" s="956"/>
      <c r="C39" s="107"/>
      <c r="D39" s="107"/>
      <c r="E39" s="510"/>
    </row>
    <row r="40" spans="1:5" ht="15.75">
      <c r="A40" s="549">
        <v>21</v>
      </c>
      <c r="B40" s="1915" t="s">
        <v>1314</v>
      </c>
      <c r="C40" s="107"/>
      <c r="D40" s="107"/>
      <c r="E40" s="958"/>
    </row>
    <row r="41" spans="1:5">
      <c r="A41" s="549">
        <v>22</v>
      </c>
      <c r="B41" s="956" t="s">
        <v>2482</v>
      </c>
      <c r="C41" s="107"/>
      <c r="D41" s="107"/>
      <c r="E41" s="955"/>
    </row>
    <row r="42" spans="1:5">
      <c r="A42" s="549">
        <v>23</v>
      </c>
      <c r="B42" s="956" t="s">
        <v>4019</v>
      </c>
      <c r="C42" s="107"/>
      <c r="D42" s="107"/>
      <c r="E42" s="510"/>
    </row>
    <row r="43" spans="1:5">
      <c r="A43" s="549">
        <v>24</v>
      </c>
      <c r="B43" s="956" t="s">
        <v>2477</v>
      </c>
      <c r="C43" s="107"/>
      <c r="D43" s="107"/>
      <c r="E43" s="510"/>
    </row>
    <row r="44" spans="1:5">
      <c r="A44" s="549">
        <v>25</v>
      </c>
      <c r="B44" s="956" t="s">
        <v>4020</v>
      </c>
      <c r="C44" s="107"/>
      <c r="D44" s="107"/>
      <c r="E44" s="510"/>
    </row>
    <row r="45" spans="1:5">
      <c r="A45" s="549">
        <v>26</v>
      </c>
      <c r="B45" s="956" t="s">
        <v>4021</v>
      </c>
      <c r="C45" s="107"/>
      <c r="D45" s="107"/>
      <c r="E45" s="510"/>
    </row>
    <row r="46" spans="1:5">
      <c r="A46" s="549">
        <v>27</v>
      </c>
      <c r="B46" s="956" t="s">
        <v>3544</v>
      </c>
      <c r="C46" s="107"/>
      <c r="D46" s="107"/>
      <c r="E46" s="452"/>
    </row>
    <row r="47" spans="1:5">
      <c r="A47" s="430">
        <v>28</v>
      </c>
      <c r="B47" s="956"/>
      <c r="C47" s="107"/>
      <c r="D47" s="107"/>
      <c r="E47" s="510"/>
    </row>
    <row r="48" spans="1:5">
      <c r="A48" s="549">
        <v>29</v>
      </c>
      <c r="B48" s="956" t="s">
        <v>1315</v>
      </c>
      <c r="C48" s="107"/>
      <c r="D48" s="107"/>
      <c r="E48" s="1917"/>
    </row>
    <row r="49" spans="1:7">
      <c r="A49" s="467">
        <v>30</v>
      </c>
      <c r="B49" s="114" t="s">
        <v>200</v>
      </c>
      <c r="C49" s="96"/>
      <c r="D49" s="96"/>
      <c r="E49" s="507"/>
    </row>
    <row r="50" spans="1:7">
      <c r="A50" s="467">
        <v>31</v>
      </c>
      <c r="B50" s="114"/>
      <c r="C50" s="96"/>
      <c r="D50" s="96"/>
      <c r="E50" s="507"/>
    </row>
    <row r="51" spans="1:7">
      <c r="A51" s="467">
        <v>32</v>
      </c>
      <c r="B51" s="114" t="s">
        <v>1315</v>
      </c>
      <c r="C51" s="96"/>
      <c r="D51" s="96"/>
      <c r="E51" s="507"/>
    </row>
    <row r="52" spans="1:7">
      <c r="A52" s="467">
        <v>31</v>
      </c>
      <c r="B52" s="1588" t="s">
        <v>4581</v>
      </c>
      <c r="C52" s="96"/>
      <c r="D52" s="96" t="s">
        <v>3904</v>
      </c>
      <c r="E52" s="507"/>
    </row>
    <row r="53" spans="1:7">
      <c r="A53" s="467">
        <v>32</v>
      </c>
      <c r="B53" s="114"/>
      <c r="C53" s="96"/>
      <c r="D53" s="96" t="s">
        <v>3904</v>
      </c>
      <c r="E53" s="507"/>
    </row>
    <row r="54" spans="1:7">
      <c r="A54" s="467">
        <v>33</v>
      </c>
      <c r="B54" s="114" t="s">
        <v>4022</v>
      </c>
      <c r="C54" s="96"/>
      <c r="D54" s="96" t="s">
        <v>3904</v>
      </c>
      <c r="E54" s="507"/>
    </row>
    <row r="55" spans="1:7">
      <c r="A55" s="467">
        <v>34</v>
      </c>
      <c r="B55" s="114" t="s">
        <v>4023</v>
      </c>
      <c r="C55" s="96"/>
      <c r="D55" s="96"/>
      <c r="E55" s="747"/>
    </row>
    <row r="56" spans="1:7">
      <c r="A56" s="467">
        <v>35</v>
      </c>
      <c r="B56" s="114" t="s">
        <v>4024</v>
      </c>
      <c r="C56" s="96"/>
      <c r="D56" s="96"/>
      <c r="E56" s="507"/>
      <c r="F56" s="1564"/>
      <c r="G56" s="1564"/>
    </row>
    <row r="57" spans="1:7">
      <c r="A57" s="467">
        <v>36</v>
      </c>
      <c r="B57" s="114"/>
      <c r="C57" s="96"/>
      <c r="D57" s="96"/>
      <c r="E57" s="507"/>
    </row>
    <row r="58" spans="1:7">
      <c r="A58" s="467">
        <v>37</v>
      </c>
      <c r="B58" s="114"/>
      <c r="C58" s="96"/>
      <c r="D58" s="96"/>
      <c r="E58" s="507"/>
    </row>
    <row r="59" spans="1:7">
      <c r="A59" s="467">
        <v>38</v>
      </c>
      <c r="B59" s="114"/>
      <c r="C59" s="96"/>
      <c r="D59" s="96"/>
      <c r="E59" s="507"/>
    </row>
    <row r="60" spans="1:7" ht="20.25">
      <c r="A60" s="467">
        <v>39</v>
      </c>
      <c r="B60" s="114"/>
      <c r="C60" s="96"/>
      <c r="D60" s="96"/>
      <c r="E60" s="1918" t="s">
        <v>4025</v>
      </c>
    </row>
    <row r="61" spans="1:7" ht="20.25">
      <c r="A61" s="467">
        <v>40</v>
      </c>
      <c r="B61" s="114"/>
      <c r="C61" s="96"/>
      <c r="D61" s="96"/>
      <c r="E61" s="1918" t="s">
        <v>4026</v>
      </c>
    </row>
    <row r="62" spans="1:7">
      <c r="A62" s="467">
        <v>41</v>
      </c>
      <c r="B62" s="114"/>
      <c r="C62" s="96"/>
      <c r="D62" s="96"/>
      <c r="E62" s="507"/>
    </row>
    <row r="63" spans="1:7">
      <c r="A63" s="467">
        <v>42</v>
      </c>
      <c r="B63" s="114"/>
      <c r="C63" s="96"/>
      <c r="D63" s="96"/>
      <c r="E63" s="507"/>
    </row>
    <row r="64" spans="1:7">
      <c r="A64" s="467">
        <v>43</v>
      </c>
      <c r="B64" s="114"/>
      <c r="C64" s="96"/>
      <c r="D64" s="96"/>
      <c r="E64" s="507"/>
    </row>
    <row r="65" spans="1:5">
      <c r="A65" s="467">
        <v>44</v>
      </c>
      <c r="B65" s="114"/>
      <c r="C65" s="96"/>
      <c r="D65" s="96"/>
      <c r="E65" s="507"/>
    </row>
    <row r="66" spans="1:5" ht="15.75" thickBot="1">
      <c r="A66" s="508">
        <v>45</v>
      </c>
      <c r="B66" s="959"/>
      <c r="C66" s="119"/>
      <c r="D66" s="119"/>
      <c r="E66" s="951"/>
    </row>
    <row r="67" spans="1:5">
      <c r="A67" s="96" t="s">
        <v>1527</v>
      </c>
      <c r="B67" s="96"/>
      <c r="C67" s="96"/>
      <c r="D67" s="96"/>
    </row>
    <row r="68" spans="1:5">
      <c r="A68" s="123" t="s">
        <v>201</v>
      </c>
      <c r="B68" s="123"/>
      <c r="C68" s="123"/>
      <c r="D68" s="123"/>
      <c r="E68" s="123"/>
    </row>
    <row r="69" spans="1:5">
      <c r="A69" s="96"/>
      <c r="B69" s="96"/>
      <c r="C69" s="96"/>
      <c r="D69" s="96"/>
      <c r="E69" s="96"/>
    </row>
    <row r="70" spans="1:5">
      <c r="A70" s="96"/>
      <c r="B70" s="96"/>
      <c r="C70" s="96"/>
      <c r="D70" s="96"/>
      <c r="E70" s="96"/>
    </row>
    <row r="71" spans="1:5" ht="15.75">
      <c r="A71" s="96"/>
      <c r="B71" s="512" t="s">
        <v>2441</v>
      </c>
      <c r="C71" s="96"/>
      <c r="D71" s="96"/>
      <c r="E71" s="96"/>
    </row>
    <row r="72" spans="1:5">
      <c r="A72" s="96"/>
      <c r="B72" s="96"/>
      <c r="C72" s="96"/>
      <c r="D72" s="96"/>
      <c r="E72" s="96"/>
    </row>
    <row r="73" spans="1:5" ht="16.5" thickBot="1">
      <c r="A73" s="539"/>
      <c r="B73" s="96"/>
      <c r="C73" s="96"/>
      <c r="D73" s="136"/>
    </row>
    <row r="74" spans="1:5">
      <c r="A74" s="474"/>
      <c r="B74" s="138"/>
      <c r="C74" s="138"/>
      <c r="D74" s="138"/>
      <c r="E74" s="139"/>
    </row>
    <row r="75" spans="1:5" ht="15.75">
      <c r="A75" s="125" t="s">
        <v>2738</v>
      </c>
      <c r="B75" s="123"/>
      <c r="C75" s="123"/>
      <c r="D75" s="123"/>
      <c r="E75" s="140"/>
    </row>
    <row r="76" spans="1:5">
      <c r="A76" s="426"/>
      <c r="B76" s="107"/>
      <c r="C76" s="107"/>
      <c r="D76" s="107"/>
      <c r="E76" s="110"/>
    </row>
    <row r="77" spans="1:5">
      <c r="A77" s="1913"/>
      <c r="B77" s="123" t="s">
        <v>1308</v>
      </c>
      <c r="C77" s="123"/>
      <c r="D77" s="123"/>
      <c r="E77" s="952" t="s">
        <v>1697</v>
      </c>
    </row>
    <row r="78" spans="1:5">
      <c r="A78" s="426"/>
      <c r="B78" s="141" t="s">
        <v>3281</v>
      </c>
      <c r="C78" s="141"/>
      <c r="D78" s="141"/>
      <c r="E78" s="960" t="s">
        <v>3282</v>
      </c>
    </row>
    <row r="79" spans="1:5">
      <c r="A79" s="1913"/>
      <c r="B79" s="96"/>
      <c r="C79" s="96"/>
      <c r="D79" s="96"/>
      <c r="E79" s="507"/>
    </row>
    <row r="80" spans="1:5">
      <c r="A80" s="1913"/>
      <c r="B80" s="96"/>
      <c r="C80" s="96"/>
      <c r="D80" s="96"/>
      <c r="E80" s="507"/>
    </row>
    <row r="81" spans="1:5">
      <c r="A81" s="1913"/>
      <c r="B81" s="96"/>
      <c r="C81" s="96"/>
      <c r="D81" s="96"/>
      <c r="E81" s="507"/>
    </row>
    <row r="82" spans="1:5">
      <c r="A82" s="1913"/>
      <c r="B82" s="96"/>
      <c r="C82" s="96"/>
      <c r="D82" s="96"/>
      <c r="E82" s="507"/>
    </row>
    <row r="83" spans="1:5">
      <c r="A83" s="1913"/>
      <c r="B83" s="96"/>
      <c r="C83" s="96"/>
      <c r="D83" s="96"/>
      <c r="E83" s="507"/>
    </row>
    <row r="84" spans="1:5">
      <c r="A84" s="1913"/>
      <c r="B84" s="96"/>
      <c r="C84" s="96"/>
      <c r="D84" s="96"/>
      <c r="E84" s="507"/>
    </row>
    <row r="85" spans="1:5">
      <c r="A85" s="1913"/>
      <c r="B85" s="96"/>
      <c r="C85" s="96"/>
      <c r="D85" s="96"/>
      <c r="E85" s="507"/>
    </row>
    <row r="86" spans="1:5">
      <c r="A86" s="1913"/>
      <c r="B86" s="96"/>
      <c r="C86" s="96"/>
      <c r="D86" s="96"/>
      <c r="E86" s="507"/>
    </row>
    <row r="87" spans="1:5">
      <c r="A87" s="1913"/>
      <c r="B87" s="96"/>
      <c r="C87" s="96"/>
      <c r="D87" s="96"/>
      <c r="E87" s="507"/>
    </row>
    <row r="88" spans="1:5">
      <c r="A88" s="1913"/>
      <c r="B88" s="96"/>
      <c r="C88" s="96"/>
      <c r="D88" s="96"/>
      <c r="E88" s="507"/>
    </row>
    <row r="89" spans="1:5">
      <c r="A89" s="1913"/>
      <c r="B89" s="96"/>
      <c r="C89" s="96"/>
      <c r="D89" s="96"/>
      <c r="E89" s="507"/>
    </row>
    <row r="90" spans="1:5">
      <c r="A90" s="1913"/>
      <c r="B90" s="96"/>
      <c r="C90" s="96"/>
      <c r="D90" s="96"/>
      <c r="E90" s="507"/>
    </row>
    <row r="91" spans="1:5">
      <c r="A91" s="1913"/>
      <c r="B91" s="123"/>
      <c r="C91" s="123"/>
      <c r="D91" s="123"/>
      <c r="E91" s="961"/>
    </row>
    <row r="92" spans="1:5">
      <c r="A92" s="1913"/>
      <c r="B92" s="123"/>
      <c r="C92" s="123"/>
      <c r="D92" s="123"/>
      <c r="E92" s="961"/>
    </row>
    <row r="93" spans="1:5">
      <c r="A93" s="1913"/>
      <c r="B93" s="96"/>
      <c r="C93" s="96"/>
      <c r="D93" s="96"/>
      <c r="E93" s="507"/>
    </row>
    <row r="94" spans="1:5">
      <c r="A94" s="1913"/>
      <c r="B94" s="96"/>
      <c r="C94" s="96"/>
      <c r="D94" s="96"/>
      <c r="E94" s="507"/>
    </row>
    <row r="95" spans="1:5">
      <c r="A95" s="1913"/>
      <c r="B95" s="96"/>
      <c r="C95" s="96"/>
      <c r="D95" s="96"/>
      <c r="E95" s="962"/>
    </row>
    <row r="96" spans="1:5">
      <c r="A96" s="1913"/>
      <c r="B96" s="96"/>
      <c r="C96" s="96"/>
      <c r="D96" s="96"/>
      <c r="E96" s="963"/>
    </row>
    <row r="97" spans="1:5">
      <c r="A97" s="1913"/>
      <c r="B97" s="96"/>
      <c r="C97" s="96"/>
      <c r="D97" s="96"/>
      <c r="E97" s="963"/>
    </row>
    <row r="98" spans="1:5">
      <c r="A98" s="1913"/>
      <c r="B98" s="96"/>
      <c r="C98" s="96"/>
      <c r="D98" s="96"/>
      <c r="E98" s="764"/>
    </row>
    <row r="99" spans="1:5">
      <c r="A99" s="1913"/>
      <c r="B99" s="96"/>
      <c r="C99" s="96"/>
      <c r="D99" s="96"/>
      <c r="E99" s="964"/>
    </row>
    <row r="100" spans="1:5">
      <c r="A100" s="1913"/>
      <c r="B100" s="96"/>
      <c r="C100" s="96"/>
      <c r="D100" s="96"/>
      <c r="E100" s="964"/>
    </row>
    <row r="101" spans="1:5">
      <c r="A101" s="1913"/>
      <c r="B101" s="96"/>
      <c r="C101" s="96"/>
      <c r="D101" s="96"/>
      <c r="E101" s="964"/>
    </row>
    <row r="102" spans="1:5">
      <c r="A102" s="1913"/>
      <c r="B102" s="114"/>
      <c r="C102" s="96"/>
      <c r="D102" s="96"/>
      <c r="E102" s="962"/>
    </row>
    <row r="103" spans="1:5">
      <c r="A103" s="1913"/>
      <c r="B103" s="114"/>
      <c r="C103" s="96"/>
      <c r="D103" s="96"/>
      <c r="E103" s="964"/>
    </row>
    <row r="104" spans="1:5">
      <c r="A104" s="1913"/>
      <c r="B104" s="114"/>
      <c r="C104" s="96"/>
      <c r="D104" s="96"/>
      <c r="E104" s="964"/>
    </row>
    <row r="105" spans="1:5">
      <c r="A105" s="1913"/>
      <c r="B105" s="114"/>
      <c r="C105" s="96"/>
      <c r="D105" s="96"/>
      <c r="E105" s="964"/>
    </row>
    <row r="106" spans="1:5">
      <c r="A106" s="1913"/>
      <c r="B106" s="114"/>
      <c r="C106" s="96"/>
      <c r="D106" s="96"/>
      <c r="E106" s="964"/>
    </row>
    <row r="107" spans="1:5">
      <c r="A107" s="1913"/>
      <c r="B107" s="114"/>
      <c r="C107" s="96"/>
      <c r="D107" s="96"/>
      <c r="E107" s="962"/>
    </row>
    <row r="108" spans="1:5">
      <c r="A108" s="1913"/>
      <c r="B108" s="114"/>
      <c r="C108" s="96"/>
      <c r="D108" s="96"/>
      <c r="E108" s="965"/>
    </row>
    <row r="109" spans="1:5">
      <c r="A109" s="1913"/>
      <c r="B109" s="114"/>
      <c r="C109" s="96"/>
      <c r="D109" s="96"/>
      <c r="E109" s="964"/>
    </row>
    <row r="110" spans="1:5">
      <c r="A110" s="1913"/>
      <c r="B110" s="114"/>
      <c r="C110" s="96"/>
      <c r="D110" s="96"/>
      <c r="E110" s="964"/>
    </row>
    <row r="111" spans="1:5">
      <c r="A111" s="1913"/>
      <c r="B111" s="114"/>
      <c r="C111" s="96"/>
      <c r="D111" s="96"/>
      <c r="E111" s="964"/>
    </row>
    <row r="112" spans="1:5">
      <c r="A112" s="1913"/>
      <c r="B112" s="114"/>
      <c r="C112" s="96"/>
      <c r="D112" s="96"/>
      <c r="E112" s="962"/>
    </row>
    <row r="113" spans="1:5">
      <c r="A113" s="1913"/>
      <c r="B113" s="114"/>
      <c r="C113" s="96"/>
      <c r="D113" s="96"/>
      <c r="E113" s="764"/>
    </row>
    <row r="114" spans="1:5">
      <c r="A114" s="1913"/>
      <c r="B114" s="114"/>
      <c r="C114" s="96"/>
      <c r="D114" s="96"/>
      <c r="E114" s="964"/>
    </row>
    <row r="115" spans="1:5">
      <c r="A115" s="1913"/>
      <c r="B115" s="114"/>
      <c r="C115" s="96"/>
      <c r="D115" s="96"/>
      <c r="E115" s="964"/>
    </row>
    <row r="116" spans="1:5">
      <c r="A116" s="1913"/>
      <c r="B116" s="114"/>
      <c r="C116" s="96"/>
      <c r="D116" s="96"/>
      <c r="E116" s="964"/>
    </row>
    <row r="117" spans="1:5">
      <c r="A117" s="1913"/>
      <c r="B117" s="114"/>
      <c r="C117" s="96"/>
      <c r="D117" s="96"/>
      <c r="E117" s="964"/>
    </row>
    <row r="118" spans="1:5">
      <c r="A118" s="1913"/>
      <c r="B118" s="114"/>
      <c r="C118" s="96"/>
      <c r="D118" s="96"/>
      <c r="E118" s="964"/>
    </row>
    <row r="119" spans="1:5">
      <c r="A119" s="1913"/>
      <c r="B119" s="114"/>
      <c r="C119" s="96"/>
      <c r="D119" s="96"/>
      <c r="E119" s="964"/>
    </row>
    <row r="120" spans="1:5">
      <c r="A120" s="1913"/>
      <c r="B120" s="114"/>
      <c r="C120" s="96"/>
      <c r="D120" s="96"/>
      <c r="E120" s="964"/>
    </row>
    <row r="121" spans="1:5">
      <c r="A121" s="1913"/>
      <c r="B121" s="114"/>
      <c r="C121" s="96"/>
      <c r="D121" s="96"/>
      <c r="E121" s="964"/>
    </row>
    <row r="122" spans="1:5">
      <c r="A122" s="1913"/>
      <c r="B122" s="114"/>
      <c r="C122" s="96"/>
      <c r="D122" s="96"/>
      <c r="E122" s="964"/>
    </row>
    <row r="123" spans="1:5">
      <c r="A123" s="1913"/>
      <c r="B123" s="114"/>
      <c r="C123" s="96"/>
      <c r="D123" s="96"/>
      <c r="E123" s="964"/>
    </row>
    <row r="124" spans="1:5">
      <c r="A124" s="1913"/>
      <c r="B124" s="114"/>
      <c r="C124" s="96"/>
      <c r="D124" s="96"/>
      <c r="E124" s="964"/>
    </row>
    <row r="125" spans="1:5">
      <c r="A125" s="1913"/>
      <c r="B125" s="114"/>
      <c r="C125" s="96"/>
      <c r="D125" s="96"/>
      <c r="E125" s="964"/>
    </row>
    <row r="126" spans="1:5">
      <c r="A126" s="1913"/>
      <c r="B126" s="114"/>
      <c r="C126" s="96"/>
      <c r="D126" s="96"/>
      <c r="E126" s="964"/>
    </row>
    <row r="127" spans="1:5">
      <c r="A127" s="1913"/>
      <c r="B127" s="114"/>
      <c r="C127" s="96"/>
      <c r="D127" s="96"/>
      <c r="E127" s="964"/>
    </row>
    <row r="128" spans="1:5">
      <c r="A128" s="1913"/>
      <c r="B128" s="114"/>
      <c r="C128" s="96"/>
      <c r="D128" s="96"/>
      <c r="E128" s="964"/>
    </row>
    <row r="129" spans="1:5">
      <c r="A129" s="1913"/>
      <c r="B129" s="114"/>
      <c r="C129" s="96"/>
      <c r="D129" s="96"/>
      <c r="E129" s="964"/>
    </row>
    <row r="130" spans="1:5">
      <c r="A130" s="1913"/>
      <c r="B130" s="114"/>
      <c r="C130" s="96"/>
      <c r="D130" s="96"/>
      <c r="E130" s="964"/>
    </row>
    <row r="131" spans="1:5">
      <c r="A131" s="1913"/>
      <c r="B131" s="114"/>
      <c r="C131" s="96"/>
      <c r="D131" s="96"/>
      <c r="E131" s="964"/>
    </row>
    <row r="132" spans="1:5">
      <c r="A132" s="1913"/>
      <c r="B132" s="114"/>
      <c r="C132" s="96"/>
      <c r="D132" s="96"/>
      <c r="E132" s="964"/>
    </row>
    <row r="133" spans="1:5">
      <c r="A133" s="1913"/>
      <c r="B133" s="114"/>
      <c r="C133" s="96"/>
      <c r="D133" s="96"/>
      <c r="E133" s="507"/>
    </row>
    <row r="134" spans="1:5">
      <c r="A134" s="1913"/>
      <c r="B134" s="114"/>
      <c r="C134" s="96"/>
      <c r="D134" s="96"/>
      <c r="E134" s="507"/>
    </row>
    <row r="135" spans="1:5">
      <c r="A135" s="1913"/>
      <c r="B135" s="114"/>
      <c r="C135" s="96"/>
      <c r="D135" s="96"/>
      <c r="E135" s="507"/>
    </row>
    <row r="136" spans="1:5">
      <c r="A136" s="1913"/>
      <c r="B136" s="114"/>
      <c r="C136" s="96"/>
      <c r="D136" s="96"/>
      <c r="E136" s="507"/>
    </row>
    <row r="137" spans="1:5" ht="15.75" thickBot="1">
      <c r="A137" s="498"/>
      <c r="B137" s="959"/>
      <c r="C137" s="119"/>
      <c r="D137" s="119"/>
      <c r="E137" s="951"/>
    </row>
    <row r="138" spans="1:5">
      <c r="A138" s="96"/>
      <c r="B138" s="96"/>
      <c r="C138" s="96"/>
      <c r="D138" s="96"/>
      <c r="E138" s="96"/>
    </row>
    <row r="139" spans="1:5">
      <c r="A139" s="123" t="s">
        <v>202</v>
      </c>
      <c r="B139" s="123"/>
      <c r="C139" s="123"/>
      <c r="D139" s="123"/>
      <c r="E139" s="123"/>
    </row>
  </sheetData>
  <customSheetViews>
    <customSheetView guid="{2AF3F5E9-4F61-4561-B177-4F48CBC3D886}" scale="87" colorId="22">
      <selection activeCell="I24" sqref="I24"/>
      <pageMargins left="0.4" right="0.4" top="0.3" bottom="0.3" header="0" footer="0"/>
      <printOptions horizontalCentered="1" verticalCentered="1"/>
      <pageSetup scale="68" fitToHeight="2" orientation="portrait" r:id="rId1"/>
      <headerFooter alignWithMargins="0"/>
    </customSheetView>
    <customSheetView guid="{D7BBBF77-F838-4AB2-B5F9-DD407B90DD55}" scale="87" colorId="22">
      <selection activeCell="I24" sqref="I24"/>
      <pageMargins left="0.4" right="0.4" top="0.3" bottom="0.3" header="0" footer="0"/>
      <printOptions horizontalCentered="1" verticalCentered="1"/>
      <pageSetup scale="68" fitToHeight="2" orientation="portrait" r:id="rId2"/>
      <headerFooter alignWithMargins="0"/>
    </customSheetView>
    <customSheetView guid="{4C413893-8AAD-4C6B-9F27-B589EDCD884E}" scale="87" colorId="22" showPageBreaks="1" fitToPage="1" printArea="1">
      <selection activeCell="I25" sqref="I25"/>
      <rowBreaks count="1" manualBreakCount="1">
        <brk id="66" max="16383" man="1"/>
      </rowBreaks>
      <pageMargins left="0.4" right="0.4" top="0.3" bottom="0.3" header="0" footer="0"/>
      <printOptions horizontalCentered="1" verticalCentered="1"/>
      <pageSetup scale="68" orientation="portrait" r:id="rId3"/>
      <headerFooter alignWithMargins="0"/>
    </customSheetView>
    <customSheetView guid="{A5549170-DBF5-42F1-9039-D999624B11D4}" scale="87" colorId="22" showPageBreaks="1" printArea="1">
      <selection activeCell="E19" sqref="E19"/>
      <rowBreaks count="1" manualBreakCount="1">
        <brk id="66" max="16383" man="1"/>
      </rowBreaks>
      <pageMargins left="0.4" right="0.4" top="0.3" bottom="0.3" header="0" footer="0"/>
      <printOptions horizontalCentered="1" verticalCentered="1"/>
      <pageSetup scale="72" fitToHeight="2" orientation="portrait" r:id="rId4"/>
      <headerFooter alignWithMargins="0"/>
    </customSheetView>
    <customSheetView guid="{A483E518-C1FA-4CA5-BC5D-12DF2516F4BA}" scale="87" colorId="22" showPageBreaks="1" printArea="1">
      <selection activeCell="I24" sqref="I24"/>
      <pageMargins left="0.4" right="0.4" top="0.3" bottom="0.3" header="0" footer="0"/>
      <printOptions horizontalCentered="1" verticalCentered="1"/>
      <pageSetup scale="68" fitToHeight="2" orientation="portrait" r:id="rId5"/>
      <headerFooter alignWithMargins="0"/>
    </customSheetView>
    <customSheetView guid="{7F4D4B31-14C7-431F-8554-797D686306A3}" scale="87" colorId="22" showPageBreaks="1" printArea="1">
      <selection activeCell="I24" sqref="I24"/>
      <pageMargins left="0.4" right="0.4" top="0.3" bottom="0.3" header="0" footer="0"/>
      <printOptions horizontalCentered="1" verticalCentered="1"/>
      <pageSetup scale="68" fitToHeight="2" orientation="portrait" r:id="rId6"/>
      <headerFooter alignWithMargins="0"/>
    </customSheetView>
  </customSheetViews>
  <phoneticPr fontId="83" type="noConversion"/>
  <printOptions horizontalCentered="1" verticalCentered="1"/>
  <pageMargins left="0.4" right="0.4" top="0.3" bottom="0.3" header="0" footer="0"/>
  <pageSetup scale="68" fitToHeight="2" orientation="portrait" r:id="rId7"/>
  <headerFooter alignWithMargins="0"/>
  <customProperties>
    <customPr name="_pios_id" r:id="rId8"/>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5"/>
  <sheetViews>
    <sheetView workbookViewId="0"/>
  </sheetViews>
  <sheetFormatPr defaultRowHeight="14.25"/>
  <cols>
    <col min="1" max="6" width="8.88671875" style="587"/>
    <col min="7" max="7" width="29.33203125" style="587" customWidth="1"/>
    <col min="8" max="8" width="12.44140625" style="587" customWidth="1"/>
    <col min="9" max="9" width="16.88671875" style="587" customWidth="1"/>
    <col min="10" max="10" width="8.88671875" style="587"/>
    <col min="11" max="11" width="11.21875" style="587" bestFit="1" customWidth="1"/>
    <col min="12" max="13" width="8.88671875" style="587"/>
    <col min="14" max="14" width="11.21875" style="587" bestFit="1" customWidth="1"/>
    <col min="15" max="16384" width="8.88671875" style="587"/>
  </cols>
  <sheetData>
    <row r="1" spans="1:21" ht="15">
      <c r="A1" t="str">
        <f>'Data sheet'!A53</f>
        <v>Annual Report of New York American Water Company, Inc.  - Service Area 2                          Year Ended  December 31, 2018</v>
      </c>
    </row>
    <row r="2" spans="1:21">
      <c r="A2" s="2582" t="s">
        <v>4027</v>
      </c>
      <c r="B2" s="2582"/>
      <c r="C2" s="2582"/>
      <c r="D2" s="2582"/>
      <c r="E2" s="2582"/>
      <c r="F2" s="2582"/>
      <c r="G2" s="2582"/>
      <c r="H2" s="2582"/>
      <c r="I2" s="2582"/>
    </row>
    <row r="3" spans="1:21">
      <c r="A3" s="2582" t="s">
        <v>4028</v>
      </c>
      <c r="B3" s="2582"/>
      <c r="C3" s="2582"/>
      <c r="D3" s="2582"/>
      <c r="E3" s="2582"/>
      <c r="F3" s="2582"/>
      <c r="G3" s="2582"/>
      <c r="H3" s="2582"/>
      <c r="I3" s="2582"/>
    </row>
    <row r="5" spans="1:21" ht="15">
      <c r="A5" s="1919" t="s">
        <v>742</v>
      </c>
      <c r="B5" s="1920" t="s">
        <v>4029</v>
      </c>
      <c r="C5" s="1920"/>
      <c r="D5" s="1920"/>
      <c r="E5" s="1920"/>
      <c r="F5" s="1920"/>
      <c r="G5" s="1920"/>
      <c r="H5" s="1920"/>
      <c r="I5" s="1921"/>
      <c r="K5"/>
      <c r="L5"/>
      <c r="M5"/>
      <c r="N5"/>
      <c r="O5"/>
      <c r="P5"/>
      <c r="Q5"/>
      <c r="R5"/>
      <c r="S5"/>
      <c r="T5"/>
      <c r="U5"/>
    </row>
    <row r="6" spans="1:21" ht="15">
      <c r="A6" s="1217"/>
      <c r="B6" s="421" t="s">
        <v>4030</v>
      </c>
      <c r="C6" s="421"/>
      <c r="D6" s="421"/>
      <c r="E6" s="421"/>
      <c r="F6" s="421"/>
      <c r="G6" s="421"/>
      <c r="H6" s="421"/>
      <c r="I6" s="1922"/>
      <c r="K6"/>
      <c r="L6"/>
      <c r="M6"/>
      <c r="N6"/>
      <c r="O6"/>
      <c r="P6"/>
      <c r="Q6"/>
      <c r="R6"/>
      <c r="S6"/>
      <c r="T6"/>
      <c r="U6"/>
    </row>
    <row r="7" spans="1:21" ht="15">
      <c r="A7" s="1217"/>
      <c r="B7" s="421" t="s">
        <v>4031</v>
      </c>
      <c r="C7" s="421"/>
      <c r="D7" s="421"/>
      <c r="E7" s="421"/>
      <c r="F7" s="421"/>
      <c r="G7" s="421"/>
      <c r="H7" s="421"/>
      <c r="I7" s="1922"/>
      <c r="K7"/>
      <c r="L7"/>
      <c r="M7"/>
      <c r="N7"/>
      <c r="O7"/>
      <c r="P7"/>
      <c r="Q7"/>
      <c r="R7"/>
      <c r="S7"/>
      <c r="T7"/>
      <c r="U7"/>
    </row>
    <row r="8" spans="1:21" ht="15">
      <c r="A8" s="1217"/>
      <c r="B8" s="421" t="s">
        <v>4032</v>
      </c>
      <c r="C8" s="421"/>
      <c r="D8" s="421"/>
      <c r="E8" s="421"/>
      <c r="F8" s="421"/>
      <c r="G8" s="421"/>
      <c r="H8" s="421"/>
      <c r="I8" s="1922"/>
      <c r="K8"/>
      <c r="L8"/>
      <c r="M8"/>
      <c r="N8"/>
      <c r="O8"/>
      <c r="P8"/>
      <c r="Q8"/>
      <c r="R8"/>
      <c r="S8"/>
      <c r="T8"/>
      <c r="U8"/>
    </row>
    <row r="9" spans="1:21" ht="15">
      <c r="A9" s="1217" t="s">
        <v>956</v>
      </c>
      <c r="B9" s="421" t="s">
        <v>4033</v>
      </c>
      <c r="C9" s="421"/>
      <c r="D9" s="421"/>
      <c r="E9" s="421"/>
      <c r="F9" s="421"/>
      <c r="G9" s="421"/>
      <c r="H9" s="421"/>
      <c r="I9" s="1922"/>
      <c r="K9"/>
      <c r="L9"/>
      <c r="M9"/>
      <c r="N9"/>
      <c r="O9"/>
      <c r="P9"/>
      <c r="Q9"/>
      <c r="R9"/>
      <c r="S9"/>
      <c r="T9"/>
      <c r="U9"/>
    </row>
    <row r="10" spans="1:21" ht="15">
      <c r="A10" s="1923"/>
      <c r="B10" s="421" t="s">
        <v>4034</v>
      </c>
      <c r="C10" s="421"/>
      <c r="D10" s="421"/>
      <c r="E10" s="421"/>
      <c r="F10" s="421"/>
      <c r="G10" s="421"/>
      <c r="H10" s="421"/>
      <c r="I10" s="1922"/>
      <c r="K10"/>
      <c r="L10"/>
      <c r="M10"/>
      <c r="N10"/>
      <c r="O10"/>
      <c r="P10"/>
      <c r="Q10"/>
      <c r="R10"/>
      <c r="S10"/>
      <c r="T10"/>
      <c r="U10"/>
    </row>
    <row r="11" spans="1:21" ht="15">
      <c r="A11" s="1923"/>
      <c r="B11" s="421" t="s">
        <v>4035</v>
      </c>
      <c r="C11" s="421"/>
      <c r="D11" s="421"/>
      <c r="E11" s="421"/>
      <c r="F11" s="421"/>
      <c r="G11" s="421"/>
      <c r="H11" s="421"/>
      <c r="I11" s="1922"/>
      <c r="K11"/>
      <c r="L11"/>
      <c r="M11"/>
      <c r="N11"/>
      <c r="O11"/>
      <c r="P11"/>
      <c r="Q11"/>
      <c r="R11"/>
      <c r="S11"/>
      <c r="T11"/>
      <c r="U11"/>
    </row>
    <row r="12" spans="1:21" ht="15">
      <c r="A12" s="1923"/>
      <c r="B12" s="421" t="s">
        <v>4036</v>
      </c>
      <c r="C12" s="421"/>
      <c r="D12" s="421"/>
      <c r="E12" s="421"/>
      <c r="F12" s="421"/>
      <c r="G12" s="421"/>
      <c r="H12" s="421"/>
      <c r="I12" s="1922"/>
      <c r="K12"/>
      <c r="L12"/>
      <c r="M12"/>
      <c r="N12"/>
      <c r="O12"/>
      <c r="P12"/>
      <c r="Q12"/>
      <c r="R12"/>
      <c r="S12"/>
      <c r="T12"/>
      <c r="U12"/>
    </row>
    <row r="13" spans="1:21" ht="15">
      <c r="A13" s="1923"/>
      <c r="B13" s="421" t="s">
        <v>4037</v>
      </c>
      <c r="C13" s="421"/>
      <c r="D13" s="421"/>
      <c r="E13" s="421"/>
      <c r="F13" s="421"/>
      <c r="G13" s="421"/>
      <c r="H13" s="421"/>
      <c r="I13" s="1922"/>
      <c r="K13"/>
      <c r="L13"/>
      <c r="M13"/>
      <c r="N13"/>
      <c r="O13"/>
      <c r="P13"/>
      <c r="Q13"/>
      <c r="R13"/>
      <c r="S13"/>
      <c r="T13"/>
      <c r="U13"/>
    </row>
    <row r="14" spans="1:21" ht="15">
      <c r="A14" s="1923"/>
      <c r="B14" s="421"/>
      <c r="C14" s="421"/>
      <c r="D14" s="421"/>
      <c r="E14" s="421"/>
      <c r="F14" s="421"/>
      <c r="G14" s="421"/>
      <c r="H14" s="421"/>
      <c r="I14" s="1922"/>
      <c r="K14"/>
      <c r="L14"/>
      <c r="M14"/>
      <c r="N14"/>
      <c r="O14"/>
      <c r="P14"/>
      <c r="Q14"/>
      <c r="R14"/>
      <c r="S14"/>
      <c r="T14"/>
      <c r="U14"/>
    </row>
    <row r="15" spans="1:21" ht="15">
      <c r="A15" s="1924" t="s">
        <v>4038</v>
      </c>
      <c r="B15" s="1925"/>
      <c r="C15" s="1925"/>
      <c r="D15" s="1925"/>
      <c r="E15" s="1925"/>
      <c r="F15" s="1925"/>
      <c r="G15" s="1926"/>
      <c r="H15" s="1927" t="s">
        <v>4039</v>
      </c>
      <c r="I15" s="1928" t="s">
        <v>2519</v>
      </c>
      <c r="K15"/>
      <c r="L15"/>
      <c r="M15"/>
      <c r="N15"/>
      <c r="O15"/>
      <c r="P15"/>
      <c r="Q15"/>
      <c r="R15"/>
      <c r="S15"/>
      <c r="T15"/>
      <c r="U15"/>
    </row>
    <row r="16" spans="1:21" ht="15">
      <c r="A16" s="1929" t="s">
        <v>4040</v>
      </c>
      <c r="B16" s="1930"/>
      <c r="C16" s="1931"/>
      <c r="D16" s="1931"/>
      <c r="E16" s="1931"/>
      <c r="F16" s="1931"/>
      <c r="G16" s="1932"/>
      <c r="H16" s="1933"/>
      <c r="I16" s="2408">
        <f>+'116119'!G114</f>
        <v>-1332578.1690544093</v>
      </c>
      <c r="K16"/>
      <c r="L16"/>
      <c r="M16"/>
      <c r="N16"/>
      <c r="O16"/>
      <c r="P16"/>
      <c r="Q16"/>
      <c r="R16"/>
      <c r="S16"/>
      <c r="T16"/>
      <c r="U16"/>
    </row>
    <row r="17" spans="1:21" ht="15">
      <c r="A17" s="1929"/>
      <c r="B17" s="1930"/>
      <c r="C17" s="1933"/>
      <c r="D17" s="1933"/>
      <c r="E17" s="1933"/>
      <c r="F17" s="1933"/>
      <c r="G17" s="1935"/>
      <c r="H17" s="1933"/>
      <c r="I17" s="1936"/>
      <c r="K17"/>
      <c r="L17"/>
      <c r="M17"/>
      <c r="N17"/>
      <c r="O17"/>
      <c r="P17"/>
      <c r="Q17"/>
      <c r="R17"/>
      <c r="S17"/>
      <c r="T17"/>
      <c r="U17"/>
    </row>
    <row r="18" spans="1:21" ht="15">
      <c r="A18" s="1929" t="s">
        <v>4041</v>
      </c>
      <c r="B18" s="1930"/>
      <c r="C18" s="1930"/>
      <c r="D18" s="1930"/>
      <c r="E18" s="1930"/>
      <c r="F18" s="1930"/>
      <c r="G18" s="1935"/>
      <c r="H18" s="1933"/>
      <c r="I18" s="1936">
        <v>-278494</v>
      </c>
      <c r="J18" s="1962"/>
      <c r="K18"/>
      <c r="L18"/>
      <c r="M18"/>
      <c r="N18"/>
      <c r="O18"/>
      <c r="P18"/>
      <c r="Q18"/>
      <c r="R18"/>
      <c r="S18"/>
      <c r="T18"/>
      <c r="U18"/>
    </row>
    <row r="19" spans="1:21" ht="15">
      <c r="A19" s="1929" t="s">
        <v>4042</v>
      </c>
      <c r="B19" s="1930"/>
      <c r="C19" s="1930"/>
      <c r="D19" s="1930"/>
      <c r="E19" s="1930"/>
      <c r="F19" s="1930"/>
      <c r="G19" s="1935"/>
      <c r="H19" s="1933"/>
      <c r="I19" s="1936">
        <v>-183136</v>
      </c>
      <c r="J19" s="1962"/>
      <c r="K19"/>
      <c r="L19"/>
      <c r="M19"/>
      <c r="N19"/>
      <c r="O19"/>
      <c r="P19"/>
      <c r="Q19"/>
      <c r="R19"/>
      <c r="S19"/>
      <c r="T19"/>
      <c r="U19"/>
    </row>
    <row r="20" spans="1:21" ht="15">
      <c r="A20" s="1929"/>
      <c r="B20" s="1930"/>
      <c r="C20" s="1930"/>
      <c r="D20" s="1930"/>
      <c r="E20" s="1930" t="s">
        <v>4043</v>
      </c>
      <c r="F20" s="1930"/>
      <c r="G20" s="1935"/>
      <c r="H20" s="1933"/>
      <c r="I20" s="1960">
        <f>SUM(I16:I19)</f>
        <v>-1794208.1690544093</v>
      </c>
      <c r="J20" s="1962"/>
      <c r="K20"/>
      <c r="L20"/>
      <c r="M20"/>
      <c r="N20"/>
      <c r="O20"/>
      <c r="P20"/>
      <c r="Q20"/>
      <c r="R20"/>
      <c r="S20"/>
      <c r="T20"/>
      <c r="U20"/>
    </row>
    <row r="21" spans="1:21" ht="15">
      <c r="A21" s="1929"/>
      <c r="B21" s="1933"/>
      <c r="C21" s="1933"/>
      <c r="D21" s="1933"/>
      <c r="E21" s="1933"/>
      <c r="F21" s="1933"/>
      <c r="G21" s="1935"/>
      <c r="H21" s="1933"/>
      <c r="I21" s="1936"/>
      <c r="J21" s="1962"/>
      <c r="K21"/>
      <c r="L21"/>
      <c r="M21"/>
      <c r="N21"/>
      <c r="O21"/>
      <c r="P21"/>
      <c r="Q21"/>
      <c r="R21"/>
      <c r="S21"/>
      <c r="T21"/>
      <c r="U21"/>
    </row>
    <row r="22" spans="1:21" ht="15.75">
      <c r="A22" s="1929" t="s">
        <v>4044</v>
      </c>
      <c r="B22" s="2409"/>
      <c r="C22" s="1933"/>
      <c r="D22" s="1933"/>
      <c r="E22" s="1933"/>
      <c r="F22" s="1933"/>
      <c r="G22" s="1935"/>
      <c r="H22" s="1933"/>
      <c r="I22" s="1936"/>
      <c r="K22"/>
      <c r="L22"/>
      <c r="M22"/>
      <c r="N22"/>
      <c r="O22"/>
      <c r="P22"/>
      <c r="Q22"/>
      <c r="R22"/>
      <c r="S22"/>
      <c r="T22"/>
      <c r="U22"/>
    </row>
    <row r="23" spans="1:21" ht="15">
      <c r="A23" s="1929"/>
      <c r="B23" s="1933" t="s">
        <v>4045</v>
      </c>
      <c r="C23" s="1933"/>
      <c r="D23" s="1933"/>
      <c r="E23" s="1933"/>
      <c r="F23" s="1933"/>
      <c r="G23" s="1935"/>
      <c r="H23" s="1933"/>
      <c r="I23" s="1961">
        <v>-6554</v>
      </c>
      <c r="K23"/>
      <c r="L23"/>
      <c r="M23"/>
      <c r="N23"/>
      <c r="O23"/>
      <c r="P23"/>
      <c r="Q23"/>
      <c r="R23"/>
      <c r="S23"/>
      <c r="T23"/>
      <c r="U23"/>
    </row>
    <row r="24" spans="1:21" ht="15">
      <c r="A24" s="1929"/>
      <c r="B24" s="1933" t="s">
        <v>4282</v>
      </c>
      <c r="C24" s="1933"/>
      <c r="D24" s="1933"/>
      <c r="E24" s="1933"/>
      <c r="F24" s="1933"/>
      <c r="G24" s="1935"/>
      <c r="H24" s="1933"/>
      <c r="I24" s="1961">
        <v>5476</v>
      </c>
      <c r="K24"/>
      <c r="L24"/>
      <c r="M24"/>
      <c r="N24"/>
      <c r="O24"/>
      <c r="P24"/>
      <c r="Q24"/>
      <c r="R24"/>
      <c r="S24"/>
      <c r="T24"/>
      <c r="U24"/>
    </row>
    <row r="25" spans="1:21" ht="15">
      <c r="A25" s="1929"/>
      <c r="B25" s="1933" t="s">
        <v>4204</v>
      </c>
      <c r="C25" s="1933"/>
      <c r="D25" s="1933"/>
      <c r="E25" s="1933"/>
      <c r="F25" s="1933"/>
      <c r="G25" s="1935"/>
      <c r="H25" s="1933"/>
      <c r="I25" s="1961">
        <f>-944-3279</f>
        <v>-4223</v>
      </c>
      <c r="K25"/>
      <c r="L25"/>
      <c r="M25"/>
      <c r="N25"/>
      <c r="O25"/>
      <c r="P25"/>
      <c r="Q25"/>
      <c r="R25"/>
      <c r="S25"/>
      <c r="T25"/>
      <c r="U25"/>
    </row>
    <row r="26" spans="1:21" ht="15">
      <c r="A26" s="1929"/>
      <c r="B26" s="1933"/>
      <c r="C26" s="1933"/>
      <c r="D26" s="1933"/>
      <c r="E26" s="1933" t="s">
        <v>4046</v>
      </c>
      <c r="F26" s="1933"/>
      <c r="G26" s="1935"/>
      <c r="H26" s="1933"/>
      <c r="I26" s="1941">
        <f>SUM(I23:I25)</f>
        <v>-5301</v>
      </c>
      <c r="K26"/>
      <c r="L26"/>
      <c r="M26"/>
      <c r="N26"/>
      <c r="O26"/>
      <c r="P26"/>
      <c r="Q26"/>
      <c r="R26"/>
      <c r="S26"/>
      <c r="T26"/>
      <c r="U26"/>
    </row>
    <row r="27" spans="1:21" ht="15">
      <c r="A27" s="1929"/>
      <c r="B27" s="1933"/>
      <c r="C27" s="1933"/>
      <c r="D27" s="1933"/>
      <c r="E27" s="1933"/>
      <c r="F27" s="1933"/>
      <c r="G27" s="1935"/>
      <c r="H27" s="1933"/>
      <c r="I27" s="1936"/>
      <c r="K27"/>
      <c r="L27"/>
      <c r="M27"/>
      <c r="N27"/>
      <c r="O27"/>
      <c r="P27"/>
      <c r="Q27"/>
      <c r="R27"/>
      <c r="S27"/>
      <c r="T27"/>
      <c r="U27"/>
    </row>
    <row r="28" spans="1:21" ht="15">
      <c r="A28" s="1929" t="s">
        <v>4047</v>
      </c>
      <c r="B28" s="1933"/>
      <c r="C28" s="1933"/>
      <c r="D28" s="1933"/>
      <c r="E28" s="1933"/>
      <c r="F28" s="1933"/>
      <c r="G28" s="1935"/>
      <c r="H28" s="1933"/>
      <c r="I28" s="2410">
        <f>+I20+I26</f>
        <v>-1799509.1690544093</v>
      </c>
      <c r="K28"/>
      <c r="L28"/>
      <c r="M28"/>
      <c r="N28"/>
      <c r="O28"/>
      <c r="P28"/>
      <c r="Q28"/>
      <c r="R28"/>
      <c r="S28"/>
      <c r="T28"/>
      <c r="U28"/>
    </row>
    <row r="29" spans="1:21" ht="15">
      <c r="A29" s="1929"/>
      <c r="B29" s="1933"/>
      <c r="C29" s="1933"/>
      <c r="D29" s="1933"/>
      <c r="E29" s="1933"/>
      <c r="F29" s="1933"/>
      <c r="G29" s="1935"/>
      <c r="H29" s="1933"/>
      <c r="I29" s="1936"/>
      <c r="K29"/>
      <c r="L29"/>
      <c r="M29"/>
      <c r="N29"/>
      <c r="O29"/>
      <c r="P29"/>
      <c r="Q29"/>
      <c r="R29"/>
      <c r="S29"/>
      <c r="T29"/>
      <c r="U29"/>
    </row>
    <row r="30" spans="1:21" ht="15">
      <c r="A30" s="1929" t="s">
        <v>4048</v>
      </c>
      <c r="B30" s="1933"/>
      <c r="C30" s="1933"/>
      <c r="D30" s="1933"/>
      <c r="E30" s="1933"/>
      <c r="F30" s="1933"/>
      <c r="G30" s="1935"/>
      <c r="H30" s="1933"/>
      <c r="I30" s="1936"/>
      <c r="K30"/>
      <c r="L30"/>
      <c r="M30"/>
      <c r="N30"/>
      <c r="O30"/>
      <c r="P30"/>
      <c r="Q30"/>
      <c r="R30"/>
      <c r="S30"/>
      <c r="T30"/>
      <c r="U30"/>
    </row>
    <row r="31" spans="1:21" ht="15">
      <c r="A31" s="1929"/>
      <c r="B31" s="1933" t="s">
        <v>4019</v>
      </c>
      <c r="C31" s="1933"/>
      <c r="D31" s="1933"/>
      <c r="E31" s="1933"/>
      <c r="F31" s="1933"/>
      <c r="G31" s="1935"/>
      <c r="H31" s="1933"/>
      <c r="I31" s="1936">
        <v>-375381</v>
      </c>
      <c r="K31"/>
      <c r="L31"/>
      <c r="M31"/>
      <c r="N31"/>
      <c r="O31"/>
      <c r="P31"/>
      <c r="Q31"/>
      <c r="R31"/>
      <c r="S31"/>
      <c r="T31"/>
      <c r="U31"/>
    </row>
    <row r="32" spans="1:21" ht="15">
      <c r="A32" s="1929"/>
      <c r="B32" s="1933" t="s">
        <v>4157</v>
      </c>
      <c r="C32" s="1933"/>
      <c r="D32" s="1933"/>
      <c r="E32" s="1933"/>
      <c r="F32" s="1933"/>
      <c r="G32" s="1935"/>
      <c r="H32" s="1933"/>
      <c r="I32" s="1936">
        <v>1474</v>
      </c>
      <c r="K32"/>
      <c r="L32"/>
      <c r="M32"/>
      <c r="N32"/>
      <c r="O32"/>
      <c r="P32"/>
      <c r="Q32"/>
      <c r="R32"/>
      <c r="S32"/>
      <c r="T32"/>
      <c r="U32"/>
    </row>
    <row r="33" spans="1:21" ht="15">
      <c r="A33" s="1929"/>
      <c r="B33" s="1933" t="s">
        <v>4121</v>
      </c>
      <c r="C33" s="1933"/>
      <c r="D33" s="1933"/>
      <c r="E33" s="1933"/>
      <c r="F33" s="1933"/>
      <c r="G33" s="1935"/>
      <c r="H33" s="1933"/>
      <c r="I33" s="1936"/>
      <c r="K33"/>
      <c r="L33"/>
      <c r="M33"/>
      <c r="N33"/>
      <c r="O33"/>
      <c r="P33"/>
      <c r="Q33"/>
      <c r="R33"/>
      <c r="S33"/>
      <c r="T33"/>
      <c r="U33"/>
    </row>
    <row r="34" spans="1:21" ht="15">
      <c r="A34" s="1929"/>
      <c r="B34" s="1933" t="s">
        <v>4049</v>
      </c>
      <c r="C34" s="1933"/>
      <c r="D34" s="1933"/>
      <c r="E34" s="1933"/>
      <c r="F34" s="1933"/>
      <c r="G34" s="1935"/>
      <c r="H34" s="1933"/>
      <c r="I34" s="1936">
        <v>-89705</v>
      </c>
      <c r="K34"/>
      <c r="L34"/>
      <c r="M34"/>
      <c r="N34"/>
      <c r="O34"/>
      <c r="P34"/>
      <c r="Q34"/>
      <c r="R34"/>
      <c r="S34"/>
      <c r="T34"/>
      <c r="U34"/>
    </row>
    <row r="35" spans="1:21" ht="15">
      <c r="A35" s="1929"/>
      <c r="B35" s="1933" t="s">
        <v>4050</v>
      </c>
      <c r="C35" s="1933"/>
      <c r="D35" s="1933"/>
      <c r="E35" s="1933"/>
      <c r="F35" s="1933"/>
      <c r="G35" s="1935"/>
      <c r="H35" s="1933"/>
      <c r="I35" s="1936">
        <v>187578</v>
      </c>
      <c r="K35"/>
      <c r="L35"/>
      <c r="M35"/>
      <c r="N35"/>
      <c r="O35"/>
      <c r="P35"/>
      <c r="Q35"/>
      <c r="R35"/>
      <c r="S35"/>
      <c r="T35"/>
      <c r="U35"/>
    </row>
    <row r="36" spans="1:21" ht="15">
      <c r="A36" s="1929"/>
      <c r="B36" s="1933" t="s">
        <v>4158</v>
      </c>
      <c r="C36" s="1933"/>
      <c r="D36" s="1933"/>
      <c r="E36" s="1933"/>
      <c r="F36" s="1933"/>
      <c r="G36" s="1935"/>
      <c r="H36" s="1933"/>
      <c r="I36" s="1936">
        <v>105113</v>
      </c>
      <c r="K36"/>
      <c r="L36"/>
      <c r="M36"/>
      <c r="N36"/>
      <c r="O36"/>
      <c r="P36"/>
      <c r="Q36"/>
      <c r="R36"/>
      <c r="S36"/>
      <c r="T36"/>
      <c r="U36"/>
    </row>
    <row r="37" spans="1:21" ht="15">
      <c r="A37" s="1929"/>
      <c r="B37" s="1933" t="s">
        <v>4051</v>
      </c>
      <c r="C37" s="1933"/>
      <c r="D37" s="1933"/>
      <c r="E37" s="1933"/>
      <c r="F37" s="1933"/>
      <c r="G37" s="1935"/>
      <c r="H37" s="1933"/>
      <c r="I37" s="1936">
        <v>712805</v>
      </c>
      <c r="K37"/>
      <c r="L37"/>
      <c r="M37"/>
      <c r="N37"/>
      <c r="O37"/>
      <c r="P37"/>
      <c r="Q37"/>
      <c r="R37"/>
      <c r="S37"/>
      <c r="T37"/>
      <c r="U37"/>
    </row>
    <row r="38" spans="1:21" ht="15">
      <c r="A38" s="1929"/>
      <c r="B38" s="1933" t="s">
        <v>4159</v>
      </c>
      <c r="C38" s="1933"/>
      <c r="D38" s="1933"/>
      <c r="E38" s="1933"/>
      <c r="F38" s="1933"/>
      <c r="G38" s="1935"/>
      <c r="H38" s="1933"/>
      <c r="I38" s="1936">
        <v>-7923</v>
      </c>
      <c r="K38"/>
      <c r="L38"/>
      <c r="M38"/>
      <c r="N38"/>
      <c r="O38"/>
      <c r="P38"/>
      <c r="Q38"/>
      <c r="R38"/>
      <c r="S38"/>
      <c r="T38"/>
      <c r="U38"/>
    </row>
    <row r="39" spans="1:21" ht="15">
      <c r="A39" s="1929"/>
      <c r="B39" s="1933" t="s">
        <v>4052</v>
      </c>
      <c r="C39" s="1933"/>
      <c r="D39" s="1933"/>
      <c r="E39" s="1933"/>
      <c r="F39" s="1933"/>
      <c r="G39" s="1935"/>
      <c r="H39" s="1933"/>
      <c r="I39" s="1936">
        <f>78469-31016</f>
        <v>47453</v>
      </c>
      <c r="K39"/>
      <c r="L39"/>
      <c r="M39"/>
      <c r="N39"/>
      <c r="O39"/>
      <c r="P39"/>
      <c r="Q39"/>
      <c r="R39"/>
      <c r="S39"/>
      <c r="T39"/>
      <c r="U39"/>
    </row>
    <row r="40" spans="1:21" ht="15">
      <c r="A40" s="1929"/>
      <c r="B40" s="1933" t="s">
        <v>4053</v>
      </c>
      <c r="C40" s="1933"/>
      <c r="D40" s="1933"/>
      <c r="E40" s="1933"/>
      <c r="F40" s="1933"/>
      <c r="G40" s="1935"/>
      <c r="H40" s="1933"/>
      <c r="I40" s="1936">
        <f>211002-388677</f>
        <v>-177675</v>
      </c>
      <c r="K40"/>
      <c r="L40"/>
      <c r="M40"/>
      <c r="N40"/>
      <c r="O40"/>
      <c r="P40"/>
      <c r="Q40"/>
      <c r="R40"/>
      <c r="S40"/>
      <c r="T40"/>
      <c r="U40"/>
    </row>
    <row r="41" spans="1:21" ht="15">
      <c r="A41" s="1929"/>
      <c r="B41" s="1930" t="s">
        <v>4054</v>
      </c>
      <c r="C41" s="1933"/>
      <c r="D41" s="1933"/>
      <c r="E41" s="1933"/>
      <c r="F41" s="1933"/>
      <c r="G41" s="1935"/>
      <c r="H41" s="1933"/>
      <c r="I41" s="1936">
        <f>164189-778702</f>
        <v>-614513</v>
      </c>
      <c r="K41"/>
      <c r="L41"/>
      <c r="M41"/>
      <c r="N41"/>
      <c r="O41"/>
      <c r="P41"/>
      <c r="Q41"/>
      <c r="R41"/>
      <c r="S41"/>
      <c r="T41"/>
      <c r="U41"/>
    </row>
    <row r="42" spans="1:21" ht="15">
      <c r="A42" s="1929"/>
      <c r="B42" s="1930" t="s">
        <v>4055</v>
      </c>
      <c r="C42" s="1930"/>
      <c r="D42" s="1937"/>
      <c r="E42" s="1930"/>
      <c r="F42" s="1938"/>
      <c r="G42" s="1939"/>
      <c r="H42" s="1933"/>
      <c r="I42" s="1936">
        <f>637002</f>
        <v>637002</v>
      </c>
      <c r="K42"/>
      <c r="L42"/>
      <c r="M42"/>
      <c r="N42"/>
      <c r="O42"/>
      <c r="P42"/>
      <c r="Q42"/>
      <c r="R42"/>
      <c r="S42"/>
      <c r="T42"/>
      <c r="U42"/>
    </row>
    <row r="43" spans="1:21" ht="15">
      <c r="A43" s="1929"/>
      <c r="B43" s="1930" t="s">
        <v>4560</v>
      </c>
      <c r="C43" s="1930"/>
      <c r="D43" s="1937"/>
      <c r="E43" s="1930"/>
      <c r="F43" s="1938"/>
      <c r="G43" s="1939"/>
      <c r="H43" s="1933"/>
      <c r="I43" s="1936">
        <f>70818+56276</f>
        <v>127094</v>
      </c>
      <c r="K43"/>
      <c r="L43"/>
      <c r="M43"/>
      <c r="N43"/>
      <c r="O43"/>
      <c r="P43"/>
      <c r="Q43"/>
      <c r="R43"/>
      <c r="S43"/>
      <c r="T43"/>
      <c r="U43"/>
    </row>
    <row r="44" spans="1:21" ht="15">
      <c r="A44" s="1929"/>
      <c r="B44" s="1930" t="s">
        <v>4559</v>
      </c>
      <c r="C44" s="1930"/>
      <c r="D44" s="1937"/>
      <c r="E44" s="1930"/>
      <c r="F44" s="1938"/>
      <c r="G44" s="1939"/>
      <c r="H44" s="1933"/>
      <c r="I44" s="1936">
        <f>3497-23117-122</f>
        <v>-19742</v>
      </c>
      <c r="K44"/>
      <c r="L44"/>
      <c r="M44"/>
      <c r="N44"/>
      <c r="O44"/>
      <c r="P44"/>
      <c r="Q44"/>
      <c r="R44"/>
      <c r="S44"/>
      <c r="T44"/>
      <c r="U44"/>
    </row>
    <row r="45" spans="1:21" ht="15">
      <c r="A45" s="1929"/>
      <c r="B45" s="1933" t="s">
        <v>4056</v>
      </c>
      <c r="C45" s="1933"/>
      <c r="D45" s="2411"/>
      <c r="E45" s="1933"/>
      <c r="F45" s="1940"/>
      <c r="G45" s="2412"/>
      <c r="H45" s="1933"/>
      <c r="I45" s="1936">
        <v>-10633</v>
      </c>
      <c r="K45"/>
      <c r="L45"/>
      <c r="M45"/>
      <c r="N45"/>
      <c r="O45"/>
      <c r="P45"/>
      <c r="Q45"/>
      <c r="R45"/>
      <c r="S45"/>
      <c r="T45"/>
      <c r="U45"/>
    </row>
    <row r="46" spans="1:21" ht="15">
      <c r="A46" s="1929"/>
      <c r="B46" s="1933" t="s">
        <v>4558</v>
      </c>
      <c r="C46" s="1933"/>
      <c r="D46" s="2411"/>
      <c r="E46" s="1933"/>
      <c r="F46" s="1940"/>
      <c r="G46" s="2412"/>
      <c r="H46" s="1933"/>
      <c r="I46" s="1936">
        <v>-6680</v>
      </c>
      <c r="K46"/>
      <c r="L46"/>
      <c r="M46"/>
      <c r="N46"/>
      <c r="O46"/>
      <c r="P46"/>
      <c r="Q46"/>
      <c r="R46"/>
      <c r="S46"/>
      <c r="T46"/>
      <c r="U46"/>
    </row>
    <row r="47" spans="1:21" ht="15">
      <c r="A47" s="1929"/>
      <c r="B47" s="1933" t="s">
        <v>4057</v>
      </c>
      <c r="C47" s="1933"/>
      <c r="D47" s="2411"/>
      <c r="E47" s="1933"/>
      <c r="F47" s="1940"/>
      <c r="G47" s="2412"/>
      <c r="H47" s="1933"/>
      <c r="I47" s="1936">
        <v>-1525896</v>
      </c>
      <c r="K47"/>
      <c r="L47"/>
      <c r="M47"/>
      <c r="N47"/>
      <c r="O47"/>
      <c r="P47"/>
      <c r="Q47"/>
      <c r="R47"/>
      <c r="S47"/>
      <c r="T47"/>
      <c r="U47"/>
    </row>
    <row r="48" spans="1:21" ht="15">
      <c r="A48" s="1929"/>
      <c r="B48" s="1933" t="s">
        <v>4283</v>
      </c>
      <c r="C48" s="1933"/>
      <c r="D48" s="2411"/>
      <c r="E48" s="1933"/>
      <c r="F48" s="1940"/>
      <c r="G48" s="2412"/>
      <c r="H48" s="1933"/>
      <c r="I48" s="1936">
        <f>-18711-119280</f>
        <v>-137991</v>
      </c>
      <c r="K48"/>
      <c r="L48"/>
      <c r="M48"/>
      <c r="N48"/>
      <c r="O48"/>
      <c r="P48"/>
      <c r="Q48"/>
      <c r="R48"/>
      <c r="S48"/>
      <c r="T48"/>
      <c r="U48"/>
    </row>
    <row r="49" spans="1:21" ht="15">
      <c r="A49" s="1929"/>
      <c r="B49" s="1933" t="s">
        <v>4058</v>
      </c>
      <c r="C49" s="1933"/>
      <c r="D49" s="2411"/>
      <c r="E49" s="1933"/>
      <c r="F49" s="1940"/>
      <c r="G49" s="2412"/>
      <c r="H49" s="1933"/>
      <c r="I49" s="1936">
        <f>3481542-610109</f>
        <v>2871433</v>
      </c>
      <c r="K49"/>
      <c r="L49"/>
      <c r="M49"/>
      <c r="N49"/>
      <c r="O49"/>
      <c r="P49"/>
      <c r="Q49"/>
      <c r="R49"/>
      <c r="S49"/>
      <c r="T49"/>
      <c r="U49"/>
    </row>
    <row r="50" spans="1:21" ht="15">
      <c r="A50" s="1929"/>
      <c r="B50" s="1933" t="s">
        <v>1132</v>
      </c>
      <c r="C50" s="1933"/>
      <c r="D50" s="2411"/>
      <c r="E50" s="1933"/>
      <c r="F50" s="1940"/>
      <c r="G50" s="2412"/>
      <c r="H50" s="1933"/>
      <c r="I50" s="1936">
        <v>2411215</v>
      </c>
      <c r="K50"/>
      <c r="L50"/>
      <c r="M50"/>
      <c r="N50"/>
      <c r="O50"/>
      <c r="P50"/>
      <c r="Q50"/>
      <c r="R50"/>
      <c r="S50"/>
      <c r="T50"/>
      <c r="U50"/>
    </row>
    <row r="51" spans="1:21" ht="15">
      <c r="A51" s="1929"/>
      <c r="B51" s="1933"/>
      <c r="C51" s="1933"/>
      <c r="D51" s="2411"/>
      <c r="E51" s="1933" t="s">
        <v>4059</v>
      </c>
      <c r="F51" s="1940"/>
      <c r="G51" s="2412"/>
      <c r="H51" s="1933"/>
      <c r="I51" s="1941">
        <f>SUM(I31:I50)</f>
        <v>4135028</v>
      </c>
      <c r="K51" s="1564"/>
      <c r="L51" s="1564"/>
      <c r="M51"/>
      <c r="N51"/>
      <c r="O51"/>
      <c r="P51"/>
      <c r="Q51"/>
      <c r="R51"/>
      <c r="S51"/>
      <c r="T51"/>
      <c r="U51"/>
    </row>
    <row r="52" spans="1:21" ht="15">
      <c r="A52" s="1929"/>
      <c r="B52" s="1933"/>
      <c r="C52" s="1933"/>
      <c r="D52" s="2411"/>
      <c r="E52" s="1933"/>
      <c r="F52" s="1940"/>
      <c r="G52" s="2412"/>
      <c r="H52" s="1933"/>
      <c r="I52" s="1942"/>
      <c r="K52"/>
      <c r="L52"/>
      <c r="M52"/>
      <c r="N52"/>
      <c r="O52"/>
      <c r="P52"/>
      <c r="Q52"/>
      <c r="R52"/>
      <c r="S52"/>
      <c r="T52"/>
      <c r="U52"/>
    </row>
    <row r="53" spans="1:21" ht="15">
      <c r="A53" s="1929" t="s">
        <v>4060</v>
      </c>
      <c r="B53" s="1933"/>
      <c r="C53" s="1933"/>
      <c r="D53" s="2411"/>
      <c r="E53" s="1933"/>
      <c r="F53" s="1940"/>
      <c r="G53" s="2412"/>
      <c r="H53" s="1933"/>
      <c r="I53" s="1936">
        <f>+I28+I51</f>
        <v>2335518.8309455905</v>
      </c>
      <c r="K53"/>
      <c r="L53"/>
      <c r="M53"/>
      <c r="N53"/>
      <c r="O53"/>
      <c r="P53"/>
      <c r="Q53"/>
      <c r="R53"/>
      <c r="S53"/>
      <c r="T53"/>
      <c r="U53"/>
    </row>
    <row r="54" spans="1:21" ht="15">
      <c r="A54" s="1929"/>
      <c r="B54" s="1933"/>
      <c r="C54" s="1933"/>
      <c r="D54" s="2411"/>
      <c r="E54" s="1933"/>
      <c r="F54" s="1940"/>
      <c r="G54" s="2412"/>
      <c r="H54" s="1933"/>
      <c r="I54" s="1936"/>
      <c r="K54"/>
      <c r="L54"/>
      <c r="M54"/>
      <c r="N54"/>
      <c r="O54"/>
      <c r="P54"/>
      <c r="Q54"/>
      <c r="R54"/>
      <c r="S54"/>
      <c r="T54"/>
      <c r="U54"/>
    </row>
    <row r="55" spans="1:21" ht="15">
      <c r="A55" s="1929" t="s">
        <v>4284</v>
      </c>
      <c r="B55" s="1933"/>
      <c r="C55" s="1933"/>
      <c r="D55" s="2411"/>
      <c r="E55" s="1933"/>
      <c r="F55" s="1940"/>
      <c r="G55" s="2412"/>
      <c r="H55" s="1933"/>
      <c r="I55" s="1936"/>
      <c r="K55"/>
      <c r="L55"/>
      <c r="M55"/>
      <c r="N55"/>
      <c r="O55"/>
      <c r="P55"/>
      <c r="Q55"/>
      <c r="R55"/>
      <c r="S55"/>
      <c r="T55"/>
      <c r="U55"/>
    </row>
    <row r="56" spans="1:21" ht="15">
      <c r="A56" s="1929" t="s">
        <v>4061</v>
      </c>
      <c r="B56" s="1933"/>
      <c r="C56" s="1933"/>
      <c r="D56" s="2411"/>
      <c r="E56" s="1933"/>
      <c r="F56" s="1940"/>
      <c r="G56" s="2412"/>
      <c r="H56" s="1933"/>
      <c r="I56" s="1942">
        <f>+I53+I55</f>
        <v>2335518.8309455905</v>
      </c>
      <c r="K56"/>
      <c r="L56"/>
      <c r="M56"/>
      <c r="N56"/>
      <c r="O56"/>
      <c r="P56"/>
      <c r="Q56"/>
      <c r="R56"/>
      <c r="S56"/>
      <c r="T56"/>
      <c r="U56"/>
    </row>
    <row r="57" spans="1:21" ht="15">
      <c r="A57" s="1929"/>
      <c r="B57" s="1933"/>
      <c r="C57" s="1933"/>
      <c r="D57" s="2411"/>
      <c r="E57" s="1933"/>
      <c r="F57" s="1940"/>
      <c r="G57" s="2412"/>
      <c r="H57" s="1933"/>
      <c r="I57" s="1943"/>
      <c r="K57"/>
      <c r="L57"/>
      <c r="M57"/>
      <c r="N57"/>
      <c r="O57"/>
      <c r="P57"/>
      <c r="Q57"/>
      <c r="R57"/>
      <c r="S57"/>
      <c r="T57"/>
      <c r="U57"/>
    </row>
    <row r="58" spans="1:21" ht="15">
      <c r="A58" s="1929"/>
      <c r="B58" s="1933"/>
      <c r="C58" s="1933"/>
      <c r="D58" s="2411"/>
      <c r="E58" s="1933"/>
      <c r="F58" s="1940"/>
      <c r="G58" s="2412"/>
      <c r="H58" s="1935"/>
      <c r="I58" s="1944"/>
      <c r="K58"/>
      <c r="L58"/>
      <c r="M58"/>
      <c r="N58"/>
      <c r="O58"/>
      <c r="P58"/>
      <c r="Q58"/>
      <c r="R58"/>
      <c r="S58"/>
      <c r="T58"/>
      <c r="U58"/>
    </row>
    <row r="59" spans="1:21" ht="15">
      <c r="A59" s="1929" t="s">
        <v>4062</v>
      </c>
      <c r="B59" s="1933"/>
      <c r="C59" s="1933"/>
      <c r="D59" s="2411"/>
      <c r="E59" s="1933"/>
      <c r="F59" s="1940"/>
      <c r="G59" s="2412"/>
      <c r="H59" s="1935"/>
      <c r="I59" s="1944">
        <f>+I56+I57</f>
        <v>2335518.8309455905</v>
      </c>
      <c r="K59"/>
      <c r="L59"/>
      <c r="M59"/>
      <c r="N59"/>
      <c r="O59"/>
      <c r="P59"/>
      <c r="Q59"/>
      <c r="R59"/>
      <c r="S59"/>
      <c r="T59"/>
      <c r="U59"/>
    </row>
    <row r="60" spans="1:21" ht="15">
      <c r="A60" s="1929"/>
      <c r="B60" s="1933"/>
      <c r="C60" s="1933"/>
      <c r="D60" s="2411"/>
      <c r="E60" s="1933"/>
      <c r="F60" s="1940"/>
      <c r="G60" s="2412"/>
      <c r="H60" s="1935"/>
      <c r="I60" s="1944"/>
      <c r="K60"/>
      <c r="L60"/>
      <c r="M60"/>
      <c r="N60"/>
      <c r="O60"/>
      <c r="P60"/>
      <c r="Q60"/>
      <c r="R60"/>
      <c r="S60"/>
      <c r="T60"/>
      <c r="U60"/>
    </row>
    <row r="61" spans="1:21" ht="15">
      <c r="A61" s="1929" t="s">
        <v>4073</v>
      </c>
      <c r="B61" s="1933"/>
      <c r="C61" s="1933"/>
      <c r="D61" s="2411"/>
      <c r="E61" s="1933"/>
      <c r="F61" s="1940"/>
      <c r="G61" s="2412"/>
      <c r="H61" s="1935"/>
      <c r="I61" s="1944">
        <v>-61597</v>
      </c>
      <c r="K61"/>
      <c r="L61"/>
      <c r="M61"/>
      <c r="N61"/>
      <c r="O61"/>
      <c r="P61"/>
      <c r="Q61"/>
      <c r="R61"/>
      <c r="S61"/>
      <c r="T61"/>
      <c r="U61"/>
    </row>
    <row r="62" spans="1:21" ht="15">
      <c r="A62" s="1929"/>
      <c r="B62" s="1933"/>
      <c r="C62" s="1933"/>
      <c r="D62" s="2411"/>
      <c r="E62" s="1933"/>
      <c r="F62" s="1940"/>
      <c r="G62" s="2412"/>
      <c r="H62" s="1935"/>
      <c r="I62" s="1944"/>
      <c r="K62"/>
      <c r="L62"/>
      <c r="M62"/>
      <c r="N62"/>
      <c r="O62"/>
      <c r="P62"/>
      <c r="Q62"/>
      <c r="R62"/>
      <c r="S62"/>
      <c r="T62"/>
      <c r="U62"/>
    </row>
    <row r="63" spans="1:21" ht="15">
      <c r="A63" s="1946" t="s">
        <v>4063</v>
      </c>
      <c r="B63" s="1933"/>
      <c r="C63" s="1933"/>
      <c r="D63" s="2411"/>
      <c r="E63" s="1933"/>
      <c r="F63" s="1940"/>
      <c r="G63" s="2412"/>
      <c r="H63" s="1935"/>
      <c r="I63" s="1945">
        <f>+I53-I61</f>
        <v>2397115.8309455905</v>
      </c>
      <c r="K63"/>
      <c r="L63"/>
      <c r="M63"/>
      <c r="N63"/>
      <c r="O63"/>
      <c r="P63"/>
      <c r="Q63"/>
      <c r="R63"/>
      <c r="S63"/>
      <c r="T63"/>
      <c r="U63"/>
    </row>
    <row r="64" spans="1:21" ht="15">
      <c r="A64" s="1929" t="s">
        <v>4160</v>
      </c>
      <c r="B64" s="1933"/>
      <c r="C64" s="1933"/>
      <c r="D64" s="2411"/>
      <c r="E64" s="1933"/>
      <c r="F64" s="1940"/>
      <c r="G64" s="2412"/>
      <c r="H64" s="1935"/>
      <c r="I64" s="1945">
        <v>1855201</v>
      </c>
      <c r="K64"/>
      <c r="L64"/>
      <c r="M64"/>
      <c r="N64"/>
      <c r="O64"/>
      <c r="P64"/>
      <c r="Q64"/>
      <c r="R64"/>
      <c r="S64"/>
      <c r="T64"/>
      <c r="U64"/>
    </row>
    <row r="65" spans="1:21" ht="15">
      <c r="A65" s="1929" t="s">
        <v>4064</v>
      </c>
      <c r="B65" s="1933"/>
      <c r="C65" s="1933"/>
      <c r="D65" s="2411"/>
      <c r="E65" s="1933"/>
      <c r="F65" s="1940"/>
      <c r="G65" s="2412"/>
      <c r="H65" s="1935"/>
      <c r="I65" s="1947">
        <v>0.21</v>
      </c>
      <c r="K65"/>
      <c r="L65"/>
      <c r="M65"/>
      <c r="N65"/>
      <c r="O65"/>
      <c r="P65"/>
      <c r="Q65"/>
      <c r="R65"/>
      <c r="S65"/>
      <c r="T65"/>
      <c r="U65"/>
    </row>
    <row r="66" spans="1:21" ht="15">
      <c r="A66" s="1929"/>
      <c r="B66" s="1933"/>
      <c r="C66" s="1933"/>
      <c r="D66" s="2411"/>
      <c r="E66" s="1933"/>
      <c r="F66" s="1940"/>
      <c r="G66" s="2412"/>
      <c r="H66" s="1935"/>
      <c r="I66" s="1945"/>
      <c r="K66"/>
      <c r="L66"/>
      <c r="M66"/>
      <c r="N66"/>
      <c r="O66"/>
      <c r="P66"/>
      <c r="Q66"/>
      <c r="R66"/>
      <c r="S66"/>
      <c r="T66"/>
      <c r="U66"/>
    </row>
    <row r="67" spans="1:21" ht="15">
      <c r="A67" s="1929"/>
      <c r="B67" s="1933"/>
      <c r="C67" s="1933"/>
      <c r="D67" s="2411"/>
      <c r="E67" s="1948" t="s">
        <v>4065</v>
      </c>
      <c r="G67" s="2412"/>
      <c r="H67" s="1935"/>
      <c r="I67" s="1945">
        <f>+(I63+I64)*0.21</f>
        <v>892986.53449857398</v>
      </c>
      <c r="K67"/>
      <c r="L67"/>
      <c r="M67"/>
      <c r="N67"/>
      <c r="O67"/>
      <c r="P67"/>
      <c r="Q67"/>
      <c r="R67"/>
      <c r="S67"/>
      <c r="T67"/>
      <c r="U67"/>
    </row>
    <row r="68" spans="1:21" ht="15">
      <c r="A68" s="1929"/>
      <c r="B68" s="1933"/>
      <c r="C68" s="1933"/>
      <c r="D68" s="2411"/>
      <c r="E68" s="1933"/>
      <c r="F68" s="1940"/>
      <c r="G68" s="2412"/>
      <c r="H68" s="1935"/>
      <c r="I68" s="1945"/>
      <c r="K68"/>
      <c r="L68"/>
      <c r="M68"/>
      <c r="N68"/>
      <c r="O68"/>
      <c r="P68"/>
      <c r="Q68"/>
      <c r="R68"/>
      <c r="S68"/>
      <c r="T68"/>
      <c r="U68"/>
    </row>
    <row r="69" spans="1:21" ht="15">
      <c r="A69" s="1929"/>
      <c r="B69" s="1933"/>
      <c r="C69" s="1933"/>
      <c r="D69" s="2411"/>
      <c r="E69" s="1933" t="s">
        <v>4066</v>
      </c>
      <c r="F69" s="1940"/>
      <c r="G69" s="2412"/>
      <c r="H69" s="1935"/>
      <c r="I69" s="1945">
        <v>0</v>
      </c>
      <c r="K69"/>
      <c r="L69"/>
      <c r="M69"/>
      <c r="N69"/>
      <c r="O69"/>
      <c r="P69"/>
      <c r="Q69"/>
      <c r="R69"/>
      <c r="S69"/>
      <c r="T69"/>
      <c r="U69"/>
    </row>
    <row r="70" spans="1:21" ht="15">
      <c r="A70" s="1929"/>
      <c r="B70" s="1933"/>
      <c r="C70" s="1933"/>
      <c r="D70" s="2411"/>
      <c r="E70" s="1933"/>
      <c r="F70" s="1940"/>
      <c r="G70" s="2412"/>
      <c r="H70" s="1935"/>
      <c r="I70" s="1945"/>
      <c r="K70"/>
      <c r="L70"/>
      <c r="M70"/>
      <c r="N70"/>
      <c r="O70"/>
      <c r="P70"/>
      <c r="Q70"/>
      <c r="R70"/>
      <c r="S70"/>
      <c r="T70"/>
      <c r="U70"/>
    </row>
    <row r="71" spans="1:21" ht="15.75" thickBot="1">
      <c r="A71" s="1929"/>
      <c r="B71" s="1933"/>
      <c r="C71" s="1933"/>
      <c r="D71" s="2411"/>
      <c r="E71" s="1948" t="s">
        <v>4067</v>
      </c>
      <c r="F71" s="1940"/>
      <c r="G71" s="2412"/>
      <c r="H71" s="1935"/>
      <c r="I71" s="1949">
        <f>+I67+I69</f>
        <v>892986.53449857398</v>
      </c>
      <c r="K71"/>
      <c r="L71"/>
      <c r="M71"/>
      <c r="N71"/>
      <c r="O71"/>
      <c r="P71"/>
      <c r="Q71"/>
      <c r="R71"/>
      <c r="S71"/>
      <c r="T71"/>
      <c r="U71"/>
    </row>
    <row r="72" spans="1:21" ht="15.75" thickTop="1">
      <c r="A72" s="1950"/>
      <c r="B72" s="1951"/>
      <c r="C72" s="1951"/>
      <c r="D72" s="1952"/>
      <c r="E72" s="1951"/>
      <c r="F72" s="1951"/>
      <c r="G72" s="1953"/>
      <c r="H72" s="1954"/>
      <c r="I72" s="1955"/>
      <c r="K72"/>
      <c r="L72"/>
      <c r="M72"/>
      <c r="N72"/>
      <c r="O72"/>
      <c r="P72"/>
      <c r="Q72"/>
      <c r="R72"/>
      <c r="S72"/>
      <c r="T72"/>
      <c r="U72"/>
    </row>
    <row r="73" spans="1:21" ht="15.75">
      <c r="A73" s="1956"/>
      <c r="B73" s="1957"/>
      <c r="C73" s="1957"/>
      <c r="D73" s="1957"/>
      <c r="E73" s="1957" t="s">
        <v>4068</v>
      </c>
      <c r="G73" s="1957"/>
      <c r="H73" s="1957"/>
      <c r="I73" s="1957"/>
      <c r="K73"/>
      <c r="L73"/>
      <c r="M73"/>
      <c r="N73"/>
      <c r="O73"/>
      <c r="P73"/>
      <c r="Q73"/>
      <c r="R73"/>
      <c r="S73"/>
      <c r="T73"/>
      <c r="U73"/>
    </row>
    <row r="74" spans="1:21" ht="15">
      <c r="I74" s="1934"/>
      <c r="K74"/>
      <c r="L74"/>
      <c r="M74"/>
      <c r="N74"/>
      <c r="O74"/>
      <c r="P74"/>
      <c r="Q74"/>
      <c r="R74"/>
      <c r="S74"/>
      <c r="T74"/>
      <c r="U74"/>
    </row>
    <row r="75" spans="1:21" ht="15">
      <c r="D75" s="1934"/>
      <c r="E75" s="1934"/>
      <c r="F75" s="1934"/>
      <c r="G75" s="1934"/>
      <c r="I75" s="1934"/>
      <c r="K75"/>
      <c r="L75"/>
      <c r="M75"/>
      <c r="N75"/>
      <c r="O75"/>
      <c r="P75"/>
      <c r="Q75"/>
      <c r="R75"/>
      <c r="S75"/>
      <c r="T75"/>
      <c r="U75"/>
    </row>
    <row r="76" spans="1:21">
      <c r="D76" s="1958"/>
      <c r="E76" s="1934"/>
      <c r="F76" s="1934"/>
      <c r="G76" s="1958"/>
      <c r="I76" s="1934"/>
    </row>
    <row r="77" spans="1:21">
      <c r="D77" s="1934"/>
      <c r="E77" s="1934"/>
      <c r="F77" s="1934"/>
      <c r="G77" s="1934"/>
      <c r="I77" s="1934"/>
    </row>
    <row r="81" spans="9:9">
      <c r="I81" s="1934"/>
    </row>
    <row r="82" spans="9:9">
      <c r="I82" s="1934"/>
    </row>
    <row r="83" spans="9:9">
      <c r="I83" s="1934"/>
    </row>
    <row r="84" spans="9:9">
      <c r="I84" s="1934"/>
    </row>
    <row r="85" spans="9:9">
      <c r="I85" s="1934"/>
    </row>
  </sheetData>
  <customSheetViews>
    <customSheetView guid="{2AF3F5E9-4F61-4561-B177-4F48CBC3D886}" fitToPage="1">
      <pageMargins left="0.24" right="0.23" top="0.75" bottom="0.33" header="0.3" footer="0.3"/>
      <pageSetup scale="75" orientation="portrait" r:id="rId1"/>
    </customSheetView>
    <customSheetView guid="{D7BBBF77-F838-4AB2-B5F9-DD407B90DD55}" fitToPage="1">
      <pageMargins left="0.24" right="0.23" top="0.75" bottom="0.33" header="0.3" footer="0.3"/>
      <pageSetup scale="75" orientation="portrait" r:id="rId2"/>
    </customSheetView>
    <customSheetView guid="{4C413893-8AAD-4C6B-9F27-B589EDCD884E}" showPageBreaks="1" fitToPage="1" printArea="1">
      <selection activeCell="K21" sqref="K21"/>
      <pageMargins left="0.24" right="0.23" top="0.75" bottom="0.33" header="0.3" footer="0.3"/>
      <pageSetup scale="76" orientation="portrait" r:id="rId3"/>
    </customSheetView>
    <customSheetView guid="{A5549170-DBF5-42F1-9039-D999624B11D4}" showPageBreaks="1" fitToPage="1" printArea="1" topLeftCell="A30">
      <selection activeCell="I72" sqref="I72"/>
      <pageMargins left="0.24" right="0.23" top="0.75" bottom="0.33" header="0.3" footer="0.3"/>
      <pageSetup scale="76" orientation="portrait" r:id="rId4"/>
    </customSheetView>
    <customSheetView guid="{A483E518-C1FA-4CA5-BC5D-12DF2516F4BA}" showPageBreaks="1" fitToPage="1" printArea="1" topLeftCell="A28">
      <selection activeCell="I65" sqref="I65"/>
      <pageMargins left="0.24" right="0.23" top="0.75" bottom="0.33" header="0.3" footer="0.3"/>
      <pageSetup scale="10" orientation="portrait" r:id="rId5"/>
    </customSheetView>
    <customSheetView guid="{7F4D4B31-14C7-431F-8554-797D686306A3}" showPageBreaks="1" fitToPage="1" printArea="1" topLeftCell="A28">
      <selection activeCell="I65" sqref="I65"/>
      <pageMargins left="0.24" right="0.23" top="0.75" bottom="0.33" header="0.3" footer="0.3"/>
      <pageSetup scale="10" orientation="portrait" r:id="rId6"/>
    </customSheetView>
  </customSheetViews>
  <mergeCells count="2">
    <mergeCell ref="A2:I2"/>
    <mergeCell ref="A3:I3"/>
  </mergeCells>
  <pageMargins left="0.24" right="0.23" top="0.75" bottom="0.33" header="0.3" footer="0.3"/>
  <pageSetup scale="66" orientation="portrait" r:id="rId7"/>
  <customProperties>
    <customPr name="_pios_id" r:id="rId8"/>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1"/>
  <sheetViews>
    <sheetView workbookViewId="0"/>
  </sheetViews>
  <sheetFormatPr defaultColWidth="9.77734375" defaultRowHeight="15"/>
  <cols>
    <col min="1" max="1" width="4.77734375" customWidth="1"/>
    <col min="2" max="2" width="2.77734375" customWidth="1"/>
    <col min="3" max="3" width="63.33203125" customWidth="1"/>
    <col min="4" max="4" width="12.77734375" customWidth="1"/>
    <col min="5" max="6" width="10.77734375" customWidth="1"/>
    <col min="7" max="7" width="13.77734375" customWidth="1"/>
  </cols>
  <sheetData>
    <row r="1" spans="1:8" ht="16.5" thickBot="1">
      <c r="A1" s="229" t="str">
        <f>'Data sheet'!A53</f>
        <v>Annual Report of New York American Water Company, Inc.  - Service Area 2                          Year Ended  December 31, 2018</v>
      </c>
      <c r="B1" s="229"/>
      <c r="C1" s="229"/>
      <c r="D1" s="13"/>
      <c r="E1" s="13"/>
      <c r="F1" s="13"/>
      <c r="G1" s="6"/>
      <c r="H1" s="229"/>
    </row>
    <row r="2" spans="1:8">
      <c r="A2" s="559"/>
      <c r="B2" s="232"/>
      <c r="C2" s="232"/>
      <c r="D2" s="232"/>
      <c r="E2" s="232"/>
      <c r="F2" s="232"/>
      <c r="G2" s="560"/>
      <c r="H2" s="229"/>
    </row>
    <row r="3" spans="1:8" ht="15.75">
      <c r="A3" s="234" t="s">
        <v>203</v>
      </c>
      <c r="B3" s="13"/>
      <c r="C3" s="13"/>
      <c r="D3" s="13"/>
      <c r="E3" s="13"/>
      <c r="F3" s="13"/>
      <c r="G3" s="578"/>
      <c r="H3" s="229"/>
    </row>
    <row r="4" spans="1:8">
      <c r="A4" s="237"/>
      <c r="B4" s="229"/>
      <c r="C4" s="229"/>
      <c r="D4" s="229"/>
      <c r="E4" s="229"/>
      <c r="F4" s="229"/>
      <c r="G4" s="561"/>
      <c r="H4" s="229"/>
    </row>
    <row r="5" spans="1:8">
      <c r="A5" s="237"/>
      <c r="B5" s="229" t="s">
        <v>204</v>
      </c>
      <c r="C5" s="229"/>
      <c r="D5" s="229"/>
      <c r="E5" s="229"/>
      <c r="F5" s="229"/>
      <c r="G5" s="561"/>
      <c r="H5" s="229"/>
    </row>
    <row r="6" spans="1:8">
      <c r="A6" s="237"/>
      <c r="B6" s="229" t="s">
        <v>205</v>
      </c>
      <c r="C6" s="229"/>
      <c r="D6" s="229"/>
      <c r="E6" s="229"/>
      <c r="F6" s="229"/>
      <c r="G6" s="561"/>
      <c r="H6" s="229"/>
    </row>
    <row r="7" spans="1:8">
      <c r="A7" s="237"/>
      <c r="B7" s="229" t="s">
        <v>206</v>
      </c>
      <c r="C7" s="229"/>
      <c r="D7" s="229"/>
      <c r="E7" s="229"/>
      <c r="F7" s="229"/>
      <c r="G7" s="561"/>
      <c r="H7" s="229"/>
    </row>
    <row r="8" spans="1:8">
      <c r="A8" s="237"/>
      <c r="B8" s="229" t="s">
        <v>207</v>
      </c>
      <c r="C8" s="229"/>
      <c r="D8" s="229"/>
      <c r="E8" s="229"/>
      <c r="F8" s="229"/>
      <c r="G8" s="561"/>
      <c r="H8" s="229"/>
    </row>
    <row r="9" spans="1:8">
      <c r="A9" s="562"/>
      <c r="B9" s="563"/>
      <c r="C9" s="563"/>
      <c r="D9" s="563"/>
      <c r="E9" s="563"/>
      <c r="F9" s="563"/>
      <c r="G9" s="564"/>
      <c r="H9" s="229"/>
    </row>
    <row r="10" spans="1:8">
      <c r="A10" s="562"/>
      <c r="B10" s="563"/>
      <c r="C10" s="563"/>
      <c r="D10" s="563"/>
      <c r="E10" s="563"/>
      <c r="F10" s="563"/>
      <c r="G10" s="564"/>
      <c r="H10" s="229"/>
    </row>
    <row r="11" spans="1:8">
      <c r="A11" s="275"/>
      <c r="B11" s="229"/>
      <c r="C11" s="254"/>
      <c r="D11" s="858" t="s">
        <v>208</v>
      </c>
      <c r="E11" s="858"/>
      <c r="F11" s="858"/>
      <c r="G11" s="880" t="s">
        <v>2616</v>
      </c>
      <c r="H11" s="229"/>
    </row>
    <row r="12" spans="1:8">
      <c r="A12" s="275" t="s">
        <v>830</v>
      </c>
      <c r="B12" s="229"/>
      <c r="C12" s="858" t="s">
        <v>209</v>
      </c>
      <c r="D12" s="858" t="s">
        <v>210</v>
      </c>
      <c r="E12" s="858"/>
      <c r="F12" s="858"/>
      <c r="G12" s="561"/>
      <c r="H12" s="229"/>
    </row>
    <row r="13" spans="1:8">
      <c r="A13" s="282" t="s">
        <v>834</v>
      </c>
      <c r="B13" s="563"/>
      <c r="C13" s="1191" t="s">
        <v>3281</v>
      </c>
      <c r="D13" s="1191" t="s">
        <v>3282</v>
      </c>
      <c r="E13" s="1191" t="s">
        <v>3283</v>
      </c>
      <c r="F13" s="1191" t="s">
        <v>3284</v>
      </c>
      <c r="G13" s="882" t="s">
        <v>3429</v>
      </c>
      <c r="H13" s="229"/>
    </row>
    <row r="14" spans="1:8" ht="15.75">
      <c r="A14" s="275">
        <v>1</v>
      </c>
      <c r="B14" s="229" t="s">
        <v>211</v>
      </c>
      <c r="C14" s="260"/>
      <c r="D14" s="2353"/>
      <c r="E14" s="2353"/>
      <c r="F14" s="2353"/>
      <c r="G14" s="2354"/>
      <c r="H14" s="229"/>
    </row>
    <row r="15" spans="1:8">
      <c r="A15" s="275">
        <v>2</v>
      </c>
      <c r="B15" s="229"/>
      <c r="C15" s="1374" t="s">
        <v>212</v>
      </c>
      <c r="D15" s="2353"/>
      <c r="E15" s="2353"/>
      <c r="F15" s="2353"/>
      <c r="G15" s="2354">
        <f>SUM(D15:F15)</f>
        <v>0</v>
      </c>
      <c r="H15" s="229"/>
    </row>
    <row r="16" spans="1:8">
      <c r="A16" s="275">
        <v>3</v>
      </c>
      <c r="B16" s="229"/>
      <c r="C16" s="254" t="s">
        <v>213</v>
      </c>
      <c r="D16" s="1766" t="s">
        <v>3984</v>
      </c>
      <c r="E16" s="1764"/>
      <c r="F16" s="1764"/>
      <c r="G16" s="1800">
        <f>SUM(D16:F16)</f>
        <v>0</v>
      </c>
      <c r="H16" s="229"/>
    </row>
    <row r="17" spans="1:8">
      <c r="A17" s="275">
        <v>4</v>
      </c>
      <c r="B17" s="229"/>
      <c r="C17" s="254" t="s">
        <v>214</v>
      </c>
      <c r="D17" s="1765">
        <v>0</v>
      </c>
      <c r="E17" s="1764"/>
      <c r="F17" s="1764"/>
      <c r="G17" s="1800">
        <f>SUM(D17:F17)</f>
        <v>0</v>
      </c>
      <c r="H17" s="229"/>
    </row>
    <row r="18" spans="1:8">
      <c r="A18" s="275">
        <v>5</v>
      </c>
      <c r="B18" s="229"/>
      <c r="C18" s="254" t="s">
        <v>215</v>
      </c>
      <c r="D18" s="1765">
        <v>0</v>
      </c>
      <c r="E18" s="1764"/>
      <c r="F18" s="1764"/>
      <c r="G18" s="1800">
        <f>SUM(D18:F18)</f>
        <v>0</v>
      </c>
      <c r="H18" s="229"/>
    </row>
    <row r="19" spans="1:8">
      <c r="A19" s="275">
        <v>6</v>
      </c>
      <c r="B19" s="229"/>
      <c r="C19" s="254" t="s">
        <v>15</v>
      </c>
      <c r="D19" s="1765">
        <v>0</v>
      </c>
      <c r="E19" s="1764"/>
      <c r="F19" s="1764"/>
      <c r="G19" s="1800">
        <f>SUM(D19:F19)</f>
        <v>0</v>
      </c>
      <c r="H19" s="229"/>
    </row>
    <row r="20" spans="1:8">
      <c r="A20" s="275">
        <v>7</v>
      </c>
      <c r="B20" s="229"/>
      <c r="C20" s="254" t="s">
        <v>16</v>
      </c>
      <c r="D20" s="1764"/>
      <c r="E20" s="1764"/>
      <c r="F20" s="1764"/>
      <c r="G20" s="1800"/>
      <c r="H20" s="229"/>
    </row>
    <row r="21" spans="1:8">
      <c r="A21" s="275">
        <v>8</v>
      </c>
      <c r="B21" s="229"/>
      <c r="C21" s="262"/>
      <c r="D21" s="1765"/>
      <c r="E21" s="1765"/>
      <c r="F21" s="1765"/>
      <c r="G21" s="1800"/>
      <c r="H21" s="229"/>
    </row>
    <row r="22" spans="1:8">
      <c r="A22" s="275">
        <v>9</v>
      </c>
      <c r="B22" s="229"/>
      <c r="C22" s="858"/>
      <c r="D22" s="1765"/>
      <c r="E22" s="1765"/>
      <c r="F22" s="1765"/>
      <c r="G22" s="1800"/>
      <c r="H22" s="229"/>
    </row>
    <row r="23" spans="1:8">
      <c r="A23" s="275">
        <v>10</v>
      </c>
      <c r="B23" s="229"/>
      <c r="C23" s="262" t="s">
        <v>216</v>
      </c>
      <c r="D23" s="2351">
        <f>SUM(D15:D22)</f>
        <v>0</v>
      </c>
      <c r="E23" s="2351">
        <f>SUM(E15:E22)</f>
        <v>0</v>
      </c>
      <c r="F23" s="2351">
        <f>SUM(F15:F22)</f>
        <v>0</v>
      </c>
      <c r="G23" s="2352">
        <f>SUM(G15:G22)</f>
        <v>0</v>
      </c>
      <c r="H23" s="229"/>
    </row>
    <row r="24" spans="1:8">
      <c r="A24" s="275">
        <v>11</v>
      </c>
      <c r="B24" s="229"/>
      <c r="C24" s="254"/>
      <c r="D24" s="1764"/>
      <c r="E24" s="1764"/>
      <c r="F24" s="1764"/>
      <c r="G24" s="1800"/>
      <c r="H24" s="229"/>
    </row>
    <row r="25" spans="1:8">
      <c r="A25" s="275">
        <v>12</v>
      </c>
      <c r="B25" s="229"/>
      <c r="C25" s="254"/>
      <c r="D25" s="1739"/>
      <c r="E25" s="1739"/>
      <c r="F25" s="1739"/>
      <c r="G25" s="1800"/>
      <c r="H25" s="229"/>
    </row>
    <row r="26" spans="1:8">
      <c r="A26" s="275">
        <v>13</v>
      </c>
      <c r="B26" s="229" t="s">
        <v>217</v>
      </c>
      <c r="C26" s="254"/>
      <c r="D26" s="1739"/>
      <c r="E26" s="1739"/>
      <c r="F26" s="1739"/>
      <c r="G26" s="1800"/>
      <c r="H26" s="229"/>
    </row>
    <row r="27" spans="1:8">
      <c r="A27" s="275">
        <v>14</v>
      </c>
      <c r="B27" s="229"/>
      <c r="C27" s="254" t="s">
        <v>218</v>
      </c>
      <c r="D27" s="2353">
        <v>0</v>
      </c>
      <c r="E27" s="2355"/>
      <c r="F27" s="2355"/>
      <c r="G27" s="2354">
        <f>SUM(D27:F27)</f>
        <v>0</v>
      </c>
      <c r="H27" s="229"/>
    </row>
    <row r="28" spans="1:8">
      <c r="A28" s="275">
        <v>15</v>
      </c>
      <c r="B28" s="229"/>
      <c r="C28" s="1374" t="s">
        <v>17</v>
      </c>
      <c r="D28" s="1766"/>
      <c r="E28" s="1766"/>
      <c r="F28" s="1766"/>
      <c r="G28" s="1800">
        <f>SUM(D28:F28)</f>
        <v>0</v>
      </c>
      <c r="H28" s="229"/>
    </row>
    <row r="29" spans="1:8">
      <c r="A29" s="275">
        <v>16</v>
      </c>
      <c r="B29" s="229"/>
      <c r="C29" s="1374" t="s">
        <v>18</v>
      </c>
      <c r="D29" s="1765">
        <v>0</v>
      </c>
      <c r="E29" s="1765"/>
      <c r="F29" s="1765"/>
      <c r="G29" s="1800">
        <f>SUM(D29:F29)</f>
        <v>0</v>
      </c>
      <c r="H29" s="229"/>
    </row>
    <row r="30" spans="1:8">
      <c r="A30" s="275">
        <v>17</v>
      </c>
      <c r="B30" s="229"/>
      <c r="C30" s="1374"/>
      <c r="D30" s="1765"/>
      <c r="E30" s="1765"/>
      <c r="F30" s="1765"/>
      <c r="G30" s="1800"/>
      <c r="H30" s="229"/>
    </row>
    <row r="31" spans="1:8">
      <c r="A31" s="275">
        <v>18</v>
      </c>
      <c r="B31" s="229"/>
      <c r="C31" s="1374"/>
      <c r="D31" s="1765"/>
      <c r="E31" s="1765"/>
      <c r="F31" s="1765"/>
      <c r="G31" s="1800"/>
      <c r="H31" s="229"/>
    </row>
    <row r="32" spans="1:8">
      <c r="A32" s="275">
        <v>19</v>
      </c>
      <c r="B32" s="229"/>
      <c r="C32" s="858"/>
      <c r="D32" s="1765"/>
      <c r="E32" s="1765"/>
      <c r="F32" s="1765"/>
      <c r="G32" s="1800"/>
      <c r="H32" s="229"/>
    </row>
    <row r="33" spans="1:8" ht="15.75">
      <c r="A33" s="275">
        <v>20</v>
      </c>
      <c r="B33" s="229"/>
      <c r="C33" s="260"/>
      <c r="D33" s="1765"/>
      <c r="E33" s="1765"/>
      <c r="F33" s="1765"/>
      <c r="G33" s="1800"/>
      <c r="H33" s="229"/>
    </row>
    <row r="34" spans="1:8">
      <c r="A34" s="275">
        <v>21</v>
      </c>
      <c r="B34" s="229"/>
      <c r="C34" s="254"/>
      <c r="D34" s="1765"/>
      <c r="E34" s="1765"/>
      <c r="F34" s="1765"/>
      <c r="G34" s="1800"/>
      <c r="H34" s="229"/>
    </row>
    <row r="35" spans="1:8">
      <c r="A35" s="275">
        <v>22</v>
      </c>
      <c r="B35" s="229"/>
      <c r="C35" s="254"/>
      <c r="D35" s="1764"/>
      <c r="E35" s="1764"/>
      <c r="F35" s="1764"/>
      <c r="G35" s="1800"/>
      <c r="H35" s="229"/>
    </row>
    <row r="36" spans="1:8">
      <c r="A36" s="275">
        <v>23</v>
      </c>
      <c r="B36" s="229"/>
      <c r="C36" s="254"/>
      <c r="D36" s="1764"/>
      <c r="E36" s="1764"/>
      <c r="F36" s="1764"/>
      <c r="G36" s="1800"/>
      <c r="H36" s="229"/>
    </row>
    <row r="37" spans="1:8">
      <c r="A37" s="275">
        <v>24</v>
      </c>
      <c r="B37" s="229"/>
      <c r="C37" s="254"/>
      <c r="D37" s="1764"/>
      <c r="E37" s="1764"/>
      <c r="F37" s="1764"/>
      <c r="G37" s="1800"/>
      <c r="H37" s="229"/>
    </row>
    <row r="38" spans="1:8">
      <c r="A38" s="275">
        <v>25</v>
      </c>
      <c r="B38" s="229"/>
      <c r="C38" s="254"/>
      <c r="D38" s="1764"/>
      <c r="E38" s="1764"/>
      <c r="F38" s="1764"/>
      <c r="G38" s="1800"/>
      <c r="H38" s="229"/>
    </row>
    <row r="39" spans="1:8">
      <c r="A39" s="275">
        <v>26</v>
      </c>
      <c r="B39" s="229"/>
      <c r="C39" s="1374" t="s">
        <v>219</v>
      </c>
      <c r="D39" s="1764"/>
      <c r="E39" s="1764"/>
      <c r="F39" s="1764"/>
      <c r="G39" s="1800"/>
      <c r="H39" s="229"/>
    </row>
    <row r="40" spans="1:8">
      <c r="A40" s="275">
        <v>27</v>
      </c>
      <c r="B40" s="229"/>
      <c r="C40" s="254" t="s">
        <v>220</v>
      </c>
      <c r="D40" s="1764"/>
      <c r="E40" s="1764"/>
      <c r="F40" s="1764"/>
      <c r="G40" s="1800"/>
      <c r="H40" s="229"/>
    </row>
    <row r="41" spans="1:8">
      <c r="A41" s="275">
        <v>28</v>
      </c>
      <c r="B41" s="229"/>
      <c r="C41" s="254" t="s">
        <v>221</v>
      </c>
      <c r="D41" s="1764"/>
      <c r="E41" s="1764"/>
      <c r="F41" s="1764"/>
      <c r="G41" s="1800"/>
      <c r="H41" s="229"/>
    </row>
    <row r="42" spans="1:8">
      <c r="A42" s="275">
        <v>29</v>
      </c>
      <c r="B42" s="229"/>
      <c r="C42" s="254" t="s">
        <v>2482</v>
      </c>
      <c r="D42" s="1764"/>
      <c r="E42" s="1764"/>
      <c r="F42" s="1764"/>
      <c r="G42" s="1800"/>
      <c r="H42" s="229"/>
    </row>
    <row r="43" spans="1:8">
      <c r="A43" s="275">
        <v>30</v>
      </c>
      <c r="B43" s="229"/>
      <c r="C43" s="262" t="s">
        <v>222</v>
      </c>
      <c r="D43" s="2356">
        <f>SUM(D27:D42)</f>
        <v>0</v>
      </c>
      <c r="E43" s="2356">
        <f>SUM(E27:E42)</f>
        <v>0</v>
      </c>
      <c r="F43" s="2356">
        <f>SUM(F27:F42)</f>
        <v>0</v>
      </c>
      <c r="G43" s="2357">
        <f>SUM(G27:G42)</f>
        <v>0</v>
      </c>
      <c r="H43" s="229"/>
    </row>
    <row r="44" spans="1:8">
      <c r="A44" s="275">
        <v>31</v>
      </c>
      <c r="B44" s="229"/>
      <c r="C44" s="254"/>
      <c r="D44" s="1765"/>
      <c r="E44" s="1765"/>
      <c r="F44" s="1765"/>
      <c r="G44" s="1800"/>
      <c r="H44" s="229"/>
    </row>
    <row r="45" spans="1:8">
      <c r="A45" s="275">
        <v>32</v>
      </c>
      <c r="B45" s="229"/>
      <c r="C45" s="254"/>
      <c r="D45" s="1764"/>
      <c r="E45" s="1764"/>
      <c r="F45" s="1764"/>
      <c r="G45" s="1800"/>
      <c r="H45" s="229"/>
    </row>
    <row r="46" spans="1:8">
      <c r="A46" s="275">
        <v>33</v>
      </c>
      <c r="B46" s="229"/>
      <c r="C46" s="254"/>
      <c r="D46" s="1764"/>
      <c r="E46" s="1764"/>
      <c r="F46" s="1764"/>
      <c r="G46" s="1800"/>
      <c r="H46" s="229"/>
    </row>
    <row r="47" spans="1:8">
      <c r="A47" s="275">
        <v>34</v>
      </c>
      <c r="B47" s="229"/>
      <c r="C47" s="262" t="s">
        <v>223</v>
      </c>
      <c r="D47" s="2351">
        <f>D23-D43</f>
        <v>0</v>
      </c>
      <c r="E47" s="2351">
        <f>E23-E43</f>
        <v>0</v>
      </c>
      <c r="F47" s="2351">
        <f>F23-F43</f>
        <v>0</v>
      </c>
      <c r="G47" s="2352">
        <f>G23-G43</f>
        <v>0</v>
      </c>
      <c r="H47" s="229"/>
    </row>
    <row r="48" spans="1:8">
      <c r="A48" s="275">
        <v>35</v>
      </c>
      <c r="B48" s="229"/>
      <c r="C48" s="254"/>
      <c r="D48" s="1764"/>
      <c r="E48" s="1764"/>
      <c r="F48" s="1764"/>
      <c r="G48" s="1800"/>
      <c r="H48" s="229"/>
    </row>
    <row r="49" spans="1:8">
      <c r="A49" s="275">
        <v>36</v>
      </c>
      <c r="B49" s="1376" t="s">
        <v>224</v>
      </c>
      <c r="C49" s="1374"/>
      <c r="D49" s="2358"/>
      <c r="E49" s="1741"/>
      <c r="F49" s="1741"/>
      <c r="G49" s="1800"/>
      <c r="H49" s="229"/>
    </row>
    <row r="50" spans="1:8">
      <c r="A50" s="275">
        <v>37</v>
      </c>
      <c r="B50" s="229"/>
      <c r="C50" s="1374" t="s">
        <v>225</v>
      </c>
      <c r="D50" s="1765">
        <v>0</v>
      </c>
      <c r="E50" s="1764"/>
      <c r="F50" s="1764"/>
      <c r="G50" s="1800">
        <f>SUM(D50:F50)</f>
        <v>0</v>
      </c>
      <c r="H50" s="229"/>
    </row>
    <row r="51" spans="1:8">
      <c r="A51" s="275">
        <v>38</v>
      </c>
      <c r="B51" s="229"/>
      <c r="C51" s="1374" t="s">
        <v>226</v>
      </c>
      <c r="D51" s="1765">
        <v>0</v>
      </c>
      <c r="E51" s="1764"/>
      <c r="F51" s="1764"/>
      <c r="G51" s="1800">
        <f>SUM(D51:F51)</f>
        <v>0</v>
      </c>
      <c r="H51" s="229"/>
    </row>
    <row r="52" spans="1:8">
      <c r="A52" s="275">
        <v>39</v>
      </c>
      <c r="B52" s="229"/>
      <c r="C52" s="1374" t="s">
        <v>227</v>
      </c>
      <c r="D52" s="1765">
        <v>0</v>
      </c>
      <c r="E52" s="1764"/>
      <c r="F52" s="1764"/>
      <c r="G52" s="1800">
        <f>SUM(D52:F52)</f>
        <v>0</v>
      </c>
      <c r="H52" s="229"/>
    </row>
    <row r="53" spans="1:8">
      <c r="A53" s="275">
        <v>40</v>
      </c>
      <c r="B53" s="229"/>
      <c r="C53" s="254"/>
      <c r="D53" s="1764"/>
      <c r="E53" s="1764"/>
      <c r="F53" s="1764"/>
      <c r="G53" s="1800"/>
      <c r="H53" s="229"/>
    </row>
    <row r="54" spans="1:8">
      <c r="A54" s="275">
        <v>41</v>
      </c>
      <c r="B54" s="229"/>
      <c r="C54" s="262" t="s">
        <v>228</v>
      </c>
      <c r="D54" s="2356">
        <f>SUM(D49:D53)</f>
        <v>0</v>
      </c>
      <c r="E54" s="2356">
        <f>SUM(E50:E52)</f>
        <v>0</v>
      </c>
      <c r="F54" s="2356">
        <f>SUM(F50:F52)</f>
        <v>0</v>
      </c>
      <c r="G54" s="2359">
        <f>SUM(G49:G53)</f>
        <v>0</v>
      </c>
      <c r="H54" s="229"/>
    </row>
    <row r="55" spans="1:8">
      <c r="A55" s="275">
        <v>42</v>
      </c>
      <c r="B55" s="229"/>
      <c r="C55" s="858"/>
      <c r="D55" s="1765"/>
      <c r="E55" s="1765"/>
      <c r="F55" s="1765"/>
      <c r="G55" s="1800"/>
      <c r="H55" s="229"/>
    </row>
    <row r="56" spans="1:8">
      <c r="A56" s="275">
        <v>43</v>
      </c>
      <c r="B56" s="229"/>
      <c r="C56" s="858"/>
      <c r="D56" s="1764"/>
      <c r="E56" s="1764"/>
      <c r="F56" s="1764"/>
      <c r="G56" s="1800"/>
      <c r="H56" s="229"/>
    </row>
    <row r="57" spans="1:8">
      <c r="A57" s="275">
        <v>44</v>
      </c>
      <c r="B57" s="229"/>
      <c r="C57" s="858"/>
      <c r="D57" s="1764"/>
      <c r="E57" s="1764"/>
      <c r="F57" s="1764"/>
      <c r="G57" s="1800"/>
      <c r="H57" s="229"/>
    </row>
    <row r="58" spans="1:8" ht="15.75" thickBot="1">
      <c r="A58" s="607">
        <v>45</v>
      </c>
      <c r="B58" s="585"/>
      <c r="C58" s="1377" t="s">
        <v>229</v>
      </c>
      <c r="D58" s="2360">
        <f>D47-D54</f>
        <v>0</v>
      </c>
      <c r="E58" s="2361">
        <f>E47-E54</f>
        <v>0</v>
      </c>
      <c r="F58" s="2361">
        <f>F47-F54</f>
        <v>0</v>
      </c>
      <c r="G58" s="2330">
        <f>G47-G54</f>
        <v>0</v>
      </c>
      <c r="H58" s="229"/>
    </row>
    <row r="59" spans="1:8">
      <c r="A59" s="229"/>
      <c r="B59" s="13"/>
      <c r="C59" s="13"/>
      <c r="D59" s="480"/>
      <c r="E59" s="480"/>
      <c r="F59" s="480"/>
      <c r="G59" s="480" t="s">
        <v>1527</v>
      </c>
      <c r="H59" s="229"/>
    </row>
    <row r="60" spans="1:8">
      <c r="A60" s="13" t="s">
        <v>230</v>
      </c>
      <c r="B60" s="13"/>
      <c r="C60" s="13"/>
      <c r="D60" s="480"/>
      <c r="E60" s="480"/>
      <c r="F60" s="480"/>
      <c r="G60" s="480"/>
      <c r="H60" s="229"/>
    </row>
    <row r="61" spans="1:8">
      <c r="A61" s="13"/>
      <c r="B61" s="13"/>
      <c r="C61" s="13"/>
      <c r="D61" s="480"/>
      <c r="E61" s="480"/>
      <c r="F61" s="480"/>
      <c r="G61" s="480"/>
      <c r="H61" s="229"/>
    </row>
  </sheetData>
  <customSheetViews>
    <customSheetView guid="{2AF3F5E9-4F61-4561-B177-4F48CBC3D886}" scale="87" colorId="22" fitToPage="1">
      <selection activeCell="L5" sqref="L5"/>
      <pageMargins left="0.4" right="0.4" top="0.3" bottom="0.3" header="0.5" footer="0.5"/>
      <pageSetup scale="69" orientation="portrait" r:id="rId1"/>
      <headerFooter alignWithMargins="0"/>
    </customSheetView>
    <customSheetView guid="{D7BBBF77-F838-4AB2-B5F9-DD407B90DD55}" scale="87" colorId="22" fitToPage="1">
      <selection activeCell="L5" sqref="L5"/>
      <pageMargins left="0.4" right="0.4" top="0.3" bottom="0.3" header="0.5" footer="0.5"/>
      <pageSetup scale="69" orientation="portrait" r:id="rId2"/>
      <headerFooter alignWithMargins="0"/>
    </customSheetView>
    <customSheetView guid="{4C413893-8AAD-4C6B-9F27-B589EDCD884E}" scale="87" colorId="22" fitToPage="1">
      <selection activeCell="A2" sqref="A2"/>
      <pageMargins left="0.24" right="0.4" top="0.3" bottom="0.3" header="0.5" footer="0.5"/>
      <pageSetup scale="70" orientation="portrait" r:id="rId3"/>
      <headerFooter alignWithMargins="0"/>
    </customSheetView>
    <customSheetView guid="{A5549170-DBF5-42F1-9039-D999624B11D4}" scale="87" colorId="22" fitToPage="1">
      <selection activeCell="D5" sqref="D5"/>
      <pageMargins left="0.4" right="0.4" top="0.3" bottom="0.3" header="0.5" footer="0.5"/>
      <pageSetup scale="78" orientation="portrait" r:id="rId4"/>
      <headerFooter alignWithMargins="0"/>
    </customSheetView>
    <customSheetView guid="{A483E518-C1FA-4CA5-BC5D-12DF2516F4BA}" scale="87" colorId="22" fitToPage="1">
      <selection activeCell="L5" sqref="L5"/>
      <pageMargins left="0.4" right="0.4" top="0.3" bottom="0.3" header="0.5" footer="0.5"/>
      <pageSetup scale="69" orientation="portrait" r:id="rId5"/>
      <headerFooter alignWithMargins="0"/>
    </customSheetView>
    <customSheetView guid="{7F4D4B31-14C7-431F-8554-797D686306A3}" scale="87" colorId="22" fitToPage="1">
      <selection activeCell="L5" sqref="L5"/>
      <pageMargins left="0.4" right="0.4" top="0.3" bottom="0.3" header="0.5" footer="0.5"/>
      <pageSetup scale="69" orientation="portrait" r:id="rId6"/>
      <headerFooter alignWithMargins="0"/>
    </customSheetView>
  </customSheetViews>
  <phoneticPr fontId="83" type="noConversion"/>
  <pageMargins left="0.4" right="0.4" top="0.3" bottom="0.3" header="0.5" footer="0.5"/>
  <pageSetup scale="69" orientation="portrait" r:id="rId7"/>
  <headerFooter alignWithMargins="0"/>
  <customProperties>
    <customPr name="_pios_id" r:id="rId8"/>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63"/>
  <sheetViews>
    <sheetView workbookViewId="0"/>
  </sheetViews>
  <sheetFormatPr defaultColWidth="9.77734375" defaultRowHeight="15"/>
  <cols>
    <col min="1" max="1" width="4.77734375" customWidth="1"/>
    <col min="2" max="2" width="44.77734375" customWidth="1"/>
    <col min="3" max="3" width="21.77734375" customWidth="1"/>
    <col min="4" max="4" width="28.109375" customWidth="1"/>
    <col min="5" max="5" width="19.44140625" customWidth="1"/>
  </cols>
  <sheetData>
    <row r="1" spans="1:5" ht="15.75" thickBot="1">
      <c r="A1" s="229" t="str">
        <f>'Data sheet'!A53</f>
        <v>Annual Report of New York American Water Company, Inc.  - Service Area 2                          Year Ended  December 31, 2018</v>
      </c>
      <c r="B1" s="229"/>
      <c r="C1" s="229"/>
      <c r="D1" s="229"/>
      <c r="E1" s="229"/>
    </row>
    <row r="2" spans="1:5">
      <c r="A2" s="137"/>
      <c r="B2" s="138"/>
      <c r="C2" s="1359"/>
      <c r="D2" s="1378"/>
      <c r="E2" s="478"/>
    </row>
    <row r="3" spans="1:5" ht="15.75">
      <c r="A3" s="125" t="s">
        <v>231</v>
      </c>
      <c r="B3" s="93"/>
      <c r="C3" s="123"/>
      <c r="D3" s="123"/>
      <c r="E3" s="140"/>
    </row>
    <row r="4" spans="1:5">
      <c r="A4" s="106"/>
      <c r="B4" s="107"/>
      <c r="C4" s="107"/>
      <c r="D4" s="1277"/>
      <c r="E4" s="110"/>
    </row>
    <row r="5" spans="1:5" ht="15.75">
      <c r="A5" s="125"/>
      <c r="B5" s="96"/>
      <c r="C5" s="123"/>
      <c r="D5" s="123"/>
      <c r="E5" s="140"/>
    </row>
    <row r="6" spans="1:5">
      <c r="A6" s="95" t="s">
        <v>232</v>
      </c>
      <c r="B6" s="96"/>
      <c r="C6" s="96" t="s">
        <v>233</v>
      </c>
      <c r="D6" s="123"/>
      <c r="E6" s="140"/>
    </row>
    <row r="7" spans="1:5">
      <c r="A7" s="95" t="s">
        <v>234</v>
      </c>
      <c r="B7" s="96"/>
      <c r="C7" s="96" t="s">
        <v>492</v>
      </c>
      <c r="D7" s="96"/>
      <c r="E7" s="97"/>
    </row>
    <row r="8" spans="1:5">
      <c r="A8" s="95" t="s">
        <v>1597</v>
      </c>
      <c r="B8" s="96"/>
      <c r="C8" s="96" t="s">
        <v>1598</v>
      </c>
      <c r="D8" s="96"/>
      <c r="E8" s="97"/>
    </row>
    <row r="9" spans="1:5">
      <c r="A9" s="95" t="s">
        <v>1599</v>
      </c>
      <c r="B9" s="96"/>
      <c r="C9" s="96" t="s">
        <v>1600</v>
      </c>
      <c r="D9" s="96"/>
      <c r="E9" s="97"/>
    </row>
    <row r="10" spans="1:5">
      <c r="A10" s="95" t="s">
        <v>1601</v>
      </c>
      <c r="B10" s="96"/>
      <c r="C10" s="96"/>
      <c r="D10" s="96"/>
      <c r="E10" s="97"/>
    </row>
    <row r="11" spans="1:5">
      <c r="A11" s="95" t="s">
        <v>1602</v>
      </c>
      <c r="B11" s="96"/>
      <c r="C11" s="96" t="s">
        <v>1603</v>
      </c>
      <c r="D11" s="96"/>
      <c r="E11" s="97"/>
    </row>
    <row r="12" spans="1:5">
      <c r="A12" s="95" t="s">
        <v>1633</v>
      </c>
      <c r="B12" s="96"/>
      <c r="C12" s="96" t="s">
        <v>1634</v>
      </c>
      <c r="D12" s="96"/>
      <c r="E12" s="97"/>
    </row>
    <row r="13" spans="1:5">
      <c r="A13" s="95" t="s">
        <v>1635</v>
      </c>
      <c r="B13" s="96"/>
      <c r="C13" s="96" t="s">
        <v>1636</v>
      </c>
      <c r="D13" s="96"/>
      <c r="E13" s="97"/>
    </row>
    <row r="14" spans="1:5">
      <c r="A14" s="95" t="s">
        <v>1637</v>
      </c>
      <c r="B14" s="96"/>
      <c r="C14" s="96" t="s">
        <v>1638</v>
      </c>
      <c r="D14" s="96"/>
      <c r="E14" s="97"/>
    </row>
    <row r="15" spans="1:5">
      <c r="A15" s="95"/>
      <c r="B15" s="96"/>
      <c r="C15" s="96"/>
      <c r="D15" s="96"/>
      <c r="E15" s="97"/>
    </row>
    <row r="16" spans="1:5">
      <c r="A16" s="548" t="s">
        <v>1122</v>
      </c>
      <c r="B16" s="769" t="s">
        <v>1696</v>
      </c>
      <c r="C16" s="769"/>
      <c r="D16" s="769"/>
      <c r="E16" s="701" t="s">
        <v>1697</v>
      </c>
    </row>
    <row r="17" spans="1:5">
      <c r="A17" s="549" t="s">
        <v>1134</v>
      </c>
      <c r="B17" s="141" t="s">
        <v>3281</v>
      </c>
      <c r="C17" s="141"/>
      <c r="D17" s="141"/>
      <c r="E17" s="429" t="s">
        <v>3282</v>
      </c>
    </row>
    <row r="18" spans="1:5">
      <c r="A18" s="548">
        <v>1</v>
      </c>
      <c r="B18" s="2212" t="s">
        <v>1639</v>
      </c>
      <c r="C18" s="96"/>
      <c r="D18" s="96"/>
      <c r="E18" s="143"/>
    </row>
    <row r="19" spans="1:5">
      <c r="A19" s="467">
        <v>2</v>
      </c>
      <c r="B19" s="96"/>
      <c r="C19" s="96"/>
      <c r="D19" s="96"/>
      <c r="E19" s="507"/>
    </row>
    <row r="20" spans="1:5">
      <c r="A20" s="467">
        <v>3</v>
      </c>
      <c r="B20" s="96" t="s">
        <v>4285</v>
      </c>
      <c r="C20" s="96"/>
      <c r="D20" s="96"/>
      <c r="E20" s="507">
        <v>2062</v>
      </c>
    </row>
    <row r="21" spans="1:5">
      <c r="A21" s="467">
        <v>4</v>
      </c>
      <c r="B21" s="96"/>
      <c r="C21" s="96"/>
      <c r="D21" s="96"/>
      <c r="E21" s="507"/>
    </row>
    <row r="22" spans="1:5">
      <c r="A22" s="467">
        <v>5</v>
      </c>
      <c r="B22" s="96"/>
      <c r="C22" s="96"/>
      <c r="D22" s="96"/>
      <c r="E22" s="507"/>
    </row>
    <row r="23" spans="1:5" ht="15.75">
      <c r="A23" s="467">
        <v>6</v>
      </c>
      <c r="B23" s="113"/>
      <c r="C23" s="96"/>
      <c r="D23" s="96"/>
      <c r="E23" s="507"/>
    </row>
    <row r="24" spans="1:5">
      <c r="A24" s="467">
        <v>7</v>
      </c>
      <c r="B24" s="96"/>
      <c r="C24" s="96"/>
      <c r="D24" s="96"/>
      <c r="E24" s="507"/>
    </row>
    <row r="25" spans="1:5">
      <c r="A25" s="467">
        <v>8</v>
      </c>
      <c r="B25" s="96"/>
      <c r="C25" s="96"/>
      <c r="D25" s="96"/>
      <c r="E25" s="507"/>
    </row>
    <row r="26" spans="1:5">
      <c r="A26" s="467">
        <v>9</v>
      </c>
      <c r="B26" s="96"/>
      <c r="C26" s="96"/>
      <c r="D26" s="96"/>
      <c r="E26" s="507"/>
    </row>
    <row r="27" spans="1:5">
      <c r="A27" s="467">
        <v>10</v>
      </c>
      <c r="B27" s="96"/>
      <c r="C27" s="96"/>
      <c r="D27" s="96"/>
      <c r="E27" s="507"/>
    </row>
    <row r="28" spans="1:5">
      <c r="A28" s="467">
        <v>11</v>
      </c>
      <c r="B28" s="96"/>
      <c r="C28" s="96"/>
      <c r="D28" s="96"/>
      <c r="E28" s="507"/>
    </row>
    <row r="29" spans="1:5">
      <c r="A29" s="467">
        <v>12</v>
      </c>
      <c r="B29" s="96"/>
      <c r="C29" s="96"/>
      <c r="D29" s="96"/>
      <c r="E29" s="507"/>
    </row>
    <row r="30" spans="1:5">
      <c r="A30" s="467">
        <v>13</v>
      </c>
      <c r="B30" s="96"/>
      <c r="C30" s="96"/>
      <c r="D30" s="96"/>
      <c r="E30" s="507"/>
    </row>
    <row r="31" spans="1:5">
      <c r="A31" s="467">
        <v>14</v>
      </c>
      <c r="B31" s="96"/>
      <c r="C31" s="96"/>
      <c r="D31" s="96"/>
      <c r="E31" s="507"/>
    </row>
    <row r="32" spans="1:5">
      <c r="A32" s="467">
        <v>15</v>
      </c>
      <c r="B32" s="96"/>
      <c r="C32" s="96"/>
      <c r="D32" s="96"/>
      <c r="E32" s="507"/>
    </row>
    <row r="33" spans="1:5">
      <c r="A33" s="467">
        <v>16</v>
      </c>
      <c r="B33" s="96"/>
      <c r="C33" s="96"/>
      <c r="D33" s="96"/>
      <c r="E33" s="507"/>
    </row>
    <row r="34" spans="1:5">
      <c r="A34" s="467">
        <v>17</v>
      </c>
      <c r="B34" s="96"/>
      <c r="C34" s="96"/>
      <c r="D34" s="96"/>
      <c r="E34" s="507"/>
    </row>
    <row r="35" spans="1:5">
      <c r="A35" s="467">
        <v>18</v>
      </c>
      <c r="B35" s="96"/>
      <c r="C35" s="96"/>
      <c r="D35" s="96"/>
      <c r="E35" s="507"/>
    </row>
    <row r="36" spans="1:5">
      <c r="A36" s="467">
        <v>19</v>
      </c>
      <c r="B36" s="96"/>
      <c r="C36" s="96"/>
      <c r="D36" s="96"/>
      <c r="E36" s="507"/>
    </row>
    <row r="37" spans="1:5">
      <c r="A37" s="467">
        <v>20</v>
      </c>
      <c r="B37" s="96"/>
      <c r="C37" s="96"/>
      <c r="D37" s="96"/>
      <c r="E37" s="507"/>
    </row>
    <row r="38" spans="1:5">
      <c r="A38" s="467">
        <v>21</v>
      </c>
      <c r="B38" s="96"/>
      <c r="C38" s="96"/>
      <c r="D38" s="96"/>
      <c r="E38" s="507"/>
    </row>
    <row r="39" spans="1:5">
      <c r="A39" s="467">
        <v>22</v>
      </c>
      <c r="B39" s="96"/>
      <c r="C39" s="96"/>
      <c r="D39" s="96"/>
      <c r="E39" s="507"/>
    </row>
    <row r="40" spans="1:5">
      <c r="A40" s="467">
        <v>23</v>
      </c>
      <c r="B40" s="96"/>
      <c r="C40" s="96"/>
      <c r="D40" s="96"/>
      <c r="E40" s="507"/>
    </row>
    <row r="41" spans="1:5" ht="15.75" thickBot="1">
      <c r="A41" s="467">
        <v>24</v>
      </c>
      <c r="B41" s="96"/>
      <c r="C41" s="103" t="s">
        <v>2616</v>
      </c>
      <c r="D41" s="96"/>
      <c r="E41" s="606">
        <f>SUM(E18:E40)</f>
        <v>2062</v>
      </c>
    </row>
    <row r="42" spans="1:5" ht="15.75" thickTop="1">
      <c r="A42" s="467">
        <v>25</v>
      </c>
      <c r="B42" s="505"/>
      <c r="C42" s="96"/>
      <c r="D42" s="96"/>
      <c r="E42" s="143"/>
    </row>
    <row r="43" spans="1:5">
      <c r="A43" s="467">
        <v>26</v>
      </c>
      <c r="B43" s="505" t="s">
        <v>1640</v>
      </c>
      <c r="C43" s="96"/>
      <c r="D43" s="96"/>
      <c r="E43" s="506"/>
    </row>
    <row r="44" spans="1:5">
      <c r="A44" s="467">
        <v>27</v>
      </c>
      <c r="B44" s="96"/>
      <c r="C44" s="96"/>
      <c r="D44" s="96"/>
      <c r="E44" s="507"/>
    </row>
    <row r="45" spans="1:5">
      <c r="A45" s="467">
        <v>28</v>
      </c>
      <c r="B45" s="96"/>
      <c r="C45" s="96"/>
      <c r="D45" s="96"/>
      <c r="E45" s="507"/>
    </row>
    <row r="46" spans="1:5" ht="15.75">
      <c r="A46" s="467">
        <v>29</v>
      </c>
      <c r="B46" s="113" t="s">
        <v>962</v>
      </c>
      <c r="C46" s="96"/>
      <c r="D46" s="96"/>
      <c r="E46" s="507"/>
    </row>
    <row r="47" spans="1:5">
      <c r="A47" s="467">
        <v>30</v>
      </c>
      <c r="B47" s="96"/>
      <c r="C47" s="96"/>
      <c r="D47" s="96"/>
      <c r="E47" s="507"/>
    </row>
    <row r="48" spans="1:5">
      <c r="A48" s="467">
        <v>31</v>
      </c>
      <c r="B48" s="96"/>
      <c r="C48" s="96"/>
      <c r="D48" s="96"/>
      <c r="E48" s="507"/>
    </row>
    <row r="49" spans="1:5">
      <c r="A49" s="467">
        <v>32</v>
      </c>
      <c r="B49" s="96"/>
      <c r="C49" s="96"/>
      <c r="D49" s="96"/>
      <c r="E49" s="507"/>
    </row>
    <row r="50" spans="1:5">
      <c r="A50" s="467">
        <v>33</v>
      </c>
      <c r="B50" s="96"/>
      <c r="C50" s="96"/>
      <c r="D50" s="96"/>
      <c r="E50" s="507"/>
    </row>
    <row r="51" spans="1:5">
      <c r="A51" s="467">
        <v>34</v>
      </c>
      <c r="B51" s="96"/>
      <c r="C51" s="96"/>
      <c r="D51" s="96"/>
      <c r="E51" s="507"/>
    </row>
    <row r="52" spans="1:5">
      <c r="A52" s="467">
        <v>35</v>
      </c>
      <c r="B52" s="96"/>
      <c r="C52" s="96"/>
      <c r="D52" s="96"/>
      <c r="E52" s="507"/>
    </row>
    <row r="53" spans="1:5">
      <c r="A53" s="467">
        <v>36</v>
      </c>
      <c r="B53" s="96"/>
      <c r="C53" s="96"/>
      <c r="D53" s="96"/>
      <c r="E53" s="507"/>
    </row>
    <row r="54" spans="1:5">
      <c r="A54" s="467">
        <v>37</v>
      </c>
      <c r="B54" s="96"/>
      <c r="C54" s="96"/>
      <c r="D54" s="96"/>
      <c r="E54" s="507"/>
    </row>
    <row r="55" spans="1:5">
      <c r="A55" s="467">
        <v>38</v>
      </c>
      <c r="B55" s="96"/>
      <c r="C55" s="96"/>
      <c r="D55" s="96"/>
      <c r="E55" s="507"/>
    </row>
    <row r="56" spans="1:5">
      <c r="A56" s="467">
        <v>39</v>
      </c>
      <c r="B56" s="96"/>
      <c r="C56" s="96"/>
      <c r="D56" s="96"/>
      <c r="E56" s="507"/>
    </row>
    <row r="57" spans="1:5">
      <c r="A57" s="467">
        <v>40</v>
      </c>
      <c r="B57" s="96"/>
      <c r="C57" s="96"/>
      <c r="D57" s="96"/>
      <c r="E57" s="507"/>
    </row>
    <row r="58" spans="1:5" ht="15.75" thickBot="1">
      <c r="A58" s="508">
        <v>41</v>
      </c>
      <c r="B58" s="119"/>
      <c r="C58" s="1352" t="s">
        <v>2616</v>
      </c>
      <c r="D58" s="119"/>
      <c r="E58" s="461">
        <f>SUM(E44:E57)</f>
        <v>0</v>
      </c>
    </row>
    <row r="59" spans="1:5">
      <c r="A59" s="114" t="s">
        <v>1527</v>
      </c>
      <c r="B59" s="229"/>
      <c r="C59" s="229"/>
      <c r="D59" s="229"/>
      <c r="E59" s="229"/>
    </row>
    <row r="60" spans="1:5">
      <c r="A60" s="123" t="s">
        <v>1641</v>
      </c>
      <c r="B60" s="123"/>
      <c r="C60" s="123"/>
      <c r="D60" s="123"/>
      <c r="E60" s="123"/>
    </row>
    <row r="61" spans="1:5">
      <c r="A61" s="229"/>
      <c r="B61" s="229"/>
      <c r="C61" s="229"/>
      <c r="D61" s="229"/>
      <c r="E61" s="229"/>
    </row>
    <row r="62" spans="1:5">
      <c r="A62" s="229"/>
      <c r="B62" s="229"/>
      <c r="C62" s="229"/>
      <c r="D62" s="229"/>
      <c r="E62" s="229"/>
    </row>
    <row r="63" spans="1:5">
      <c r="A63" s="229"/>
      <c r="B63" s="229"/>
      <c r="C63" s="229"/>
      <c r="D63" s="229"/>
      <c r="E63" s="229"/>
    </row>
  </sheetData>
  <customSheetViews>
    <customSheetView guid="{2AF3F5E9-4F61-4561-B177-4F48CBC3D886}" scale="87" colorId="22" fitToPage="1">
      <selection activeCell="L5" sqref="L5"/>
      <pageMargins left="0.4" right="0.4" top="0.3" bottom="0.3" header="0.5" footer="0.5"/>
      <pageSetup scale="69" orientation="portrait" r:id="rId1"/>
      <headerFooter alignWithMargins="0"/>
    </customSheetView>
    <customSheetView guid="{D7BBBF77-F838-4AB2-B5F9-DD407B90DD55}" scale="87" colorId="22" fitToPage="1">
      <selection activeCell="L5" sqref="L5"/>
      <pageMargins left="0.4" right="0.4" top="0.3" bottom="0.3" header="0.5" footer="0.5"/>
      <pageSetup scale="69" orientation="portrait" r:id="rId2"/>
      <headerFooter alignWithMargins="0"/>
    </customSheetView>
    <customSheetView guid="{4C413893-8AAD-4C6B-9F27-B589EDCD884E}" scale="87" colorId="22" fitToPage="1">
      <selection activeCell="B46" sqref="B46"/>
      <pageMargins left="0.4" right="0.4" top="0.3" bottom="0.3" header="0.5" footer="0.5"/>
      <pageSetup scale="69" orientation="portrait" r:id="rId3"/>
      <headerFooter alignWithMargins="0"/>
    </customSheetView>
    <customSheetView guid="{A5549170-DBF5-42F1-9039-D999624B11D4}" scale="87" colorId="22" fitToPage="1">
      <selection activeCell="B23" sqref="B23"/>
      <pageMargins left="0.4" right="0.4" top="0.3" bottom="0.3" header="0.5" footer="0.5"/>
      <pageSetup scale="80" orientation="portrait" r:id="rId4"/>
      <headerFooter alignWithMargins="0"/>
    </customSheetView>
    <customSheetView guid="{A483E518-C1FA-4CA5-BC5D-12DF2516F4BA}" scale="87" colorId="22" fitToPage="1" topLeftCell="A19">
      <selection activeCell="L5" sqref="L5"/>
      <pageMargins left="0.4" right="0.4" top="0.3" bottom="0.3" header="0.5" footer="0.5"/>
      <pageSetup scale="69" orientation="portrait" r:id="rId5"/>
      <headerFooter alignWithMargins="0"/>
    </customSheetView>
    <customSheetView guid="{7F4D4B31-14C7-431F-8554-797D686306A3}" scale="87" colorId="22" fitToPage="1" topLeftCell="A19">
      <selection activeCell="L5" sqref="L5"/>
      <pageMargins left="0.4" right="0.4" top="0.3" bottom="0.3" header="0.5" footer="0.5"/>
      <pageSetup scale="69" orientation="portrait" r:id="rId6"/>
      <headerFooter alignWithMargins="0"/>
    </customSheetView>
  </customSheetViews>
  <phoneticPr fontId="83" type="noConversion"/>
  <pageMargins left="0.4" right="0.4" top="0.3" bottom="0.3" header="0.5" footer="0.5"/>
  <pageSetup scale="69" orientation="portrait" r:id="rId7"/>
  <headerFooter alignWithMargins="0"/>
  <customProperties>
    <customPr name="_pios_id" r:id="rId8"/>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49"/>
  <sheetViews>
    <sheetView workbookViewId="0"/>
  </sheetViews>
  <sheetFormatPr defaultColWidth="9.77734375" defaultRowHeight="15"/>
  <cols>
    <col min="1" max="1" width="4.77734375" customWidth="1"/>
    <col min="2" max="2" width="60.77734375" customWidth="1"/>
    <col min="3" max="6" width="14.77734375" customWidth="1"/>
  </cols>
  <sheetData>
    <row r="1" spans="1:6" ht="15.75" thickBot="1">
      <c r="A1" t="str">
        <f>'Data sheet'!A53</f>
        <v>Annual Report of New York American Water Company, Inc.  - Service Area 2                          Year Ended  December 31, 2018</v>
      </c>
    </row>
    <row r="2" spans="1:6">
      <c r="A2" s="89"/>
      <c r="B2" s="90"/>
      <c r="C2" s="90"/>
      <c r="D2" s="90"/>
      <c r="E2" s="90"/>
      <c r="F2" s="91"/>
    </row>
    <row r="3" spans="1:6" ht="15.75">
      <c r="A3" s="977" t="s">
        <v>1642</v>
      </c>
      <c r="B3" s="978"/>
      <c r="C3" s="978"/>
      <c r="D3" s="978"/>
      <c r="E3" s="978"/>
      <c r="F3" s="979"/>
    </row>
    <row r="4" spans="1:6">
      <c r="A4" s="131"/>
      <c r="B4" s="298"/>
      <c r="C4" s="298"/>
      <c r="D4" s="298"/>
      <c r="E4" s="298"/>
      <c r="F4" s="299"/>
    </row>
    <row r="5" spans="1:6">
      <c r="A5" s="92"/>
      <c r="B5" s="11"/>
      <c r="C5" s="11"/>
      <c r="D5" s="11"/>
      <c r="E5" s="11"/>
      <c r="F5" s="349"/>
    </row>
    <row r="6" spans="1:6">
      <c r="A6" s="92"/>
      <c r="B6" s="11" t="s">
        <v>1643</v>
      </c>
      <c r="C6" s="11" t="s">
        <v>1644</v>
      </c>
      <c r="D6" s="11"/>
      <c r="E6" s="11"/>
      <c r="F6" s="349"/>
    </row>
    <row r="7" spans="1:6">
      <c r="A7" s="92"/>
      <c r="B7" s="11" t="s">
        <v>3591</v>
      </c>
      <c r="C7" s="11" t="s">
        <v>3592</v>
      </c>
      <c r="D7" s="11"/>
      <c r="E7" s="11"/>
      <c r="F7" s="349"/>
    </row>
    <row r="8" spans="1:6">
      <c r="A8" s="92"/>
      <c r="B8" s="11" t="s">
        <v>3593</v>
      </c>
      <c r="C8" s="11" t="s">
        <v>3594</v>
      </c>
      <c r="D8" s="11"/>
      <c r="E8" s="11"/>
      <c r="F8" s="349"/>
    </row>
    <row r="9" spans="1:6">
      <c r="A9" s="92"/>
      <c r="B9" s="11" t="s">
        <v>3595</v>
      </c>
      <c r="C9" s="11" t="s">
        <v>3596</v>
      </c>
      <c r="D9" s="11"/>
      <c r="E9" s="11"/>
      <c r="F9" s="349"/>
    </row>
    <row r="10" spans="1:6">
      <c r="A10" s="92"/>
      <c r="B10" s="11" t="s">
        <v>3597</v>
      </c>
      <c r="C10" s="11" t="s">
        <v>3598</v>
      </c>
      <c r="D10" s="11"/>
      <c r="E10" s="11"/>
      <c r="F10" s="349"/>
    </row>
    <row r="11" spans="1:6">
      <c r="A11" s="92"/>
      <c r="B11" s="11" t="s">
        <v>3599</v>
      </c>
      <c r="C11" s="11" t="s">
        <v>566</v>
      </c>
      <c r="D11" s="11"/>
      <c r="E11" s="11"/>
      <c r="F11" s="349"/>
    </row>
    <row r="12" spans="1:6">
      <c r="A12" s="131"/>
      <c r="B12" s="298"/>
      <c r="C12" s="298" t="s">
        <v>567</v>
      </c>
      <c r="D12" s="298"/>
      <c r="E12" s="298"/>
      <c r="F12" s="299"/>
    </row>
    <row r="13" spans="1:6">
      <c r="A13" s="92"/>
      <c r="B13" s="626"/>
      <c r="C13" s="875" t="s">
        <v>568</v>
      </c>
      <c r="D13" s="872" t="s">
        <v>569</v>
      </c>
      <c r="E13" s="11"/>
      <c r="F13" s="627"/>
    </row>
    <row r="14" spans="1:6">
      <c r="A14" s="980" t="s">
        <v>2714</v>
      </c>
      <c r="B14" s="872" t="s">
        <v>570</v>
      </c>
      <c r="C14" s="875" t="s">
        <v>571</v>
      </c>
      <c r="D14" s="872" t="s">
        <v>572</v>
      </c>
      <c r="E14" s="875" t="s">
        <v>573</v>
      </c>
      <c r="F14" s="981" t="s">
        <v>574</v>
      </c>
    </row>
    <row r="15" spans="1:6">
      <c r="A15" s="980" t="s">
        <v>1134</v>
      </c>
      <c r="B15" s="626"/>
      <c r="C15" s="875" t="s">
        <v>575</v>
      </c>
      <c r="D15" s="872" t="s">
        <v>576</v>
      </c>
      <c r="E15" s="11"/>
      <c r="F15" s="627"/>
    </row>
    <row r="16" spans="1:6">
      <c r="A16" s="131"/>
      <c r="B16" s="873" t="s">
        <v>3281</v>
      </c>
      <c r="C16" s="982" t="s">
        <v>3282</v>
      </c>
      <c r="D16" s="873" t="s">
        <v>3283</v>
      </c>
      <c r="E16" s="982" t="s">
        <v>3284</v>
      </c>
      <c r="F16" s="976" t="s">
        <v>3429</v>
      </c>
    </row>
    <row r="17" spans="1:6">
      <c r="A17" s="980">
        <v>1</v>
      </c>
      <c r="B17" s="983" t="s">
        <v>577</v>
      </c>
      <c r="C17" s="154"/>
      <c r="D17" s="984"/>
      <c r="E17" s="985"/>
      <c r="F17" s="986"/>
    </row>
    <row r="18" spans="1:6">
      <c r="A18" s="980">
        <f t="shared" ref="A18:A31" si="0">A17+1</f>
        <v>2</v>
      </c>
      <c r="B18" s="626"/>
      <c r="C18" s="145"/>
      <c r="D18" s="626"/>
      <c r="E18" s="145"/>
      <c r="F18" s="986"/>
    </row>
    <row r="19" spans="1:6">
      <c r="A19" s="980">
        <f t="shared" si="0"/>
        <v>3</v>
      </c>
      <c r="B19" s="626"/>
      <c r="C19" s="154"/>
      <c r="D19" s="626"/>
      <c r="E19" s="154">
        <v>0</v>
      </c>
      <c r="F19" s="986"/>
    </row>
    <row r="20" spans="1:6">
      <c r="A20" s="980">
        <f t="shared" si="0"/>
        <v>4</v>
      </c>
      <c r="B20" s="872" t="s">
        <v>962</v>
      </c>
      <c r="C20" s="154"/>
      <c r="D20" s="626"/>
      <c r="E20" s="154"/>
      <c r="F20" s="986"/>
    </row>
    <row r="21" spans="1:6">
      <c r="A21" s="980">
        <f t="shared" si="0"/>
        <v>5</v>
      </c>
      <c r="B21" s="626"/>
      <c r="C21" s="154"/>
      <c r="D21" s="626"/>
      <c r="E21" s="154"/>
      <c r="F21" s="986"/>
    </row>
    <row r="22" spans="1:6">
      <c r="A22" s="980">
        <f t="shared" si="0"/>
        <v>6</v>
      </c>
      <c r="B22" s="626"/>
      <c r="C22" s="154"/>
      <c r="D22" s="626"/>
      <c r="E22" s="154"/>
      <c r="F22" s="986"/>
    </row>
    <row r="23" spans="1:6">
      <c r="A23" s="980">
        <f t="shared" si="0"/>
        <v>7</v>
      </c>
      <c r="B23" s="626"/>
      <c r="C23" s="154"/>
      <c r="D23" s="626"/>
      <c r="E23" s="154"/>
      <c r="F23" s="986"/>
    </row>
    <row r="24" spans="1:6">
      <c r="A24" s="980">
        <f t="shared" si="0"/>
        <v>8</v>
      </c>
      <c r="B24" s="626"/>
      <c r="C24" s="154"/>
      <c r="D24" s="626"/>
      <c r="E24" s="154"/>
      <c r="F24" s="986"/>
    </row>
    <row r="25" spans="1:6">
      <c r="A25" s="980">
        <f t="shared" si="0"/>
        <v>9</v>
      </c>
      <c r="B25" s="626"/>
      <c r="C25" s="154"/>
      <c r="D25" s="626"/>
      <c r="E25" s="154"/>
      <c r="F25" s="986"/>
    </row>
    <row r="26" spans="1:6">
      <c r="A26" s="980">
        <f t="shared" si="0"/>
        <v>10</v>
      </c>
      <c r="B26" s="626"/>
      <c r="C26" s="154"/>
      <c r="D26" s="626"/>
      <c r="E26" s="154"/>
      <c r="F26" s="986"/>
    </row>
    <row r="27" spans="1:6">
      <c r="A27" s="980">
        <f t="shared" si="0"/>
        <v>11</v>
      </c>
      <c r="B27" s="626"/>
      <c r="C27" s="154"/>
      <c r="D27" s="626"/>
      <c r="E27" s="154"/>
      <c r="F27" s="986"/>
    </row>
    <row r="28" spans="1:6">
      <c r="A28" s="980">
        <f t="shared" si="0"/>
        <v>12</v>
      </c>
      <c r="B28" s="626"/>
      <c r="C28" s="154"/>
      <c r="D28" s="626"/>
      <c r="E28" s="154"/>
      <c r="F28" s="986"/>
    </row>
    <row r="29" spans="1:6">
      <c r="A29" s="980">
        <f t="shared" si="0"/>
        <v>13</v>
      </c>
      <c r="B29" s="626"/>
      <c r="C29" s="154"/>
      <c r="D29" s="626"/>
      <c r="E29" s="154"/>
      <c r="F29" s="986"/>
    </row>
    <row r="30" spans="1:6">
      <c r="A30" s="980">
        <f t="shared" si="0"/>
        <v>14</v>
      </c>
      <c r="B30" s="626"/>
      <c r="C30" s="154"/>
      <c r="D30" s="626"/>
      <c r="E30" s="154"/>
      <c r="F30" s="986"/>
    </row>
    <row r="31" spans="1:6">
      <c r="A31" s="980">
        <f t="shared" si="0"/>
        <v>15</v>
      </c>
      <c r="B31" s="872" t="s">
        <v>578</v>
      </c>
      <c r="C31" s="145"/>
      <c r="D31" s="984"/>
      <c r="E31" s="987">
        <f>SUM(E18:E30)</f>
        <v>0</v>
      </c>
      <c r="F31" s="986"/>
    </row>
    <row r="32" spans="1:6">
      <c r="A32" s="980"/>
      <c r="B32" s="626"/>
      <c r="C32" s="154"/>
      <c r="D32" s="984"/>
      <c r="E32" s="985"/>
      <c r="F32" s="986"/>
    </row>
    <row r="33" spans="1:6">
      <c r="A33" s="980">
        <v>16</v>
      </c>
      <c r="B33" s="983" t="s">
        <v>579</v>
      </c>
      <c r="C33" s="154"/>
      <c r="D33" s="984"/>
      <c r="E33" s="985"/>
      <c r="F33" s="986"/>
    </row>
    <row r="34" spans="1:6">
      <c r="A34" s="980">
        <f t="shared" ref="A34:A46" si="1">A33+1</f>
        <v>17</v>
      </c>
      <c r="B34" s="626"/>
      <c r="C34" s="154"/>
      <c r="D34" s="626"/>
      <c r="E34" s="985"/>
      <c r="F34" s="696"/>
    </row>
    <row r="35" spans="1:6">
      <c r="A35" s="980">
        <f t="shared" si="1"/>
        <v>18</v>
      </c>
      <c r="B35" s="105" t="s">
        <v>4464</v>
      </c>
      <c r="C35" s="154"/>
      <c r="D35" s="2436"/>
      <c r="E35" s="985"/>
      <c r="F35" s="696">
        <v>7791</v>
      </c>
    </row>
    <row r="36" spans="1:6">
      <c r="A36" s="980">
        <f t="shared" si="1"/>
        <v>19</v>
      </c>
      <c r="B36" s="105"/>
      <c r="C36" s="154"/>
      <c r="D36" s="626"/>
      <c r="E36" s="985"/>
      <c r="F36" s="696"/>
    </row>
    <row r="37" spans="1:6">
      <c r="A37" s="980">
        <f t="shared" si="1"/>
        <v>20</v>
      </c>
      <c r="B37" s="872"/>
      <c r="C37" s="154"/>
      <c r="D37" s="626"/>
      <c r="E37" s="985"/>
      <c r="F37" s="696"/>
    </row>
    <row r="38" spans="1:6">
      <c r="A38" s="980">
        <f t="shared" si="1"/>
        <v>21</v>
      </c>
      <c r="B38" s="626"/>
      <c r="C38" s="154"/>
      <c r="D38" s="626"/>
      <c r="E38" s="985"/>
      <c r="F38" s="696"/>
    </row>
    <row r="39" spans="1:6">
      <c r="A39" s="980">
        <f t="shared" si="1"/>
        <v>22</v>
      </c>
      <c r="B39" s="626"/>
      <c r="C39" s="154"/>
      <c r="D39" s="626"/>
      <c r="E39" s="985"/>
      <c r="F39" s="696"/>
    </row>
    <row r="40" spans="1:6">
      <c r="A40" s="980">
        <f t="shared" si="1"/>
        <v>23</v>
      </c>
      <c r="B40" s="626"/>
      <c r="C40" s="154"/>
      <c r="D40" s="626"/>
      <c r="E40" s="985"/>
      <c r="F40" s="696"/>
    </row>
    <row r="41" spans="1:6">
      <c r="A41" s="980">
        <f t="shared" si="1"/>
        <v>24</v>
      </c>
      <c r="B41" s="626"/>
      <c r="C41" s="154"/>
      <c r="D41" s="626"/>
      <c r="E41" s="985"/>
      <c r="F41" s="696"/>
    </row>
    <row r="42" spans="1:6">
      <c r="A42" s="980">
        <f t="shared" si="1"/>
        <v>25</v>
      </c>
      <c r="B42" s="626"/>
      <c r="C42" s="154"/>
      <c r="D42" s="626"/>
      <c r="E42" s="985"/>
      <c r="F42" s="696"/>
    </row>
    <row r="43" spans="1:6">
      <c r="A43" s="980">
        <f t="shared" si="1"/>
        <v>26</v>
      </c>
      <c r="B43" s="626"/>
      <c r="C43" s="154"/>
      <c r="D43" s="626"/>
      <c r="E43" s="985"/>
      <c r="F43" s="696"/>
    </row>
    <row r="44" spans="1:6">
      <c r="A44" s="980">
        <f t="shared" si="1"/>
        <v>27</v>
      </c>
      <c r="B44" s="626"/>
      <c r="C44" s="154"/>
      <c r="D44" s="626"/>
      <c r="E44" s="985"/>
      <c r="F44" s="696"/>
    </row>
    <row r="45" spans="1:6">
      <c r="A45" s="980">
        <f t="shared" si="1"/>
        <v>28</v>
      </c>
      <c r="B45" s="626"/>
      <c r="C45" s="154"/>
      <c r="D45" s="626"/>
      <c r="E45" s="985"/>
      <c r="F45" s="696"/>
    </row>
    <row r="46" spans="1:6">
      <c r="A46" s="980">
        <f t="shared" si="1"/>
        <v>29</v>
      </c>
      <c r="B46" s="626"/>
      <c r="C46" s="154"/>
      <c r="D46" s="626"/>
      <c r="E46" s="985"/>
      <c r="F46" s="696"/>
    </row>
    <row r="47" spans="1:6" ht="15.75" thickBot="1">
      <c r="A47" s="988">
        <v>30</v>
      </c>
      <c r="B47" s="1179" t="s">
        <v>580</v>
      </c>
      <c r="C47" s="989"/>
      <c r="D47" s="949"/>
      <c r="E47" s="990"/>
      <c r="F47" s="693">
        <f>SUM(F34:F46)</f>
        <v>7791</v>
      </c>
    </row>
    <row r="48" spans="1:6">
      <c r="F48" t="s">
        <v>1527</v>
      </c>
    </row>
    <row r="49" spans="1:6">
      <c r="A49" s="126" t="s">
        <v>581</v>
      </c>
      <c r="B49" s="126"/>
      <c r="C49" s="126"/>
      <c r="D49" s="126"/>
      <c r="E49" s="126"/>
      <c r="F49" s="126"/>
    </row>
  </sheetData>
  <customSheetViews>
    <customSheetView guid="{2AF3F5E9-4F61-4561-B177-4F48CBC3D886}" scale="87" colorId="22" fitToPage="1">
      <selection activeCell="L5" sqref="L5"/>
      <pageMargins left="0.4" right="0.4" top="0.3" bottom="0.3" header="0" footer="0"/>
      <printOptions horizontalCentered="1" verticalCentered="1"/>
      <pageSetup scale="78" orientation="landscape" r:id="rId1"/>
      <headerFooter alignWithMargins="0"/>
    </customSheetView>
    <customSheetView guid="{D7BBBF77-F838-4AB2-B5F9-DD407B90DD55}" scale="87" colorId="22" fitToPage="1">
      <selection activeCell="L5" sqref="L5"/>
      <pageMargins left="0.4" right="0.4" top="0.3" bottom="0.3" header="0" footer="0"/>
      <printOptions horizontalCentered="1" verticalCentered="1"/>
      <pageSetup scale="78" orientation="landscape" r:id="rId2"/>
      <headerFooter alignWithMargins="0"/>
    </customSheetView>
    <customSheetView guid="{4C413893-8AAD-4C6B-9F27-B589EDCD884E}" scale="87" colorId="22" fitToPage="1">
      <selection activeCell="I34" sqref="I34"/>
      <pageMargins left="0.4" right="0.4" top="0.3" bottom="0.3" header="0" footer="0"/>
      <printOptions horizontalCentered="1" verticalCentered="1"/>
      <pageSetup scale="78" orientation="landscape" r:id="rId3"/>
      <headerFooter alignWithMargins="0"/>
    </customSheetView>
    <customSheetView guid="{A5549170-DBF5-42F1-9039-D999624B11D4}" scale="87" colorId="22" fitToPage="1">
      <selection activeCell="E20" sqref="E20"/>
      <pageMargins left="0.4" right="0.4" top="0.3" bottom="0.3" header="0" footer="0"/>
      <printOptions horizontalCentered="1" verticalCentered="1"/>
      <pageSetup scale="78" orientation="landscape" r:id="rId4"/>
      <headerFooter alignWithMargins="0"/>
    </customSheetView>
    <customSheetView guid="{A483E518-C1FA-4CA5-BC5D-12DF2516F4BA}" scale="87" colorId="22" fitToPage="1">
      <selection activeCell="L5" sqref="L5"/>
      <pageMargins left="0.4" right="0.4" top="0.3" bottom="0.3" header="0" footer="0"/>
      <printOptions horizontalCentered="1" verticalCentered="1"/>
      <pageSetup scale="78" orientation="landscape" r:id="rId5"/>
      <headerFooter alignWithMargins="0"/>
    </customSheetView>
    <customSheetView guid="{7F4D4B31-14C7-431F-8554-797D686306A3}" scale="87" colorId="22" fitToPage="1">
      <selection activeCell="L5" sqref="L5"/>
      <pageMargins left="0.4" right="0.4" top="0.3" bottom="0.3" header="0" footer="0"/>
      <printOptions horizontalCentered="1" verticalCentered="1"/>
      <pageSetup scale="78" orientation="landscape" r:id="rId6"/>
      <headerFooter alignWithMargins="0"/>
    </customSheetView>
  </customSheetViews>
  <phoneticPr fontId="83" type="noConversion"/>
  <printOptions horizontalCentered="1" verticalCentered="1"/>
  <pageMargins left="0.4" right="0.4" top="0.3" bottom="0.3" header="0" footer="0"/>
  <pageSetup scale="78" orientation="landscape" r:id="rId7"/>
  <headerFooter alignWithMargins="0"/>
  <customProperties>
    <customPr name="_pios_id" r:id="rId8"/>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86"/>
  <sheetViews>
    <sheetView workbookViewId="0"/>
  </sheetViews>
  <sheetFormatPr defaultColWidth="9.77734375" defaultRowHeight="15"/>
  <cols>
    <col min="1" max="1" width="4.77734375" customWidth="1"/>
    <col min="2" max="2" width="54.33203125" customWidth="1"/>
    <col min="3" max="3" width="28.77734375" customWidth="1"/>
    <col min="4" max="4" width="14.77734375" customWidth="1"/>
    <col min="5" max="5" width="15.77734375" customWidth="1"/>
    <col min="15" max="15" width="12.88671875" customWidth="1"/>
    <col min="18" max="18" width="12" bestFit="1" customWidth="1"/>
  </cols>
  <sheetData>
    <row r="1" spans="1:5" ht="15.75" thickBot="1">
      <c r="A1" t="str">
        <f>'Data sheet'!A53</f>
        <v>Annual Report of New York American Water Company, Inc.  - Service Area 2                          Year Ended  December 31, 2018</v>
      </c>
    </row>
    <row r="2" spans="1:5">
      <c r="A2" s="89"/>
      <c r="B2" s="90"/>
      <c r="C2" s="867"/>
      <c r="D2" s="974"/>
      <c r="E2" s="513"/>
    </row>
    <row r="3" spans="1:5" ht="15.75">
      <c r="A3" s="125" t="s">
        <v>582</v>
      </c>
      <c r="B3" s="93"/>
      <c r="C3" s="126"/>
      <c r="D3" s="126"/>
      <c r="E3" s="127"/>
    </row>
    <row r="4" spans="1:5">
      <c r="A4" s="131"/>
      <c r="B4" s="298"/>
      <c r="C4" s="298"/>
      <c r="D4" s="136"/>
      <c r="E4" s="299"/>
    </row>
    <row r="5" spans="1:5" ht="15.75">
      <c r="A5" s="125"/>
      <c r="B5" s="96"/>
      <c r="C5" s="126"/>
      <c r="D5" s="126"/>
      <c r="E5" s="127"/>
    </row>
    <row r="6" spans="1:5">
      <c r="A6" s="95" t="s">
        <v>232</v>
      </c>
      <c r="B6" s="96"/>
      <c r="C6" s="11" t="s">
        <v>583</v>
      </c>
      <c r="D6" s="126"/>
      <c r="E6" s="127"/>
    </row>
    <row r="7" spans="1:5">
      <c r="A7" s="92" t="s">
        <v>584</v>
      </c>
      <c r="B7" s="11"/>
      <c r="C7" s="11" t="s">
        <v>585</v>
      </c>
      <c r="D7" s="11"/>
      <c r="E7" s="349"/>
    </row>
    <row r="8" spans="1:5">
      <c r="A8" s="92" t="s">
        <v>586</v>
      </c>
      <c r="B8" s="11"/>
      <c r="C8" s="11" t="s">
        <v>587</v>
      </c>
      <c r="D8" s="11"/>
      <c r="E8" s="349"/>
    </row>
    <row r="9" spans="1:5">
      <c r="A9" s="92" t="s">
        <v>588</v>
      </c>
      <c r="B9" s="11"/>
      <c r="C9" s="11" t="s">
        <v>589</v>
      </c>
      <c r="D9" s="11"/>
      <c r="E9" s="349"/>
    </row>
    <row r="10" spans="1:5">
      <c r="A10" s="92" t="s">
        <v>1601</v>
      </c>
      <c r="B10" s="11"/>
      <c r="C10" s="11" t="s">
        <v>590</v>
      </c>
      <c r="D10" s="11"/>
      <c r="E10" s="349"/>
    </row>
    <row r="11" spans="1:5">
      <c r="A11" s="92" t="s">
        <v>1602</v>
      </c>
      <c r="B11" s="11"/>
      <c r="C11" s="11" t="s">
        <v>591</v>
      </c>
      <c r="D11" s="11"/>
      <c r="E11" s="349"/>
    </row>
    <row r="12" spans="1:5">
      <c r="A12" s="92" t="s">
        <v>592</v>
      </c>
      <c r="B12" s="11"/>
      <c r="C12" s="11" t="s">
        <v>593</v>
      </c>
      <c r="D12" s="11"/>
      <c r="E12" s="349"/>
    </row>
    <row r="13" spans="1:5">
      <c r="A13" s="92" t="s">
        <v>3000</v>
      </c>
      <c r="B13" s="11"/>
      <c r="C13" s="11" t="s">
        <v>3001</v>
      </c>
      <c r="D13" s="11"/>
      <c r="E13" s="349"/>
    </row>
    <row r="14" spans="1:5">
      <c r="A14" s="92" t="s">
        <v>3002</v>
      </c>
      <c r="B14" s="11"/>
      <c r="C14" s="11" t="s">
        <v>3003</v>
      </c>
      <c r="D14" s="11"/>
      <c r="E14" s="349"/>
    </row>
    <row r="15" spans="1:5">
      <c r="A15" s="92" t="s">
        <v>3004</v>
      </c>
      <c r="B15" s="11"/>
      <c r="C15" s="11" t="s">
        <v>3005</v>
      </c>
      <c r="D15" s="11"/>
      <c r="E15" s="349"/>
    </row>
    <row r="16" spans="1:5">
      <c r="A16" s="92" t="s">
        <v>3006</v>
      </c>
      <c r="B16" s="11"/>
      <c r="C16" s="11" t="s">
        <v>3007</v>
      </c>
      <c r="D16" s="11"/>
      <c r="E16" s="349"/>
    </row>
    <row r="17" spans="1:5">
      <c r="A17" s="92" t="s">
        <v>1136</v>
      </c>
      <c r="B17" s="11"/>
      <c r="C17" s="11" t="s">
        <v>1137</v>
      </c>
      <c r="D17" s="11"/>
      <c r="E17" s="349"/>
    </row>
    <row r="18" spans="1:5">
      <c r="A18" s="92" t="s">
        <v>1138</v>
      </c>
      <c r="B18" s="11"/>
      <c r="C18" s="11" t="s">
        <v>1139</v>
      </c>
      <c r="D18" s="11"/>
      <c r="E18" s="349"/>
    </row>
    <row r="19" spans="1:5">
      <c r="A19" s="92" t="s">
        <v>1140</v>
      </c>
      <c r="B19" s="11"/>
      <c r="C19" s="11" t="s">
        <v>1141</v>
      </c>
      <c r="D19" s="11"/>
      <c r="E19" s="349"/>
    </row>
    <row r="20" spans="1:5">
      <c r="A20" s="92" t="s">
        <v>1142</v>
      </c>
      <c r="B20" s="11"/>
      <c r="C20" s="11" t="s">
        <v>1143</v>
      </c>
      <c r="D20" s="11"/>
      <c r="E20" s="349"/>
    </row>
    <row r="21" spans="1:5">
      <c r="A21" s="92"/>
      <c r="B21" s="11"/>
      <c r="C21" s="11"/>
      <c r="D21" s="11"/>
      <c r="E21" s="349"/>
    </row>
    <row r="22" spans="1:5">
      <c r="A22" s="687" t="s">
        <v>1122</v>
      </c>
      <c r="B22" s="384" t="s">
        <v>1696</v>
      </c>
      <c r="C22" s="384"/>
      <c r="D22" s="384"/>
      <c r="E22" s="975" t="s">
        <v>1697</v>
      </c>
    </row>
    <row r="23" spans="1:5">
      <c r="A23" s="673" t="s">
        <v>1134</v>
      </c>
      <c r="B23" s="129" t="s">
        <v>3281</v>
      </c>
      <c r="C23" s="129"/>
      <c r="D23" s="129"/>
      <c r="E23" s="976" t="s">
        <v>3282</v>
      </c>
    </row>
    <row r="24" spans="1:5">
      <c r="A24" s="546">
        <v>1</v>
      </c>
      <c r="B24" s="688" t="s">
        <v>1144</v>
      </c>
      <c r="C24" s="11"/>
      <c r="D24" s="11"/>
      <c r="E24" s="627"/>
    </row>
    <row r="25" spans="1:5">
      <c r="A25" s="546">
        <v>2</v>
      </c>
      <c r="B25" s="11"/>
      <c r="C25" s="11"/>
      <c r="D25" s="11"/>
      <c r="E25" s="696"/>
    </row>
    <row r="26" spans="1:5">
      <c r="A26" s="546">
        <v>3</v>
      </c>
      <c r="B26" s="1889" t="s">
        <v>962</v>
      </c>
      <c r="C26" s="11"/>
      <c r="D26" s="11"/>
      <c r="E26" s="696">
        <v>0</v>
      </c>
    </row>
    <row r="27" spans="1:5">
      <c r="A27" s="546">
        <v>4</v>
      </c>
      <c r="B27" s="1651"/>
      <c r="C27" s="11"/>
      <c r="D27" s="11"/>
      <c r="E27" s="965"/>
    </row>
    <row r="28" spans="1:5">
      <c r="A28" s="546">
        <v>5</v>
      </c>
      <c r="B28" s="1651"/>
      <c r="C28" s="11"/>
      <c r="D28" s="11"/>
      <c r="E28" s="965"/>
    </row>
    <row r="29" spans="1:5">
      <c r="A29" s="546">
        <v>6</v>
      </c>
      <c r="B29" s="11"/>
      <c r="C29" s="11"/>
      <c r="D29" s="11"/>
      <c r="E29" s="965"/>
    </row>
    <row r="30" spans="1:5">
      <c r="A30" s="546">
        <v>7</v>
      </c>
      <c r="B30" s="11"/>
      <c r="C30" s="11"/>
      <c r="D30" s="11"/>
      <c r="E30" s="965"/>
    </row>
    <row r="31" spans="1:5">
      <c r="A31" s="546">
        <v>8</v>
      </c>
      <c r="B31" s="11"/>
      <c r="C31" s="11"/>
      <c r="D31" s="11"/>
      <c r="E31" s="965"/>
    </row>
    <row r="32" spans="1:5">
      <c r="A32" s="546">
        <v>9</v>
      </c>
      <c r="B32" s="11"/>
      <c r="C32" s="11"/>
      <c r="D32" s="11"/>
      <c r="E32" s="696"/>
    </row>
    <row r="33" spans="1:5" ht="15.75" thickBot="1">
      <c r="A33" s="546">
        <v>10</v>
      </c>
      <c r="B33" s="11"/>
      <c r="C33" s="875" t="s">
        <v>1145</v>
      </c>
      <c r="D33" s="11"/>
      <c r="E33" s="1701">
        <f>SUM(E25:E32)</f>
        <v>0</v>
      </c>
    </row>
    <row r="34" spans="1:5" ht="15.75" thickTop="1">
      <c r="A34" s="546">
        <v>11</v>
      </c>
      <c r="B34" s="688" t="s">
        <v>1146</v>
      </c>
      <c r="C34" s="11"/>
      <c r="D34" s="11"/>
      <c r="E34" s="627"/>
    </row>
    <row r="35" spans="1:5">
      <c r="A35" s="546">
        <v>12</v>
      </c>
      <c r="B35" s="11"/>
      <c r="C35" s="11"/>
      <c r="D35" s="11"/>
      <c r="E35" s="697"/>
    </row>
    <row r="36" spans="1:5">
      <c r="A36" s="546">
        <v>13</v>
      </c>
      <c r="B36" s="1889" t="s">
        <v>962</v>
      </c>
      <c r="C36" s="11"/>
      <c r="D36" s="11"/>
      <c r="E36" s="965">
        <v>0</v>
      </c>
    </row>
    <row r="37" spans="1:5">
      <c r="A37" s="546">
        <v>14</v>
      </c>
      <c r="B37" s="11"/>
      <c r="C37" s="11"/>
      <c r="D37" s="11"/>
      <c r="E37" s="696"/>
    </row>
    <row r="38" spans="1:5">
      <c r="A38" s="546">
        <v>15</v>
      </c>
      <c r="B38" s="11"/>
      <c r="C38" s="11"/>
      <c r="D38" s="11"/>
      <c r="E38" s="696"/>
    </row>
    <row r="39" spans="1:5">
      <c r="A39" s="546">
        <v>16</v>
      </c>
      <c r="B39" s="11"/>
      <c r="C39" s="11"/>
      <c r="D39" s="11"/>
      <c r="E39" s="696"/>
    </row>
    <row r="40" spans="1:5">
      <c r="A40" s="546">
        <v>17</v>
      </c>
      <c r="B40" s="11"/>
      <c r="C40" s="11"/>
      <c r="D40" s="11"/>
      <c r="E40" s="696"/>
    </row>
    <row r="41" spans="1:5">
      <c r="A41" s="546">
        <v>18</v>
      </c>
      <c r="B41" s="11"/>
      <c r="C41" s="11"/>
      <c r="D41" s="11"/>
      <c r="E41" s="696"/>
    </row>
    <row r="42" spans="1:5">
      <c r="A42" s="546">
        <v>19</v>
      </c>
      <c r="B42" s="11"/>
      <c r="C42" s="11"/>
      <c r="D42" s="11"/>
      <c r="E42" s="696"/>
    </row>
    <row r="43" spans="1:5">
      <c r="A43" s="546">
        <v>20</v>
      </c>
      <c r="B43" s="11"/>
      <c r="C43" s="11"/>
      <c r="D43" s="11"/>
      <c r="E43" s="696"/>
    </row>
    <row r="44" spans="1:5">
      <c r="A44" s="546">
        <v>21</v>
      </c>
      <c r="B44" s="11"/>
      <c r="C44" s="11"/>
      <c r="D44" s="11"/>
      <c r="E44" s="696"/>
    </row>
    <row r="45" spans="1:5">
      <c r="A45" s="546">
        <v>22</v>
      </c>
      <c r="B45" s="11"/>
      <c r="C45" s="11"/>
      <c r="D45" s="11"/>
      <c r="E45" s="696"/>
    </row>
    <row r="46" spans="1:5">
      <c r="A46" s="546">
        <v>23</v>
      </c>
      <c r="B46" s="11"/>
      <c r="C46" s="11"/>
      <c r="D46" s="11"/>
      <c r="E46" s="696"/>
    </row>
    <row r="47" spans="1:5">
      <c r="A47" s="546">
        <v>24</v>
      </c>
      <c r="B47" s="11"/>
      <c r="C47" s="11"/>
      <c r="D47" s="11"/>
      <c r="E47" s="696"/>
    </row>
    <row r="48" spans="1:5">
      <c r="A48" s="546">
        <v>25</v>
      </c>
      <c r="B48" s="11"/>
      <c r="C48" s="11"/>
      <c r="D48" s="11"/>
      <c r="E48" s="696"/>
    </row>
    <row r="49" spans="1:5">
      <c r="A49" s="546">
        <v>26</v>
      </c>
      <c r="B49" s="11"/>
      <c r="C49" s="11"/>
      <c r="D49" s="11"/>
      <c r="E49" s="696"/>
    </row>
    <row r="50" spans="1:5">
      <c r="A50" s="546">
        <v>27</v>
      </c>
      <c r="B50" s="11"/>
      <c r="C50" s="11"/>
      <c r="D50" s="11"/>
      <c r="E50" s="696"/>
    </row>
    <row r="51" spans="1:5">
      <c r="A51" s="546">
        <v>28</v>
      </c>
      <c r="B51" s="11"/>
      <c r="C51" s="11"/>
      <c r="D51" s="11"/>
      <c r="E51" s="696"/>
    </row>
    <row r="52" spans="1:5">
      <c r="A52" s="546">
        <v>29</v>
      </c>
      <c r="B52" s="11"/>
      <c r="C52" s="11"/>
      <c r="D52" s="11"/>
      <c r="E52" s="696"/>
    </row>
    <row r="53" spans="1:5">
      <c r="A53" s="546">
        <v>30</v>
      </c>
      <c r="B53" s="11"/>
      <c r="C53" s="11"/>
      <c r="D53" s="11"/>
      <c r="E53" s="696"/>
    </row>
    <row r="54" spans="1:5">
      <c r="A54" s="546">
        <v>31</v>
      </c>
      <c r="B54" s="11"/>
      <c r="C54" s="11"/>
      <c r="D54" s="11"/>
      <c r="E54" s="696"/>
    </row>
    <row r="55" spans="1:5">
      <c r="A55" s="546">
        <v>32</v>
      </c>
      <c r="B55" s="11"/>
      <c r="C55" s="11"/>
      <c r="D55" s="11"/>
      <c r="E55" s="696"/>
    </row>
    <row r="56" spans="1:5">
      <c r="A56" s="546">
        <v>33</v>
      </c>
      <c r="B56" s="11"/>
      <c r="C56" s="11"/>
      <c r="D56" s="11"/>
      <c r="E56" s="696"/>
    </row>
    <row r="57" spans="1:5">
      <c r="A57" s="546">
        <v>34</v>
      </c>
      <c r="B57" s="11"/>
      <c r="C57" s="11"/>
      <c r="D57" s="11"/>
      <c r="E57" s="696"/>
    </row>
    <row r="58" spans="1:5">
      <c r="A58" s="546">
        <v>35</v>
      </c>
      <c r="B58" s="11"/>
      <c r="C58" s="11"/>
      <c r="D58" s="11"/>
      <c r="E58" s="696"/>
    </row>
    <row r="59" spans="1:5">
      <c r="A59" s="546">
        <v>36</v>
      </c>
      <c r="B59" s="11"/>
      <c r="C59" s="11"/>
      <c r="D59" s="11"/>
      <c r="E59" s="696"/>
    </row>
    <row r="60" spans="1:5">
      <c r="A60" s="546">
        <v>37</v>
      </c>
      <c r="B60" s="11"/>
      <c r="C60" s="11"/>
      <c r="D60" s="11"/>
      <c r="E60" s="696"/>
    </row>
    <row r="61" spans="1:5">
      <c r="A61" s="546">
        <v>38</v>
      </c>
      <c r="B61" s="11"/>
      <c r="C61" s="11"/>
      <c r="D61" s="11"/>
      <c r="E61" s="696"/>
    </row>
    <row r="62" spans="1:5">
      <c r="A62" s="546">
        <v>39</v>
      </c>
      <c r="B62" s="11"/>
      <c r="C62" s="11"/>
      <c r="D62" s="11"/>
      <c r="E62" s="696"/>
    </row>
    <row r="63" spans="1:5">
      <c r="A63" s="546">
        <v>40</v>
      </c>
      <c r="B63" s="11"/>
      <c r="C63" s="11"/>
      <c r="D63" s="11"/>
      <c r="E63" s="696"/>
    </row>
    <row r="64" spans="1:5" ht="15.75" thickBot="1">
      <c r="A64" s="690">
        <v>41</v>
      </c>
      <c r="B64" s="133"/>
      <c r="C64" s="691" t="s">
        <v>1147</v>
      </c>
      <c r="D64" s="133"/>
      <c r="E64" s="693">
        <f>SUM(E35:E63)</f>
        <v>0</v>
      </c>
    </row>
    <row r="65" spans="1:5">
      <c r="A65" s="1167" t="s">
        <v>1527</v>
      </c>
    </row>
    <row r="66" spans="1:5">
      <c r="A66" s="126" t="s">
        <v>1148</v>
      </c>
      <c r="B66" s="126"/>
      <c r="C66" s="126"/>
      <c r="D66" s="126"/>
      <c r="E66" s="126"/>
    </row>
    <row r="67" spans="1:5" ht="15.75" thickBot="1">
      <c r="A67" s="11" t="str">
        <f>'Data sheet'!A53</f>
        <v>Annual Report of New York American Water Company, Inc.  - Service Area 2                          Year Ended  December 31, 2018</v>
      </c>
      <c r="B67" s="11"/>
      <c r="C67" s="11"/>
      <c r="D67" s="136"/>
    </row>
    <row r="68" spans="1:5">
      <c r="A68" s="89"/>
      <c r="B68" s="90"/>
      <c r="C68" s="90"/>
      <c r="D68" s="90"/>
      <c r="E68" s="91"/>
    </row>
    <row r="69" spans="1:5" ht="15.75">
      <c r="A69" s="125" t="s">
        <v>582</v>
      </c>
      <c r="B69" s="93"/>
      <c r="C69" s="126"/>
      <c r="D69" s="126"/>
      <c r="E69" s="127"/>
    </row>
    <row r="70" spans="1:5">
      <c r="A70" s="92"/>
      <c r="B70" s="11"/>
      <c r="C70" s="11"/>
      <c r="D70" s="11"/>
      <c r="E70" s="349"/>
    </row>
    <row r="71" spans="1:5">
      <c r="A71" s="687" t="s">
        <v>1122</v>
      </c>
      <c r="B71" s="384" t="s">
        <v>1696</v>
      </c>
      <c r="C71" s="384"/>
      <c r="D71" s="384"/>
      <c r="E71" s="975" t="s">
        <v>1697</v>
      </c>
    </row>
    <row r="72" spans="1:5">
      <c r="A72" s="673" t="s">
        <v>1134</v>
      </c>
      <c r="B72" s="129" t="s">
        <v>3281</v>
      </c>
      <c r="C72" s="129"/>
      <c r="D72" s="129"/>
      <c r="E72" s="976" t="s">
        <v>3282</v>
      </c>
    </row>
    <row r="73" spans="1:5">
      <c r="A73" s="546">
        <v>1</v>
      </c>
      <c r="B73" s="688" t="s">
        <v>1149</v>
      </c>
      <c r="C73" s="11"/>
      <c r="D73" s="11"/>
      <c r="E73" s="627"/>
    </row>
    <row r="74" spans="1:5">
      <c r="A74" s="546">
        <v>2</v>
      </c>
      <c r="B74" s="11"/>
      <c r="C74" s="11"/>
      <c r="D74" s="11"/>
      <c r="E74" s="697"/>
    </row>
    <row r="75" spans="1:5">
      <c r="A75" s="546">
        <v>3</v>
      </c>
      <c r="B75" s="103" t="s">
        <v>962</v>
      </c>
      <c r="C75" s="11"/>
      <c r="D75" s="11"/>
      <c r="E75" s="696"/>
    </row>
    <row r="76" spans="1:5">
      <c r="A76" s="546">
        <v>4</v>
      </c>
      <c r="B76" s="11"/>
      <c r="C76" s="11"/>
      <c r="D76" s="11"/>
      <c r="E76" s="696"/>
    </row>
    <row r="77" spans="1:5">
      <c r="A77" s="546">
        <v>5</v>
      </c>
      <c r="B77" s="11"/>
      <c r="C77" s="11"/>
      <c r="D77" s="11"/>
      <c r="E77" s="696"/>
    </row>
    <row r="78" spans="1:5">
      <c r="A78" s="546">
        <v>6</v>
      </c>
      <c r="B78" s="11"/>
      <c r="C78" s="11"/>
      <c r="D78" s="11"/>
      <c r="E78" s="696"/>
    </row>
    <row r="79" spans="1:5" ht="15.75" thickBot="1">
      <c r="A79" s="546">
        <v>7</v>
      </c>
      <c r="B79" s="11"/>
      <c r="C79" s="875" t="s">
        <v>1150</v>
      </c>
      <c r="D79" s="11"/>
      <c r="E79" s="849">
        <f>SUM(E74:E78)</f>
        <v>0</v>
      </c>
    </row>
    <row r="80" spans="1:5" ht="15.75" thickTop="1">
      <c r="A80" s="546">
        <v>8</v>
      </c>
      <c r="B80" s="688" t="s">
        <v>1151</v>
      </c>
      <c r="C80" s="11"/>
      <c r="D80" s="11"/>
      <c r="E80" s="627"/>
    </row>
    <row r="81" spans="1:5">
      <c r="A81" s="546">
        <v>9</v>
      </c>
      <c r="B81" s="11"/>
      <c r="C81" s="11"/>
      <c r="D81" s="11"/>
      <c r="E81" s="697"/>
    </row>
    <row r="82" spans="1:5">
      <c r="A82" s="546">
        <v>10</v>
      </c>
      <c r="B82" s="103" t="s">
        <v>962</v>
      </c>
      <c r="C82" s="11"/>
      <c r="D82" s="11"/>
      <c r="E82" s="696"/>
    </row>
    <row r="83" spans="1:5">
      <c r="A83" s="546">
        <v>11</v>
      </c>
      <c r="B83" s="11"/>
      <c r="C83" s="11"/>
      <c r="D83" s="11"/>
      <c r="E83" s="696"/>
    </row>
    <row r="84" spans="1:5">
      <c r="A84" s="546">
        <v>12</v>
      </c>
      <c r="B84" s="11"/>
      <c r="C84" s="11"/>
      <c r="D84" s="11"/>
      <c r="E84" s="696"/>
    </row>
    <row r="85" spans="1:5">
      <c r="A85" s="546">
        <v>13</v>
      </c>
      <c r="B85" s="11"/>
      <c r="C85" s="11"/>
      <c r="D85" s="11"/>
      <c r="E85" s="696"/>
    </row>
    <row r="86" spans="1:5">
      <c r="A86" s="546">
        <v>14</v>
      </c>
      <c r="B86" s="11"/>
      <c r="C86" s="11"/>
      <c r="D86" s="11"/>
      <c r="E86" s="696"/>
    </row>
    <row r="87" spans="1:5" ht="15.75" thickBot="1">
      <c r="A87" s="546">
        <v>15</v>
      </c>
      <c r="B87" s="11"/>
      <c r="C87" s="875" t="s">
        <v>1152</v>
      </c>
      <c r="D87" s="11"/>
      <c r="E87" s="849">
        <f>SUM(E81:E86)</f>
        <v>0</v>
      </c>
    </row>
    <row r="88" spans="1:5" ht="15.75" thickTop="1">
      <c r="A88" s="546">
        <v>16</v>
      </c>
      <c r="B88" s="688" t="s">
        <v>1153</v>
      </c>
      <c r="C88" s="11"/>
      <c r="D88" s="11"/>
      <c r="E88" s="627"/>
    </row>
    <row r="89" spans="1:5">
      <c r="A89" s="546">
        <v>17</v>
      </c>
      <c r="B89" s="11"/>
      <c r="C89" s="11"/>
      <c r="D89" s="11"/>
      <c r="E89" s="697"/>
    </row>
    <row r="90" spans="1:5">
      <c r="A90" s="546">
        <v>18</v>
      </c>
      <c r="B90" s="103" t="s">
        <v>962</v>
      </c>
      <c r="C90" s="11"/>
      <c r="D90" s="11"/>
      <c r="E90" s="696"/>
    </row>
    <row r="91" spans="1:5">
      <c r="A91" s="546">
        <v>19</v>
      </c>
      <c r="B91" s="11"/>
      <c r="C91" s="11"/>
      <c r="D91" s="11"/>
      <c r="E91" s="696"/>
    </row>
    <row r="92" spans="1:5">
      <c r="A92" s="546">
        <v>20</v>
      </c>
      <c r="B92" s="11"/>
      <c r="C92" s="11"/>
      <c r="D92" s="11"/>
      <c r="E92" s="696"/>
    </row>
    <row r="93" spans="1:5">
      <c r="A93" s="546">
        <v>21</v>
      </c>
      <c r="B93" s="11"/>
      <c r="C93" s="11"/>
      <c r="D93" s="11"/>
      <c r="E93" s="696"/>
    </row>
    <row r="94" spans="1:5">
      <c r="A94" s="546">
        <v>22</v>
      </c>
      <c r="B94" s="11"/>
      <c r="C94" s="11"/>
      <c r="D94" s="11"/>
      <c r="E94" s="696"/>
    </row>
    <row r="95" spans="1:5">
      <c r="A95" s="546">
        <v>23</v>
      </c>
      <c r="B95" s="11"/>
      <c r="C95" s="11"/>
      <c r="D95" s="11"/>
      <c r="E95" s="696"/>
    </row>
    <row r="96" spans="1:5">
      <c r="A96" s="546">
        <v>24</v>
      </c>
      <c r="B96" s="11"/>
      <c r="C96" s="11"/>
      <c r="D96" s="11"/>
      <c r="E96" s="696"/>
    </row>
    <row r="97" spans="1:5">
      <c r="A97" s="546">
        <v>25</v>
      </c>
      <c r="B97" s="11"/>
      <c r="C97" s="11"/>
      <c r="D97" s="11"/>
      <c r="E97" s="696"/>
    </row>
    <row r="98" spans="1:5">
      <c r="A98" s="546">
        <v>26</v>
      </c>
      <c r="B98" s="11"/>
      <c r="C98" s="11"/>
      <c r="D98" s="11"/>
      <c r="E98" s="696"/>
    </row>
    <row r="99" spans="1:5">
      <c r="A99" s="546">
        <v>27</v>
      </c>
      <c r="B99" s="11"/>
      <c r="C99" s="11"/>
      <c r="D99" s="11"/>
      <c r="E99" s="696"/>
    </row>
    <row r="100" spans="1:5">
      <c r="A100" s="546">
        <v>28</v>
      </c>
      <c r="B100" s="11"/>
      <c r="C100" s="11"/>
      <c r="D100" s="11"/>
      <c r="E100" s="696"/>
    </row>
    <row r="101" spans="1:5">
      <c r="A101" s="546">
        <v>29</v>
      </c>
      <c r="B101" s="11"/>
      <c r="C101" s="11"/>
      <c r="D101" s="11"/>
      <c r="E101" s="696"/>
    </row>
    <row r="102" spans="1:5">
      <c r="A102" s="546">
        <v>30</v>
      </c>
      <c r="B102" s="11"/>
      <c r="C102" s="11"/>
      <c r="D102" s="11"/>
      <c r="E102" s="696"/>
    </row>
    <row r="103" spans="1:5">
      <c r="A103" s="546">
        <v>31</v>
      </c>
      <c r="B103" s="11"/>
      <c r="C103" s="11"/>
      <c r="D103" s="11"/>
      <c r="E103" s="696"/>
    </row>
    <row r="104" spans="1:5">
      <c r="A104" s="546">
        <v>32</v>
      </c>
      <c r="B104" s="11"/>
      <c r="C104" s="11"/>
      <c r="D104" s="11"/>
      <c r="E104" s="696"/>
    </row>
    <row r="105" spans="1:5">
      <c r="A105" s="546">
        <v>33</v>
      </c>
      <c r="B105" s="11"/>
      <c r="C105" s="11"/>
      <c r="D105" s="11"/>
      <c r="E105" s="696"/>
    </row>
    <row r="106" spans="1:5">
      <c r="A106" s="546">
        <v>34</v>
      </c>
      <c r="B106" s="11"/>
      <c r="C106" s="11"/>
      <c r="D106" s="11"/>
      <c r="E106" s="696"/>
    </row>
    <row r="107" spans="1:5">
      <c r="A107" s="546">
        <v>35</v>
      </c>
      <c r="B107" s="11"/>
      <c r="C107" s="11"/>
      <c r="D107" s="11"/>
      <c r="E107" s="696"/>
    </row>
    <row r="108" spans="1:5">
      <c r="A108" s="546">
        <v>36</v>
      </c>
      <c r="B108" s="11"/>
      <c r="C108" s="11"/>
      <c r="D108" s="11"/>
      <c r="E108" s="696"/>
    </row>
    <row r="109" spans="1:5">
      <c r="A109" s="546">
        <v>37</v>
      </c>
      <c r="B109" s="11"/>
      <c r="C109" s="11"/>
      <c r="D109" s="11"/>
      <c r="E109" s="696"/>
    </row>
    <row r="110" spans="1:5">
      <c r="A110" s="546">
        <v>38</v>
      </c>
      <c r="B110" s="11"/>
      <c r="C110" s="11"/>
      <c r="D110" s="11"/>
      <c r="E110" s="696"/>
    </row>
    <row r="111" spans="1:5">
      <c r="A111" s="546">
        <v>39</v>
      </c>
      <c r="B111" s="11"/>
      <c r="C111" s="11"/>
      <c r="D111" s="11"/>
      <c r="E111" s="696"/>
    </row>
    <row r="112" spans="1:5">
      <c r="A112" s="546">
        <v>40</v>
      </c>
      <c r="B112" s="11"/>
      <c r="C112" s="11"/>
      <c r="D112" s="11"/>
      <c r="E112" s="696"/>
    </row>
    <row r="113" spans="1:5">
      <c r="A113" s="546">
        <v>41</v>
      </c>
      <c r="B113" s="11"/>
      <c r="C113" s="11"/>
      <c r="D113" s="11"/>
      <c r="E113" s="696"/>
    </row>
    <row r="114" spans="1:5">
      <c r="A114" s="546">
        <v>42</v>
      </c>
      <c r="B114" s="11"/>
      <c r="C114" s="11"/>
      <c r="D114" s="11"/>
      <c r="E114" s="696"/>
    </row>
    <row r="115" spans="1:5">
      <c r="A115" s="546">
        <v>43</v>
      </c>
      <c r="B115" s="11"/>
      <c r="C115" s="11"/>
      <c r="D115" s="11"/>
      <c r="E115" s="696"/>
    </row>
    <row r="116" spans="1:5">
      <c r="A116" s="546">
        <v>44</v>
      </c>
      <c r="B116" s="11"/>
      <c r="C116" s="11"/>
      <c r="D116" s="11"/>
      <c r="E116" s="696"/>
    </row>
    <row r="117" spans="1:5">
      <c r="A117" s="546">
        <v>45</v>
      </c>
      <c r="B117" s="11"/>
      <c r="C117" s="11"/>
      <c r="D117" s="11"/>
      <c r="E117" s="696"/>
    </row>
    <row r="118" spans="1:5">
      <c r="A118" s="546">
        <v>46</v>
      </c>
      <c r="B118" s="11"/>
      <c r="C118" s="11"/>
      <c r="D118" s="11"/>
      <c r="E118" s="696"/>
    </row>
    <row r="119" spans="1:5">
      <c r="A119" s="546">
        <v>47</v>
      </c>
      <c r="B119" s="11"/>
      <c r="C119" s="11"/>
      <c r="D119" s="11"/>
      <c r="E119" s="696"/>
    </row>
    <row r="120" spans="1:5">
      <c r="A120" s="546">
        <v>48</v>
      </c>
      <c r="B120" s="11"/>
      <c r="C120" s="11"/>
      <c r="D120" s="11"/>
      <c r="E120" s="696"/>
    </row>
    <row r="121" spans="1:5">
      <c r="A121" s="546">
        <v>49</v>
      </c>
      <c r="B121" s="11"/>
      <c r="C121" s="11"/>
      <c r="D121" s="11"/>
      <c r="E121" s="696"/>
    </row>
    <row r="122" spans="1:5">
      <c r="A122" s="546">
        <v>50</v>
      </c>
      <c r="B122" s="11"/>
      <c r="C122" s="11"/>
      <c r="D122" s="11"/>
      <c r="E122" s="696"/>
    </row>
    <row r="123" spans="1:5">
      <c r="A123" s="546">
        <v>51</v>
      </c>
      <c r="B123" s="11"/>
      <c r="C123" s="11"/>
      <c r="D123" s="11"/>
      <c r="E123" s="696"/>
    </row>
    <row r="124" spans="1:5" ht="30.75" thickBot="1">
      <c r="A124" s="690">
        <v>52</v>
      </c>
      <c r="B124" s="133"/>
      <c r="C124" s="991" t="s">
        <v>1154</v>
      </c>
      <c r="D124" s="133"/>
      <c r="E124" s="693">
        <f>SUM(E89:E123)</f>
        <v>0</v>
      </c>
    </row>
    <row r="125" spans="1:5">
      <c r="E125" t="s">
        <v>1527</v>
      </c>
    </row>
    <row r="126" spans="1:5">
      <c r="A126" s="126" t="s">
        <v>1155</v>
      </c>
      <c r="B126" s="126"/>
      <c r="C126" s="126"/>
      <c r="D126" s="126"/>
      <c r="E126" s="126"/>
    </row>
    <row r="127" spans="1:5" ht="15.75" thickBot="1">
      <c r="A127" s="11" t="str">
        <f>'Data sheet'!A53</f>
        <v>Annual Report of New York American Water Company, Inc.  - Service Area 2                          Year Ended  December 31, 2018</v>
      </c>
      <c r="B127" s="126"/>
      <c r="C127" s="126"/>
      <c r="D127" s="136"/>
    </row>
    <row r="128" spans="1:5">
      <c r="A128" s="89"/>
      <c r="B128" s="90"/>
      <c r="C128" s="90"/>
      <c r="D128" s="90"/>
      <c r="E128" s="91"/>
    </row>
    <row r="129" spans="1:5" ht="15.75">
      <c r="A129" s="125" t="s">
        <v>582</v>
      </c>
      <c r="B129" s="93"/>
      <c r="C129" s="126"/>
      <c r="D129" s="126"/>
      <c r="E129" s="127"/>
    </row>
    <row r="130" spans="1:5">
      <c r="A130" s="92"/>
      <c r="B130" s="11"/>
      <c r="C130" s="11"/>
      <c r="D130" s="11"/>
      <c r="E130" s="349"/>
    </row>
    <row r="131" spans="1:5">
      <c r="A131" s="687" t="s">
        <v>1122</v>
      </c>
      <c r="B131" s="384" t="s">
        <v>1696</v>
      </c>
      <c r="C131" s="384"/>
      <c r="D131" s="384"/>
      <c r="E131" s="975" t="s">
        <v>1697</v>
      </c>
    </row>
    <row r="132" spans="1:5">
      <c r="A132" s="673" t="s">
        <v>1134</v>
      </c>
      <c r="B132" s="129" t="s">
        <v>3281</v>
      </c>
      <c r="C132" s="129"/>
      <c r="D132" s="129"/>
      <c r="E132" s="976" t="s">
        <v>3282</v>
      </c>
    </row>
    <row r="133" spans="1:5">
      <c r="A133" s="546">
        <v>1</v>
      </c>
      <c r="B133" s="688" t="s">
        <v>1156</v>
      </c>
      <c r="C133" s="11"/>
      <c r="D133" s="11"/>
      <c r="E133" s="627"/>
    </row>
    <row r="134" spans="1:5">
      <c r="A134" s="546">
        <v>2</v>
      </c>
      <c r="B134" s="11"/>
      <c r="C134" s="11"/>
      <c r="D134" s="11"/>
      <c r="E134" s="697"/>
    </row>
    <row r="135" spans="1:5">
      <c r="A135" s="546">
        <v>3</v>
      </c>
      <c r="B135" s="103" t="s">
        <v>4561</v>
      </c>
      <c r="C135" s="11"/>
      <c r="D135" s="11"/>
      <c r="E135" s="696">
        <v>-90214</v>
      </c>
    </row>
    <row r="136" spans="1:5">
      <c r="A136" s="546">
        <v>4</v>
      </c>
      <c r="B136" s="11"/>
      <c r="C136" s="11"/>
      <c r="D136" s="11"/>
      <c r="E136" s="696"/>
    </row>
    <row r="137" spans="1:5">
      <c r="A137" s="546">
        <v>5</v>
      </c>
      <c r="B137" s="11"/>
      <c r="C137" s="11"/>
      <c r="D137" s="11"/>
      <c r="E137" s="696"/>
    </row>
    <row r="138" spans="1:5">
      <c r="A138" s="546">
        <v>6</v>
      </c>
      <c r="B138" s="11"/>
      <c r="C138" s="11"/>
      <c r="D138" s="11"/>
      <c r="E138" s="696"/>
    </row>
    <row r="139" spans="1:5">
      <c r="A139" s="546">
        <v>7</v>
      </c>
      <c r="B139" s="11"/>
      <c r="C139" s="11"/>
      <c r="D139" s="11"/>
      <c r="E139" s="696"/>
    </row>
    <row r="140" spans="1:5">
      <c r="A140" s="546">
        <v>8</v>
      </c>
      <c r="B140" s="688"/>
      <c r="C140" s="11"/>
      <c r="D140" s="11"/>
      <c r="E140" s="696"/>
    </row>
    <row r="141" spans="1:5">
      <c r="A141" s="546">
        <v>9</v>
      </c>
      <c r="B141" s="11"/>
      <c r="C141" s="11"/>
      <c r="D141" s="11"/>
      <c r="E141" s="696"/>
    </row>
    <row r="142" spans="1:5">
      <c r="A142" s="546">
        <v>10</v>
      </c>
      <c r="B142" s="11"/>
      <c r="C142" s="11"/>
      <c r="D142" s="11"/>
      <c r="E142" s="696"/>
    </row>
    <row r="143" spans="1:5">
      <c r="A143" s="546">
        <v>11</v>
      </c>
      <c r="B143" s="11"/>
      <c r="C143" s="11"/>
      <c r="D143" s="11"/>
      <c r="E143" s="696"/>
    </row>
    <row r="144" spans="1:5">
      <c r="A144" s="546">
        <v>12</v>
      </c>
      <c r="B144" s="11"/>
      <c r="C144" s="11"/>
      <c r="D144" s="11"/>
      <c r="E144" s="696"/>
    </row>
    <row r="145" spans="1:5">
      <c r="A145" s="546">
        <v>13</v>
      </c>
      <c r="B145" s="11"/>
      <c r="C145" s="11"/>
      <c r="D145" s="11"/>
      <c r="E145" s="696"/>
    </row>
    <row r="146" spans="1:5">
      <c r="A146" s="546">
        <v>14</v>
      </c>
      <c r="B146" s="11"/>
      <c r="C146" s="11"/>
      <c r="D146" s="11"/>
      <c r="E146" s="696"/>
    </row>
    <row r="147" spans="1:5" ht="15.75" thickBot="1">
      <c r="A147" s="546">
        <v>15</v>
      </c>
      <c r="B147" s="11"/>
      <c r="C147" s="875" t="s">
        <v>1157</v>
      </c>
      <c r="D147" s="11"/>
      <c r="E147" s="849">
        <f>SUM(E134:E146)</f>
        <v>-90214</v>
      </c>
    </row>
    <row r="148" spans="1:5" ht="15.75" thickTop="1">
      <c r="A148" s="546">
        <v>16</v>
      </c>
      <c r="B148" s="688" t="s">
        <v>1158</v>
      </c>
      <c r="C148" s="11"/>
      <c r="D148" s="11"/>
      <c r="E148" s="627"/>
    </row>
    <row r="149" spans="1:5">
      <c r="A149" s="546">
        <v>17</v>
      </c>
      <c r="B149" s="11"/>
      <c r="C149" s="11"/>
      <c r="D149" s="11"/>
      <c r="E149" s="697"/>
    </row>
    <row r="150" spans="1:5">
      <c r="A150" s="546">
        <v>18</v>
      </c>
      <c r="B150" s="103" t="s">
        <v>962</v>
      </c>
      <c r="C150" s="11"/>
      <c r="D150" s="11"/>
      <c r="E150" s="696"/>
    </row>
    <row r="151" spans="1:5">
      <c r="A151" s="546">
        <v>19</v>
      </c>
      <c r="B151" s="11"/>
      <c r="C151" s="11"/>
      <c r="D151" s="11"/>
      <c r="E151" s="696"/>
    </row>
    <row r="152" spans="1:5">
      <c r="A152" s="546">
        <v>20</v>
      </c>
      <c r="B152" s="11"/>
      <c r="C152" s="11"/>
      <c r="D152" s="11"/>
      <c r="E152" s="696"/>
    </row>
    <row r="153" spans="1:5">
      <c r="A153" s="546">
        <v>21</v>
      </c>
      <c r="B153" s="11"/>
      <c r="C153" s="11"/>
      <c r="D153" s="11"/>
      <c r="E153" s="696"/>
    </row>
    <row r="154" spans="1:5">
      <c r="A154" s="546">
        <v>22</v>
      </c>
      <c r="B154" s="11"/>
      <c r="C154" s="11"/>
      <c r="D154" s="11"/>
      <c r="E154" s="696"/>
    </row>
    <row r="155" spans="1:5">
      <c r="A155" s="546">
        <v>23</v>
      </c>
      <c r="B155" s="11"/>
      <c r="C155" s="11"/>
      <c r="D155" s="11"/>
      <c r="E155" s="696"/>
    </row>
    <row r="156" spans="1:5">
      <c r="A156" s="546">
        <v>24</v>
      </c>
      <c r="B156" s="11"/>
      <c r="C156" s="11"/>
      <c r="D156" s="11"/>
      <c r="E156" s="696"/>
    </row>
    <row r="157" spans="1:5">
      <c r="A157" s="546">
        <v>25</v>
      </c>
      <c r="B157" s="11"/>
      <c r="C157" s="11"/>
      <c r="D157" s="11"/>
      <c r="E157" s="696"/>
    </row>
    <row r="158" spans="1:5" ht="30.75" thickBot="1">
      <c r="A158" s="546">
        <v>26</v>
      </c>
      <c r="B158" s="11"/>
      <c r="C158" s="992" t="s">
        <v>1159</v>
      </c>
      <c r="D158" s="11"/>
      <c r="E158" s="849">
        <f>SUM(E149:E157)</f>
        <v>0</v>
      </c>
    </row>
    <row r="159" spans="1:5" ht="15.75" thickTop="1">
      <c r="A159" s="546">
        <v>27</v>
      </c>
      <c r="B159" s="688" t="s">
        <v>1160</v>
      </c>
      <c r="C159" s="11"/>
      <c r="D159" s="11"/>
      <c r="E159" s="627"/>
    </row>
    <row r="160" spans="1:5">
      <c r="A160" s="546">
        <v>28</v>
      </c>
      <c r="B160" s="11"/>
      <c r="C160" s="11"/>
      <c r="D160" s="11"/>
      <c r="E160" s="697"/>
    </row>
    <row r="161" spans="1:11">
      <c r="A161" s="546">
        <v>29</v>
      </c>
      <c r="B161" s="114" t="s">
        <v>4286</v>
      </c>
      <c r="C161" s="11"/>
      <c r="D161" s="11"/>
      <c r="E161" s="696">
        <v>347301</v>
      </c>
      <c r="K161" s="229"/>
    </row>
    <row r="162" spans="1:11">
      <c r="A162" s="546">
        <v>30</v>
      </c>
      <c r="B162" s="96" t="s">
        <v>4287</v>
      </c>
      <c r="C162" s="11"/>
      <c r="D162" s="11"/>
      <c r="E162" s="696">
        <f>-2772+17906+7916+11945-13605+4762</f>
        <v>26152</v>
      </c>
    </row>
    <row r="163" spans="1:11">
      <c r="A163" s="546">
        <v>31</v>
      </c>
      <c r="B163" s="96" t="s">
        <v>4288</v>
      </c>
      <c r="C163" s="11"/>
      <c r="D163" s="11"/>
      <c r="E163" s="696">
        <v>196735</v>
      </c>
    </row>
    <row r="164" spans="1:11">
      <c r="A164" s="546">
        <v>32</v>
      </c>
      <c r="B164" s="96" t="s">
        <v>4289</v>
      </c>
      <c r="C164" s="11"/>
      <c r="D164" s="11"/>
      <c r="E164" s="696">
        <v>-3574</v>
      </c>
    </row>
    <row r="165" spans="1:11">
      <c r="A165" s="546">
        <v>33</v>
      </c>
      <c r="B165" s="96" t="s">
        <v>4427</v>
      </c>
      <c r="C165" s="11"/>
      <c r="D165" s="11"/>
      <c r="E165" s="696">
        <f>-30190-35450</f>
        <v>-65640</v>
      </c>
    </row>
    <row r="166" spans="1:11">
      <c r="A166" s="546">
        <v>34</v>
      </c>
      <c r="B166" s="96"/>
      <c r="C166" s="11"/>
      <c r="D166" s="11"/>
      <c r="E166" s="696"/>
    </row>
    <row r="167" spans="1:11" ht="15.75" thickBot="1">
      <c r="A167" s="546">
        <v>35</v>
      </c>
      <c r="B167" s="11"/>
      <c r="C167" s="875" t="s">
        <v>1161</v>
      </c>
      <c r="D167" s="11"/>
      <c r="E167" s="849">
        <f>SUM(E160:E166)</f>
        <v>500974</v>
      </c>
    </row>
    <row r="168" spans="1:11" ht="15.75" thickTop="1">
      <c r="A168" s="546">
        <v>36</v>
      </c>
      <c r="B168" s="11"/>
      <c r="C168" s="11"/>
      <c r="D168" s="11"/>
      <c r="E168" s="696"/>
    </row>
    <row r="169" spans="1:11">
      <c r="A169" s="546">
        <v>37</v>
      </c>
      <c r="B169" s="11"/>
      <c r="C169" s="11"/>
      <c r="D169" s="11"/>
      <c r="E169" s="696"/>
    </row>
    <row r="170" spans="1:11">
      <c r="A170" s="546">
        <v>38</v>
      </c>
      <c r="B170" s="11"/>
      <c r="C170" s="11"/>
      <c r="D170" s="11"/>
      <c r="E170" s="696"/>
    </row>
    <row r="171" spans="1:11">
      <c r="A171" s="546">
        <v>39</v>
      </c>
      <c r="B171" s="11"/>
      <c r="C171" s="11"/>
      <c r="D171" s="11"/>
      <c r="E171" s="696"/>
    </row>
    <row r="172" spans="1:11">
      <c r="A172" s="546">
        <v>40</v>
      </c>
      <c r="B172" s="11"/>
      <c r="C172" s="11"/>
      <c r="D172" s="11"/>
      <c r="E172" s="696"/>
    </row>
    <row r="173" spans="1:11">
      <c r="A173" s="546">
        <v>41</v>
      </c>
      <c r="B173" s="11"/>
      <c r="C173" s="11"/>
      <c r="D173" s="11"/>
      <c r="E173" s="696"/>
    </row>
    <row r="174" spans="1:11">
      <c r="A174" s="546">
        <v>42</v>
      </c>
      <c r="B174" s="11"/>
      <c r="C174" s="11"/>
      <c r="D174" s="11"/>
      <c r="E174" s="696"/>
    </row>
    <row r="175" spans="1:11">
      <c r="A175" s="546">
        <v>43</v>
      </c>
      <c r="B175" s="11"/>
      <c r="C175" s="11"/>
      <c r="D175" s="11"/>
      <c r="E175" s="696"/>
    </row>
    <row r="176" spans="1:11">
      <c r="A176" s="546">
        <v>44</v>
      </c>
      <c r="B176" s="11"/>
      <c r="C176" s="11"/>
      <c r="D176" s="11"/>
      <c r="E176" s="696"/>
    </row>
    <row r="177" spans="1:19">
      <c r="A177" s="546">
        <v>45</v>
      </c>
      <c r="B177" s="11"/>
      <c r="C177" s="11"/>
      <c r="D177" s="11"/>
      <c r="E177" s="696"/>
    </row>
    <row r="178" spans="1:19">
      <c r="A178" s="546">
        <v>46</v>
      </c>
      <c r="B178" s="11"/>
      <c r="C178" s="11"/>
      <c r="D178" s="11"/>
      <c r="E178" s="696"/>
    </row>
    <row r="179" spans="1:19">
      <c r="A179" s="546">
        <v>47</v>
      </c>
      <c r="B179" s="11"/>
      <c r="C179" s="11"/>
      <c r="D179" s="11"/>
      <c r="E179" s="696"/>
    </row>
    <row r="180" spans="1:19">
      <c r="A180" s="546">
        <v>48</v>
      </c>
      <c r="B180" s="11"/>
      <c r="C180" s="11"/>
      <c r="D180" s="11"/>
      <c r="E180" s="696"/>
    </row>
    <row r="181" spans="1:19">
      <c r="A181" s="546">
        <v>49</v>
      </c>
      <c r="B181" s="11"/>
      <c r="C181" s="11"/>
      <c r="D181" s="11"/>
      <c r="E181" s="696"/>
    </row>
    <row r="182" spans="1:19">
      <c r="A182" s="546">
        <v>50</v>
      </c>
      <c r="B182" s="11"/>
      <c r="C182" s="11"/>
      <c r="D182" s="11"/>
      <c r="E182" s="696"/>
      <c r="H182" t="s">
        <v>3969</v>
      </c>
      <c r="I182" s="2209" t="s">
        <v>4108</v>
      </c>
      <c r="J182" s="2210" t="s">
        <v>4107</v>
      </c>
      <c r="O182" s="1657">
        <v>347301.25</v>
      </c>
    </row>
    <row r="183" spans="1:19">
      <c r="A183" s="546">
        <v>51</v>
      </c>
      <c r="B183" s="11"/>
      <c r="C183" s="11"/>
      <c r="D183" s="11"/>
      <c r="E183" s="696"/>
      <c r="H183" t="s">
        <v>3969</v>
      </c>
      <c r="I183" s="2209" t="s">
        <v>4110</v>
      </c>
      <c r="J183" s="2210" t="s">
        <v>4109</v>
      </c>
      <c r="K183" s="229" t="s">
        <v>4292</v>
      </c>
      <c r="O183" s="1657">
        <v>153672.88</v>
      </c>
      <c r="P183">
        <v>99782</v>
      </c>
      <c r="Q183" s="229" t="s">
        <v>4290</v>
      </c>
      <c r="R183" s="2066">
        <f>+O183-P183</f>
        <v>53890.880000000005</v>
      </c>
      <c r="S183" s="229" t="s">
        <v>4291</v>
      </c>
    </row>
    <row r="184" spans="1:19" ht="15.75" thickBot="1">
      <c r="A184" s="690">
        <v>52</v>
      </c>
      <c r="B184" s="133"/>
      <c r="C184" s="133"/>
      <c r="D184" s="133"/>
      <c r="E184" s="993"/>
      <c r="O184" s="2066">
        <f>+O182+O183</f>
        <v>500974.13</v>
      </c>
    </row>
    <row r="185" spans="1:19">
      <c r="A185" t="s">
        <v>1527</v>
      </c>
    </row>
    <row r="186" spans="1:19">
      <c r="A186" s="126" t="s">
        <v>1162</v>
      </c>
      <c r="B186" s="126"/>
      <c r="C186" s="126"/>
      <c r="D186" s="126"/>
      <c r="E186" s="126"/>
      <c r="O186" s="2066"/>
    </row>
  </sheetData>
  <customSheetViews>
    <customSheetView guid="{2AF3F5E9-4F61-4561-B177-4F48CBC3D886}" scale="87" colorId="22" topLeftCell="A133">
      <selection activeCell="E163" sqref="E163"/>
      <rowBreaks count="2" manualBreakCount="2">
        <brk id="66" max="16383" man="1"/>
        <brk id="126" max="16383" man="1"/>
      </rowBreaks>
      <pageMargins left="0.4" right="0.4" top="0.3" bottom="0.3" header="0.5" footer="0.5"/>
      <pageSetup scale="69" fitToHeight="3" orientation="portrait" r:id="rId1"/>
      <headerFooter alignWithMargins="0"/>
    </customSheetView>
    <customSheetView guid="{D7BBBF77-F838-4AB2-B5F9-DD407B90DD55}" scale="87" colorId="22" topLeftCell="A133">
      <selection activeCell="E163" sqref="E163"/>
      <rowBreaks count="2" manualBreakCount="2">
        <brk id="66" max="16383" man="1"/>
        <brk id="126" max="16383" man="1"/>
      </rowBreaks>
      <pageMargins left="0.4" right="0.4" top="0.3" bottom="0.3" header="0.5" footer="0.5"/>
      <pageSetup scale="69" fitToHeight="3" orientation="portrait" r:id="rId2"/>
      <headerFooter alignWithMargins="0"/>
    </customSheetView>
    <customSheetView guid="{4C413893-8AAD-4C6B-9F27-B589EDCD884E}" scale="87" colorId="22" showPageBreaks="1" fitToPage="1" printArea="1">
      <selection activeCell="J21" sqref="J21"/>
      <rowBreaks count="2" manualBreakCount="2">
        <brk id="66" max="16383" man="1"/>
        <brk id="126" max="16383" man="1"/>
      </rowBreaks>
      <pageMargins left="0.4" right="0.4" top="0.3" bottom="0.3" header="0.5" footer="0.5"/>
      <pageSetup scale="69" orientation="portrait" r:id="rId3"/>
      <headerFooter alignWithMargins="0"/>
    </customSheetView>
    <customSheetView guid="{A5549170-DBF5-42F1-9039-D999624B11D4}" scale="87" colorId="22" showPageBreaks="1">
      <selection activeCell="E37" sqref="E37"/>
      <rowBreaks count="2" manualBreakCount="2">
        <brk id="66" max="16383" man="1"/>
        <brk id="126" max="16383" man="1"/>
      </rowBreaks>
      <pageMargins left="0.4" right="0.4" top="0.3" bottom="0.3" header="0.5" footer="0.5"/>
      <pageSetup scale="74" fitToHeight="3" orientation="portrait" r:id="rId4"/>
      <headerFooter alignWithMargins="0"/>
    </customSheetView>
    <customSheetView guid="{A483E518-C1FA-4CA5-BC5D-12DF2516F4BA}" scale="60" colorId="22" showPageBreaks="1" printArea="1" view="pageBreakPreview">
      <selection sqref="A1:E187"/>
      <rowBreaks count="2" manualBreakCount="2">
        <brk id="66" max="16383" man="1"/>
        <brk id="126" max="16383" man="1"/>
      </rowBreaks>
      <pageMargins left="0.4" right="0.4" top="0.3" bottom="0.3" header="0.5" footer="0.5"/>
      <pageSetup scale="69" fitToHeight="3" orientation="portrait" r:id="rId5"/>
      <headerFooter alignWithMargins="0"/>
    </customSheetView>
    <customSheetView guid="{7F4D4B31-14C7-431F-8554-797D686306A3}" scale="60" colorId="22" showPageBreaks="1" printArea="1" view="pageBreakPreview">
      <selection sqref="A1:E187"/>
      <rowBreaks count="2" manualBreakCount="2">
        <brk id="66" max="16383" man="1"/>
        <brk id="126" max="16383" man="1"/>
      </rowBreaks>
      <pageMargins left="0.4" right="0.4" top="0.3" bottom="0.3" header="0.5" footer="0.5"/>
      <pageSetup scale="69" fitToHeight="3" orientation="portrait" r:id="rId6"/>
      <headerFooter alignWithMargins="0"/>
    </customSheetView>
  </customSheetViews>
  <phoneticPr fontId="83" type="noConversion"/>
  <pageMargins left="0.4" right="0.4" top="0.3" bottom="0.3" header="0.5" footer="0.5"/>
  <pageSetup scale="69" fitToHeight="3" orientation="portrait" r:id="rId7"/>
  <headerFooter alignWithMargins="0"/>
  <rowBreaks count="2" manualBreakCount="2">
    <brk id="66" max="16383" man="1"/>
    <brk id="126" max="16383" man="1"/>
  </rowBreaks>
  <customProperties>
    <customPr name="_pios_id" r:id="rId8"/>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168"/>
  <sheetViews>
    <sheetView workbookViewId="0"/>
  </sheetViews>
  <sheetFormatPr defaultColWidth="8.88671875" defaultRowHeight="15"/>
  <cols>
    <col min="1" max="1" width="2.77734375" customWidth="1"/>
    <col min="2" max="2" width="38.77734375" customWidth="1"/>
    <col min="3" max="3" width="7.77734375" customWidth="1"/>
    <col min="4" max="4" width="14.33203125" customWidth="1"/>
    <col min="5" max="6" width="8.88671875" hidden="1" customWidth="1"/>
    <col min="7" max="7" width="16.33203125" customWidth="1"/>
    <col min="8" max="8" width="20.77734375" customWidth="1"/>
    <col min="9" max="9" width="21.109375" customWidth="1"/>
  </cols>
  <sheetData>
    <row r="1" spans="1:9" ht="15.75" thickBot="1">
      <c r="A1" t="str">
        <f>'Data sheet'!A53</f>
        <v>Annual Report of New York American Water Company, Inc.  - Service Area 2                          Year Ended  December 31, 2018</v>
      </c>
      <c r="B1" s="1551"/>
      <c r="C1" s="1551"/>
      <c r="D1" s="1551"/>
      <c r="E1" s="1551"/>
      <c r="F1" s="1551"/>
      <c r="G1" s="1551"/>
      <c r="H1" s="1551"/>
      <c r="I1" s="1551"/>
    </row>
    <row r="2" spans="1:9">
      <c r="A2" s="89"/>
      <c r="B2" s="1706"/>
      <c r="C2" s="1706"/>
      <c r="D2" s="1706"/>
      <c r="E2" s="1706"/>
      <c r="F2" s="1706"/>
      <c r="G2" s="1706"/>
      <c r="H2" s="1706"/>
      <c r="I2" s="1707"/>
    </row>
    <row r="3" spans="1:9" ht="15.75">
      <c r="A3" s="92"/>
      <c r="B3" s="1708" t="s">
        <v>3274</v>
      </c>
      <c r="C3" s="1708"/>
      <c r="D3" s="1708"/>
      <c r="E3" s="1708"/>
      <c r="F3" s="1708"/>
      <c r="G3" s="1708"/>
      <c r="H3" s="1708"/>
      <c r="I3" s="1709"/>
    </row>
    <row r="4" spans="1:9">
      <c r="A4" s="95"/>
      <c r="B4" s="1548"/>
      <c r="C4" s="1548"/>
      <c r="D4" s="1548"/>
      <c r="E4" s="1548"/>
      <c r="F4" s="1548"/>
      <c r="G4" s="1548"/>
      <c r="H4" s="1548"/>
      <c r="I4" s="1710"/>
    </row>
    <row r="5" spans="1:9">
      <c r="A5" s="98"/>
      <c r="B5" s="1711"/>
      <c r="C5" s="1712"/>
      <c r="D5" s="1713"/>
      <c r="E5" s="1670" t="s">
        <v>3275</v>
      </c>
      <c r="F5" s="1714" t="s">
        <v>3276</v>
      </c>
      <c r="G5" s="1670" t="s">
        <v>3275</v>
      </c>
      <c r="H5" s="1714" t="s">
        <v>3276</v>
      </c>
      <c r="I5" s="1715"/>
    </row>
    <row r="6" spans="1:9">
      <c r="A6" s="95"/>
      <c r="B6" s="1671" t="s">
        <v>3277</v>
      </c>
      <c r="C6" s="1548"/>
      <c r="D6" s="1681"/>
      <c r="E6" s="1671" t="s">
        <v>3278</v>
      </c>
      <c r="F6" s="1686" t="s">
        <v>3279</v>
      </c>
      <c r="G6" s="1671" t="s">
        <v>3278</v>
      </c>
      <c r="H6" s="1686" t="s">
        <v>3279</v>
      </c>
      <c r="I6" s="1716" t="s">
        <v>3280</v>
      </c>
    </row>
    <row r="7" spans="1:9">
      <c r="A7" s="106"/>
      <c r="B7" s="1672" t="s">
        <v>3281</v>
      </c>
      <c r="C7" s="1717"/>
      <c r="D7" s="1718"/>
      <c r="E7" s="1672" t="s">
        <v>3282</v>
      </c>
      <c r="F7" s="1719" t="s">
        <v>3283</v>
      </c>
      <c r="G7" s="1672" t="s">
        <v>3282</v>
      </c>
      <c r="H7" s="1719" t="s">
        <v>3283</v>
      </c>
      <c r="I7" s="1720" t="s">
        <v>3284</v>
      </c>
    </row>
    <row r="8" spans="1:9" ht="15.75">
      <c r="A8" s="95"/>
      <c r="B8" s="1708" t="s">
        <v>3285</v>
      </c>
      <c r="C8" s="1708"/>
      <c r="D8" s="1721"/>
      <c r="E8" s="1548"/>
      <c r="F8" s="1683"/>
      <c r="G8" s="1683"/>
      <c r="H8" s="1683"/>
      <c r="I8" s="1710"/>
    </row>
    <row r="9" spans="1:9" ht="15.75">
      <c r="A9" s="112"/>
      <c r="B9" s="1708" t="s">
        <v>3286</v>
      </c>
      <c r="C9" s="1708"/>
      <c r="D9" s="1721"/>
      <c r="E9" s="1722"/>
      <c r="F9" s="1683"/>
      <c r="G9" s="1683"/>
      <c r="H9" s="1683"/>
      <c r="I9" s="1710"/>
    </row>
    <row r="10" spans="1:9" ht="15.75">
      <c r="A10" s="112"/>
      <c r="B10" s="1548" t="s">
        <v>390</v>
      </c>
      <c r="C10" s="1723"/>
      <c r="D10" s="1724"/>
      <c r="E10" s="1722"/>
      <c r="F10" s="1683"/>
      <c r="G10" s="1683" t="s">
        <v>3287</v>
      </c>
      <c r="H10" s="1683" t="s">
        <v>3288</v>
      </c>
      <c r="I10" s="1725"/>
    </row>
    <row r="11" spans="1:9" ht="15.75">
      <c r="A11" s="112"/>
      <c r="B11" s="1548" t="s">
        <v>3289</v>
      </c>
      <c r="C11" s="1723"/>
      <c r="D11" s="1724"/>
      <c r="E11" s="1722"/>
      <c r="F11" s="1683"/>
      <c r="G11" s="1683" t="s">
        <v>3290</v>
      </c>
      <c r="H11" s="1683" t="s">
        <v>3291</v>
      </c>
      <c r="I11" s="1725"/>
    </row>
    <row r="12" spans="1:9" ht="15.75">
      <c r="A12" s="112"/>
      <c r="B12" s="1548" t="s">
        <v>3292</v>
      </c>
      <c r="C12" s="1723"/>
      <c r="D12" s="1724"/>
      <c r="E12" s="1722"/>
      <c r="F12" s="1683"/>
      <c r="G12" s="1683" t="s">
        <v>3293</v>
      </c>
      <c r="H12" s="1683" t="s">
        <v>3294</v>
      </c>
      <c r="I12" s="1725"/>
    </row>
    <row r="13" spans="1:9" ht="15.75">
      <c r="A13" s="112"/>
      <c r="B13" s="1548" t="s">
        <v>3295</v>
      </c>
      <c r="C13" s="1723"/>
      <c r="D13" s="1724"/>
      <c r="E13" s="1722"/>
      <c r="F13" s="1683"/>
      <c r="G13" s="1683" t="s">
        <v>3296</v>
      </c>
      <c r="H13" s="1683" t="s">
        <v>3291</v>
      </c>
      <c r="I13" s="1725"/>
    </row>
    <row r="14" spans="1:9" ht="15.75">
      <c r="A14" s="112"/>
      <c r="B14" s="1548" t="s">
        <v>3297</v>
      </c>
      <c r="C14" s="1723"/>
      <c r="D14" s="1724"/>
      <c r="E14" s="1722"/>
      <c r="F14" s="1683"/>
      <c r="G14" s="1683" t="s">
        <v>3298</v>
      </c>
      <c r="H14" s="1683" t="s">
        <v>3291</v>
      </c>
      <c r="I14" s="1725"/>
    </row>
    <row r="15" spans="1:9" ht="15.75">
      <c r="A15" s="112"/>
      <c r="B15" s="1548" t="s">
        <v>3299</v>
      </c>
      <c r="C15" s="1723"/>
      <c r="D15" s="1724"/>
      <c r="E15" s="1722"/>
      <c r="F15" s="1683"/>
      <c r="G15" s="1683" t="s">
        <v>3300</v>
      </c>
      <c r="H15" s="1683" t="s">
        <v>3291</v>
      </c>
      <c r="I15" s="1725"/>
    </row>
    <row r="16" spans="1:9" ht="15.75">
      <c r="A16" s="112"/>
      <c r="B16" s="1548" t="s">
        <v>3301</v>
      </c>
      <c r="C16" s="1548"/>
      <c r="D16" s="1681"/>
      <c r="E16" s="1682" t="s">
        <v>3298</v>
      </c>
      <c r="F16" s="1683" t="s">
        <v>3302</v>
      </c>
      <c r="G16" s="1683" t="s">
        <v>3303</v>
      </c>
      <c r="H16" s="1683" t="s">
        <v>3291</v>
      </c>
      <c r="I16" s="1725"/>
    </row>
    <row r="17" spans="1:9" ht="15.75">
      <c r="A17" s="112"/>
      <c r="B17" s="1548" t="s">
        <v>3304</v>
      </c>
      <c r="C17" s="1548"/>
      <c r="D17" s="1681"/>
      <c r="E17" s="1682" t="s">
        <v>3300</v>
      </c>
      <c r="F17" s="1683" t="s">
        <v>3305</v>
      </c>
      <c r="G17" s="1683" t="s">
        <v>3306</v>
      </c>
      <c r="H17" s="1683" t="s">
        <v>3291</v>
      </c>
      <c r="I17" s="1725"/>
    </row>
    <row r="18" spans="1:9" ht="15.75">
      <c r="A18" s="112"/>
      <c r="B18" s="1544" t="s">
        <v>3307</v>
      </c>
      <c r="C18" s="1548"/>
      <c r="D18" s="1681"/>
      <c r="E18" s="1682" t="s">
        <v>3308</v>
      </c>
      <c r="F18" s="1683" t="s">
        <v>3305</v>
      </c>
      <c r="G18" s="1683" t="s">
        <v>3309</v>
      </c>
      <c r="H18" s="1683" t="s">
        <v>3291</v>
      </c>
      <c r="I18" s="1725"/>
    </row>
    <row r="19" spans="1:9" ht="15.75">
      <c r="A19" s="112"/>
      <c r="B19" s="1544" t="s">
        <v>3310</v>
      </c>
      <c r="C19" s="1548"/>
      <c r="D19" s="1681"/>
      <c r="E19" s="1722"/>
      <c r="F19" s="1683"/>
      <c r="G19" s="1683" t="s">
        <v>3311</v>
      </c>
      <c r="H19" s="1683" t="s">
        <v>3291</v>
      </c>
      <c r="I19" s="1725"/>
    </row>
    <row r="20" spans="1:9" ht="15.75">
      <c r="A20" s="112"/>
      <c r="B20" s="1548" t="s">
        <v>3312</v>
      </c>
      <c r="C20" s="1548"/>
      <c r="D20" s="1681"/>
      <c r="E20" s="1682" t="s">
        <v>3309</v>
      </c>
      <c r="F20" s="1683" t="s">
        <v>3305</v>
      </c>
      <c r="G20" s="1683" t="s">
        <v>3313</v>
      </c>
      <c r="H20" s="1683" t="s">
        <v>3291</v>
      </c>
      <c r="I20" s="1725"/>
    </row>
    <row r="21" spans="1:9" ht="15.75">
      <c r="A21" s="112"/>
      <c r="B21" s="1548" t="s">
        <v>3314</v>
      </c>
      <c r="C21" s="1548"/>
      <c r="D21" s="1681"/>
      <c r="E21" s="1722"/>
      <c r="F21" s="1683"/>
      <c r="G21" s="1683" t="s">
        <v>3315</v>
      </c>
      <c r="H21" s="1683" t="s">
        <v>3291</v>
      </c>
      <c r="I21" s="1725"/>
    </row>
    <row r="22" spans="1:9" ht="15.75">
      <c r="A22" s="112"/>
      <c r="B22" s="1548"/>
      <c r="C22" s="1723"/>
      <c r="D22" s="1724"/>
      <c r="E22" s="1548" t="s">
        <v>3906</v>
      </c>
      <c r="F22" s="1683"/>
      <c r="G22" s="1683"/>
      <c r="H22" s="1683"/>
      <c r="I22" s="1710"/>
    </row>
    <row r="23" spans="1:9" ht="15.75">
      <c r="A23" s="112"/>
      <c r="B23" s="1708" t="s">
        <v>3316</v>
      </c>
      <c r="C23" s="1708"/>
      <c r="D23" s="1721"/>
      <c r="E23" s="1548"/>
      <c r="F23" s="1683"/>
      <c r="G23" s="1683"/>
      <c r="H23" s="1683"/>
      <c r="I23" s="1710"/>
    </row>
    <row r="24" spans="1:9" ht="15.75">
      <c r="A24" s="112"/>
      <c r="B24" s="1708" t="s">
        <v>3317</v>
      </c>
      <c r="C24" s="1708"/>
      <c r="D24" s="1721"/>
      <c r="E24" s="1548"/>
      <c r="F24" s="1683"/>
      <c r="G24" s="1683"/>
      <c r="H24" s="1683"/>
      <c r="I24" s="1710"/>
    </row>
    <row r="25" spans="1:9">
      <c r="A25" s="112"/>
      <c r="B25" s="1548" t="s">
        <v>3318</v>
      </c>
      <c r="C25" s="1548"/>
      <c r="D25" s="1681"/>
      <c r="E25" s="1548"/>
      <c r="F25" s="1683"/>
      <c r="G25" s="1683"/>
      <c r="H25" s="1683"/>
      <c r="I25" s="1710"/>
    </row>
    <row r="26" spans="1:9" ht="15.75">
      <c r="A26" s="112"/>
      <c r="B26" s="1548" t="s">
        <v>3319</v>
      </c>
      <c r="C26" s="1548"/>
      <c r="D26" s="1681"/>
      <c r="E26" s="1671" t="s">
        <v>3320</v>
      </c>
      <c r="F26" s="1683" t="s">
        <v>3321</v>
      </c>
      <c r="G26" s="1683" t="s">
        <v>3320</v>
      </c>
      <c r="H26" s="1683" t="s">
        <v>3291</v>
      </c>
      <c r="I26" s="1725"/>
    </row>
    <row r="27" spans="1:9" ht="15.75">
      <c r="A27" s="112"/>
      <c r="B27" s="1548" t="s">
        <v>3322</v>
      </c>
      <c r="C27" s="1548"/>
      <c r="D27" s="1681"/>
      <c r="E27" s="1671" t="s">
        <v>3323</v>
      </c>
      <c r="F27" s="1683" t="s">
        <v>3321</v>
      </c>
      <c r="G27" s="1683" t="s">
        <v>3324</v>
      </c>
      <c r="H27" s="1683" t="s">
        <v>3291</v>
      </c>
      <c r="I27" s="1725"/>
    </row>
    <row r="28" spans="1:9" ht="15.75">
      <c r="A28" s="112"/>
      <c r="B28" s="1548" t="s">
        <v>3325</v>
      </c>
      <c r="C28" s="1548"/>
      <c r="D28" s="1681"/>
      <c r="E28" s="1671" t="s">
        <v>3326</v>
      </c>
      <c r="F28" s="1686" t="s">
        <v>3294</v>
      </c>
      <c r="G28" s="1686" t="s">
        <v>3327</v>
      </c>
      <c r="H28" s="1683" t="s">
        <v>3291</v>
      </c>
      <c r="I28" s="1725"/>
    </row>
    <row r="29" spans="1:9" ht="15.75">
      <c r="A29" s="112"/>
      <c r="B29" s="1548" t="s">
        <v>3328</v>
      </c>
      <c r="C29" s="1548"/>
      <c r="D29" s="1681"/>
      <c r="E29" s="1671" t="s">
        <v>3329</v>
      </c>
      <c r="F29" s="1686" t="s">
        <v>3294</v>
      </c>
      <c r="G29" s="1686" t="s">
        <v>3330</v>
      </c>
      <c r="H29" s="1683" t="s">
        <v>3291</v>
      </c>
      <c r="I29" s="1725"/>
    </row>
    <row r="30" spans="1:9" ht="15.75">
      <c r="A30" s="112"/>
      <c r="B30" s="1548" t="s">
        <v>3331</v>
      </c>
      <c r="C30" s="1548"/>
      <c r="D30" s="1681"/>
      <c r="E30" s="1671" t="s">
        <v>3332</v>
      </c>
      <c r="F30" s="1683" t="s">
        <v>3321</v>
      </c>
      <c r="G30" s="1683" t="s">
        <v>3333</v>
      </c>
      <c r="H30" s="1683" t="s">
        <v>3291</v>
      </c>
      <c r="I30" s="1725"/>
    </row>
    <row r="31" spans="1:9" ht="15.75">
      <c r="A31" s="112"/>
      <c r="B31" s="1548" t="s">
        <v>3334</v>
      </c>
      <c r="C31" s="1548"/>
      <c r="D31" s="1681"/>
      <c r="E31" s="1671" t="s">
        <v>3335</v>
      </c>
      <c r="F31" s="1683" t="s">
        <v>3336</v>
      </c>
      <c r="G31" s="1683" t="s">
        <v>3337</v>
      </c>
      <c r="H31" s="1683" t="s">
        <v>3291</v>
      </c>
      <c r="I31" s="1725"/>
    </row>
    <row r="32" spans="1:9">
      <c r="A32" s="112"/>
      <c r="B32" s="1548" t="s">
        <v>3338</v>
      </c>
      <c r="C32" s="1548"/>
      <c r="D32" s="1681"/>
      <c r="E32" s="1671" t="s">
        <v>3339</v>
      </c>
      <c r="F32" s="1683" t="s">
        <v>3321</v>
      </c>
      <c r="G32" s="1683"/>
      <c r="H32" s="1683"/>
      <c r="I32" s="1710"/>
    </row>
    <row r="33" spans="1:9" ht="15.75">
      <c r="A33" s="112"/>
      <c r="B33" s="1548" t="s">
        <v>3340</v>
      </c>
      <c r="C33" s="1548"/>
      <c r="D33" s="1681"/>
      <c r="E33" s="1548"/>
      <c r="F33" s="1683"/>
      <c r="G33" s="1683" t="s">
        <v>3341</v>
      </c>
      <c r="H33" s="1683" t="s">
        <v>3291</v>
      </c>
      <c r="I33" s="1725"/>
    </row>
    <row r="34" spans="1:9" ht="15.75">
      <c r="A34" s="112"/>
      <c r="B34" s="1548" t="s">
        <v>3342</v>
      </c>
      <c r="C34" s="1548"/>
      <c r="D34" s="1681"/>
      <c r="E34" s="1671" t="s">
        <v>3343</v>
      </c>
      <c r="F34" s="1683" t="s">
        <v>3321</v>
      </c>
      <c r="G34" s="1683" t="s">
        <v>3344</v>
      </c>
      <c r="H34" s="1683" t="s">
        <v>3291</v>
      </c>
      <c r="I34" s="1725"/>
    </row>
    <row r="35" spans="1:9" ht="15.75">
      <c r="A35" s="112"/>
      <c r="B35" s="1548" t="s">
        <v>3345</v>
      </c>
      <c r="C35" s="1548"/>
      <c r="D35" s="1681"/>
      <c r="E35" s="1671" t="s">
        <v>3346</v>
      </c>
      <c r="F35" s="1686" t="s">
        <v>3294</v>
      </c>
      <c r="G35" s="1686" t="s">
        <v>3347</v>
      </c>
      <c r="H35" s="1683" t="s">
        <v>3291</v>
      </c>
      <c r="I35" s="1725"/>
    </row>
    <row r="36" spans="1:9" ht="15.75">
      <c r="A36" s="112"/>
      <c r="B36" s="1548" t="s">
        <v>3348</v>
      </c>
      <c r="C36" s="1548"/>
      <c r="D36" s="1681"/>
      <c r="E36" s="1671" t="s">
        <v>3349</v>
      </c>
      <c r="F36" s="1683" t="s">
        <v>3321</v>
      </c>
      <c r="G36" s="1683" t="s">
        <v>3350</v>
      </c>
      <c r="H36" s="1683" t="s">
        <v>3291</v>
      </c>
      <c r="I36" s="1725"/>
    </row>
    <row r="37" spans="1:9" ht="15.75">
      <c r="A37" s="112"/>
      <c r="B37" s="1548" t="s">
        <v>3351</v>
      </c>
      <c r="C37" s="1548"/>
      <c r="D37" s="1681"/>
      <c r="E37" s="1671" t="s">
        <v>3352</v>
      </c>
      <c r="F37" s="1686" t="s">
        <v>3294</v>
      </c>
      <c r="G37" s="1686" t="s">
        <v>3329</v>
      </c>
      <c r="H37" s="1683" t="s">
        <v>3291</v>
      </c>
      <c r="I37" s="1725"/>
    </row>
    <row r="38" spans="1:9" ht="15.75">
      <c r="A38" s="116"/>
      <c r="B38" s="1548" t="s">
        <v>3353</v>
      </c>
      <c r="C38" s="1548"/>
      <c r="D38" s="1681"/>
      <c r="E38" s="1671" t="s">
        <v>3354</v>
      </c>
      <c r="F38" s="1683" t="s">
        <v>3355</v>
      </c>
      <c r="G38" s="1683" t="s">
        <v>3332</v>
      </c>
      <c r="H38" s="1683" t="s">
        <v>3291</v>
      </c>
      <c r="I38" s="1725"/>
    </row>
    <row r="39" spans="1:9" ht="15.75">
      <c r="A39" s="116"/>
      <c r="B39" s="1548" t="s">
        <v>3356</v>
      </c>
      <c r="C39" s="1548"/>
      <c r="D39" s="1681"/>
      <c r="E39" s="1671" t="s">
        <v>3354</v>
      </c>
      <c r="F39" s="1683" t="s">
        <v>3355</v>
      </c>
      <c r="G39" s="1683" t="s">
        <v>3357</v>
      </c>
      <c r="H39" s="1683" t="s">
        <v>3291</v>
      </c>
      <c r="I39" s="1725"/>
    </row>
    <row r="40" spans="1:9" ht="15.75">
      <c r="A40" s="112"/>
      <c r="B40" s="1548" t="s">
        <v>3358</v>
      </c>
      <c r="C40" s="1548"/>
      <c r="D40" s="1681"/>
      <c r="E40" s="1671" t="s">
        <v>3359</v>
      </c>
      <c r="F40" s="1686" t="s">
        <v>3294</v>
      </c>
      <c r="G40" s="1686" t="s">
        <v>3357</v>
      </c>
      <c r="H40" s="1683" t="s">
        <v>3291</v>
      </c>
      <c r="I40" s="1725"/>
    </row>
    <row r="41" spans="1:9" ht="15.75">
      <c r="A41" s="112"/>
      <c r="B41" s="1548" t="s">
        <v>3360</v>
      </c>
      <c r="C41" s="1548"/>
      <c r="D41" s="1681"/>
      <c r="E41" s="1548"/>
      <c r="F41" s="1686"/>
      <c r="G41" s="1686" t="s">
        <v>3335</v>
      </c>
      <c r="H41" s="1683" t="s">
        <v>3291</v>
      </c>
      <c r="I41" s="1725"/>
    </row>
    <row r="42" spans="1:9" ht="15.75">
      <c r="A42" s="112"/>
      <c r="B42" s="1548" t="s">
        <v>3361</v>
      </c>
      <c r="C42" s="1548"/>
      <c r="D42" s="1681"/>
      <c r="E42" s="1671" t="s">
        <v>3362</v>
      </c>
      <c r="F42" s="1683" t="s">
        <v>3305</v>
      </c>
      <c r="G42" s="1683" t="s">
        <v>3335</v>
      </c>
      <c r="H42" s="1683" t="s">
        <v>3291</v>
      </c>
      <c r="I42" s="1725"/>
    </row>
    <row r="43" spans="1:9" ht="15.75">
      <c r="A43" s="112"/>
      <c r="B43" s="1544" t="s">
        <v>3363</v>
      </c>
      <c r="C43" s="1544"/>
      <c r="D43" s="1726"/>
      <c r="E43" s="1671" t="s">
        <v>3364</v>
      </c>
      <c r="F43" s="1683" t="s">
        <v>3365</v>
      </c>
      <c r="G43" s="1683" t="s">
        <v>3339</v>
      </c>
      <c r="H43" s="1683" t="s">
        <v>3291</v>
      </c>
      <c r="I43" s="1725"/>
    </row>
    <row r="44" spans="1:9">
      <c r="A44" s="112"/>
      <c r="B44" s="1548"/>
      <c r="C44" s="1548"/>
      <c r="D44" s="1681"/>
      <c r="E44" s="1548" t="s">
        <v>3906</v>
      </c>
      <c r="F44" s="1683"/>
      <c r="G44" s="1683"/>
      <c r="H44" s="1683"/>
      <c r="I44" s="1710"/>
    </row>
    <row r="45" spans="1:9" ht="15.75">
      <c r="A45" s="112"/>
      <c r="B45" s="1708" t="s">
        <v>3366</v>
      </c>
      <c r="C45" s="1708"/>
      <c r="D45" s="1721"/>
      <c r="E45" s="1548" t="s">
        <v>3906</v>
      </c>
      <c r="F45" s="1683"/>
      <c r="G45" s="1683"/>
      <c r="H45" s="1683"/>
      <c r="I45" s="1710"/>
    </row>
    <row r="46" spans="1:9" ht="15.75">
      <c r="A46" s="112"/>
      <c r="B46" s="1708" t="s">
        <v>3367</v>
      </c>
      <c r="C46" s="1708"/>
      <c r="D46" s="1721"/>
      <c r="E46" s="1548" t="s">
        <v>3906</v>
      </c>
      <c r="F46" s="1683"/>
      <c r="G46" s="1683"/>
      <c r="H46" s="1683"/>
      <c r="I46" s="1710"/>
    </row>
    <row r="47" spans="1:9" ht="15.75">
      <c r="A47" s="112"/>
      <c r="B47" s="1548" t="s">
        <v>3368</v>
      </c>
      <c r="C47" s="1548"/>
      <c r="D47" s="1681"/>
      <c r="E47" s="1671" t="s">
        <v>3369</v>
      </c>
      <c r="F47" s="1683" t="s">
        <v>3370</v>
      </c>
      <c r="G47" s="1683" t="s">
        <v>3369</v>
      </c>
      <c r="H47" s="1683" t="s">
        <v>3291</v>
      </c>
      <c r="I47" s="1725"/>
    </row>
    <row r="48" spans="1:9">
      <c r="A48" s="112"/>
      <c r="B48" s="1548" t="s">
        <v>3371</v>
      </c>
      <c r="C48" s="1548"/>
      <c r="D48" s="1681"/>
      <c r="E48" s="1548"/>
      <c r="F48" s="1650"/>
      <c r="G48" s="1650"/>
      <c r="H48" s="1650"/>
      <c r="I48" s="1710"/>
    </row>
    <row r="49" spans="1:9">
      <c r="A49" s="112"/>
      <c r="B49" s="1548" t="s">
        <v>3372</v>
      </c>
      <c r="C49" s="1548"/>
      <c r="D49" s="1681"/>
      <c r="E49" s="1548"/>
      <c r="F49" s="1650"/>
      <c r="G49" s="1650"/>
      <c r="H49" s="1650"/>
      <c r="I49" s="1710"/>
    </row>
    <row r="50" spans="1:9" ht="15.75">
      <c r="A50" s="112"/>
      <c r="B50" s="1548" t="s">
        <v>3373</v>
      </c>
      <c r="C50" s="1548"/>
      <c r="D50" s="1681"/>
      <c r="E50" s="1671" t="s">
        <v>3374</v>
      </c>
      <c r="F50" s="1683" t="s">
        <v>3294</v>
      </c>
      <c r="G50" s="1683" t="s">
        <v>3374</v>
      </c>
      <c r="H50" s="1683" t="s">
        <v>3291</v>
      </c>
      <c r="I50" s="1725"/>
    </row>
    <row r="51" spans="1:9" ht="15.75">
      <c r="A51" s="112"/>
      <c r="B51" s="1548" t="s">
        <v>3375</v>
      </c>
      <c r="C51" s="1548"/>
      <c r="D51" s="1681"/>
      <c r="E51" s="1671" t="s">
        <v>3376</v>
      </c>
      <c r="F51" s="1683" t="s">
        <v>3336</v>
      </c>
      <c r="G51" s="1683" t="s">
        <v>3376</v>
      </c>
      <c r="H51" s="1683" t="s">
        <v>3291</v>
      </c>
      <c r="I51" s="1725"/>
    </row>
    <row r="52" spans="1:9" ht="15.75">
      <c r="A52" s="112"/>
      <c r="B52" s="1548" t="s">
        <v>3377</v>
      </c>
      <c r="C52" s="1548"/>
      <c r="D52" s="1681"/>
      <c r="E52" s="1671" t="s">
        <v>3378</v>
      </c>
      <c r="F52" s="1683" t="s">
        <v>3336</v>
      </c>
      <c r="G52" s="1683" t="s">
        <v>3378</v>
      </c>
      <c r="H52" s="1683" t="s">
        <v>3291</v>
      </c>
      <c r="I52" s="1725"/>
    </row>
    <row r="53" spans="1:9" ht="15.75">
      <c r="A53" s="112"/>
      <c r="B53" s="1544" t="s">
        <v>3379</v>
      </c>
      <c r="C53" s="1652"/>
      <c r="D53" s="1681"/>
      <c r="E53" s="1671" t="s">
        <v>3378</v>
      </c>
      <c r="F53" s="1683" t="s">
        <v>3380</v>
      </c>
      <c r="G53" s="1683" t="s">
        <v>3381</v>
      </c>
      <c r="H53" s="1683" t="s">
        <v>3291</v>
      </c>
      <c r="I53" s="1725"/>
    </row>
    <row r="54" spans="1:9" ht="15.75">
      <c r="A54" s="112"/>
      <c r="B54" s="1548" t="s">
        <v>3382</v>
      </c>
      <c r="C54" s="1548"/>
      <c r="D54" s="1681"/>
      <c r="E54" s="1671" t="s">
        <v>3383</v>
      </c>
      <c r="F54" s="1683" t="s">
        <v>3370</v>
      </c>
      <c r="G54" s="1683" t="s">
        <v>3383</v>
      </c>
      <c r="H54" s="1683" t="s">
        <v>3291</v>
      </c>
      <c r="I54" s="1725"/>
    </row>
    <row r="55" spans="1:9" ht="15.75">
      <c r="A55" s="112"/>
      <c r="B55" s="1544" t="s">
        <v>3384</v>
      </c>
      <c r="C55" s="1723"/>
      <c r="D55" s="1724"/>
      <c r="E55" s="1722"/>
      <c r="F55" s="1683"/>
      <c r="G55" s="1683" t="s">
        <v>3385</v>
      </c>
      <c r="H55" s="1683" t="s">
        <v>3291</v>
      </c>
      <c r="I55" s="1725"/>
    </row>
    <row r="56" spans="1:9" ht="15.75">
      <c r="A56" s="112"/>
      <c r="B56" s="1548" t="s">
        <v>3386</v>
      </c>
      <c r="C56" s="1723"/>
      <c r="D56" s="1724"/>
      <c r="E56" s="1722"/>
      <c r="F56" s="1683"/>
      <c r="G56" s="1683" t="s">
        <v>656</v>
      </c>
      <c r="H56" s="1683" t="s">
        <v>3291</v>
      </c>
      <c r="I56" s="1725"/>
    </row>
    <row r="57" spans="1:9" ht="15.75">
      <c r="A57" s="112"/>
      <c r="B57" s="1548" t="s">
        <v>657</v>
      </c>
      <c r="C57" s="1723"/>
      <c r="D57" s="1724"/>
      <c r="E57" s="1722"/>
      <c r="F57" s="1683"/>
      <c r="G57" s="1683" t="s">
        <v>658</v>
      </c>
      <c r="H57" s="1683" t="s">
        <v>3291</v>
      </c>
      <c r="I57" s="1725"/>
    </row>
    <row r="58" spans="1:9" ht="15.75">
      <c r="A58" s="112"/>
      <c r="B58" s="1548" t="s">
        <v>3363</v>
      </c>
      <c r="C58" s="1723"/>
      <c r="D58" s="1724"/>
      <c r="E58" s="1722"/>
      <c r="F58" s="1683"/>
      <c r="G58" s="1683" t="s">
        <v>659</v>
      </c>
      <c r="H58" s="1683" t="s">
        <v>3291</v>
      </c>
      <c r="I58" s="1725"/>
    </row>
    <row r="59" spans="1:9" ht="15.75" thickBot="1">
      <c r="A59" s="118"/>
      <c r="B59" s="1727"/>
      <c r="C59" s="1727"/>
      <c r="D59" s="1728"/>
      <c r="E59" s="1727"/>
      <c r="F59" s="1729"/>
      <c r="G59" s="1729"/>
      <c r="H59" s="1729"/>
      <c r="I59" s="1730"/>
    </row>
    <row r="60" spans="1:9" ht="15.75" thickBot="1">
      <c r="A60" s="96" t="str">
        <f>'Data sheet'!A59</f>
        <v>Annual Report of New York American Water Company, Inc.  - Service Area 2                                  Year Ended  December 31, 2018</v>
      </c>
      <c r="B60" s="1548"/>
      <c r="C60" s="1548"/>
      <c r="D60" s="1548"/>
      <c r="E60" s="1548"/>
      <c r="F60" s="1548"/>
      <c r="G60" s="1548"/>
      <c r="H60" s="1548"/>
      <c r="I60" s="1548"/>
    </row>
    <row r="61" spans="1:9">
      <c r="A61" s="89"/>
      <c r="B61" s="1706"/>
      <c r="C61" s="1706"/>
      <c r="D61" s="1706"/>
      <c r="E61" s="1706"/>
      <c r="F61" s="1706"/>
      <c r="G61" s="1706"/>
      <c r="H61" s="1706"/>
      <c r="I61" s="1707"/>
    </row>
    <row r="62" spans="1:9" ht="15.75">
      <c r="A62" s="92"/>
      <c r="B62" s="1708" t="s">
        <v>3274</v>
      </c>
      <c r="C62" s="1708"/>
      <c r="D62" s="1708"/>
      <c r="E62" s="1708"/>
      <c r="F62" s="1708"/>
      <c r="G62" s="1708"/>
      <c r="H62" s="1708"/>
      <c r="I62" s="1709"/>
    </row>
    <row r="63" spans="1:9">
      <c r="A63" s="95"/>
      <c r="B63" s="1548"/>
      <c r="C63" s="1548"/>
      <c r="D63" s="1548"/>
      <c r="E63" s="1548"/>
      <c r="F63" s="1548"/>
      <c r="G63" s="1548"/>
      <c r="H63" s="1548"/>
      <c r="I63" s="1710"/>
    </row>
    <row r="64" spans="1:9">
      <c r="A64" s="98"/>
      <c r="B64" s="1712"/>
      <c r="C64" s="1712"/>
      <c r="D64" s="1713"/>
      <c r="E64" s="1670" t="s">
        <v>3275</v>
      </c>
      <c r="F64" s="1714" t="s">
        <v>3276</v>
      </c>
      <c r="G64" s="1670" t="s">
        <v>3275</v>
      </c>
      <c r="H64" s="1714" t="s">
        <v>3276</v>
      </c>
      <c r="I64" s="1715"/>
    </row>
    <row r="65" spans="1:10">
      <c r="A65" s="95"/>
      <c r="B65" s="1671" t="s">
        <v>3277</v>
      </c>
      <c r="C65" s="1548"/>
      <c r="D65" s="1681"/>
      <c r="E65" s="1671" t="s">
        <v>3278</v>
      </c>
      <c r="F65" s="1686" t="s">
        <v>3279</v>
      </c>
      <c r="G65" s="1671" t="s">
        <v>3278</v>
      </c>
      <c r="H65" s="1686" t="s">
        <v>3279</v>
      </c>
      <c r="I65" s="1716" t="s">
        <v>3280</v>
      </c>
    </row>
    <row r="66" spans="1:10">
      <c r="A66" s="106"/>
      <c r="B66" s="1672" t="s">
        <v>3281</v>
      </c>
      <c r="C66" s="1717"/>
      <c r="D66" s="1718"/>
      <c r="E66" s="1672" t="s">
        <v>3282</v>
      </c>
      <c r="F66" s="1719" t="s">
        <v>3283</v>
      </c>
      <c r="G66" s="1672" t="s">
        <v>3282</v>
      </c>
      <c r="H66" s="1719" t="s">
        <v>3283</v>
      </c>
      <c r="I66" s="1720" t="s">
        <v>3284</v>
      </c>
    </row>
    <row r="67" spans="1:10" ht="15.75">
      <c r="A67" s="95"/>
      <c r="B67" s="1708" t="s">
        <v>3366</v>
      </c>
      <c r="C67" s="1708"/>
      <c r="D67" s="1721"/>
      <c r="E67" s="1548"/>
      <c r="F67" s="1683"/>
      <c r="G67" s="1683"/>
      <c r="H67" s="1683"/>
      <c r="I67" s="1710"/>
    </row>
    <row r="68" spans="1:10" ht="15.75">
      <c r="A68" s="112"/>
      <c r="B68" s="1708" t="s">
        <v>660</v>
      </c>
      <c r="C68" s="1708"/>
      <c r="D68" s="1721"/>
      <c r="E68" s="1722"/>
      <c r="F68" s="1683"/>
      <c r="G68" s="1683"/>
      <c r="H68" s="1683"/>
      <c r="I68" s="1710"/>
    </row>
    <row r="69" spans="1:10" ht="15.75">
      <c r="A69" s="112"/>
      <c r="B69" s="1548" t="s">
        <v>864</v>
      </c>
      <c r="C69" s="1723"/>
      <c r="D69" s="1724"/>
      <c r="E69" s="1722"/>
      <c r="F69" s="1683"/>
      <c r="G69" s="1683" t="s">
        <v>865</v>
      </c>
      <c r="H69" s="1683" t="s">
        <v>3291</v>
      </c>
      <c r="I69" s="1725"/>
    </row>
    <row r="70" spans="1:10" ht="15.75">
      <c r="A70" s="112"/>
      <c r="B70" s="1548" t="s">
        <v>866</v>
      </c>
      <c r="C70" s="1723"/>
      <c r="D70" s="1724"/>
      <c r="E70" s="1722"/>
      <c r="F70" s="1683"/>
      <c r="G70" s="1683" t="s">
        <v>867</v>
      </c>
      <c r="H70" s="1683" t="s">
        <v>3291</v>
      </c>
      <c r="I70" s="1725"/>
    </row>
    <row r="71" spans="1:10">
      <c r="A71" s="112"/>
      <c r="B71" s="1548"/>
      <c r="C71" s="1548"/>
      <c r="D71" s="1681"/>
      <c r="E71" s="1722"/>
      <c r="F71" s="1683"/>
      <c r="G71" s="1683"/>
      <c r="H71" s="1683"/>
      <c r="I71" s="1710"/>
    </row>
    <row r="72" spans="1:10" ht="15.75">
      <c r="A72" s="112"/>
      <c r="B72" s="1708" t="s">
        <v>868</v>
      </c>
      <c r="C72" s="1708"/>
      <c r="D72" s="1721"/>
      <c r="E72" s="1548" t="s">
        <v>3906</v>
      </c>
      <c r="F72" s="1683"/>
      <c r="G72" s="1683"/>
      <c r="H72" s="1683"/>
      <c r="I72" s="1710"/>
    </row>
    <row r="73" spans="1:10" ht="15.75">
      <c r="A73" s="112"/>
      <c r="B73" s="1548" t="s">
        <v>869</v>
      </c>
      <c r="C73" s="1548"/>
      <c r="D73" s="1681"/>
      <c r="E73" s="1671" t="s">
        <v>870</v>
      </c>
      <c r="F73" s="1683" t="s">
        <v>3302</v>
      </c>
      <c r="G73" s="1683" t="s">
        <v>871</v>
      </c>
      <c r="H73" s="1683" t="s">
        <v>3291</v>
      </c>
      <c r="I73" s="1725"/>
    </row>
    <row r="74" spans="1:10" ht="15.75">
      <c r="A74" s="112"/>
      <c r="B74" s="1548" t="s">
        <v>872</v>
      </c>
      <c r="C74" s="1548"/>
      <c r="D74" s="1681"/>
      <c r="E74" s="1548"/>
      <c r="F74" s="1683"/>
      <c r="G74" s="1683" t="s">
        <v>873</v>
      </c>
      <c r="H74" s="1683" t="s">
        <v>3291</v>
      </c>
      <c r="I74" s="1725"/>
    </row>
    <row r="75" spans="1:10" ht="15.75">
      <c r="A75" s="112"/>
      <c r="B75" s="1548" t="s">
        <v>874</v>
      </c>
      <c r="C75" s="1548"/>
      <c r="D75" s="1681"/>
      <c r="E75" s="1671" t="s">
        <v>875</v>
      </c>
      <c r="F75" s="1683" t="s">
        <v>3294</v>
      </c>
      <c r="G75" s="1683" t="s">
        <v>876</v>
      </c>
      <c r="H75" s="1683" t="s">
        <v>3291</v>
      </c>
      <c r="I75" s="1725"/>
    </row>
    <row r="76" spans="1:10" ht="15.75">
      <c r="A76" s="112"/>
      <c r="B76" s="1548" t="s">
        <v>877</v>
      </c>
      <c r="C76" s="1548"/>
      <c r="D76" s="1681"/>
      <c r="E76" s="1671" t="s">
        <v>878</v>
      </c>
      <c r="F76" s="1683" t="s">
        <v>3365</v>
      </c>
      <c r="G76" s="1683" t="s">
        <v>879</v>
      </c>
      <c r="H76" s="1683" t="s">
        <v>3291</v>
      </c>
      <c r="I76" s="1725"/>
    </row>
    <row r="77" spans="1:10" ht="15.75">
      <c r="A77" s="112"/>
      <c r="B77" s="1548" t="s">
        <v>880</v>
      </c>
      <c r="C77" s="1548"/>
      <c r="D77" s="1681"/>
      <c r="E77" s="1548"/>
      <c r="F77" s="1683"/>
      <c r="G77" s="1683" t="s">
        <v>881</v>
      </c>
      <c r="H77" s="1683" t="s">
        <v>3291</v>
      </c>
      <c r="I77" s="1725"/>
    </row>
    <row r="78" spans="1:10" ht="15.75">
      <c r="A78" s="112"/>
      <c r="B78" s="1548" t="s">
        <v>882</v>
      </c>
      <c r="C78" s="1548"/>
      <c r="D78" s="1681"/>
      <c r="E78" s="1671" t="s">
        <v>883</v>
      </c>
      <c r="F78" s="1686" t="s">
        <v>3294</v>
      </c>
      <c r="G78" s="1686" t="s">
        <v>884</v>
      </c>
      <c r="H78" s="1683" t="s">
        <v>3291</v>
      </c>
      <c r="I78" s="1725"/>
    </row>
    <row r="79" spans="1:10" ht="15.75">
      <c r="A79" s="112"/>
      <c r="B79" s="1548" t="s">
        <v>885</v>
      </c>
      <c r="C79" s="1548"/>
      <c r="D79" s="1681"/>
      <c r="E79" s="1671" t="s">
        <v>886</v>
      </c>
      <c r="F79" s="1686" t="s">
        <v>3355</v>
      </c>
      <c r="G79" s="1686" t="s">
        <v>887</v>
      </c>
      <c r="H79" s="1683" t="s">
        <v>3291</v>
      </c>
      <c r="I79" s="1725"/>
    </row>
    <row r="80" spans="1:10" ht="15.75">
      <c r="A80" s="1685"/>
      <c r="B80" s="1548" t="s">
        <v>888</v>
      </c>
      <c r="C80" s="1548"/>
      <c r="D80" s="1681"/>
      <c r="E80" s="1671" t="s">
        <v>889</v>
      </c>
      <c r="F80" s="1686" t="s">
        <v>3294</v>
      </c>
      <c r="G80" s="1686" t="s">
        <v>890</v>
      </c>
      <c r="H80" s="1683" t="s">
        <v>3291</v>
      </c>
      <c r="I80" s="1725"/>
      <c r="J80" s="1551"/>
    </row>
    <row r="81" spans="1:9" ht="15.75">
      <c r="A81" s="112"/>
      <c r="B81" s="1548" t="s">
        <v>891</v>
      </c>
      <c r="C81" s="1548"/>
      <c r="D81" s="1681"/>
      <c r="E81" s="1548"/>
      <c r="F81" s="1686"/>
      <c r="G81" s="1686" t="s">
        <v>1203</v>
      </c>
      <c r="H81" s="1683" t="s">
        <v>3291</v>
      </c>
      <c r="I81" s="1725"/>
    </row>
    <row r="82" spans="1:9" ht="15.75">
      <c r="A82" s="112"/>
      <c r="B82" s="1548" t="s">
        <v>1204</v>
      </c>
      <c r="C82" s="1548"/>
      <c r="D82" s="1681"/>
      <c r="E82" s="1671" t="s">
        <v>1205</v>
      </c>
      <c r="F82" s="1683" t="s">
        <v>3302</v>
      </c>
      <c r="G82" s="1683" t="s">
        <v>1206</v>
      </c>
      <c r="H82" s="1683" t="s">
        <v>3291</v>
      </c>
      <c r="I82" s="1725"/>
    </row>
    <row r="83" spans="1:9">
      <c r="A83" s="112"/>
      <c r="B83" s="1548" t="s">
        <v>1207</v>
      </c>
      <c r="C83" s="1548"/>
      <c r="D83" s="1681"/>
      <c r="E83" s="1548"/>
      <c r="F83" s="1683"/>
      <c r="G83" s="1683"/>
      <c r="H83" s="1683"/>
      <c r="I83" s="1710"/>
    </row>
    <row r="84" spans="1:9" ht="15.75">
      <c r="A84" s="112"/>
      <c r="B84" s="1548" t="s">
        <v>1208</v>
      </c>
      <c r="C84" s="1548"/>
      <c r="D84" s="1681"/>
      <c r="E84" s="1548"/>
      <c r="F84" s="1683"/>
      <c r="G84" s="1683" t="s">
        <v>1209</v>
      </c>
      <c r="H84" s="1683" t="s">
        <v>3291</v>
      </c>
      <c r="I84" s="1725"/>
    </row>
    <row r="85" spans="1:9" ht="15.75">
      <c r="A85" s="112"/>
      <c r="B85" s="1548" t="s">
        <v>1210</v>
      </c>
      <c r="C85" s="1548"/>
      <c r="D85" s="1681"/>
      <c r="E85" s="1548"/>
      <c r="F85" s="1683"/>
      <c r="G85" s="1683" t="s">
        <v>1211</v>
      </c>
      <c r="H85" s="1683" t="s">
        <v>3291</v>
      </c>
      <c r="I85" s="1725"/>
    </row>
    <row r="86" spans="1:9" ht="15.75">
      <c r="A86" s="112"/>
      <c r="B86" s="1548" t="s">
        <v>1212</v>
      </c>
      <c r="C86" s="1548"/>
      <c r="D86" s="1681"/>
      <c r="E86" s="1671" t="s">
        <v>1213</v>
      </c>
      <c r="F86" s="1683" t="s">
        <v>3302</v>
      </c>
      <c r="G86" s="1683" t="s">
        <v>1214</v>
      </c>
      <c r="H86" s="1683" t="s">
        <v>3291</v>
      </c>
      <c r="I86" s="1725"/>
    </row>
    <row r="87" spans="1:9" ht="15.75">
      <c r="A87" s="112"/>
      <c r="B87" s="1548" t="s">
        <v>1215</v>
      </c>
      <c r="C87" s="1548"/>
      <c r="D87" s="1681"/>
      <c r="E87" s="1548"/>
      <c r="F87" s="1683"/>
      <c r="G87" s="1683" t="s">
        <v>1216</v>
      </c>
      <c r="H87" s="1683" t="s">
        <v>3291</v>
      </c>
      <c r="I87" s="1725"/>
    </row>
    <row r="88" spans="1:9">
      <c r="A88" s="112"/>
      <c r="B88" s="1548" t="s">
        <v>1217</v>
      </c>
      <c r="C88" s="1548"/>
      <c r="D88" s="1681"/>
      <c r="E88" s="1548"/>
      <c r="F88" s="1686"/>
      <c r="G88" s="1686"/>
      <c r="H88" s="1686"/>
      <c r="I88" s="1710"/>
    </row>
    <row r="89" spans="1:9" ht="15.75">
      <c r="A89" s="112"/>
      <c r="B89" s="1548" t="s">
        <v>1218</v>
      </c>
      <c r="C89" s="1548"/>
      <c r="D89" s="1681"/>
      <c r="E89" s="1671" t="s">
        <v>1219</v>
      </c>
      <c r="F89" s="1683" t="s">
        <v>3336</v>
      </c>
      <c r="G89" s="1683" t="s">
        <v>1220</v>
      </c>
      <c r="H89" s="1683" t="s">
        <v>3291</v>
      </c>
      <c r="I89" s="1725"/>
    </row>
    <row r="90" spans="1:9" ht="15.75">
      <c r="A90" s="112"/>
      <c r="B90" s="1548" t="s">
        <v>1221</v>
      </c>
      <c r="C90" s="1548"/>
      <c r="D90" s="1681"/>
      <c r="E90" s="1548"/>
      <c r="F90" s="1683"/>
      <c r="G90" s="1683" t="s">
        <v>1222</v>
      </c>
      <c r="H90" s="1683" t="s">
        <v>3291</v>
      </c>
      <c r="I90" s="1725"/>
    </row>
    <row r="91" spans="1:9">
      <c r="A91" s="112"/>
      <c r="B91" s="1548"/>
      <c r="C91" s="1548"/>
      <c r="D91" s="1681"/>
      <c r="E91" s="1548"/>
      <c r="F91" s="1683"/>
      <c r="G91" s="1683"/>
      <c r="H91" s="1683"/>
      <c r="I91" s="1710"/>
    </row>
    <row r="92" spans="1:9" ht="15.75">
      <c r="A92" s="112"/>
      <c r="B92" s="1708" t="s">
        <v>1223</v>
      </c>
      <c r="C92" s="1708"/>
      <c r="D92" s="1721"/>
      <c r="E92" s="1548"/>
      <c r="F92" s="1686"/>
      <c r="G92" s="1686"/>
      <c r="H92" s="1686"/>
      <c r="I92" s="1710"/>
    </row>
    <row r="93" spans="1:9" ht="15.75">
      <c r="A93" s="116"/>
      <c r="B93" s="1548" t="s">
        <v>1224</v>
      </c>
      <c r="C93" s="1548"/>
      <c r="D93" s="1681"/>
      <c r="E93" s="1548"/>
      <c r="F93" s="1683"/>
      <c r="G93" s="1683" t="s">
        <v>1225</v>
      </c>
      <c r="H93" s="1683" t="s">
        <v>3291</v>
      </c>
      <c r="I93" s="1725"/>
    </row>
    <row r="94" spans="1:9" ht="15.75">
      <c r="A94" s="116"/>
      <c r="B94" s="1548" t="s">
        <v>1226</v>
      </c>
      <c r="C94" s="1548"/>
      <c r="D94" s="1681"/>
      <c r="E94" s="1548"/>
      <c r="F94" s="1683"/>
      <c r="G94" s="1683" t="s">
        <v>1227</v>
      </c>
      <c r="H94" s="1683" t="s">
        <v>3291</v>
      </c>
      <c r="I94" s="1725"/>
    </row>
    <row r="95" spans="1:9" ht="15.75">
      <c r="A95" s="116"/>
      <c r="B95" s="1548" t="s">
        <v>1228</v>
      </c>
      <c r="C95" s="1548"/>
      <c r="D95" s="1681"/>
      <c r="E95" s="1548"/>
      <c r="F95" s="1683"/>
      <c r="G95" s="1683" t="s">
        <v>1229</v>
      </c>
      <c r="H95" s="1683" t="s">
        <v>3291</v>
      </c>
      <c r="I95" s="1725"/>
    </row>
    <row r="96" spans="1:9">
      <c r="A96" s="116"/>
      <c r="B96" s="1548" t="s">
        <v>1230</v>
      </c>
      <c r="C96" s="1548"/>
      <c r="D96" s="1681"/>
      <c r="E96" s="1548"/>
      <c r="F96" s="1683"/>
      <c r="G96" s="1683"/>
      <c r="H96" s="1683"/>
      <c r="I96" s="1710"/>
    </row>
    <row r="97" spans="1:9" ht="15.75">
      <c r="A97" s="116"/>
      <c r="B97" s="1548" t="s">
        <v>1231</v>
      </c>
      <c r="C97" s="1548"/>
      <c r="D97" s="1681"/>
      <c r="E97" s="1548"/>
      <c r="F97" s="1683"/>
      <c r="G97" s="1683" t="s">
        <v>1232</v>
      </c>
      <c r="H97" s="1683" t="s">
        <v>3291</v>
      </c>
      <c r="I97" s="1725"/>
    </row>
    <row r="98" spans="1:9" ht="15.75">
      <c r="A98" s="116"/>
      <c r="B98" s="1548" t="s">
        <v>1233</v>
      </c>
      <c r="C98" s="1548"/>
      <c r="D98" s="1681"/>
      <c r="E98" s="1548"/>
      <c r="F98" s="1683"/>
      <c r="G98" s="1683" t="s">
        <v>1234</v>
      </c>
      <c r="H98" s="1683" t="s">
        <v>3291</v>
      </c>
      <c r="I98" s="1725"/>
    </row>
    <row r="99" spans="1:9" ht="15.75">
      <c r="A99" s="116"/>
      <c r="B99" s="1548" t="s">
        <v>1235</v>
      </c>
      <c r="C99" s="1548"/>
      <c r="D99" s="1681"/>
      <c r="E99" s="1548"/>
      <c r="F99" s="1683"/>
      <c r="G99" s="1683" t="s">
        <v>1236</v>
      </c>
      <c r="H99" s="1683" t="s">
        <v>3291</v>
      </c>
      <c r="I99" s="1725"/>
    </row>
    <row r="100" spans="1:9">
      <c r="A100" s="116"/>
      <c r="B100" s="1548" t="s">
        <v>1237</v>
      </c>
      <c r="C100" s="1548"/>
      <c r="D100" s="1681"/>
      <c r="E100" s="1548"/>
      <c r="F100" s="1683"/>
      <c r="G100" s="1683"/>
      <c r="H100" s="1683"/>
      <c r="I100" s="1710"/>
    </row>
    <row r="101" spans="1:9" ht="15.75">
      <c r="A101" s="116"/>
      <c r="B101" s="1548" t="s">
        <v>1238</v>
      </c>
      <c r="C101" s="1548"/>
      <c r="D101" s="1681"/>
      <c r="E101" s="1548"/>
      <c r="F101" s="1683"/>
      <c r="G101" s="1683" t="s">
        <v>1239</v>
      </c>
      <c r="H101" s="1683" t="s">
        <v>3291</v>
      </c>
      <c r="I101" s="1725"/>
    </row>
    <row r="102" spans="1:9" ht="15.75">
      <c r="A102" s="116"/>
      <c r="B102" s="1548" t="s">
        <v>1240</v>
      </c>
      <c r="C102" s="1548"/>
      <c r="D102" s="1681"/>
      <c r="E102" s="1548"/>
      <c r="F102" s="1683"/>
      <c r="G102" s="1683" t="s">
        <v>1241</v>
      </c>
      <c r="H102" s="1683" t="s">
        <v>3291</v>
      </c>
      <c r="I102" s="1725"/>
    </row>
    <row r="103" spans="1:9" ht="15.75">
      <c r="A103" s="112"/>
      <c r="B103" s="96" t="s">
        <v>1242</v>
      </c>
      <c r="C103" s="96"/>
      <c r="D103" s="104"/>
      <c r="E103" s="103" t="s">
        <v>1243</v>
      </c>
      <c r="F103" s="111" t="s">
        <v>3365</v>
      </c>
      <c r="G103" s="111" t="s">
        <v>1244</v>
      </c>
      <c r="H103" s="111" t="s">
        <v>3291</v>
      </c>
      <c r="I103" s="1655"/>
    </row>
    <row r="104" spans="1:9">
      <c r="A104" s="112"/>
      <c r="B104" s="96"/>
      <c r="C104" s="96"/>
      <c r="D104" s="104"/>
      <c r="E104" s="96"/>
      <c r="F104" s="111"/>
      <c r="G104" s="111"/>
      <c r="H104" s="111"/>
      <c r="I104" s="97"/>
    </row>
    <row r="105" spans="1:9" ht="15.75">
      <c r="A105" s="112"/>
      <c r="B105" s="93" t="s">
        <v>1245</v>
      </c>
      <c r="C105" s="123"/>
      <c r="D105" s="124"/>
      <c r="E105" s="96"/>
      <c r="F105" s="111"/>
      <c r="G105" s="111"/>
      <c r="H105" s="111"/>
      <c r="I105" s="97"/>
    </row>
    <row r="106" spans="1:9" ht="15.75">
      <c r="A106" s="112"/>
      <c r="B106" s="96" t="s">
        <v>1246</v>
      </c>
      <c r="C106" s="96"/>
      <c r="D106" s="104"/>
      <c r="E106" s="96"/>
      <c r="F106" s="111"/>
      <c r="G106" s="111" t="s">
        <v>1247</v>
      </c>
      <c r="H106" s="111" t="s">
        <v>3291</v>
      </c>
      <c r="I106" s="1655"/>
    </row>
    <row r="107" spans="1:9" ht="15.75">
      <c r="A107" s="112"/>
      <c r="B107" s="96" t="s">
        <v>1248</v>
      </c>
      <c r="C107" s="96"/>
      <c r="D107" s="104"/>
      <c r="E107" s="96"/>
      <c r="F107" s="111"/>
      <c r="G107" s="111" t="s">
        <v>1249</v>
      </c>
      <c r="H107" s="111" t="s">
        <v>3291</v>
      </c>
      <c r="I107" s="1655"/>
    </row>
    <row r="108" spans="1:9" ht="15.75">
      <c r="A108" s="112"/>
      <c r="B108" s="96" t="s">
        <v>1250</v>
      </c>
      <c r="C108" s="96"/>
      <c r="D108" s="104"/>
      <c r="E108" s="96"/>
      <c r="F108" s="111"/>
      <c r="G108" s="111" t="s">
        <v>1251</v>
      </c>
      <c r="H108" s="111" t="s">
        <v>3291</v>
      </c>
      <c r="I108" s="1655"/>
    </row>
    <row r="109" spans="1:9" ht="15.75">
      <c r="A109" s="112"/>
      <c r="B109" s="96" t="s">
        <v>1252</v>
      </c>
      <c r="C109" s="96"/>
      <c r="D109" s="104"/>
      <c r="E109" s="96"/>
      <c r="F109" s="111"/>
      <c r="G109" s="111" t="s">
        <v>1253</v>
      </c>
      <c r="H109" s="111" t="s">
        <v>3291</v>
      </c>
      <c r="I109" s="1655"/>
    </row>
    <row r="110" spans="1:9" ht="15.75">
      <c r="A110" s="112"/>
      <c r="B110" s="96" t="s">
        <v>1254</v>
      </c>
      <c r="C110" s="96"/>
      <c r="D110" s="104"/>
      <c r="E110" s="96"/>
      <c r="F110" s="111"/>
      <c r="G110" s="111" t="s">
        <v>1255</v>
      </c>
      <c r="H110" s="111" t="s">
        <v>3291</v>
      </c>
      <c r="I110" s="1655"/>
    </row>
    <row r="111" spans="1:9" ht="15.75">
      <c r="A111" s="112"/>
      <c r="B111" s="96" t="s">
        <v>1256</v>
      </c>
      <c r="C111" s="96"/>
      <c r="D111" s="104"/>
      <c r="E111" s="96"/>
      <c r="F111" s="111"/>
      <c r="G111" s="111" t="s">
        <v>1257</v>
      </c>
      <c r="H111" s="111" t="s">
        <v>3291</v>
      </c>
      <c r="I111" s="1655"/>
    </row>
    <row r="112" spans="1:9" ht="15.75">
      <c r="A112" s="112"/>
      <c r="B112" s="96" t="s">
        <v>1258</v>
      </c>
      <c r="C112" s="96"/>
      <c r="D112" s="104"/>
      <c r="E112" s="96"/>
      <c r="F112" s="111"/>
      <c r="G112" s="111" t="s">
        <v>1259</v>
      </c>
      <c r="H112" s="111" t="s">
        <v>3291</v>
      </c>
      <c r="I112" s="1655"/>
    </row>
    <row r="113" spans="1:9" ht="15.75">
      <c r="A113" s="112"/>
      <c r="B113" s="96" t="s">
        <v>1260</v>
      </c>
      <c r="C113" s="96"/>
      <c r="D113" s="96"/>
      <c r="E113" s="96"/>
      <c r="F113" s="96"/>
      <c r="G113" s="115" t="s">
        <v>1261</v>
      </c>
      <c r="H113" s="111" t="s">
        <v>3291</v>
      </c>
      <c r="I113" s="1655"/>
    </row>
    <row r="114" spans="1:9" ht="15.75">
      <c r="A114" s="112"/>
      <c r="B114" s="96" t="s">
        <v>1262</v>
      </c>
      <c r="C114" s="96"/>
      <c r="D114" s="96"/>
      <c r="E114" s="96"/>
      <c r="F114" s="96"/>
      <c r="G114" s="115" t="s">
        <v>1263</v>
      </c>
      <c r="H114" s="111" t="s">
        <v>3291</v>
      </c>
      <c r="I114" s="1655"/>
    </row>
    <row r="115" spans="1:9">
      <c r="A115" s="112"/>
      <c r="B115" s="96"/>
      <c r="C115" s="96"/>
      <c r="D115" s="104"/>
      <c r="E115" s="103" t="s">
        <v>878</v>
      </c>
      <c r="F115" s="111" t="s">
        <v>3365</v>
      </c>
      <c r="G115" s="111"/>
      <c r="H115" s="111"/>
      <c r="I115" s="97"/>
    </row>
    <row r="116" spans="1:9" ht="15.75">
      <c r="A116" s="112"/>
      <c r="B116" s="93" t="s">
        <v>1264</v>
      </c>
      <c r="C116" s="123"/>
      <c r="D116" s="124"/>
      <c r="E116" s="96"/>
      <c r="F116" s="111"/>
      <c r="G116" s="111"/>
      <c r="H116" s="111"/>
      <c r="I116" s="97"/>
    </row>
    <row r="117" spans="1:9" ht="15.75">
      <c r="A117" s="112"/>
      <c r="B117" s="113"/>
      <c r="C117" s="96"/>
      <c r="D117" s="104"/>
      <c r="E117" s="96"/>
      <c r="F117" s="111"/>
      <c r="G117" s="111"/>
      <c r="H117" s="111"/>
      <c r="I117" s="97"/>
    </row>
    <row r="118" spans="1:9" ht="15.75">
      <c r="A118" s="112"/>
      <c r="B118" s="93" t="s">
        <v>1265</v>
      </c>
      <c r="C118" s="123"/>
      <c r="D118" s="124"/>
      <c r="E118" s="96"/>
      <c r="F118" s="111"/>
      <c r="G118" s="111"/>
      <c r="H118" s="111"/>
      <c r="I118" s="97"/>
    </row>
    <row r="119" spans="1:9" ht="15.75" thickBot="1">
      <c r="A119" s="118"/>
      <c r="B119" s="119"/>
      <c r="C119" s="119"/>
      <c r="D119" s="120"/>
      <c r="E119" s="119"/>
      <c r="F119" s="121"/>
      <c r="G119" s="121"/>
      <c r="H119" s="121"/>
      <c r="I119" s="122"/>
    </row>
    <row r="120" spans="1:9">
      <c r="A120" s="96"/>
      <c r="B120" s="96"/>
      <c r="C120" s="96"/>
      <c r="D120" s="96"/>
      <c r="E120" s="96"/>
      <c r="F120" s="96"/>
      <c r="G120" s="96"/>
      <c r="H120" s="96"/>
      <c r="I120" s="96"/>
    </row>
    <row r="121" spans="1:9">
      <c r="A121" s="96"/>
      <c r="B121" s="96"/>
      <c r="C121" s="96"/>
      <c r="D121" s="96"/>
      <c r="E121" s="96"/>
      <c r="F121" s="96"/>
      <c r="G121" s="96"/>
      <c r="H121" s="96"/>
      <c r="I121" s="96"/>
    </row>
    <row r="122" spans="1:9">
      <c r="A122" s="96"/>
      <c r="B122" s="96"/>
      <c r="C122" s="96"/>
      <c r="D122" s="96"/>
      <c r="E122" s="96"/>
      <c r="F122" s="96"/>
      <c r="G122" s="96"/>
      <c r="H122" s="96"/>
      <c r="I122" s="96"/>
    </row>
    <row r="123" spans="1:9">
      <c r="A123" s="96"/>
      <c r="B123" s="96"/>
      <c r="C123" s="96"/>
      <c r="D123" s="96"/>
      <c r="E123" s="96"/>
      <c r="F123" s="96"/>
      <c r="G123" s="96"/>
      <c r="H123" s="96"/>
      <c r="I123" s="96"/>
    </row>
    <row r="124" spans="1:9">
      <c r="A124" s="96"/>
      <c r="B124" s="96"/>
      <c r="C124" s="96"/>
      <c r="D124" s="96"/>
      <c r="E124" s="96"/>
      <c r="F124" s="96"/>
      <c r="G124" s="96"/>
      <c r="H124" s="96"/>
      <c r="I124" s="96"/>
    </row>
    <row r="125" spans="1:9">
      <c r="A125" s="96"/>
      <c r="B125" s="96"/>
      <c r="C125" s="96"/>
      <c r="D125" s="96"/>
      <c r="E125" s="96"/>
      <c r="F125" s="96"/>
      <c r="G125" s="96"/>
      <c r="H125" s="96"/>
      <c r="I125" s="96"/>
    </row>
    <row r="126" spans="1:9">
      <c r="A126" s="96"/>
      <c r="B126" s="96"/>
      <c r="C126" s="96"/>
      <c r="D126" s="96"/>
      <c r="E126" s="123"/>
      <c r="F126" s="123"/>
      <c r="G126" s="123"/>
      <c r="H126" s="123"/>
      <c r="I126" s="123"/>
    </row>
    <row r="127" spans="1:9">
      <c r="A127" s="96"/>
      <c r="B127" s="96"/>
      <c r="C127" s="96"/>
      <c r="D127" s="96"/>
      <c r="E127" s="96"/>
      <c r="F127" s="96"/>
      <c r="G127" s="96"/>
      <c r="H127" s="96"/>
      <c r="I127" s="96"/>
    </row>
    <row r="128" spans="1:9">
      <c r="A128" s="96"/>
      <c r="B128" s="96"/>
      <c r="C128" s="96"/>
      <c r="D128" s="96"/>
      <c r="E128" s="96"/>
      <c r="F128" s="96"/>
      <c r="G128" s="96"/>
      <c r="H128" s="96"/>
      <c r="I128" s="96"/>
    </row>
    <row r="129" spans="1:9">
      <c r="A129" s="96"/>
      <c r="B129" s="96"/>
      <c r="C129" s="96"/>
      <c r="D129" s="96"/>
      <c r="E129" s="96" t="s">
        <v>3268</v>
      </c>
      <c r="F129" s="96"/>
      <c r="G129" s="96"/>
      <c r="H129" s="96"/>
      <c r="I129" s="96"/>
    </row>
    <row r="130" spans="1:9">
      <c r="A130" s="96"/>
      <c r="B130" s="96"/>
      <c r="C130" s="96"/>
      <c r="D130" s="96"/>
      <c r="E130" s="96" t="s">
        <v>3269</v>
      </c>
      <c r="F130" s="96"/>
      <c r="G130" s="96"/>
      <c r="H130" s="96"/>
      <c r="I130" s="96"/>
    </row>
    <row r="131" spans="1:9">
      <c r="A131" s="96"/>
      <c r="B131" s="96"/>
      <c r="C131" s="96"/>
      <c r="D131" s="96"/>
      <c r="E131" s="96" t="s">
        <v>3270</v>
      </c>
      <c r="F131" s="96"/>
      <c r="G131" s="96"/>
      <c r="H131" s="96"/>
      <c r="I131" s="96"/>
    </row>
    <row r="132" spans="1:9">
      <c r="A132" s="96"/>
      <c r="B132" s="96"/>
      <c r="C132" s="96"/>
      <c r="D132" s="96"/>
      <c r="E132" s="96" t="s">
        <v>3271</v>
      </c>
      <c r="F132" s="96"/>
      <c r="G132" s="96"/>
      <c r="H132" s="96"/>
      <c r="I132" s="96"/>
    </row>
    <row r="133" spans="1:9">
      <c r="A133" s="96"/>
      <c r="B133" s="96"/>
      <c r="C133" s="96"/>
      <c r="D133" s="96"/>
      <c r="E133" s="96" t="s">
        <v>3272</v>
      </c>
      <c r="F133" s="96"/>
      <c r="G133" s="96"/>
      <c r="H133" s="96"/>
      <c r="I133" s="96"/>
    </row>
    <row r="134" spans="1:9">
      <c r="A134" s="96"/>
      <c r="B134" s="96"/>
      <c r="C134" s="96"/>
      <c r="D134" s="96"/>
      <c r="E134" s="96" t="s">
        <v>1266</v>
      </c>
      <c r="F134" s="96"/>
      <c r="G134" s="96"/>
      <c r="H134" s="96"/>
      <c r="I134" s="96"/>
    </row>
    <row r="135" spans="1:9">
      <c r="A135" s="96"/>
      <c r="B135" s="96"/>
      <c r="C135" s="96"/>
      <c r="D135" s="96"/>
      <c r="E135" s="96" t="s">
        <v>3273</v>
      </c>
      <c r="F135" s="96"/>
      <c r="G135" s="96"/>
      <c r="H135" s="96"/>
      <c r="I135" s="96"/>
    </row>
    <row r="136" spans="1:9">
      <c r="A136" s="96"/>
      <c r="B136" s="96"/>
      <c r="C136" s="96"/>
      <c r="D136" s="96"/>
      <c r="E136" s="96" t="s">
        <v>1267</v>
      </c>
      <c r="F136" s="96"/>
      <c r="G136" s="96"/>
      <c r="H136" s="96"/>
      <c r="I136" s="96"/>
    </row>
    <row r="137" spans="1:9">
      <c r="A137" s="96"/>
      <c r="B137" s="96"/>
      <c r="C137" s="96"/>
      <c r="D137" s="96"/>
      <c r="E137" s="96" t="s">
        <v>1268</v>
      </c>
      <c r="F137" s="96"/>
      <c r="G137" s="96"/>
      <c r="H137" s="96"/>
      <c r="I137" s="96"/>
    </row>
    <row r="138" spans="1:9">
      <c r="A138" s="96"/>
      <c r="B138" s="96"/>
      <c r="C138" s="96"/>
      <c r="D138" s="96"/>
      <c r="E138" s="96"/>
      <c r="F138" s="96"/>
      <c r="G138" s="96"/>
      <c r="H138" s="96"/>
      <c r="I138" s="96"/>
    </row>
    <row r="139" spans="1:9">
      <c r="A139" s="96"/>
      <c r="B139" s="96"/>
      <c r="C139" s="96"/>
      <c r="D139" s="96"/>
      <c r="E139" s="96"/>
      <c r="F139" s="96"/>
      <c r="G139" s="96"/>
      <c r="H139" s="96"/>
      <c r="I139" s="96"/>
    </row>
    <row r="140" spans="1:9">
      <c r="A140" s="96"/>
      <c r="B140" s="96"/>
      <c r="C140" s="96"/>
      <c r="D140" s="96"/>
      <c r="E140" s="96"/>
      <c r="F140" s="96"/>
      <c r="G140" s="96"/>
      <c r="H140" s="96"/>
      <c r="I140" s="96"/>
    </row>
    <row r="141" spans="1:9">
      <c r="A141" s="96"/>
      <c r="B141" s="96"/>
      <c r="C141" s="96"/>
      <c r="D141" s="96"/>
      <c r="E141" s="96"/>
      <c r="F141" s="96"/>
      <c r="G141" s="96"/>
      <c r="H141" s="96"/>
      <c r="I141" s="96"/>
    </row>
    <row r="142" spans="1:9">
      <c r="A142" s="96"/>
      <c r="B142" s="96"/>
      <c r="C142" s="96"/>
      <c r="D142" s="96"/>
      <c r="E142" s="96"/>
      <c r="F142" s="96"/>
      <c r="G142" s="96"/>
      <c r="H142" s="96"/>
      <c r="I142" s="96"/>
    </row>
    <row r="143" spans="1:9">
      <c r="A143" s="96"/>
      <c r="B143" s="96"/>
      <c r="C143" s="96"/>
      <c r="D143" s="96"/>
      <c r="E143" s="96"/>
      <c r="F143" s="96"/>
      <c r="G143" s="96"/>
      <c r="H143" s="96"/>
      <c r="I143" s="96"/>
    </row>
    <row r="144" spans="1:9">
      <c r="A144" s="96"/>
      <c r="B144" s="96"/>
      <c r="C144" s="96"/>
      <c r="D144" s="96"/>
      <c r="E144" s="96"/>
      <c r="F144" s="96"/>
      <c r="G144" s="96"/>
      <c r="H144" s="96"/>
      <c r="I144" s="96"/>
    </row>
    <row r="145" spans="1:9">
      <c r="A145" s="96"/>
      <c r="B145" s="96"/>
      <c r="C145" s="96"/>
      <c r="D145" s="96"/>
      <c r="E145" s="96"/>
      <c r="F145" s="96"/>
      <c r="G145" s="96"/>
      <c r="H145" s="96"/>
      <c r="I145" s="96"/>
    </row>
    <row r="146" spans="1:9">
      <c r="A146" s="96"/>
      <c r="B146" s="96"/>
      <c r="C146" s="96"/>
      <c r="D146" s="96"/>
      <c r="E146" s="96"/>
      <c r="F146" s="96"/>
      <c r="G146" s="96"/>
      <c r="H146" s="96"/>
      <c r="I146" s="96"/>
    </row>
    <row r="147" spans="1:9">
      <c r="A147" s="96"/>
      <c r="B147" s="96"/>
      <c r="C147" s="96"/>
      <c r="D147" s="96"/>
      <c r="E147" s="96"/>
      <c r="F147" s="96"/>
      <c r="G147" s="96"/>
      <c r="H147" s="96"/>
      <c r="I147" s="96"/>
    </row>
    <row r="148" spans="1:9">
      <c r="A148" s="96"/>
      <c r="B148" s="96"/>
      <c r="C148" s="96"/>
      <c r="D148" s="96"/>
      <c r="E148" s="96"/>
      <c r="F148" s="96"/>
      <c r="G148" s="96"/>
      <c r="H148" s="96"/>
      <c r="I148" s="96"/>
    </row>
    <row r="149" spans="1:9">
      <c r="A149" s="96"/>
      <c r="B149" s="96"/>
      <c r="C149" s="96"/>
      <c r="D149" s="96"/>
      <c r="E149" s="96"/>
      <c r="F149" s="96"/>
      <c r="G149" s="96"/>
      <c r="H149" s="96"/>
      <c r="I149" s="96"/>
    </row>
    <row r="150" spans="1:9">
      <c r="A150" s="96"/>
      <c r="B150" s="96"/>
      <c r="C150" s="96"/>
      <c r="D150" s="96"/>
      <c r="E150" s="96"/>
      <c r="F150" s="96"/>
      <c r="G150" s="96"/>
      <c r="H150" s="96"/>
      <c r="I150" s="96"/>
    </row>
    <row r="151" spans="1:9">
      <c r="A151" s="96"/>
      <c r="B151" s="96"/>
      <c r="C151" s="96"/>
      <c r="D151" s="96"/>
      <c r="E151" s="96"/>
      <c r="F151" s="96"/>
      <c r="G151" s="96"/>
      <c r="H151" s="96"/>
      <c r="I151" s="96"/>
    </row>
    <row r="152" spans="1:9">
      <c r="A152" s="96"/>
      <c r="B152" s="96"/>
      <c r="C152" s="96"/>
      <c r="D152" s="96"/>
      <c r="E152" s="96"/>
      <c r="F152" s="96"/>
      <c r="G152" s="96"/>
      <c r="H152" s="96"/>
      <c r="I152" s="96"/>
    </row>
    <row r="153" spans="1:9">
      <c r="A153" s="96"/>
      <c r="B153" s="96"/>
      <c r="C153" s="96"/>
      <c r="D153" s="96"/>
      <c r="E153" s="96"/>
      <c r="F153" s="96"/>
      <c r="G153" s="96"/>
      <c r="H153" s="96"/>
      <c r="I153" s="96"/>
    </row>
    <row r="154" spans="1:9">
      <c r="A154" s="96"/>
      <c r="B154" s="96"/>
      <c r="C154" s="96"/>
      <c r="D154" s="96"/>
      <c r="E154" s="96"/>
      <c r="F154" s="96"/>
      <c r="G154" s="96"/>
      <c r="H154" s="96"/>
      <c r="I154" s="96"/>
    </row>
    <row r="155" spans="1:9">
      <c r="A155" s="96"/>
      <c r="B155" s="96"/>
      <c r="C155" s="96"/>
      <c r="D155" s="96"/>
      <c r="E155" s="96"/>
      <c r="F155" s="96"/>
      <c r="G155" s="96"/>
      <c r="H155" s="96"/>
      <c r="I155" s="96"/>
    </row>
    <row r="156" spans="1:9">
      <c r="A156" s="96"/>
      <c r="B156" s="96"/>
      <c r="C156" s="96"/>
      <c r="D156" s="96"/>
      <c r="E156" s="96"/>
      <c r="F156" s="96"/>
      <c r="G156" s="96"/>
      <c r="H156" s="96"/>
      <c r="I156" s="96"/>
    </row>
    <row r="157" spans="1:9">
      <c r="A157" s="96"/>
      <c r="B157" s="96"/>
      <c r="C157" s="96"/>
      <c r="D157" s="96"/>
      <c r="E157" s="96"/>
      <c r="F157" s="96"/>
      <c r="G157" s="96"/>
      <c r="H157" s="96"/>
      <c r="I157" s="96"/>
    </row>
    <row r="158" spans="1:9">
      <c r="A158" s="96"/>
      <c r="B158" s="96"/>
      <c r="C158" s="96"/>
      <c r="D158" s="96"/>
      <c r="E158" s="96"/>
      <c r="F158" s="96"/>
      <c r="G158" s="96"/>
      <c r="H158" s="96"/>
      <c r="I158" s="96"/>
    </row>
    <row r="159" spans="1:9">
      <c r="A159" s="96"/>
      <c r="B159" s="96"/>
      <c r="C159" s="96"/>
      <c r="D159" s="96"/>
      <c r="E159" s="96"/>
      <c r="F159" s="96"/>
      <c r="G159" s="96"/>
      <c r="H159" s="96"/>
      <c r="I159" s="96"/>
    </row>
    <row r="160" spans="1:9">
      <c r="A160" s="96"/>
      <c r="B160" s="96"/>
      <c r="C160" s="96"/>
      <c r="D160" s="96"/>
      <c r="E160" s="96"/>
      <c r="F160" s="96"/>
      <c r="G160" s="96"/>
      <c r="H160" s="96"/>
      <c r="I160" s="96"/>
    </row>
    <row r="161" spans="1:9">
      <c r="A161" s="96"/>
      <c r="B161" s="96"/>
      <c r="C161" s="96"/>
      <c r="D161" s="96"/>
      <c r="E161" s="96"/>
      <c r="F161" s="96"/>
      <c r="G161" s="96"/>
      <c r="H161" s="96"/>
      <c r="I161" s="96"/>
    </row>
    <row r="162" spans="1:9">
      <c r="A162" s="96"/>
      <c r="B162" s="96"/>
      <c r="C162" s="96"/>
      <c r="D162" s="96"/>
      <c r="E162" s="96"/>
      <c r="F162" s="96"/>
      <c r="G162" s="96"/>
      <c r="H162" s="96"/>
      <c r="I162" s="96"/>
    </row>
    <row r="163" spans="1:9">
      <c r="A163" s="96"/>
      <c r="B163" s="96"/>
      <c r="C163" s="96"/>
      <c r="D163" s="96"/>
      <c r="E163" s="96"/>
      <c r="F163" s="96"/>
      <c r="G163" s="96"/>
      <c r="H163" s="96"/>
      <c r="I163" s="96"/>
    </row>
    <row r="164" spans="1:9">
      <c r="A164" s="96"/>
      <c r="B164" s="96"/>
      <c r="C164" s="96"/>
      <c r="D164" s="96"/>
      <c r="E164" s="96"/>
      <c r="F164" s="96"/>
      <c r="G164" s="96"/>
      <c r="H164" s="96"/>
      <c r="I164" s="96"/>
    </row>
    <row r="165" spans="1:9">
      <c r="A165" s="96"/>
      <c r="B165" s="96"/>
      <c r="C165" s="96"/>
      <c r="D165" s="96"/>
      <c r="E165" s="96"/>
      <c r="F165" s="96"/>
      <c r="G165" s="96"/>
      <c r="H165" s="96"/>
      <c r="I165" s="96"/>
    </row>
    <row r="166" spans="1:9">
      <c r="A166" s="96"/>
      <c r="B166" s="96"/>
      <c r="C166" s="96"/>
      <c r="D166" s="96"/>
      <c r="E166" s="96"/>
      <c r="F166" s="96"/>
      <c r="G166" s="96"/>
      <c r="H166" s="96"/>
      <c r="I166" s="96"/>
    </row>
    <row r="167" spans="1:9">
      <c r="A167" s="96"/>
      <c r="B167" s="96"/>
      <c r="C167" s="96"/>
      <c r="D167" s="96"/>
      <c r="E167" s="96"/>
      <c r="F167" s="96"/>
      <c r="G167" s="96"/>
      <c r="H167" s="96"/>
      <c r="I167" s="96"/>
    </row>
    <row r="168" spans="1:9">
      <c r="A168" s="96"/>
      <c r="B168" s="96"/>
      <c r="C168" s="96"/>
      <c r="D168" s="96"/>
      <c r="E168" s="96"/>
      <c r="F168" s="96"/>
      <c r="G168" s="96"/>
      <c r="H168" s="96"/>
      <c r="I168" s="96"/>
    </row>
  </sheetData>
  <customSheetViews>
    <customSheetView guid="{2AF3F5E9-4F61-4561-B177-4F48CBC3D886}" scale="87" colorId="22" hiddenColumns="1">
      <selection activeCell="B1" sqref="B1"/>
      <rowBreaks count="1" manualBreakCount="1">
        <brk id="59" max="16383" man="1"/>
      </rowBreaks>
      <pageMargins left="0.25" right="0.25" top="0.3" bottom="0.3" header="0" footer="0"/>
      <printOptions horizontalCentered="1" verticalCentered="1"/>
      <pageSetup scale="70" fitToHeight="2" orientation="portrait" r:id="rId1"/>
      <headerFooter alignWithMargins="0"/>
    </customSheetView>
    <customSheetView guid="{D7BBBF77-F838-4AB2-B5F9-DD407B90DD55}" scale="87" colorId="22" hiddenColumns="1">
      <selection activeCell="B1" sqref="B1"/>
      <rowBreaks count="1" manualBreakCount="1">
        <brk id="59" max="16383" man="1"/>
      </rowBreaks>
      <pageMargins left="0.25" right="0.25" top="0.3" bottom="0.3" header="0" footer="0"/>
      <printOptions horizontalCentered="1" verticalCentered="1"/>
      <pageSetup scale="70" fitToHeight="2" orientation="portrait" r:id="rId2"/>
      <headerFooter alignWithMargins="0"/>
    </customSheetView>
    <customSheetView guid="{4C413893-8AAD-4C6B-9F27-B589EDCD884E}" scale="87" colorId="22" showPageBreaks="1" fitToPage="1" printArea="1" hiddenColumns="1" topLeftCell="A65">
      <selection activeCell="G76" sqref="G76"/>
      <rowBreaks count="1" manualBreakCount="1">
        <brk id="59" max="16383" man="1"/>
      </rowBreaks>
      <pageMargins left="0.25" right="0.25" top="0.3" bottom="0.3" header="0" footer="0"/>
      <printOptions horizontalCentered="1" verticalCentered="1"/>
      <pageSetup scale="70" orientation="portrait" r:id="rId3"/>
      <headerFooter alignWithMargins="0"/>
    </customSheetView>
    <customSheetView guid="{A5549170-DBF5-42F1-9039-D999624B11D4}" scale="87" colorId="22" showPageBreaks="1" printArea="1" hiddenColumns="1">
      <selection activeCell="I133" sqref="I133"/>
      <rowBreaks count="1" manualBreakCount="1">
        <brk id="59" max="16383" man="1"/>
      </rowBreaks>
      <pageMargins left="0.25" right="0.25" top="0.3" bottom="0.3" header="0" footer="0"/>
      <printOptions horizontalCentered="1" verticalCentered="1"/>
      <pageSetup scale="77" fitToHeight="2" orientation="portrait" r:id="rId4"/>
      <headerFooter alignWithMargins="0"/>
    </customSheetView>
    <customSheetView guid="{A483E518-C1FA-4CA5-BC5D-12DF2516F4BA}" scale="87" colorId="22" showPageBreaks="1" printArea="1" hiddenColumns="1">
      <selection activeCell="B1" sqref="B1"/>
      <rowBreaks count="1" manualBreakCount="1">
        <brk id="59" max="16383" man="1"/>
      </rowBreaks>
      <pageMargins left="0.25" right="0.25" top="0.3" bottom="0.3" header="0" footer="0"/>
      <printOptions horizontalCentered="1" verticalCentered="1"/>
      <pageSetup scale="70" fitToHeight="2" orientation="portrait" r:id="rId5"/>
      <headerFooter alignWithMargins="0"/>
    </customSheetView>
    <customSheetView guid="{7F4D4B31-14C7-431F-8554-797D686306A3}" scale="87" colorId="22" showPageBreaks="1" printArea="1" hiddenColumns="1">
      <selection activeCell="B1" sqref="B1"/>
      <rowBreaks count="1" manualBreakCount="1">
        <brk id="59" max="16383" man="1"/>
      </rowBreaks>
      <pageMargins left="0.25" right="0.25" top="0.3" bottom="0.3" header="0" footer="0"/>
      <printOptions horizontalCentered="1" verticalCentered="1"/>
      <pageSetup scale="70" fitToHeight="2" orientation="portrait" r:id="rId6"/>
      <headerFooter alignWithMargins="0"/>
    </customSheetView>
  </customSheetViews>
  <phoneticPr fontId="83" type="noConversion"/>
  <printOptions horizontalCentered="1" verticalCentered="1"/>
  <pageMargins left="0.25" right="0.25" top="0.3" bottom="0.3" header="0" footer="0"/>
  <pageSetup scale="70" fitToHeight="2" orientation="portrait" r:id="rId7"/>
  <headerFooter alignWithMargins="0"/>
  <rowBreaks count="1" manualBreakCount="1">
    <brk id="59" max="16383" man="1"/>
  </rowBreaks>
  <customProperties>
    <customPr name="_pios_id" r:id="rId8"/>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77"/>
  <sheetViews>
    <sheetView workbookViewId="0"/>
  </sheetViews>
  <sheetFormatPr defaultColWidth="9.77734375" defaultRowHeight="15"/>
  <cols>
    <col min="1" max="1" width="4.77734375" customWidth="1"/>
    <col min="2" max="2" width="81.88671875" customWidth="1"/>
    <col min="3" max="4" width="15.77734375" customWidth="1"/>
  </cols>
  <sheetData>
    <row r="1" spans="1:4" ht="15.75" thickBot="1">
      <c r="A1" t="str">
        <f>'Data sheet'!A53</f>
        <v>Annual Report of New York American Water Company, Inc.  - Service Area 2                          Year Ended  December 31, 2018</v>
      </c>
      <c r="C1" s="24"/>
      <c r="D1" s="8"/>
    </row>
    <row r="2" spans="1:4">
      <c r="A2" s="231"/>
      <c r="B2" s="244"/>
      <c r="C2" s="244"/>
      <c r="D2" s="233"/>
    </row>
    <row r="3" spans="1:4" ht="15.75">
      <c r="A3" s="234" t="s">
        <v>2509</v>
      </c>
      <c r="B3" s="6"/>
      <c r="C3" s="8"/>
      <c r="D3" s="235"/>
    </row>
    <row r="4" spans="1:4">
      <c r="A4" s="829"/>
      <c r="B4" s="251"/>
      <c r="C4" s="251"/>
      <c r="D4" s="252"/>
    </row>
    <row r="5" spans="1:4">
      <c r="A5" s="239"/>
      <c r="B5" t="s">
        <v>2510</v>
      </c>
      <c r="D5" s="236"/>
    </row>
    <row r="6" spans="1:4">
      <c r="A6" s="239"/>
      <c r="B6" t="s">
        <v>2511</v>
      </c>
      <c r="D6" s="236"/>
    </row>
    <row r="7" spans="1:4">
      <c r="A7" s="239"/>
      <c r="B7" t="s">
        <v>2512</v>
      </c>
      <c r="D7" s="236"/>
    </row>
    <row r="8" spans="1:4">
      <c r="A8" s="239"/>
      <c r="B8" t="s">
        <v>2513</v>
      </c>
      <c r="D8" s="236"/>
    </row>
    <row r="9" spans="1:4">
      <c r="A9" s="239"/>
      <c r="B9" t="s">
        <v>2514</v>
      </c>
      <c r="D9" s="236"/>
    </row>
    <row r="10" spans="1:4">
      <c r="A10" s="239"/>
      <c r="B10" t="s">
        <v>2515</v>
      </c>
      <c r="D10" s="236"/>
    </row>
    <row r="11" spans="1:4">
      <c r="A11" s="829"/>
      <c r="B11" s="251"/>
      <c r="C11" s="251"/>
      <c r="D11" s="252"/>
    </row>
    <row r="12" spans="1:4">
      <c r="A12" s="239"/>
      <c r="B12" s="280"/>
      <c r="C12" s="712" t="s">
        <v>2516</v>
      </c>
      <c r="D12" s="1223" t="s">
        <v>2517</v>
      </c>
    </row>
    <row r="13" spans="1:4">
      <c r="A13" s="703" t="s">
        <v>1504</v>
      </c>
      <c r="B13" s="1222" t="s">
        <v>2518</v>
      </c>
      <c r="C13" s="712" t="s">
        <v>2519</v>
      </c>
      <c r="D13" s="1223" t="s">
        <v>2520</v>
      </c>
    </row>
    <row r="14" spans="1:4">
      <c r="A14" s="704" t="s">
        <v>1506</v>
      </c>
      <c r="B14" s="1224" t="s">
        <v>3281</v>
      </c>
      <c r="C14" s="1126" t="s">
        <v>3282</v>
      </c>
      <c r="D14" s="1127" t="s">
        <v>3283</v>
      </c>
    </row>
    <row r="15" spans="1:4">
      <c r="A15" s="703">
        <v>1</v>
      </c>
      <c r="B15" s="280" t="s">
        <v>2521</v>
      </c>
      <c r="C15" s="994"/>
      <c r="D15" s="846"/>
    </row>
    <row r="16" spans="1:4">
      <c r="A16" s="703">
        <v>2</v>
      </c>
      <c r="B16" s="280"/>
      <c r="C16" s="145"/>
      <c r="D16" s="697"/>
    </row>
    <row r="17" spans="1:4">
      <c r="A17" s="703">
        <v>3</v>
      </c>
      <c r="B17" s="2160" t="s">
        <v>962</v>
      </c>
      <c r="C17" s="1598"/>
      <c r="D17" s="696"/>
    </row>
    <row r="18" spans="1:4">
      <c r="A18" s="703">
        <v>4</v>
      </c>
      <c r="B18" s="280"/>
      <c r="C18" s="154"/>
      <c r="D18" s="696"/>
    </row>
    <row r="19" spans="1:4">
      <c r="A19" s="703">
        <v>5</v>
      </c>
      <c r="B19" s="280"/>
      <c r="C19" s="154"/>
      <c r="D19" s="696"/>
    </row>
    <row r="20" spans="1:4">
      <c r="A20" s="703">
        <v>6</v>
      </c>
      <c r="B20" s="280"/>
      <c r="C20" s="154"/>
      <c r="D20" s="696"/>
    </row>
    <row r="21" spans="1:4">
      <c r="A21" s="703">
        <v>7</v>
      </c>
      <c r="B21" s="280"/>
      <c r="C21" s="154"/>
      <c r="D21" s="696"/>
    </row>
    <row r="22" spans="1:4">
      <c r="A22" s="703">
        <v>8</v>
      </c>
      <c r="B22" s="280"/>
      <c r="C22" s="154"/>
      <c r="D22" s="696"/>
    </row>
    <row r="23" spans="1:4">
      <c r="A23" s="703">
        <v>9</v>
      </c>
      <c r="B23" s="280"/>
      <c r="C23" s="154"/>
      <c r="D23" s="696"/>
    </row>
    <row r="24" spans="1:4">
      <c r="A24" s="703">
        <v>10</v>
      </c>
      <c r="B24" s="280"/>
      <c r="C24" s="154"/>
      <c r="D24" s="696"/>
    </row>
    <row r="25" spans="1:4">
      <c r="A25" s="703">
        <v>11</v>
      </c>
      <c r="B25" s="280"/>
      <c r="C25" s="154"/>
      <c r="D25" s="696"/>
    </row>
    <row r="26" spans="1:4">
      <c r="A26" s="703">
        <v>12</v>
      </c>
      <c r="B26" s="280"/>
      <c r="C26" s="154"/>
      <c r="D26" s="696"/>
    </row>
    <row r="27" spans="1:4">
      <c r="A27" s="703">
        <v>13</v>
      </c>
      <c r="B27" s="280"/>
      <c r="C27" s="154"/>
      <c r="D27" s="696"/>
    </row>
    <row r="28" spans="1:4">
      <c r="A28" s="703">
        <v>14</v>
      </c>
      <c r="B28" s="280"/>
      <c r="C28" s="154"/>
      <c r="D28" s="696"/>
    </row>
    <row r="29" spans="1:4">
      <c r="A29" s="703">
        <v>15</v>
      </c>
      <c r="B29" s="280"/>
      <c r="C29" s="154"/>
      <c r="D29" s="696"/>
    </row>
    <row r="30" spans="1:4">
      <c r="A30" s="703">
        <v>16</v>
      </c>
      <c r="B30" s="280"/>
      <c r="C30" s="154"/>
      <c r="D30" s="696"/>
    </row>
    <row r="31" spans="1:4">
      <c r="A31" s="703">
        <v>17</v>
      </c>
      <c r="B31" s="280"/>
      <c r="C31" s="154"/>
      <c r="D31" s="696"/>
    </row>
    <row r="32" spans="1:4">
      <c r="A32" s="703">
        <v>18</v>
      </c>
      <c r="B32" s="280"/>
      <c r="C32" s="154"/>
      <c r="D32" s="696"/>
    </row>
    <row r="33" spans="1:4">
      <c r="A33" s="703">
        <v>19</v>
      </c>
      <c r="B33" s="280"/>
      <c r="C33" s="154"/>
      <c r="D33" s="696"/>
    </row>
    <row r="34" spans="1:4">
      <c r="A34" s="703">
        <v>20</v>
      </c>
      <c r="B34" s="280"/>
      <c r="C34" s="154"/>
      <c r="D34" s="696"/>
    </row>
    <row r="35" spans="1:4">
      <c r="A35" s="703">
        <v>21</v>
      </c>
      <c r="B35" s="1240" t="s">
        <v>2522</v>
      </c>
      <c r="C35" s="987">
        <f>SUM(C16:C34)</f>
        <v>0</v>
      </c>
      <c r="D35" s="698">
        <f>SUM(D16:D34)</f>
        <v>0</v>
      </c>
    </row>
    <row r="36" spans="1:4">
      <c r="A36" s="703">
        <v>22</v>
      </c>
      <c r="B36" s="280" t="s">
        <v>2523</v>
      </c>
      <c r="C36" s="994"/>
      <c r="D36" s="995"/>
    </row>
    <row r="37" spans="1:4">
      <c r="A37" s="703">
        <v>23</v>
      </c>
      <c r="B37" s="280"/>
      <c r="C37" s="145"/>
      <c r="D37" s="697"/>
    </row>
    <row r="38" spans="1:4">
      <c r="A38" s="834">
        <v>24</v>
      </c>
      <c r="B38" s="1597" t="s">
        <v>962</v>
      </c>
      <c r="C38" s="2432"/>
      <c r="D38" s="696"/>
    </row>
    <row r="39" spans="1:4">
      <c r="A39" s="703">
        <v>25</v>
      </c>
      <c r="B39" s="280"/>
      <c r="C39" s="154"/>
      <c r="D39" s="696"/>
    </row>
    <row r="40" spans="1:4">
      <c r="A40" s="703">
        <v>26</v>
      </c>
      <c r="B40" s="280"/>
      <c r="C40" s="154"/>
      <c r="D40" s="696"/>
    </row>
    <row r="41" spans="1:4">
      <c r="A41" s="703">
        <v>27</v>
      </c>
      <c r="B41" s="280"/>
      <c r="C41" s="154"/>
      <c r="D41" s="696"/>
    </row>
    <row r="42" spans="1:4">
      <c r="A42" s="703">
        <v>28</v>
      </c>
      <c r="B42" s="280"/>
      <c r="C42" s="154"/>
      <c r="D42" s="696"/>
    </row>
    <row r="43" spans="1:4">
      <c r="A43" s="703">
        <v>29</v>
      </c>
      <c r="B43" s="280"/>
      <c r="C43" s="154"/>
      <c r="D43" s="696"/>
    </row>
    <row r="44" spans="1:4">
      <c r="A44" s="703">
        <v>30</v>
      </c>
      <c r="B44" s="280"/>
      <c r="C44" s="154"/>
      <c r="D44" s="696"/>
    </row>
    <row r="45" spans="1:4">
      <c r="A45" s="703">
        <v>31</v>
      </c>
      <c r="B45" s="280"/>
      <c r="C45" s="154"/>
      <c r="D45" s="696"/>
    </row>
    <row r="46" spans="1:4">
      <c r="A46" s="703">
        <v>32</v>
      </c>
      <c r="B46" s="280"/>
      <c r="C46" s="154"/>
      <c r="D46" s="696"/>
    </row>
    <row r="47" spans="1:4">
      <c r="A47" s="703">
        <v>33</v>
      </c>
      <c r="B47" s="280"/>
      <c r="C47" s="154"/>
      <c r="D47" s="696"/>
    </row>
    <row r="48" spans="1:4">
      <c r="A48" s="703">
        <v>34</v>
      </c>
      <c r="B48" s="280"/>
      <c r="C48" s="154"/>
      <c r="D48" s="696"/>
    </row>
    <row r="49" spans="1:4">
      <c r="A49" s="703">
        <v>35</v>
      </c>
      <c r="B49" s="280"/>
      <c r="C49" s="154"/>
      <c r="D49" s="696"/>
    </row>
    <row r="50" spans="1:4">
      <c r="A50" s="703">
        <v>36</v>
      </c>
      <c r="B50" s="280"/>
      <c r="C50" s="154"/>
      <c r="D50" s="696"/>
    </row>
    <row r="51" spans="1:4">
      <c r="A51" s="703">
        <v>37</v>
      </c>
      <c r="B51" s="280"/>
      <c r="C51" s="154"/>
      <c r="D51" s="696"/>
    </row>
    <row r="52" spans="1:4">
      <c r="A52" s="703">
        <v>38</v>
      </c>
      <c r="B52" s="280"/>
      <c r="C52" s="154"/>
      <c r="D52" s="696"/>
    </row>
    <row r="53" spans="1:4">
      <c r="A53" s="703">
        <v>40</v>
      </c>
      <c r="B53" s="280"/>
      <c r="C53" s="154"/>
      <c r="D53" s="696"/>
    </row>
    <row r="54" spans="1:4">
      <c r="A54" s="703">
        <v>41</v>
      </c>
      <c r="B54" s="280"/>
      <c r="C54" s="154"/>
      <c r="D54" s="696"/>
    </row>
    <row r="55" spans="1:4">
      <c r="A55" s="703">
        <v>42</v>
      </c>
      <c r="B55" s="280"/>
      <c r="C55" s="154"/>
      <c r="D55" s="696"/>
    </row>
    <row r="56" spans="1:4">
      <c r="A56" s="703">
        <v>43</v>
      </c>
      <c r="B56" s="280"/>
      <c r="C56" s="154"/>
      <c r="D56" s="696"/>
    </row>
    <row r="57" spans="1:4">
      <c r="A57" s="703">
        <v>44</v>
      </c>
      <c r="B57" s="280"/>
      <c r="C57" s="154"/>
      <c r="D57" s="696"/>
    </row>
    <row r="58" spans="1:4">
      <c r="A58" s="703">
        <v>45</v>
      </c>
      <c r="B58" s="280"/>
      <c r="C58" s="154"/>
      <c r="D58" s="696"/>
    </row>
    <row r="59" spans="1:4">
      <c r="A59" s="703">
        <v>46</v>
      </c>
      <c r="B59" s="1240" t="s">
        <v>2524</v>
      </c>
      <c r="C59" s="987">
        <f>SUM(C37:C58)</f>
        <v>0</v>
      </c>
      <c r="D59" s="698">
        <f>SUM(D37:D58)</f>
        <v>0</v>
      </c>
    </row>
    <row r="60" spans="1:4" ht="15.75" thickBot="1">
      <c r="A60" s="717">
        <v>47</v>
      </c>
      <c r="B60" s="1241" t="s">
        <v>2525</v>
      </c>
      <c r="C60" s="700">
        <f>C35+C59</f>
        <v>0</v>
      </c>
      <c r="D60" s="693">
        <f>D35+D59</f>
        <v>0</v>
      </c>
    </row>
    <row r="61" spans="1:4">
      <c r="C61" s="154"/>
      <c r="D61" s="230" t="s">
        <v>1527</v>
      </c>
    </row>
    <row r="62" spans="1:4">
      <c r="A62" s="8" t="s">
        <v>2526</v>
      </c>
      <c r="B62" s="8"/>
      <c r="C62" s="8"/>
      <c r="D62" s="8"/>
    </row>
    <row r="69" spans="2:2">
      <c r="B69" s="265"/>
    </row>
    <row r="72" spans="2:2">
      <c r="B72" s="265"/>
    </row>
    <row r="73" spans="2:2">
      <c r="B73" s="265"/>
    </row>
    <row r="74" spans="2:2">
      <c r="B74" s="265"/>
    </row>
    <row r="75" spans="2:2">
      <c r="B75" s="265"/>
    </row>
    <row r="76" spans="2:2">
      <c r="B76" s="322"/>
    </row>
    <row r="77" spans="2:2">
      <c r="B77" s="265"/>
    </row>
  </sheetData>
  <customSheetViews>
    <customSheetView guid="{2AF3F5E9-4F61-4561-B177-4F48CBC3D886}" scale="87" colorId="22" fitToPage="1">
      <selection activeCell="L5" sqref="L5"/>
      <pageMargins left="0.4" right="0.4" top="0.3" bottom="0.3" header="0.5" footer="0.5"/>
      <pageSetup scale="69" orientation="portrait" r:id="rId1"/>
      <headerFooter alignWithMargins="0"/>
    </customSheetView>
    <customSheetView guid="{D7BBBF77-F838-4AB2-B5F9-DD407B90DD55}" scale="87" colorId="22" fitToPage="1">
      <selection activeCell="L5" sqref="L5"/>
      <pageMargins left="0.4" right="0.4" top="0.3" bottom="0.3" header="0.5" footer="0.5"/>
      <pageSetup scale="69" orientation="portrait" r:id="rId2"/>
      <headerFooter alignWithMargins="0"/>
    </customSheetView>
    <customSheetView guid="{4C413893-8AAD-4C6B-9F27-B589EDCD884E}" scale="87" colorId="22" fitToPage="1">
      <selection activeCell="A2" sqref="A2"/>
      <pageMargins left="0.4" right="0.4" top="0.3" bottom="0.3" header="0.5" footer="0.5"/>
      <pageSetup scale="69" orientation="portrait" r:id="rId3"/>
      <headerFooter alignWithMargins="0"/>
    </customSheetView>
    <customSheetView guid="{A5549170-DBF5-42F1-9039-D999624B11D4}" scale="87" colorId="22" fitToPage="1">
      <selection activeCell="A2" sqref="A2"/>
      <pageMargins left="0.4" right="0.4" top="0.3" bottom="0.3" header="0.5" footer="0.5"/>
      <pageSetup scale="81" orientation="portrait" r:id="rId4"/>
      <headerFooter alignWithMargins="0"/>
    </customSheetView>
    <customSheetView guid="{A483E518-C1FA-4CA5-BC5D-12DF2516F4BA}" scale="87" colorId="22" fitToPage="1">
      <selection activeCell="L5" sqref="L5"/>
      <pageMargins left="0.4" right="0.4" top="0.3" bottom="0.3" header="0.5" footer="0.5"/>
      <pageSetup scale="69" orientation="portrait" r:id="rId5"/>
      <headerFooter alignWithMargins="0"/>
    </customSheetView>
    <customSheetView guid="{7F4D4B31-14C7-431F-8554-797D686306A3}" scale="87" colorId="22" fitToPage="1">
      <selection activeCell="L5" sqref="L5"/>
      <pageMargins left="0.4" right="0.4" top="0.3" bottom="0.3" header="0.5" footer="0.5"/>
      <pageSetup scale="69" orientation="portrait" r:id="rId6"/>
      <headerFooter alignWithMargins="0"/>
    </customSheetView>
  </customSheetViews>
  <phoneticPr fontId="83" type="noConversion"/>
  <pageMargins left="0.4" right="0.4" top="0.3" bottom="0.3" header="0.5" footer="0.5"/>
  <pageSetup scale="69" orientation="portrait" r:id="rId7"/>
  <headerFooter alignWithMargins="0"/>
  <customProperties>
    <customPr name="_pios_id" r:id="rId8"/>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99"/>
  <sheetViews>
    <sheetView workbookViewId="0"/>
  </sheetViews>
  <sheetFormatPr defaultColWidth="9.77734375" defaultRowHeight="15"/>
  <cols>
    <col min="1" max="1" width="4.77734375" customWidth="1"/>
    <col min="2" max="2" width="63.109375" customWidth="1"/>
    <col min="3" max="6" width="12.77734375" customWidth="1"/>
    <col min="7" max="7" width="32.88671875" customWidth="1"/>
    <col min="8" max="8" width="8.77734375" customWidth="1"/>
    <col min="9" max="10" width="15.77734375" customWidth="1"/>
    <col min="11" max="11" width="8.77734375" customWidth="1"/>
    <col min="12" max="13" width="15.77734375" customWidth="1"/>
    <col min="14" max="14" width="4.77734375" customWidth="1"/>
  </cols>
  <sheetData>
    <row r="1" spans="1:15" ht="15.75" thickBot="1">
      <c r="A1" t="str">
        <f>'Data sheet'!A53</f>
        <v>Annual Report of New York American Water Company, Inc.  - Service Area 2                          Year Ended  December 31, 2018</v>
      </c>
      <c r="G1" t="str">
        <f>'Data sheet'!A53</f>
        <v>Annual Report of New York American Water Company, Inc.  - Service Area 2                          Year Ended  December 31, 2018</v>
      </c>
    </row>
    <row r="2" spans="1:15">
      <c r="A2" s="89"/>
      <c r="B2" s="90"/>
      <c r="C2" s="90"/>
      <c r="D2" s="90"/>
      <c r="E2" s="90"/>
      <c r="F2" s="91"/>
      <c r="G2" s="89"/>
      <c r="H2" s="90"/>
      <c r="I2" s="90"/>
      <c r="J2" s="90"/>
      <c r="K2" s="90"/>
      <c r="L2" s="90"/>
      <c r="M2" s="90"/>
      <c r="N2" s="91"/>
      <c r="O2" s="92"/>
    </row>
    <row r="3" spans="1:15" ht="15.75">
      <c r="A3" s="389" t="s">
        <v>2527</v>
      </c>
      <c r="B3" s="996"/>
      <c r="C3" s="129"/>
      <c r="D3" s="129"/>
      <c r="E3" s="129"/>
      <c r="F3" s="997"/>
      <c r="G3" s="389" t="s">
        <v>2528</v>
      </c>
      <c r="H3" s="996"/>
      <c r="I3" s="996"/>
      <c r="J3" s="129"/>
      <c r="K3" s="129"/>
      <c r="L3" s="129"/>
      <c r="M3" s="129"/>
      <c r="N3" s="299"/>
      <c r="O3" s="92"/>
    </row>
    <row r="4" spans="1:15" ht="15.75">
      <c r="A4" s="388"/>
      <c r="B4" s="93"/>
      <c r="C4" s="126"/>
      <c r="D4" s="126"/>
      <c r="E4" s="126"/>
      <c r="F4" s="998"/>
      <c r="G4" s="388"/>
      <c r="H4" s="93"/>
      <c r="I4" s="93"/>
      <c r="J4" s="126"/>
      <c r="K4" s="126"/>
      <c r="L4" s="126"/>
      <c r="M4" s="126"/>
      <c r="N4" s="349"/>
    </row>
    <row r="5" spans="1:15">
      <c r="A5" s="413" t="s">
        <v>2529</v>
      </c>
      <c r="B5" s="11"/>
      <c r="C5" s="11" t="s">
        <v>2530</v>
      </c>
      <c r="D5" s="11"/>
      <c r="E5" s="11"/>
      <c r="F5" s="999"/>
      <c r="G5" s="413" t="s">
        <v>2531</v>
      </c>
      <c r="H5" s="11"/>
      <c r="I5" s="11"/>
      <c r="J5" s="11"/>
      <c r="K5" s="11" t="s">
        <v>2532</v>
      </c>
      <c r="L5" s="11"/>
      <c r="M5" s="11"/>
      <c r="N5" s="349"/>
    </row>
    <row r="6" spans="1:15">
      <c r="A6" s="413" t="s">
        <v>2533</v>
      </c>
      <c r="B6" s="11"/>
      <c r="C6" s="11" t="s">
        <v>2534</v>
      </c>
      <c r="D6" s="11"/>
      <c r="E6" s="11"/>
      <c r="F6" s="999"/>
      <c r="G6" s="413" t="s">
        <v>2535</v>
      </c>
      <c r="H6" s="11"/>
      <c r="I6" s="11"/>
      <c r="J6" s="11"/>
      <c r="K6" s="11" t="s">
        <v>2536</v>
      </c>
      <c r="L6" s="11"/>
      <c r="M6" s="11"/>
      <c r="N6" s="349"/>
    </row>
    <row r="7" spans="1:15">
      <c r="A7" s="413" t="s">
        <v>2537</v>
      </c>
      <c r="B7" s="11"/>
      <c r="C7" s="11" t="s">
        <v>2538</v>
      </c>
      <c r="D7" s="11"/>
      <c r="E7" s="11"/>
      <c r="F7" s="999"/>
      <c r="G7" s="413" t="s">
        <v>2539</v>
      </c>
      <c r="H7" s="11"/>
      <c r="I7" s="11"/>
      <c r="J7" s="11"/>
      <c r="K7" s="11" t="s">
        <v>2540</v>
      </c>
      <c r="L7" s="11"/>
      <c r="M7" s="11"/>
      <c r="N7" s="349"/>
    </row>
    <row r="8" spans="1:15">
      <c r="A8" s="413" t="s">
        <v>2541</v>
      </c>
      <c r="B8" s="11"/>
      <c r="C8" s="11"/>
      <c r="D8" s="11"/>
      <c r="E8" s="11"/>
      <c r="F8" s="999"/>
      <c r="G8" s="413"/>
      <c r="H8" s="11"/>
      <c r="I8" s="11"/>
      <c r="J8" s="11"/>
      <c r="K8" s="11" t="s">
        <v>2542</v>
      </c>
      <c r="L8" s="11"/>
      <c r="M8" s="11"/>
      <c r="N8" s="349"/>
    </row>
    <row r="9" spans="1:15">
      <c r="A9" s="413" t="s">
        <v>3904</v>
      </c>
      <c r="B9" s="11"/>
      <c r="C9" s="11"/>
      <c r="D9" s="11"/>
      <c r="E9" s="11"/>
      <c r="F9" s="999"/>
      <c r="G9" s="413"/>
      <c r="H9" s="11"/>
      <c r="I9" s="11"/>
      <c r="J9" s="11"/>
      <c r="K9" s="11"/>
      <c r="L9" s="11"/>
      <c r="M9" s="11"/>
      <c r="N9" s="349"/>
    </row>
    <row r="10" spans="1:15">
      <c r="A10" s="413"/>
      <c r="B10" s="11"/>
      <c r="C10" s="11"/>
      <c r="D10" s="11"/>
      <c r="E10" s="11"/>
      <c r="F10" s="999"/>
      <c r="G10" s="413"/>
      <c r="H10" s="11"/>
      <c r="I10" s="11"/>
      <c r="J10" s="11"/>
      <c r="K10" s="11"/>
      <c r="L10" s="11"/>
      <c r="M10" s="11"/>
      <c r="N10" s="349"/>
    </row>
    <row r="11" spans="1:15">
      <c r="A11" s="1000"/>
      <c r="B11" s="870" t="s">
        <v>3820</v>
      </c>
      <c r="C11" s="870"/>
      <c r="D11" s="870"/>
      <c r="E11" s="870"/>
      <c r="F11" s="1001"/>
      <c r="G11" s="517" t="s">
        <v>2543</v>
      </c>
      <c r="H11" s="519"/>
      <c r="I11" s="519"/>
      <c r="J11" s="1002"/>
      <c r="K11" s="1003" t="s">
        <v>2544</v>
      </c>
      <c r="L11" s="519"/>
      <c r="M11" s="1002"/>
      <c r="N11" s="1004"/>
    </row>
    <row r="12" spans="1:15">
      <c r="A12" s="1005"/>
      <c r="B12" s="115" t="s">
        <v>2545</v>
      </c>
      <c r="C12" s="872" t="s">
        <v>2546</v>
      </c>
      <c r="D12" s="872" t="s">
        <v>2547</v>
      </c>
      <c r="E12" s="872" t="s">
        <v>1133</v>
      </c>
      <c r="F12" s="1006" t="s">
        <v>2548</v>
      </c>
      <c r="G12" s="517" t="s">
        <v>2549</v>
      </c>
      <c r="H12" s="129"/>
      <c r="I12" s="1007"/>
      <c r="J12" s="872"/>
      <c r="K12" s="872"/>
      <c r="L12" s="872"/>
      <c r="M12" s="1008"/>
      <c r="N12" s="1009"/>
    </row>
    <row r="13" spans="1:15">
      <c r="A13" s="1005" t="s">
        <v>1122</v>
      </c>
      <c r="B13" s="115" t="s">
        <v>2550</v>
      </c>
      <c r="C13" s="872" t="s">
        <v>2551</v>
      </c>
      <c r="D13" s="872" t="s">
        <v>1946</v>
      </c>
      <c r="E13" s="872" t="s">
        <v>2552</v>
      </c>
      <c r="F13" s="1006" t="s">
        <v>2553</v>
      </c>
      <c r="G13" s="1005"/>
      <c r="H13" s="872"/>
      <c r="I13" s="1010"/>
      <c r="J13" s="872" t="s">
        <v>2554</v>
      </c>
      <c r="K13" s="872" t="s">
        <v>1694</v>
      </c>
      <c r="L13" s="872" t="s">
        <v>1697</v>
      </c>
      <c r="M13" s="1011" t="s">
        <v>2548</v>
      </c>
      <c r="N13" s="1009"/>
    </row>
    <row r="14" spans="1:15">
      <c r="A14" s="1005" t="s">
        <v>1134</v>
      </c>
      <c r="B14" s="115" t="s">
        <v>2555</v>
      </c>
      <c r="C14" s="872" t="s">
        <v>2556</v>
      </c>
      <c r="D14" s="872" t="s">
        <v>3756</v>
      </c>
      <c r="E14" s="872" t="s">
        <v>2622</v>
      </c>
      <c r="F14" s="1006" t="s">
        <v>1503</v>
      </c>
      <c r="G14" s="1005" t="s">
        <v>2557</v>
      </c>
      <c r="H14" s="872" t="s">
        <v>2620</v>
      </c>
      <c r="I14" s="872" t="s">
        <v>1697</v>
      </c>
      <c r="J14" s="1011" t="s">
        <v>2553</v>
      </c>
      <c r="K14" s="872" t="s">
        <v>2620</v>
      </c>
      <c r="L14" s="872"/>
      <c r="M14" s="1011" t="s">
        <v>2553</v>
      </c>
      <c r="N14" s="1009" t="s">
        <v>1122</v>
      </c>
    </row>
    <row r="15" spans="1:15">
      <c r="A15" s="1005"/>
      <c r="B15" s="626"/>
      <c r="C15" s="626"/>
      <c r="D15" s="626"/>
      <c r="E15" s="872" t="s">
        <v>2558</v>
      </c>
      <c r="F15" s="1006" t="s">
        <v>1505</v>
      </c>
      <c r="G15" s="1005"/>
      <c r="H15" s="872" t="s">
        <v>1134</v>
      </c>
      <c r="I15" s="872"/>
      <c r="J15" s="872"/>
      <c r="K15" s="872"/>
      <c r="L15" s="872"/>
      <c r="M15" s="872" t="s">
        <v>2385</v>
      </c>
      <c r="N15" s="1009" t="s">
        <v>1134</v>
      </c>
    </row>
    <row r="16" spans="1:15">
      <c r="A16" s="1005"/>
      <c r="B16" s="873" t="s">
        <v>3281</v>
      </c>
      <c r="C16" s="873" t="s">
        <v>3282</v>
      </c>
      <c r="D16" s="873" t="s">
        <v>3283</v>
      </c>
      <c r="E16" s="873" t="s">
        <v>3284</v>
      </c>
      <c r="F16" s="1006" t="s">
        <v>3429</v>
      </c>
      <c r="G16" s="1005" t="s">
        <v>3430</v>
      </c>
      <c r="H16" s="873" t="s">
        <v>3431</v>
      </c>
      <c r="I16" s="873" t="s">
        <v>3432</v>
      </c>
      <c r="J16" s="873" t="s">
        <v>3433</v>
      </c>
      <c r="K16" s="873" t="s">
        <v>3434</v>
      </c>
      <c r="L16" s="873" t="s">
        <v>3435</v>
      </c>
      <c r="M16" s="873" t="s">
        <v>3436</v>
      </c>
      <c r="N16" s="1012"/>
    </row>
    <row r="17" spans="1:14">
      <c r="A17" s="1013">
        <v>1</v>
      </c>
      <c r="B17" s="96" t="s">
        <v>4293</v>
      </c>
      <c r="C17" s="1526"/>
      <c r="D17" s="745"/>
      <c r="E17" s="1526">
        <f>+C17+D17</f>
        <v>0</v>
      </c>
      <c r="F17" s="1014">
        <v>248134</v>
      </c>
      <c r="G17" s="1015"/>
      <c r="H17" s="1016"/>
      <c r="I17" s="1704">
        <v>0</v>
      </c>
      <c r="J17" s="745"/>
      <c r="K17" s="625"/>
      <c r="L17" s="555">
        <f>110595-52</f>
        <v>110543</v>
      </c>
      <c r="M17" s="745">
        <f>+F17-L17</f>
        <v>137591</v>
      </c>
      <c r="N17" s="981">
        <v>1</v>
      </c>
    </row>
    <row r="18" spans="1:14" s="1551" customFormat="1">
      <c r="A18" s="1907">
        <v>2</v>
      </c>
      <c r="B18" s="96" t="s">
        <v>4294</v>
      </c>
      <c r="C18" s="1704"/>
      <c r="D18" s="1592"/>
      <c r="E18" s="1704"/>
      <c r="F18" s="2362"/>
      <c r="G18" s="1908"/>
      <c r="H18" s="1909"/>
      <c r="I18" s="2542">
        <v>-1093</v>
      </c>
      <c r="J18" s="1592"/>
      <c r="K18" s="1910"/>
      <c r="L18" s="1592"/>
      <c r="M18" s="1592"/>
      <c r="N18" s="1911">
        <v>2</v>
      </c>
    </row>
    <row r="19" spans="1:14">
      <c r="A19" s="1017">
        <v>3</v>
      </c>
      <c r="B19" s="96"/>
      <c r="C19" s="1526"/>
      <c r="D19" s="745"/>
      <c r="E19" s="745"/>
      <c r="F19" s="696"/>
      <c r="G19" s="1018"/>
      <c r="H19" s="1016"/>
      <c r="I19" s="745"/>
      <c r="J19" s="745"/>
      <c r="K19" s="625"/>
      <c r="L19" s="745"/>
      <c r="M19" s="1592"/>
      <c r="N19" s="981">
        <v>3</v>
      </c>
    </row>
    <row r="20" spans="1:14">
      <c r="A20" s="1017">
        <v>4</v>
      </c>
      <c r="B20" s="96"/>
      <c r="C20" s="1526"/>
      <c r="D20" s="745"/>
      <c r="E20" s="745"/>
      <c r="F20" s="696"/>
      <c r="G20" s="1018"/>
      <c r="H20" s="1016"/>
      <c r="I20" s="745"/>
      <c r="J20" s="745"/>
      <c r="K20" s="625"/>
      <c r="L20" s="745"/>
      <c r="M20" s="1592"/>
      <c r="N20" s="981">
        <v>4</v>
      </c>
    </row>
    <row r="21" spans="1:14">
      <c r="A21" s="1017">
        <v>5</v>
      </c>
      <c r="B21" s="11"/>
      <c r="C21" s="1526"/>
      <c r="D21" s="745"/>
      <c r="E21" s="745"/>
      <c r="F21" s="781"/>
      <c r="G21" s="1018"/>
      <c r="H21" s="1016"/>
      <c r="I21" s="745"/>
      <c r="J21" s="745"/>
      <c r="K21" s="625"/>
      <c r="L21" s="745"/>
      <c r="M21" s="745"/>
      <c r="N21" s="981">
        <v>5</v>
      </c>
    </row>
    <row r="22" spans="1:14">
      <c r="A22" s="1017">
        <v>6</v>
      </c>
      <c r="B22" s="11"/>
      <c r="C22" s="1526"/>
      <c r="D22" s="745"/>
      <c r="E22" s="745"/>
      <c r="F22" s="781"/>
      <c r="G22" s="1018"/>
      <c r="H22" s="1016"/>
      <c r="I22" s="745"/>
      <c r="J22" s="745"/>
      <c r="K22" s="625"/>
      <c r="L22" s="745"/>
      <c r="M22" s="745"/>
      <c r="N22" s="981">
        <v>6</v>
      </c>
    </row>
    <row r="23" spans="1:14">
      <c r="A23" s="1017">
        <v>7</v>
      </c>
      <c r="B23" s="11"/>
      <c r="C23" s="1526"/>
      <c r="D23" s="745"/>
      <c r="E23" s="745"/>
      <c r="F23" s="781"/>
      <c r="G23" s="1018"/>
      <c r="H23" s="1016"/>
      <c r="I23" s="745"/>
      <c r="J23" s="745"/>
      <c r="K23" s="625"/>
      <c r="L23" s="745"/>
      <c r="M23" s="745"/>
      <c r="N23" s="981">
        <v>7</v>
      </c>
    </row>
    <row r="24" spans="1:14">
      <c r="A24" s="1017">
        <v>8</v>
      </c>
      <c r="B24" s="11"/>
      <c r="C24" s="1526"/>
      <c r="D24" s="745"/>
      <c r="E24" s="745"/>
      <c r="F24" s="781"/>
      <c r="G24" s="1018"/>
      <c r="H24" s="1016"/>
      <c r="I24" s="745"/>
      <c r="J24" s="745"/>
      <c r="K24" s="625"/>
      <c r="L24" s="745"/>
      <c r="M24" s="745"/>
      <c r="N24" s="981">
        <v>8</v>
      </c>
    </row>
    <row r="25" spans="1:14">
      <c r="A25" s="1017">
        <v>9</v>
      </c>
      <c r="B25" s="11"/>
      <c r="C25" s="1526"/>
      <c r="D25" s="745"/>
      <c r="E25" s="745"/>
      <c r="F25" s="781"/>
      <c r="G25" s="1018"/>
      <c r="H25" s="1016"/>
      <c r="I25" s="745"/>
      <c r="J25" s="745"/>
      <c r="K25" s="625"/>
      <c r="L25" s="745"/>
      <c r="M25" s="745"/>
      <c r="N25" s="981">
        <v>9</v>
      </c>
    </row>
    <row r="26" spans="1:14">
      <c r="A26" s="1017">
        <v>10</v>
      </c>
      <c r="B26" s="11"/>
      <c r="C26" s="1526"/>
      <c r="D26" s="745"/>
      <c r="E26" s="745"/>
      <c r="F26" s="781"/>
      <c r="G26" s="1018"/>
      <c r="H26" s="1016"/>
      <c r="I26" s="745"/>
      <c r="J26" s="745"/>
      <c r="K26" s="625"/>
      <c r="L26" s="745"/>
      <c r="M26" s="745"/>
      <c r="N26" s="981">
        <v>10</v>
      </c>
    </row>
    <row r="27" spans="1:14">
      <c r="A27" s="1017">
        <v>11</v>
      </c>
      <c r="B27" s="11"/>
      <c r="C27" s="1526"/>
      <c r="D27" s="745"/>
      <c r="E27" s="745"/>
      <c r="F27" s="781"/>
      <c r="G27" s="1018"/>
      <c r="H27" s="1016"/>
      <c r="I27" s="745"/>
      <c r="J27" s="745"/>
      <c r="K27" s="625"/>
      <c r="L27" s="745"/>
      <c r="M27" s="745"/>
      <c r="N27" s="981">
        <v>11</v>
      </c>
    </row>
    <row r="28" spans="1:14">
      <c r="A28" s="1017">
        <v>12</v>
      </c>
      <c r="B28" s="11"/>
      <c r="C28" s="1526"/>
      <c r="D28" s="745"/>
      <c r="E28" s="745"/>
      <c r="F28" s="781"/>
      <c r="G28" s="413"/>
      <c r="H28" s="625"/>
      <c r="I28" s="745"/>
      <c r="J28" s="745"/>
      <c r="K28" s="625"/>
      <c r="L28" s="745"/>
      <c r="M28" s="745"/>
      <c r="N28" s="981">
        <v>12</v>
      </c>
    </row>
    <row r="29" spans="1:14">
      <c r="A29" s="1017">
        <v>13</v>
      </c>
      <c r="B29" s="11"/>
      <c r="C29" s="1526"/>
      <c r="D29" s="745"/>
      <c r="E29" s="745"/>
      <c r="F29" s="781"/>
      <c r="G29" s="413"/>
      <c r="H29" s="625"/>
      <c r="I29" s="745"/>
      <c r="J29" s="745"/>
      <c r="K29" s="625"/>
      <c r="L29" s="745"/>
      <c r="M29" s="745"/>
      <c r="N29" s="981">
        <v>13</v>
      </c>
    </row>
    <row r="30" spans="1:14">
      <c r="A30" s="1017">
        <v>14</v>
      </c>
      <c r="B30" s="11"/>
      <c r="C30" s="1526"/>
      <c r="D30" s="745"/>
      <c r="E30" s="745"/>
      <c r="F30" s="781"/>
      <c r="G30" s="413"/>
      <c r="H30" s="625"/>
      <c r="I30" s="745"/>
      <c r="J30" s="745"/>
      <c r="K30" s="625"/>
      <c r="L30" s="745"/>
      <c r="M30" s="745"/>
      <c r="N30" s="981">
        <v>14</v>
      </c>
    </row>
    <row r="31" spans="1:14">
      <c r="A31" s="1017">
        <v>15</v>
      </c>
      <c r="B31" s="11"/>
      <c r="C31" s="1526"/>
      <c r="D31" s="745"/>
      <c r="E31" s="745"/>
      <c r="F31" s="781"/>
      <c r="G31" s="413"/>
      <c r="H31" s="625"/>
      <c r="I31" s="745"/>
      <c r="J31" s="745"/>
      <c r="K31" s="625"/>
      <c r="L31" s="745"/>
      <c r="M31" s="745"/>
      <c r="N31" s="981">
        <v>15</v>
      </c>
    </row>
    <row r="32" spans="1:14">
      <c r="A32" s="1017">
        <v>16</v>
      </c>
      <c r="B32" s="11"/>
      <c r="C32" s="1526"/>
      <c r="D32" s="745"/>
      <c r="E32" s="745"/>
      <c r="F32" s="781"/>
      <c r="G32" s="413"/>
      <c r="H32" s="625"/>
      <c r="I32" s="745"/>
      <c r="J32" s="745"/>
      <c r="K32" s="625"/>
      <c r="L32" s="745"/>
      <c r="M32" s="745"/>
      <c r="N32" s="981">
        <v>16</v>
      </c>
    </row>
    <row r="33" spans="1:14">
      <c r="A33" s="1017">
        <v>17</v>
      </c>
      <c r="B33" s="11"/>
      <c r="C33" s="1526"/>
      <c r="D33" s="745"/>
      <c r="E33" s="745"/>
      <c r="F33" s="781"/>
      <c r="G33" s="413"/>
      <c r="H33" s="625"/>
      <c r="I33" s="745"/>
      <c r="J33" s="745"/>
      <c r="K33" s="625"/>
      <c r="L33" s="745"/>
      <c r="M33" s="745"/>
      <c r="N33" s="981">
        <v>17</v>
      </c>
    </row>
    <row r="34" spans="1:14">
      <c r="A34" s="1017">
        <v>18</v>
      </c>
      <c r="B34" s="11"/>
      <c r="C34" s="1526"/>
      <c r="D34" s="745"/>
      <c r="E34" s="745"/>
      <c r="F34" s="781"/>
      <c r="G34" s="413"/>
      <c r="H34" s="625"/>
      <c r="I34" s="745"/>
      <c r="J34" s="745"/>
      <c r="K34" s="625"/>
      <c r="L34" s="745"/>
      <c r="M34" s="745"/>
      <c r="N34" s="981">
        <v>18</v>
      </c>
    </row>
    <row r="35" spans="1:14">
      <c r="A35" s="1017">
        <v>19</v>
      </c>
      <c r="B35" s="11"/>
      <c r="C35" s="1527"/>
      <c r="D35" s="1019"/>
      <c r="E35" s="1019"/>
      <c r="F35" s="781"/>
      <c r="G35" s="413"/>
      <c r="H35" s="625"/>
      <c r="I35" s="1019"/>
      <c r="J35" s="1019"/>
      <c r="K35" s="625"/>
      <c r="L35" s="1019"/>
      <c r="M35" s="1019"/>
      <c r="N35" s="981">
        <v>19</v>
      </c>
    </row>
    <row r="36" spans="1:14">
      <c r="A36" s="1017">
        <v>20</v>
      </c>
      <c r="B36" s="688"/>
      <c r="C36" s="1526"/>
      <c r="D36" s="745"/>
      <c r="E36" s="745"/>
      <c r="F36" s="781"/>
      <c r="G36" s="413"/>
      <c r="H36" s="625"/>
      <c r="I36" s="745"/>
      <c r="J36" s="745"/>
      <c r="K36" s="625"/>
      <c r="L36" s="745"/>
      <c r="M36" s="745"/>
      <c r="N36" s="981">
        <v>20</v>
      </c>
    </row>
    <row r="37" spans="1:14">
      <c r="A37" s="1017">
        <v>21</v>
      </c>
      <c r="B37" s="11"/>
      <c r="C37" s="1526"/>
      <c r="D37" s="745"/>
      <c r="E37" s="745"/>
      <c r="F37" s="781"/>
      <c r="G37" s="413"/>
      <c r="H37" s="625"/>
      <c r="I37" s="745"/>
      <c r="J37" s="745"/>
      <c r="K37" s="625"/>
      <c r="L37" s="745"/>
      <c r="M37" s="745"/>
      <c r="N37" s="981">
        <v>21</v>
      </c>
    </row>
    <row r="38" spans="1:14">
      <c r="A38" s="1017">
        <v>22</v>
      </c>
      <c r="B38" s="11"/>
      <c r="C38" s="1526"/>
      <c r="D38" s="745"/>
      <c r="E38" s="745"/>
      <c r="F38" s="781"/>
      <c r="G38" s="413"/>
      <c r="H38" s="625"/>
      <c r="I38" s="745"/>
      <c r="J38" s="745"/>
      <c r="K38" s="625"/>
      <c r="L38" s="745"/>
      <c r="M38" s="745"/>
      <c r="N38" s="981">
        <v>22</v>
      </c>
    </row>
    <row r="39" spans="1:14">
      <c r="A39" s="1017">
        <v>23</v>
      </c>
      <c r="B39" s="11"/>
      <c r="C39" s="1526"/>
      <c r="D39" s="745"/>
      <c r="E39" s="745"/>
      <c r="F39" s="781"/>
      <c r="G39" s="413"/>
      <c r="H39" s="625"/>
      <c r="I39" s="745"/>
      <c r="J39" s="745"/>
      <c r="K39" s="625"/>
      <c r="L39" s="745"/>
      <c r="M39" s="745"/>
      <c r="N39" s="981">
        <v>23</v>
      </c>
    </row>
    <row r="40" spans="1:14">
      <c r="A40" s="1017">
        <v>24</v>
      </c>
      <c r="B40" s="11"/>
      <c r="C40" s="1526"/>
      <c r="D40" s="745"/>
      <c r="E40" s="745"/>
      <c r="F40" s="781"/>
      <c r="G40" s="413"/>
      <c r="H40" s="625"/>
      <c r="I40" s="745"/>
      <c r="J40" s="745"/>
      <c r="K40" s="625"/>
      <c r="L40" s="745"/>
      <c r="M40" s="745"/>
      <c r="N40" s="981">
        <v>24</v>
      </c>
    </row>
    <row r="41" spans="1:14">
      <c r="A41" s="1017">
        <v>25</v>
      </c>
      <c r="B41" s="11"/>
      <c r="C41" s="1526"/>
      <c r="D41" s="745"/>
      <c r="E41" s="745"/>
      <c r="F41" s="781"/>
      <c r="G41" s="413"/>
      <c r="H41" s="625"/>
      <c r="I41" s="745"/>
      <c r="J41" s="745"/>
      <c r="K41" s="625"/>
      <c r="L41" s="745"/>
      <c r="M41" s="745"/>
      <c r="N41" s="981">
        <v>25</v>
      </c>
    </row>
    <row r="42" spans="1:14">
      <c r="A42" s="1017">
        <v>26</v>
      </c>
      <c r="B42" s="11"/>
      <c r="C42" s="1526"/>
      <c r="D42" s="745"/>
      <c r="E42" s="745"/>
      <c r="F42" s="781"/>
      <c r="G42" s="413"/>
      <c r="H42" s="625"/>
      <c r="I42" s="745"/>
      <c r="J42" s="745"/>
      <c r="K42" s="625"/>
      <c r="L42" s="745"/>
      <c r="M42" s="745"/>
      <c r="N42" s="981">
        <v>26</v>
      </c>
    </row>
    <row r="43" spans="1:14">
      <c r="A43" s="1017">
        <v>27</v>
      </c>
      <c r="B43" s="11"/>
      <c r="C43" s="1526"/>
      <c r="D43" s="745"/>
      <c r="E43" s="745"/>
      <c r="F43" s="781"/>
      <c r="G43" s="413"/>
      <c r="H43" s="625"/>
      <c r="I43" s="745"/>
      <c r="J43" s="745"/>
      <c r="K43" s="625"/>
      <c r="L43" s="745"/>
      <c r="M43" s="745"/>
      <c r="N43" s="981">
        <v>27</v>
      </c>
    </row>
    <row r="44" spans="1:14">
      <c r="A44" s="1017">
        <v>28</v>
      </c>
      <c r="B44" s="11"/>
      <c r="C44" s="1526"/>
      <c r="D44" s="745"/>
      <c r="E44" s="745"/>
      <c r="F44" s="781"/>
      <c r="G44" s="413"/>
      <c r="H44" s="625"/>
      <c r="I44" s="745"/>
      <c r="J44" s="745"/>
      <c r="K44" s="625"/>
      <c r="L44" s="745"/>
      <c r="M44" s="745"/>
      <c r="N44" s="981">
        <v>28</v>
      </c>
    </row>
    <row r="45" spans="1:14">
      <c r="A45" s="1017">
        <v>29</v>
      </c>
      <c r="B45" s="11"/>
      <c r="C45" s="1526"/>
      <c r="D45" s="745"/>
      <c r="E45" s="745"/>
      <c r="F45" s="781"/>
      <c r="G45" s="413"/>
      <c r="H45" s="625"/>
      <c r="I45" s="745"/>
      <c r="J45" s="745"/>
      <c r="K45" s="625"/>
      <c r="L45" s="745"/>
      <c r="M45" s="745"/>
      <c r="N45" s="981">
        <v>29</v>
      </c>
    </row>
    <row r="46" spans="1:14">
      <c r="A46" s="1017">
        <v>30</v>
      </c>
      <c r="B46" s="11"/>
      <c r="C46" s="1526"/>
      <c r="D46" s="745"/>
      <c r="E46" s="745"/>
      <c r="F46" s="781"/>
      <c r="G46" s="413"/>
      <c r="H46" s="625"/>
      <c r="I46" s="745"/>
      <c r="J46" s="745"/>
      <c r="K46" s="625"/>
      <c r="L46" s="745"/>
      <c r="M46" s="745"/>
      <c r="N46" s="981">
        <v>30</v>
      </c>
    </row>
    <row r="47" spans="1:14">
      <c r="A47" s="1017">
        <v>31</v>
      </c>
      <c r="B47" s="11"/>
      <c r="C47" s="1527"/>
      <c r="D47" s="1019"/>
      <c r="E47" s="1019"/>
      <c r="F47" s="781"/>
      <c r="G47" s="413"/>
      <c r="H47" s="625"/>
      <c r="I47" s="1019"/>
      <c r="J47" s="1019"/>
      <c r="K47" s="625"/>
      <c r="L47" s="1019"/>
      <c r="M47" s="1019"/>
      <c r="N47" s="981">
        <v>31</v>
      </c>
    </row>
    <row r="48" spans="1:14">
      <c r="A48" s="1017">
        <v>32</v>
      </c>
      <c r="B48" s="688"/>
      <c r="C48" s="1526"/>
      <c r="D48" s="745"/>
      <c r="E48" s="745"/>
      <c r="F48" s="781"/>
      <c r="G48" s="413"/>
      <c r="H48" s="625"/>
      <c r="I48" s="745"/>
      <c r="J48" s="745"/>
      <c r="K48" s="625"/>
      <c r="L48" s="745"/>
      <c r="M48" s="745"/>
      <c r="N48" s="981">
        <v>32</v>
      </c>
    </row>
    <row r="49" spans="1:14">
      <c r="A49" s="1017">
        <v>33</v>
      </c>
      <c r="B49" s="11"/>
      <c r="C49" s="1526"/>
      <c r="D49" s="745"/>
      <c r="E49" s="745"/>
      <c r="F49" s="781"/>
      <c r="G49" s="413"/>
      <c r="H49" s="625"/>
      <c r="I49" s="745"/>
      <c r="J49" s="745"/>
      <c r="K49" s="625"/>
      <c r="L49" s="745"/>
      <c r="M49" s="745"/>
      <c r="N49" s="981">
        <v>33</v>
      </c>
    </row>
    <row r="50" spans="1:14">
      <c r="A50" s="1017">
        <v>34</v>
      </c>
      <c r="B50" s="11"/>
      <c r="C50" s="1526"/>
      <c r="D50" s="745"/>
      <c r="E50" s="745"/>
      <c r="F50" s="781"/>
      <c r="G50" s="413"/>
      <c r="H50" s="625"/>
      <c r="I50" s="745"/>
      <c r="J50" s="745"/>
      <c r="K50" s="625"/>
      <c r="L50" s="745"/>
      <c r="M50" s="745"/>
      <c r="N50" s="981">
        <v>34</v>
      </c>
    </row>
    <row r="51" spans="1:14">
      <c r="A51" s="1017">
        <v>35</v>
      </c>
      <c r="B51" s="11"/>
      <c r="C51" s="1526"/>
      <c r="D51" s="745"/>
      <c r="E51" s="745"/>
      <c r="F51" s="781"/>
      <c r="G51" s="413"/>
      <c r="H51" s="625"/>
      <c r="I51" s="745"/>
      <c r="J51" s="745"/>
      <c r="K51" s="625"/>
      <c r="L51" s="745"/>
      <c r="M51" s="745"/>
      <c r="N51" s="981">
        <v>35</v>
      </c>
    </row>
    <row r="52" spans="1:14">
      <c r="A52" s="1017">
        <v>36</v>
      </c>
      <c r="B52" s="11"/>
      <c r="C52" s="1526"/>
      <c r="D52" s="745"/>
      <c r="E52" s="745"/>
      <c r="F52" s="781"/>
      <c r="G52" s="413"/>
      <c r="H52" s="625"/>
      <c r="I52" s="745"/>
      <c r="J52" s="745"/>
      <c r="K52" s="625"/>
      <c r="L52" s="745"/>
      <c r="M52" s="745"/>
      <c r="N52" s="981">
        <v>36</v>
      </c>
    </row>
    <row r="53" spans="1:14">
      <c r="A53" s="1017">
        <v>37</v>
      </c>
      <c r="B53" s="11"/>
      <c r="C53" s="1526"/>
      <c r="D53" s="745"/>
      <c r="E53" s="745"/>
      <c r="F53" s="781"/>
      <c r="G53" s="413"/>
      <c r="H53" s="625"/>
      <c r="I53" s="745"/>
      <c r="J53" s="745"/>
      <c r="K53" s="625"/>
      <c r="L53" s="745"/>
      <c r="M53" s="745"/>
      <c r="N53" s="981">
        <v>37</v>
      </c>
    </row>
    <row r="54" spans="1:14">
      <c r="A54" s="1017">
        <v>38</v>
      </c>
      <c r="B54" s="11"/>
      <c r="C54" s="1526"/>
      <c r="D54" s="745"/>
      <c r="E54" s="745"/>
      <c r="F54" s="781"/>
      <c r="G54" s="413"/>
      <c r="H54" s="625"/>
      <c r="I54" s="745"/>
      <c r="J54" s="745"/>
      <c r="K54" s="625"/>
      <c r="L54" s="745"/>
      <c r="M54" s="745"/>
      <c r="N54" s="981">
        <v>38</v>
      </c>
    </row>
    <row r="55" spans="1:14">
      <c r="A55" s="1017">
        <v>39</v>
      </c>
      <c r="B55" s="11"/>
      <c r="C55" s="1526"/>
      <c r="D55" s="745"/>
      <c r="E55" s="745"/>
      <c r="F55" s="781"/>
      <c r="G55" s="413"/>
      <c r="H55" s="625"/>
      <c r="I55" s="745"/>
      <c r="J55" s="745"/>
      <c r="K55" s="625"/>
      <c r="L55" s="745"/>
      <c r="M55" s="745"/>
      <c r="N55" s="981">
        <v>39</v>
      </c>
    </row>
    <row r="56" spans="1:14">
      <c r="A56" s="1017">
        <v>40</v>
      </c>
      <c r="B56" s="11"/>
      <c r="C56" s="1526"/>
      <c r="D56" s="745"/>
      <c r="E56" s="745"/>
      <c r="F56" s="781"/>
      <c r="G56" s="413"/>
      <c r="H56" s="625"/>
      <c r="I56" s="745"/>
      <c r="J56" s="745"/>
      <c r="K56" s="625"/>
      <c r="L56" s="745"/>
      <c r="M56" s="745"/>
      <c r="N56" s="981">
        <v>40</v>
      </c>
    </row>
    <row r="57" spans="1:14">
      <c r="A57" s="1017">
        <v>41</v>
      </c>
      <c r="B57" s="11"/>
      <c r="C57" s="1526"/>
      <c r="D57" s="745"/>
      <c r="E57" s="745"/>
      <c r="F57" s="781"/>
      <c r="G57" s="413"/>
      <c r="H57" s="625"/>
      <c r="I57" s="745"/>
      <c r="J57" s="745"/>
      <c r="K57" s="625"/>
      <c r="L57" s="745"/>
      <c r="M57" s="745"/>
      <c r="N57" s="981">
        <v>41</v>
      </c>
    </row>
    <row r="58" spans="1:14">
      <c r="A58" s="1017">
        <v>42</v>
      </c>
      <c r="B58" s="11"/>
      <c r="C58" s="1526"/>
      <c r="D58" s="745"/>
      <c r="E58" s="745"/>
      <c r="F58" s="781"/>
      <c r="G58" s="413"/>
      <c r="H58" s="625"/>
      <c r="I58" s="745"/>
      <c r="J58" s="745"/>
      <c r="K58" s="625"/>
      <c r="L58" s="745"/>
      <c r="M58" s="745"/>
      <c r="N58" s="981">
        <v>42</v>
      </c>
    </row>
    <row r="59" spans="1:14">
      <c r="A59" s="1017">
        <v>43</v>
      </c>
      <c r="B59" s="11"/>
      <c r="C59" s="1526"/>
      <c r="D59" s="745"/>
      <c r="E59" s="745"/>
      <c r="F59" s="781"/>
      <c r="G59" s="413"/>
      <c r="H59" s="625"/>
      <c r="I59" s="745"/>
      <c r="J59" s="745"/>
      <c r="K59" s="625"/>
      <c r="L59" s="745"/>
      <c r="M59" s="745"/>
      <c r="N59" s="981">
        <v>43</v>
      </c>
    </row>
    <row r="60" spans="1:14">
      <c r="A60" s="1017">
        <v>44</v>
      </c>
      <c r="B60" s="11"/>
      <c r="C60" s="1526"/>
      <c r="D60" s="745"/>
      <c r="E60" s="745"/>
      <c r="F60" s="781"/>
      <c r="G60" s="413"/>
      <c r="H60" s="625"/>
      <c r="I60" s="745"/>
      <c r="J60" s="745"/>
      <c r="K60" s="625"/>
      <c r="L60" s="745"/>
      <c r="M60" s="745"/>
      <c r="N60" s="981">
        <v>44</v>
      </c>
    </row>
    <row r="61" spans="1:14">
      <c r="A61" s="546">
        <v>45</v>
      </c>
      <c r="B61" s="11"/>
      <c r="C61" s="1528"/>
      <c r="D61" s="1020"/>
      <c r="E61" s="1020"/>
      <c r="F61" s="654"/>
      <c r="G61" s="92"/>
      <c r="H61" s="625"/>
      <c r="I61" s="1020"/>
      <c r="J61" s="1020"/>
      <c r="K61" s="625"/>
      <c r="L61" s="1020"/>
      <c r="M61" s="1020"/>
      <c r="N61" s="981">
        <v>45</v>
      </c>
    </row>
    <row r="62" spans="1:14" ht="15.75" thickBot="1">
      <c r="A62" s="1021">
        <v>46</v>
      </c>
      <c r="B62" s="1022" t="s">
        <v>2616</v>
      </c>
      <c r="C62" s="1023">
        <f>SUM(C17:C61)</f>
        <v>0</v>
      </c>
      <c r="D62" s="1023">
        <f>SUM(D17:D61)</f>
        <v>0</v>
      </c>
      <c r="E62" s="1023">
        <f>SUM(E17:E61)</f>
        <v>0</v>
      </c>
      <c r="F62" s="657">
        <f>SUM(F17:F61)</f>
        <v>248134</v>
      </c>
      <c r="G62" s="1024"/>
      <c r="H62" s="1025"/>
      <c r="I62" s="1023">
        <f>SUM(I17:I61)</f>
        <v>-1093</v>
      </c>
      <c r="J62" s="1023">
        <f>SUM(J17:J61)</f>
        <v>0</v>
      </c>
      <c r="K62" s="1025"/>
      <c r="L62" s="1023">
        <f>SUM(L17:L61)</f>
        <v>110543</v>
      </c>
      <c r="M62" s="1023">
        <f>SUM(M17:M61)</f>
        <v>137591</v>
      </c>
      <c r="N62" s="1026">
        <v>46</v>
      </c>
    </row>
    <row r="63" spans="1:14" ht="15.75">
      <c r="A63" s="11" t="s">
        <v>1527</v>
      </c>
      <c r="B63" s="11"/>
      <c r="C63" s="512" t="s">
        <v>3904</v>
      </c>
      <c r="D63" s="11"/>
      <c r="E63" s="11"/>
      <c r="F63" s="11"/>
      <c r="G63" s="11"/>
      <c r="H63" s="11"/>
      <c r="I63" s="512"/>
      <c r="J63" s="512" t="s">
        <v>3904</v>
      </c>
      <c r="M63" t="s">
        <v>1527</v>
      </c>
    </row>
    <row r="64" spans="1:14">
      <c r="A64" s="126" t="s">
        <v>2559</v>
      </c>
      <c r="B64" s="126"/>
      <c r="C64" s="126"/>
      <c r="D64" s="126"/>
      <c r="E64" s="126"/>
      <c r="F64" s="126"/>
      <c r="G64" s="126" t="s">
        <v>2560</v>
      </c>
      <c r="H64" s="126"/>
      <c r="I64" s="126"/>
      <c r="J64" s="126"/>
      <c r="K64" s="126"/>
      <c r="L64" s="126"/>
      <c r="M64" s="126"/>
      <c r="N64" s="126"/>
    </row>
    <row r="72" spans="1:7">
      <c r="A72" s="11"/>
      <c r="B72" s="11"/>
      <c r="C72" s="11"/>
      <c r="D72" s="11"/>
      <c r="E72" s="11"/>
      <c r="F72" s="11"/>
      <c r="G72" s="875"/>
    </row>
    <row r="99" spans="1:1">
      <c r="A99" s="875"/>
    </row>
  </sheetData>
  <customSheetViews>
    <customSheetView guid="{2AF3F5E9-4F61-4561-B177-4F48CBC3D886}" scale="87" colorId="22" fitToPage="1" topLeftCell="C1">
      <selection activeCell="M17" sqref="M17"/>
      <colBreaks count="1" manualBreakCount="1">
        <brk id="6" max="1048575" man="1"/>
      </colBreaks>
      <pageMargins left="0.4" right="0.4" top="0.3" bottom="0.3" header="0.5" footer="0.5"/>
      <pageSetup scale="69" fitToWidth="2" orientation="portrait" r:id="rId1"/>
      <headerFooter alignWithMargins="0"/>
    </customSheetView>
    <customSheetView guid="{D7BBBF77-F838-4AB2-B5F9-DD407B90DD55}" scale="87" colorId="22" fitToPage="1" topLeftCell="C1">
      <selection activeCell="M17" sqref="M17"/>
      <colBreaks count="1" manualBreakCount="1">
        <brk id="6" max="1048575" man="1"/>
      </colBreaks>
      <pageMargins left="0.4" right="0.4" top="0.3" bottom="0.3" header="0.5" footer="0.5"/>
      <pageSetup scale="69" fitToWidth="2" orientation="portrait" r:id="rId2"/>
      <headerFooter alignWithMargins="0"/>
    </customSheetView>
    <customSheetView guid="{4C413893-8AAD-4C6B-9F27-B589EDCD884E}" scale="87" colorId="22" showPageBreaks="1" fitToPage="1" printArea="1" topLeftCell="C4">
      <selection activeCell="G1" sqref="G1:N64"/>
      <colBreaks count="1" manualBreakCount="1">
        <brk id="6" max="1048575" man="1"/>
      </colBreaks>
      <pageMargins left="0.4" right="0.4" top="0.3" bottom="0.3" header="0.5" footer="0.5"/>
      <pageSetup scale="69" orientation="portrait" r:id="rId3"/>
      <headerFooter alignWithMargins="0"/>
    </customSheetView>
    <customSheetView guid="{A5549170-DBF5-42F1-9039-D999624B11D4}" scale="87" colorId="22" showPageBreaks="1" fitToPage="1">
      <selection activeCell="I19" sqref="I19"/>
      <colBreaks count="1" manualBreakCount="1">
        <brk id="6" max="1048575" man="1"/>
      </colBreaks>
      <pageMargins left="0.4" right="0.4" top="0.3" bottom="0.3" header="0.5" footer="0.5"/>
      <pageSetup scale="64" fitToWidth="2" orientation="portrait" r:id="rId4"/>
      <headerFooter alignWithMargins="0"/>
    </customSheetView>
    <customSheetView guid="{A483E518-C1FA-4CA5-BC5D-12DF2516F4BA}" scale="87" colorId="22" showPageBreaks="1" fitToPage="1" printArea="1">
      <selection activeCell="M17" sqref="M17"/>
      <colBreaks count="1" manualBreakCount="1">
        <brk id="6" max="1048575" man="1"/>
      </colBreaks>
      <pageMargins left="0.4" right="0.4" top="0.3" bottom="0.3" header="0.5" footer="0.5"/>
      <pageSetup scale="10" fitToWidth="2" orientation="portrait" r:id="rId5"/>
      <headerFooter alignWithMargins="0"/>
    </customSheetView>
    <customSheetView guid="{7F4D4B31-14C7-431F-8554-797D686306A3}" scale="87" colorId="22" showPageBreaks="1" fitToPage="1" printArea="1">
      <selection activeCell="M17" sqref="M17"/>
      <colBreaks count="1" manualBreakCount="1">
        <brk id="6" max="1048575" man="1"/>
      </colBreaks>
      <pageMargins left="0.4" right="0.4" top="0.3" bottom="0.3" header="0.5" footer="0.5"/>
      <pageSetup scale="10" fitToWidth="2" orientation="portrait" r:id="rId6"/>
      <headerFooter alignWithMargins="0"/>
    </customSheetView>
  </customSheetViews>
  <phoneticPr fontId="83" type="noConversion"/>
  <pageMargins left="0.4" right="0.4" top="0.3" bottom="0.3" header="0.5" footer="0.5"/>
  <pageSetup scale="69" fitToWidth="2" orientation="portrait" r:id="rId7"/>
  <headerFooter alignWithMargins="0"/>
  <colBreaks count="1" manualBreakCount="1">
    <brk id="6" max="1048575" man="1"/>
  </colBreaks>
  <customProperties>
    <customPr name="_pios_id" r:id="rId8"/>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0"/>
  <sheetViews>
    <sheetView workbookViewId="0"/>
  </sheetViews>
  <sheetFormatPr defaultColWidth="9.77734375" defaultRowHeight="15"/>
  <cols>
    <col min="1" max="1" width="4.77734375" customWidth="1"/>
    <col min="2" max="2" width="32.33203125" customWidth="1"/>
    <col min="3" max="3" width="31.77734375" customWidth="1"/>
    <col min="4" max="4" width="24.77734375" customWidth="1"/>
    <col min="5" max="5" width="26.33203125" customWidth="1"/>
    <col min="6" max="6" width="1.77734375" customWidth="1"/>
    <col min="7" max="7" width="21.77734375" customWidth="1"/>
    <col min="8" max="8" width="23.77734375" customWidth="1"/>
    <col min="9" max="9" width="17.21875" customWidth="1"/>
    <col min="10" max="10" width="29.5546875" customWidth="1"/>
    <col min="11" max="11" width="18.77734375" customWidth="1"/>
    <col min="12" max="12" width="7.44140625" customWidth="1"/>
  </cols>
  <sheetData>
    <row r="1" spans="1:13" ht="15.75" thickBot="1">
      <c r="A1" t="str">
        <f>'Data sheet'!A53</f>
        <v>Annual Report of New York American Water Company, Inc.  - Service Area 2                          Year Ended  December 31, 2018</v>
      </c>
      <c r="G1" t="str">
        <f>'Data sheet'!A53</f>
        <v>Annual Report of New York American Water Company, Inc.  - Service Area 2                          Year Ended  December 31, 2018</v>
      </c>
    </row>
    <row r="2" spans="1:13">
      <c r="A2" s="89"/>
      <c r="B2" s="90"/>
      <c r="C2" s="90"/>
      <c r="D2" s="90"/>
      <c r="E2" s="91"/>
      <c r="F2" s="89"/>
      <c r="G2" s="90"/>
      <c r="H2" s="90"/>
      <c r="I2" s="90"/>
      <c r="J2" s="90"/>
      <c r="K2" s="90"/>
      <c r="L2" s="91"/>
      <c r="M2" s="92"/>
    </row>
    <row r="3" spans="1:13" ht="16.5" thickBot="1">
      <c r="A3" s="1027" t="s">
        <v>2561</v>
      </c>
      <c r="B3" s="1028"/>
      <c r="C3" s="134"/>
      <c r="D3" s="134"/>
      <c r="E3" s="135"/>
      <c r="F3" s="1027" t="s">
        <v>2562</v>
      </c>
      <c r="G3" s="1028"/>
      <c r="H3" s="1028"/>
      <c r="I3" s="134"/>
      <c r="J3" s="134"/>
      <c r="K3" s="134"/>
      <c r="L3" s="351"/>
      <c r="M3" s="92"/>
    </row>
    <row r="4" spans="1:13" ht="15.75">
      <c r="A4" s="125"/>
      <c r="B4" s="93"/>
      <c r="C4" s="126"/>
      <c r="D4" s="126"/>
      <c r="E4" s="127"/>
      <c r="F4" s="125"/>
      <c r="G4" s="93"/>
      <c r="H4" s="93"/>
      <c r="I4" s="126"/>
      <c r="J4" s="126"/>
      <c r="K4" s="126"/>
      <c r="L4" s="349"/>
    </row>
    <row r="5" spans="1:13">
      <c r="A5" s="92" t="s">
        <v>2563</v>
      </c>
      <c r="B5" s="11"/>
      <c r="C5" s="11"/>
      <c r="D5" s="11" t="s">
        <v>2564</v>
      </c>
      <c r="E5" s="349"/>
      <c r="F5" s="92"/>
      <c r="G5" s="11" t="s">
        <v>2565</v>
      </c>
      <c r="H5" s="11"/>
      <c r="I5" s="11"/>
      <c r="J5" s="11" t="s">
        <v>2566</v>
      </c>
      <c r="K5" s="11"/>
      <c r="L5" s="349"/>
    </row>
    <row r="6" spans="1:13">
      <c r="A6" s="92" t="s">
        <v>2567</v>
      </c>
      <c r="B6" s="11"/>
      <c r="C6" s="11"/>
      <c r="D6" s="11" t="s">
        <v>2568</v>
      </c>
      <c r="E6" s="349"/>
      <c r="F6" s="92"/>
      <c r="G6" s="11" t="s">
        <v>2569</v>
      </c>
      <c r="H6" s="11"/>
      <c r="I6" s="11"/>
      <c r="J6" s="11" t="s">
        <v>2570</v>
      </c>
      <c r="K6" s="11"/>
      <c r="L6" s="349"/>
    </row>
    <row r="7" spans="1:13">
      <c r="A7" s="92" t="s">
        <v>2571</v>
      </c>
      <c r="B7" s="11"/>
      <c r="C7" s="11"/>
      <c r="D7" s="11" t="s">
        <v>2572</v>
      </c>
      <c r="E7" s="349"/>
      <c r="F7" s="92"/>
      <c r="G7" s="11" t="s">
        <v>2573</v>
      </c>
      <c r="H7" s="11"/>
      <c r="I7" s="11"/>
      <c r="J7" s="11" t="s">
        <v>2574</v>
      </c>
      <c r="K7" s="11"/>
      <c r="L7" s="349"/>
    </row>
    <row r="8" spans="1:13">
      <c r="A8" s="92" t="s">
        <v>2575</v>
      </c>
      <c r="B8" s="11"/>
      <c r="C8" s="11"/>
      <c r="D8" s="11" t="s">
        <v>2576</v>
      </c>
      <c r="E8" s="349"/>
      <c r="F8" s="92"/>
      <c r="G8" s="11" t="s">
        <v>2577</v>
      </c>
      <c r="H8" s="11"/>
      <c r="I8" s="11"/>
      <c r="J8" s="11" t="s">
        <v>2578</v>
      </c>
      <c r="K8" s="11"/>
      <c r="L8" s="349"/>
    </row>
    <row r="9" spans="1:13">
      <c r="A9" s="92" t="s">
        <v>2579</v>
      </c>
      <c r="B9" s="11"/>
      <c r="C9" s="11"/>
      <c r="D9" s="11" t="s">
        <v>2580</v>
      </c>
      <c r="E9" s="349"/>
      <c r="F9" s="92"/>
      <c r="G9" s="11" t="s">
        <v>2581</v>
      </c>
      <c r="H9" s="11"/>
      <c r="I9" s="11"/>
      <c r="J9" s="11" t="s">
        <v>2582</v>
      </c>
      <c r="K9" s="11"/>
      <c r="L9" s="349"/>
    </row>
    <row r="10" spans="1:13">
      <c r="A10" s="92" t="s">
        <v>2583</v>
      </c>
      <c r="B10" s="11"/>
      <c r="C10" s="11"/>
      <c r="D10" s="11" t="s">
        <v>2584</v>
      </c>
      <c r="E10" s="349"/>
      <c r="F10" s="92"/>
      <c r="G10" s="11" t="s">
        <v>2585</v>
      </c>
      <c r="H10" s="11"/>
      <c r="I10" s="11"/>
      <c r="J10" s="11"/>
      <c r="K10" s="11"/>
      <c r="L10" s="349"/>
    </row>
    <row r="11" spans="1:13">
      <c r="A11" s="92" t="s">
        <v>2586</v>
      </c>
      <c r="B11" s="11"/>
      <c r="C11" s="11"/>
      <c r="D11" s="11" t="s">
        <v>2587</v>
      </c>
      <c r="E11" s="349"/>
      <c r="F11" s="92"/>
      <c r="G11" s="11" t="s">
        <v>2588</v>
      </c>
      <c r="H11" s="11"/>
      <c r="I11" s="11"/>
      <c r="J11" s="11"/>
      <c r="K11" s="11"/>
      <c r="L11" s="349"/>
    </row>
    <row r="12" spans="1:13">
      <c r="A12" s="92" t="s">
        <v>2589</v>
      </c>
      <c r="B12" s="11"/>
      <c r="C12" s="11"/>
      <c r="D12" s="11" t="s">
        <v>2590</v>
      </c>
      <c r="E12" s="349"/>
      <c r="F12" s="92"/>
      <c r="G12" s="11" t="s">
        <v>2591</v>
      </c>
      <c r="H12" s="11"/>
      <c r="I12" s="11"/>
      <c r="J12" s="11"/>
      <c r="K12" s="11"/>
      <c r="L12" s="349"/>
    </row>
    <row r="13" spans="1:13">
      <c r="A13" s="92" t="s">
        <v>2592</v>
      </c>
      <c r="B13" s="11"/>
      <c r="C13" s="11"/>
      <c r="D13" s="11" t="s">
        <v>3904</v>
      </c>
      <c r="E13" s="349"/>
      <c r="F13" s="92"/>
      <c r="G13" s="11" t="s">
        <v>672</v>
      </c>
      <c r="H13" s="11"/>
      <c r="I13" s="11"/>
      <c r="J13" s="11"/>
      <c r="K13" s="11"/>
      <c r="L13" s="349"/>
    </row>
    <row r="14" spans="1:13">
      <c r="A14" s="92" t="s">
        <v>673</v>
      </c>
      <c r="B14" s="11"/>
      <c r="C14" s="11"/>
      <c r="D14" s="11"/>
      <c r="E14" s="349"/>
      <c r="F14" s="92"/>
      <c r="G14" s="11"/>
      <c r="H14" s="11"/>
      <c r="I14" s="11"/>
      <c r="J14" s="11"/>
      <c r="K14" s="11"/>
      <c r="L14" s="349"/>
    </row>
    <row r="15" spans="1:13">
      <c r="A15" s="92" t="s">
        <v>674</v>
      </c>
      <c r="B15" s="11"/>
      <c r="C15" s="11"/>
      <c r="D15" s="11"/>
      <c r="E15" s="349"/>
      <c r="F15" s="92"/>
      <c r="G15" s="11"/>
      <c r="H15" s="11"/>
      <c r="I15" s="11"/>
      <c r="J15" s="11"/>
      <c r="K15" s="11"/>
      <c r="L15" s="349"/>
    </row>
    <row r="16" spans="1:13">
      <c r="A16" s="92" t="s">
        <v>675</v>
      </c>
      <c r="B16" s="11"/>
      <c r="C16" s="11"/>
      <c r="D16" s="11"/>
      <c r="E16" s="349"/>
      <c r="F16" s="92"/>
      <c r="G16" s="11"/>
      <c r="H16" s="11"/>
      <c r="I16" s="11"/>
      <c r="J16" s="11"/>
      <c r="K16" s="11"/>
      <c r="L16" s="349"/>
    </row>
    <row r="17" spans="1:12">
      <c r="A17" s="92" t="s">
        <v>676</v>
      </c>
      <c r="B17" s="11"/>
      <c r="C17" s="11"/>
      <c r="D17" s="11"/>
      <c r="E17" s="349"/>
      <c r="F17" s="92"/>
      <c r="G17" s="11"/>
      <c r="H17" s="11"/>
      <c r="I17" s="11"/>
      <c r="J17" s="11"/>
      <c r="K17" s="11"/>
      <c r="L17" s="349"/>
    </row>
    <row r="18" spans="1:12">
      <c r="A18" s="92" t="s">
        <v>677</v>
      </c>
      <c r="B18" s="11"/>
      <c r="C18" s="11"/>
      <c r="D18" s="11"/>
      <c r="E18" s="349"/>
      <c r="F18" s="92"/>
      <c r="G18" s="11"/>
      <c r="H18" s="11"/>
      <c r="I18" s="11"/>
      <c r="J18" s="11"/>
      <c r="K18" s="11"/>
      <c r="L18" s="349"/>
    </row>
    <row r="19" spans="1:12">
      <c r="A19" s="92" t="s">
        <v>678</v>
      </c>
      <c r="B19" s="11"/>
      <c r="C19" s="11"/>
      <c r="D19" s="11"/>
      <c r="E19" s="349"/>
      <c r="F19" s="92"/>
      <c r="G19" s="11"/>
      <c r="H19" s="11"/>
      <c r="I19" s="11"/>
      <c r="J19" s="11"/>
      <c r="K19" s="11"/>
      <c r="L19" s="349"/>
    </row>
    <row r="20" spans="1:12">
      <c r="A20" s="92" t="s">
        <v>679</v>
      </c>
      <c r="B20" s="11" t="s">
        <v>3904</v>
      </c>
      <c r="C20" s="11"/>
      <c r="D20" s="11"/>
      <c r="E20" s="349"/>
      <c r="F20" s="92"/>
      <c r="G20" s="11"/>
      <c r="H20" s="11"/>
      <c r="I20" s="11"/>
      <c r="J20" s="11"/>
      <c r="K20" s="11"/>
      <c r="L20" s="349"/>
    </row>
    <row r="21" spans="1:12">
      <c r="A21" s="92" t="s">
        <v>680</v>
      </c>
      <c r="B21" s="11" t="s">
        <v>3904</v>
      </c>
      <c r="C21" s="11"/>
      <c r="D21" s="11"/>
      <c r="E21" s="349"/>
      <c r="F21" s="92"/>
      <c r="G21" s="11"/>
      <c r="H21" s="11"/>
      <c r="I21" s="11"/>
      <c r="J21" s="11"/>
      <c r="K21" s="11"/>
      <c r="L21" s="349"/>
    </row>
    <row r="22" spans="1:12" ht="15.75" thickBot="1">
      <c r="A22" s="92"/>
      <c r="B22" s="11"/>
      <c r="C22" s="11"/>
      <c r="D22" s="11"/>
      <c r="E22" s="349"/>
      <c r="F22" s="92"/>
      <c r="G22" s="11"/>
      <c r="H22" s="11"/>
      <c r="I22" s="11"/>
      <c r="J22" s="11"/>
      <c r="K22" s="11"/>
      <c r="L22" s="349"/>
    </row>
    <row r="23" spans="1:12" ht="15.75" thickBot="1">
      <c r="A23" s="1029"/>
      <c r="B23" s="513" t="s">
        <v>681</v>
      </c>
      <c r="C23" s="866" t="s">
        <v>3820</v>
      </c>
      <c r="D23" s="866"/>
      <c r="E23" s="1030"/>
      <c r="F23" s="1031" t="s">
        <v>682</v>
      </c>
      <c r="G23" s="866"/>
      <c r="H23" s="1030"/>
      <c r="I23" s="1032" t="s">
        <v>683</v>
      </c>
      <c r="J23" s="1033"/>
      <c r="K23" s="1030" t="s">
        <v>684</v>
      </c>
      <c r="L23" s="1029"/>
    </row>
    <row r="24" spans="1:12">
      <c r="A24" s="1035" t="s">
        <v>1122</v>
      </c>
      <c r="B24" s="349"/>
      <c r="C24" s="11"/>
      <c r="D24" s="11"/>
      <c r="E24" s="349"/>
      <c r="F24" s="1031"/>
      <c r="G24" s="974" t="s">
        <v>685</v>
      </c>
      <c r="H24" s="1029" t="s">
        <v>686</v>
      </c>
      <c r="I24" s="127" t="s">
        <v>2620</v>
      </c>
      <c r="J24" s="127" t="s">
        <v>1697</v>
      </c>
      <c r="K24" s="127" t="s">
        <v>687</v>
      </c>
      <c r="L24" s="1035" t="s">
        <v>1122</v>
      </c>
    </row>
    <row r="25" spans="1:12" ht="15.75" thickBot="1">
      <c r="A25" s="1036" t="s">
        <v>1134</v>
      </c>
      <c r="B25" s="1037" t="s">
        <v>3281</v>
      </c>
      <c r="C25" s="1514" t="s">
        <v>3904</v>
      </c>
      <c r="D25" s="691" t="s">
        <v>3282</v>
      </c>
      <c r="E25" s="1507"/>
      <c r="F25" s="1038"/>
      <c r="G25" s="691" t="s">
        <v>3283</v>
      </c>
      <c r="H25" s="1036" t="s">
        <v>3284</v>
      </c>
      <c r="I25" s="1036" t="s">
        <v>3429</v>
      </c>
      <c r="J25" s="1036" t="s">
        <v>3430</v>
      </c>
      <c r="K25" s="1036" t="s">
        <v>3431</v>
      </c>
      <c r="L25" s="1036" t="s">
        <v>1134</v>
      </c>
    </row>
    <row r="26" spans="1:12">
      <c r="A26" s="1040">
        <v>1</v>
      </c>
      <c r="B26" s="349"/>
      <c r="C26" s="11"/>
      <c r="D26" s="11"/>
      <c r="E26" s="349"/>
      <c r="F26" s="1041"/>
      <c r="G26" s="1042"/>
      <c r="H26" s="294"/>
      <c r="I26" s="349"/>
      <c r="J26" s="294"/>
      <c r="K26" s="294"/>
      <c r="L26" s="1035">
        <v>1</v>
      </c>
    </row>
    <row r="27" spans="1:12">
      <c r="A27" s="1040">
        <v>2</v>
      </c>
      <c r="B27" s="349"/>
      <c r="C27" s="11"/>
      <c r="D27" s="11"/>
      <c r="E27" s="349"/>
      <c r="F27" s="1041"/>
      <c r="G27" s="1042"/>
      <c r="H27" s="294"/>
      <c r="I27" s="349"/>
      <c r="J27" s="294"/>
      <c r="K27" s="294"/>
      <c r="L27" s="1035">
        <v>2</v>
      </c>
    </row>
    <row r="28" spans="1:12">
      <c r="A28" s="1040">
        <v>3</v>
      </c>
      <c r="B28" s="1009" t="s">
        <v>962</v>
      </c>
      <c r="C28" s="11"/>
      <c r="D28" s="11"/>
      <c r="E28" s="349"/>
      <c r="F28" s="1041"/>
      <c r="G28" s="1843" t="s">
        <v>962</v>
      </c>
      <c r="H28" s="294"/>
      <c r="I28" s="349"/>
      <c r="J28" s="294"/>
      <c r="K28" s="294"/>
      <c r="L28" s="1035">
        <v>3</v>
      </c>
    </row>
    <row r="29" spans="1:12">
      <c r="A29" s="1040">
        <v>4</v>
      </c>
      <c r="B29" s="349"/>
      <c r="C29" s="11"/>
      <c r="D29" s="11"/>
      <c r="E29" s="349"/>
      <c r="F29" s="1041"/>
      <c r="G29" s="1042"/>
      <c r="H29" s="294"/>
      <c r="I29" s="349"/>
      <c r="J29" s="294"/>
      <c r="K29" s="294"/>
      <c r="L29" s="1035">
        <v>4</v>
      </c>
    </row>
    <row r="30" spans="1:12">
      <c r="A30" s="1040">
        <v>5</v>
      </c>
      <c r="B30" s="349"/>
      <c r="C30" s="11"/>
      <c r="D30" s="11"/>
      <c r="E30" s="349"/>
      <c r="F30" s="1041"/>
      <c r="G30" s="1042"/>
      <c r="H30" s="294"/>
      <c r="I30" s="349"/>
      <c r="J30" s="294"/>
      <c r="K30" s="294"/>
      <c r="L30" s="1035">
        <v>5</v>
      </c>
    </row>
    <row r="31" spans="1:12">
      <c r="A31" s="1040">
        <v>6</v>
      </c>
      <c r="B31" s="349"/>
      <c r="C31" s="11"/>
      <c r="D31" s="11"/>
      <c r="E31" s="349"/>
      <c r="F31" s="1041"/>
      <c r="G31" s="1042"/>
      <c r="H31" s="294"/>
      <c r="I31" s="349"/>
      <c r="J31" s="294"/>
      <c r="K31" s="294"/>
      <c r="L31" s="1035">
        <v>6</v>
      </c>
    </row>
    <row r="32" spans="1:12">
      <c r="A32" s="1040">
        <v>7</v>
      </c>
      <c r="B32" s="349"/>
      <c r="C32" s="11"/>
      <c r="D32" s="11"/>
      <c r="E32" s="349"/>
      <c r="F32" s="1041"/>
      <c r="G32" s="1042"/>
      <c r="H32" s="294"/>
      <c r="I32" s="349"/>
      <c r="J32" s="294"/>
      <c r="K32" s="294"/>
      <c r="L32" s="1035">
        <v>7</v>
      </c>
    </row>
    <row r="33" spans="1:12">
      <c r="A33" s="1040">
        <v>8</v>
      </c>
      <c r="B33" s="349"/>
      <c r="C33" s="11"/>
      <c r="D33" s="11"/>
      <c r="E33" s="349"/>
      <c r="F33" s="1041"/>
      <c r="G33" s="1042"/>
      <c r="H33" s="294"/>
      <c r="I33" s="349"/>
      <c r="J33" s="294"/>
      <c r="K33" s="294"/>
      <c r="L33" s="1035">
        <v>8</v>
      </c>
    </row>
    <row r="34" spans="1:12">
      <c r="A34" s="1040">
        <v>9</v>
      </c>
      <c r="B34" s="349"/>
      <c r="C34" s="11"/>
      <c r="D34" s="11"/>
      <c r="E34" s="349"/>
      <c r="F34" s="1041"/>
      <c r="G34" s="1042"/>
      <c r="H34" s="294"/>
      <c r="I34" s="349"/>
      <c r="J34" s="294"/>
      <c r="K34" s="294"/>
      <c r="L34" s="1035">
        <v>9</v>
      </c>
    </row>
    <row r="35" spans="1:12">
      <c r="A35" s="1040">
        <v>10</v>
      </c>
      <c r="B35" s="349"/>
      <c r="C35" s="11"/>
      <c r="D35" s="11"/>
      <c r="E35" s="349"/>
      <c r="F35" s="1041"/>
      <c r="G35" s="1042"/>
      <c r="H35" s="294"/>
      <c r="I35" s="349"/>
      <c r="J35" s="294"/>
      <c r="K35" s="294"/>
      <c r="L35" s="1035">
        <v>10</v>
      </c>
    </row>
    <row r="36" spans="1:12">
      <c r="A36" s="1040">
        <v>11</v>
      </c>
      <c r="B36" s="349"/>
      <c r="C36" s="11"/>
      <c r="D36" s="11"/>
      <c r="E36" s="349"/>
      <c r="F36" s="1041"/>
      <c r="G36" s="1042"/>
      <c r="H36" s="294"/>
      <c r="I36" s="349"/>
      <c r="J36" s="294"/>
      <c r="K36" s="294"/>
      <c r="L36" s="1035">
        <v>11</v>
      </c>
    </row>
    <row r="37" spans="1:12">
      <c r="A37" s="1034">
        <v>12</v>
      </c>
      <c r="B37" s="349"/>
      <c r="C37" s="11"/>
      <c r="D37" s="11"/>
      <c r="E37" s="349"/>
      <c r="F37" s="92"/>
      <c r="G37" s="294"/>
      <c r="H37" s="294"/>
      <c r="I37" s="349"/>
      <c r="J37" s="294"/>
      <c r="K37" s="294"/>
      <c r="L37" s="1035">
        <v>12</v>
      </c>
    </row>
    <row r="38" spans="1:12">
      <c r="A38" s="1034">
        <v>13</v>
      </c>
      <c r="B38" s="349"/>
      <c r="C38" s="11"/>
      <c r="D38" s="11"/>
      <c r="E38" s="349"/>
      <c r="F38" s="92"/>
      <c r="G38" s="294"/>
      <c r="H38" s="294"/>
      <c r="I38" s="349"/>
      <c r="J38" s="294"/>
      <c r="K38" s="294"/>
      <c r="L38" s="1035">
        <v>13</v>
      </c>
    </row>
    <row r="39" spans="1:12">
      <c r="A39" s="1034">
        <v>14</v>
      </c>
      <c r="B39" s="349"/>
      <c r="C39" s="11"/>
      <c r="D39" s="11"/>
      <c r="E39" s="349"/>
      <c r="F39" s="92"/>
      <c r="G39" s="294"/>
      <c r="H39" s="294"/>
      <c r="I39" s="349"/>
      <c r="J39" s="294"/>
      <c r="K39" s="294"/>
      <c r="L39" s="1035">
        <v>14</v>
      </c>
    </row>
    <row r="40" spans="1:12">
      <c r="A40" s="1034">
        <v>15</v>
      </c>
      <c r="B40" s="349"/>
      <c r="C40" s="11"/>
      <c r="D40" s="11"/>
      <c r="E40" s="349"/>
      <c r="F40" s="92"/>
      <c r="G40" s="294"/>
      <c r="H40" s="294"/>
      <c r="I40" s="349"/>
      <c r="J40" s="294"/>
      <c r="K40" s="294"/>
      <c r="L40" s="1035">
        <v>15</v>
      </c>
    </row>
    <row r="41" spans="1:12">
      <c r="A41" s="1034">
        <v>16</v>
      </c>
      <c r="B41" s="349"/>
      <c r="C41" s="11"/>
      <c r="D41" s="11"/>
      <c r="E41" s="349"/>
      <c r="F41" s="92"/>
      <c r="G41" s="294"/>
      <c r="H41" s="294"/>
      <c r="I41" s="349"/>
      <c r="J41" s="294"/>
      <c r="K41" s="294"/>
      <c r="L41" s="1035">
        <v>16</v>
      </c>
    </row>
    <row r="42" spans="1:12">
      <c r="A42" s="1034">
        <v>17</v>
      </c>
      <c r="B42" s="349"/>
      <c r="C42" s="11"/>
      <c r="D42" s="11"/>
      <c r="E42" s="349"/>
      <c r="F42" s="92"/>
      <c r="G42" s="294"/>
      <c r="H42" s="294"/>
      <c r="I42" s="349"/>
      <c r="J42" s="294"/>
      <c r="K42" s="294"/>
      <c r="L42" s="1035">
        <v>17</v>
      </c>
    </row>
    <row r="43" spans="1:12">
      <c r="A43" s="1034">
        <v>18</v>
      </c>
      <c r="B43" s="349"/>
      <c r="C43" s="11"/>
      <c r="D43" s="11"/>
      <c r="E43" s="349"/>
      <c r="F43" s="92"/>
      <c r="G43" s="294"/>
      <c r="H43" s="294"/>
      <c r="I43" s="349"/>
      <c r="J43" s="294"/>
      <c r="K43" s="294"/>
      <c r="L43" s="1035">
        <v>18</v>
      </c>
    </row>
    <row r="44" spans="1:12">
      <c r="A44" s="1034">
        <v>19</v>
      </c>
      <c r="B44" s="349"/>
      <c r="C44" s="11"/>
      <c r="D44" s="11"/>
      <c r="E44" s="349"/>
      <c r="F44" s="92"/>
      <c r="G44" s="294"/>
      <c r="H44" s="294"/>
      <c r="I44" s="349"/>
      <c r="J44" s="294"/>
      <c r="K44" s="294"/>
      <c r="L44" s="1035">
        <v>19</v>
      </c>
    </row>
    <row r="45" spans="1:12">
      <c r="A45" s="1034">
        <v>20</v>
      </c>
      <c r="B45" s="349"/>
      <c r="C45" s="11"/>
      <c r="D45" s="11"/>
      <c r="E45" s="349"/>
      <c r="F45" s="92"/>
      <c r="G45" s="294"/>
      <c r="H45" s="294"/>
      <c r="I45" s="349"/>
      <c r="J45" s="294"/>
      <c r="K45" s="294"/>
      <c r="L45" s="1035">
        <v>20</v>
      </c>
    </row>
    <row r="46" spans="1:12">
      <c r="A46" s="1034">
        <v>21</v>
      </c>
      <c r="B46" s="349"/>
      <c r="C46" s="11"/>
      <c r="D46" s="11"/>
      <c r="E46" s="349"/>
      <c r="F46" s="92"/>
      <c r="G46" s="294"/>
      <c r="H46" s="294"/>
      <c r="I46" s="349"/>
      <c r="J46" s="294"/>
      <c r="K46" s="294"/>
      <c r="L46" s="1035">
        <v>21</v>
      </c>
    </row>
    <row r="47" spans="1:12">
      <c r="A47" s="1034">
        <v>22</v>
      </c>
      <c r="B47" s="349"/>
      <c r="C47" s="11"/>
      <c r="D47" s="11"/>
      <c r="E47" s="349"/>
      <c r="F47" s="92"/>
      <c r="G47" s="294"/>
      <c r="H47" s="294"/>
      <c r="I47" s="349"/>
      <c r="J47" s="294"/>
      <c r="K47" s="294"/>
      <c r="L47" s="1035">
        <v>22</v>
      </c>
    </row>
    <row r="48" spans="1:12">
      <c r="A48" s="1034">
        <v>23</v>
      </c>
      <c r="B48" s="349"/>
      <c r="C48" s="11"/>
      <c r="D48" s="11"/>
      <c r="E48" s="349"/>
      <c r="F48" s="92"/>
      <c r="G48" s="294"/>
      <c r="H48" s="294"/>
      <c r="I48" s="349"/>
      <c r="J48" s="294"/>
      <c r="K48" s="294"/>
      <c r="L48" s="1035">
        <v>23</v>
      </c>
    </row>
    <row r="49" spans="1:12">
      <c r="A49" s="1034">
        <v>24</v>
      </c>
      <c r="B49" s="349"/>
      <c r="C49" s="11"/>
      <c r="D49" s="11"/>
      <c r="E49" s="349"/>
      <c r="F49" s="92"/>
      <c r="G49" s="294"/>
      <c r="H49" s="294"/>
      <c r="I49" s="349"/>
      <c r="J49" s="294"/>
      <c r="K49" s="294"/>
      <c r="L49" s="1035">
        <v>24</v>
      </c>
    </row>
    <row r="50" spans="1:12">
      <c r="A50" s="1034">
        <v>25</v>
      </c>
      <c r="B50" s="349"/>
      <c r="C50" s="11"/>
      <c r="D50" s="11"/>
      <c r="E50" s="349"/>
      <c r="F50" s="92"/>
      <c r="G50" s="294"/>
      <c r="H50" s="294"/>
      <c r="I50" s="349"/>
      <c r="J50" s="294"/>
      <c r="K50" s="294"/>
      <c r="L50" s="1035">
        <v>25</v>
      </c>
    </row>
    <row r="51" spans="1:12">
      <c r="A51" s="1034">
        <v>26</v>
      </c>
      <c r="B51" s="349"/>
      <c r="C51" s="11"/>
      <c r="D51" s="11"/>
      <c r="E51" s="349"/>
      <c r="F51" s="92"/>
      <c r="G51" s="294"/>
      <c r="H51" s="294"/>
      <c r="I51" s="349"/>
      <c r="J51" s="294"/>
      <c r="K51" s="294"/>
      <c r="L51" s="1035">
        <v>26</v>
      </c>
    </row>
    <row r="52" spans="1:12">
      <c r="A52" s="1034">
        <v>27</v>
      </c>
      <c r="B52" s="349"/>
      <c r="C52" s="11"/>
      <c r="D52" s="11"/>
      <c r="E52" s="349"/>
      <c r="F52" s="92"/>
      <c r="G52" s="294"/>
      <c r="H52" s="294"/>
      <c r="I52" s="349"/>
      <c r="J52" s="294"/>
      <c r="K52" s="294"/>
      <c r="L52" s="1035">
        <v>27</v>
      </c>
    </row>
    <row r="53" spans="1:12">
      <c r="A53" s="1034">
        <v>28</v>
      </c>
      <c r="B53" s="349"/>
      <c r="C53" s="11"/>
      <c r="D53" s="11"/>
      <c r="E53" s="349"/>
      <c r="F53" s="92"/>
      <c r="G53" s="294"/>
      <c r="H53" s="294"/>
      <c r="I53" s="349"/>
      <c r="J53" s="294"/>
      <c r="K53" s="294"/>
      <c r="L53" s="1035">
        <v>28</v>
      </c>
    </row>
    <row r="54" spans="1:12">
      <c r="A54" s="1034">
        <v>29</v>
      </c>
      <c r="B54" s="349"/>
      <c r="C54" s="11"/>
      <c r="D54" s="11"/>
      <c r="E54" s="349"/>
      <c r="F54" s="92"/>
      <c r="G54" s="294"/>
      <c r="H54" s="294"/>
      <c r="I54" s="349"/>
      <c r="J54" s="294"/>
      <c r="K54" s="294"/>
      <c r="L54" s="1035">
        <v>29</v>
      </c>
    </row>
    <row r="55" spans="1:12">
      <c r="A55" s="1034">
        <v>30</v>
      </c>
      <c r="B55" s="349"/>
      <c r="C55" s="11"/>
      <c r="D55" s="11"/>
      <c r="E55" s="349"/>
      <c r="F55" s="92"/>
      <c r="G55" s="294"/>
      <c r="H55" s="294"/>
      <c r="I55" s="349"/>
      <c r="J55" s="294"/>
      <c r="K55" s="294"/>
      <c r="L55" s="1035">
        <v>30</v>
      </c>
    </row>
    <row r="56" spans="1:12">
      <c r="A56" s="1034">
        <v>31</v>
      </c>
      <c r="B56" s="349"/>
      <c r="C56" s="11"/>
      <c r="D56" s="11"/>
      <c r="E56" s="349"/>
      <c r="F56" s="92"/>
      <c r="G56" s="294"/>
      <c r="H56" s="294"/>
      <c r="I56" s="349"/>
      <c r="J56" s="294"/>
      <c r="K56" s="294"/>
      <c r="L56" s="1035">
        <v>31</v>
      </c>
    </row>
    <row r="57" spans="1:12">
      <c r="A57" s="1034">
        <v>32</v>
      </c>
      <c r="B57" s="349"/>
      <c r="C57" s="11"/>
      <c r="D57" s="11"/>
      <c r="E57" s="349"/>
      <c r="F57" s="92"/>
      <c r="G57" s="294"/>
      <c r="H57" s="294"/>
      <c r="I57" s="349"/>
      <c r="J57" s="294"/>
      <c r="K57" s="294"/>
      <c r="L57" s="1035">
        <v>32</v>
      </c>
    </row>
    <row r="58" spans="1:12">
      <c r="A58" s="1034">
        <v>33</v>
      </c>
      <c r="B58" s="349"/>
      <c r="C58" s="11"/>
      <c r="D58" s="11"/>
      <c r="E58" s="349"/>
      <c r="F58" s="92"/>
      <c r="G58" s="294"/>
      <c r="H58" s="294"/>
      <c r="I58" s="349"/>
      <c r="J58" s="294"/>
      <c r="K58" s="294"/>
      <c r="L58" s="1035">
        <v>33</v>
      </c>
    </row>
    <row r="59" spans="1:12">
      <c r="A59" s="1034">
        <v>34</v>
      </c>
      <c r="B59" s="349"/>
      <c r="C59" s="11"/>
      <c r="D59" s="11"/>
      <c r="E59" s="349"/>
      <c r="F59" s="92"/>
      <c r="G59" s="294"/>
      <c r="H59" s="294"/>
      <c r="I59" s="349"/>
      <c r="J59" s="294"/>
      <c r="K59" s="294"/>
      <c r="L59" s="1035">
        <v>34</v>
      </c>
    </row>
    <row r="60" spans="1:12">
      <c r="A60" s="1034">
        <v>35</v>
      </c>
      <c r="B60" s="349"/>
      <c r="C60" s="11"/>
      <c r="D60" s="11"/>
      <c r="E60" s="349"/>
      <c r="F60" s="92"/>
      <c r="G60" s="294"/>
      <c r="H60" s="294"/>
      <c r="I60" s="349"/>
      <c r="J60" s="294"/>
      <c r="K60" s="294"/>
      <c r="L60" s="1035">
        <v>35</v>
      </c>
    </row>
    <row r="61" spans="1:12">
      <c r="A61" s="1034">
        <v>36</v>
      </c>
      <c r="B61" s="349"/>
      <c r="C61" s="11"/>
      <c r="D61" s="11"/>
      <c r="E61" s="349"/>
      <c r="F61" s="92"/>
      <c r="G61" s="294"/>
      <c r="H61" s="294"/>
      <c r="I61" s="349"/>
      <c r="J61" s="294"/>
      <c r="K61" s="294"/>
      <c r="L61" s="1035">
        <v>36</v>
      </c>
    </row>
    <row r="62" spans="1:12">
      <c r="A62" s="1034">
        <v>37</v>
      </c>
      <c r="B62" s="349"/>
      <c r="C62" s="11"/>
      <c r="D62" s="11"/>
      <c r="E62" s="349"/>
      <c r="F62" s="92"/>
      <c r="G62" s="294"/>
      <c r="H62" s="294"/>
      <c r="I62" s="349"/>
      <c r="J62" s="294"/>
      <c r="K62" s="294"/>
      <c r="L62" s="1035">
        <v>37</v>
      </c>
    </row>
    <row r="63" spans="1:12" ht="15.75" thickBot="1">
      <c r="A63" s="1039">
        <v>38</v>
      </c>
      <c r="B63" s="1037" t="s">
        <v>1133</v>
      </c>
      <c r="C63" s="133"/>
      <c r="D63" s="133"/>
      <c r="E63" s="351"/>
      <c r="F63" s="1043"/>
      <c r="G63" s="274">
        <f>SUM(G26:G62)</f>
        <v>0</v>
      </c>
      <c r="H63" s="274">
        <f>SUM(H26:H62)</f>
        <v>0</v>
      </c>
      <c r="I63" s="351"/>
      <c r="J63" s="274">
        <f>SUM(J26:J62)</f>
        <v>0</v>
      </c>
      <c r="K63" s="274">
        <f>SUM(K26:K62)</f>
        <v>0</v>
      </c>
      <c r="L63" s="1036">
        <v>38</v>
      </c>
    </row>
    <row r="64" spans="1:12">
      <c r="A64" s="11" t="s">
        <v>1527</v>
      </c>
      <c r="B64" s="11"/>
      <c r="C64" s="11"/>
      <c r="D64" s="11"/>
      <c r="E64" s="11"/>
      <c r="F64" s="11"/>
      <c r="G64" s="11"/>
      <c r="H64" s="126"/>
      <c r="K64" t="s">
        <v>1527</v>
      </c>
    </row>
    <row r="65" spans="1:12">
      <c r="A65" s="126" t="s">
        <v>688</v>
      </c>
      <c r="B65" s="126"/>
      <c r="C65" s="126"/>
      <c r="D65" s="126"/>
      <c r="E65" s="126"/>
      <c r="F65" s="126" t="s">
        <v>689</v>
      </c>
      <c r="G65" s="126"/>
      <c r="H65" s="126"/>
      <c r="I65" s="126"/>
      <c r="J65" s="126"/>
      <c r="K65" s="126"/>
      <c r="L65" s="126"/>
    </row>
    <row r="67" spans="1:12" ht="15.75">
      <c r="A67" s="11"/>
      <c r="B67" s="512" t="s">
        <v>2441</v>
      </c>
    </row>
    <row r="69" spans="1:12" ht="15.75">
      <c r="A69" s="11"/>
      <c r="B69" s="93" t="s">
        <v>2561</v>
      </c>
      <c r="C69" s="93"/>
      <c r="D69" s="126"/>
      <c r="E69" s="126"/>
      <c r="F69" s="126"/>
      <c r="G69" s="93" t="s">
        <v>2562</v>
      </c>
      <c r="H69" s="93"/>
      <c r="I69" s="93"/>
      <c r="J69" s="126"/>
      <c r="K69" s="126"/>
      <c r="L69" s="126"/>
    </row>
    <row r="70" spans="1:12" ht="15.75" thickBot="1"/>
    <row r="71" spans="1:12" ht="15.75" thickBot="1">
      <c r="A71" s="1029"/>
      <c r="B71" s="513" t="s">
        <v>681</v>
      </c>
      <c r="C71" s="866" t="s">
        <v>3820</v>
      </c>
      <c r="D71" s="866"/>
      <c r="E71" s="1030"/>
      <c r="F71" s="1031" t="s">
        <v>2757</v>
      </c>
      <c r="G71" s="866"/>
      <c r="H71" s="1030"/>
      <c r="I71" s="1032" t="s">
        <v>683</v>
      </c>
      <c r="J71" s="1033"/>
      <c r="K71" s="1030" t="s">
        <v>684</v>
      </c>
      <c r="L71" s="1029"/>
    </row>
    <row r="72" spans="1:12">
      <c r="A72" s="1035" t="s">
        <v>1122</v>
      </c>
      <c r="B72" s="349"/>
      <c r="C72" s="11"/>
      <c r="D72" s="11"/>
      <c r="E72" s="349"/>
      <c r="F72" s="540" t="s">
        <v>2622</v>
      </c>
      <c r="G72" s="126"/>
      <c r="H72" s="127"/>
      <c r="I72" s="127" t="s">
        <v>2620</v>
      </c>
      <c r="J72" s="127" t="s">
        <v>1697</v>
      </c>
      <c r="K72" s="127" t="s">
        <v>687</v>
      </c>
      <c r="L72" s="1035" t="s">
        <v>1122</v>
      </c>
    </row>
    <row r="73" spans="1:12" ht="15.75" thickBot="1">
      <c r="A73" s="1036" t="s">
        <v>1134</v>
      </c>
      <c r="B73" s="1037" t="s">
        <v>3281</v>
      </c>
      <c r="C73" s="134" t="s">
        <v>3282</v>
      </c>
      <c r="D73" s="134"/>
      <c r="E73" s="135"/>
      <c r="F73" s="1038" t="s">
        <v>3283</v>
      </c>
      <c r="G73" s="134"/>
      <c r="H73" s="135"/>
      <c r="I73" s="1036" t="s">
        <v>3429</v>
      </c>
      <c r="J73" s="1036" t="s">
        <v>3430</v>
      </c>
      <c r="K73" s="1036" t="s">
        <v>3431</v>
      </c>
      <c r="L73" s="1036" t="s">
        <v>1134</v>
      </c>
    </row>
    <row r="74" spans="1:12">
      <c r="A74" s="1040">
        <v>1</v>
      </c>
      <c r="B74" s="349"/>
      <c r="C74" s="11"/>
      <c r="D74" s="11"/>
      <c r="E74" s="349"/>
      <c r="F74" s="1041"/>
      <c r="G74" s="1042"/>
      <c r="H74" s="294"/>
      <c r="I74" s="349"/>
      <c r="J74" s="294"/>
      <c r="K74" s="294"/>
      <c r="L74" s="1040">
        <v>1</v>
      </c>
    </row>
    <row r="75" spans="1:12">
      <c r="A75" s="1040">
        <v>2</v>
      </c>
      <c r="B75" s="349"/>
      <c r="C75" s="11"/>
      <c r="D75" s="11"/>
      <c r="E75" s="349"/>
      <c r="F75" s="1041"/>
      <c r="G75" s="1042"/>
      <c r="H75" s="294"/>
      <c r="I75" s="349"/>
      <c r="J75" s="294"/>
      <c r="K75" s="294"/>
      <c r="L75" s="1040">
        <v>2</v>
      </c>
    </row>
    <row r="76" spans="1:12">
      <c r="A76" s="1040">
        <v>3</v>
      </c>
      <c r="B76" s="349"/>
      <c r="C76" s="11"/>
      <c r="D76" s="11"/>
      <c r="E76" s="349"/>
      <c r="F76" s="1041"/>
      <c r="G76" s="1042"/>
      <c r="H76" s="294"/>
      <c r="I76" s="349"/>
      <c r="J76" s="294"/>
      <c r="K76" s="294"/>
      <c r="L76" s="1040">
        <v>3</v>
      </c>
    </row>
    <row r="77" spans="1:12">
      <c r="A77" s="1040">
        <v>4</v>
      </c>
      <c r="B77" s="349"/>
      <c r="C77" s="11"/>
      <c r="D77" s="11"/>
      <c r="E77" s="349"/>
      <c r="F77" s="1041"/>
      <c r="G77" s="1042"/>
      <c r="H77" s="294"/>
      <c r="I77" s="349"/>
      <c r="J77" s="294"/>
      <c r="K77" s="294"/>
      <c r="L77" s="1040">
        <v>4</v>
      </c>
    </row>
    <row r="78" spans="1:12">
      <c r="A78" s="1040">
        <v>5</v>
      </c>
      <c r="B78" s="349"/>
      <c r="C78" s="11"/>
      <c r="D78" s="11"/>
      <c r="E78" s="349"/>
      <c r="F78" s="1041"/>
      <c r="G78" s="1042"/>
      <c r="H78" s="294"/>
      <c r="I78" s="349"/>
      <c r="J78" s="294"/>
      <c r="K78" s="294"/>
      <c r="L78" s="1040">
        <v>5</v>
      </c>
    </row>
    <row r="79" spans="1:12">
      <c r="A79" s="1040">
        <v>6</v>
      </c>
      <c r="B79" s="349"/>
      <c r="C79" s="11"/>
      <c r="D79" s="11"/>
      <c r="E79" s="349"/>
      <c r="F79" s="1041"/>
      <c r="G79" s="1042"/>
      <c r="H79" s="294"/>
      <c r="I79" s="349"/>
      <c r="J79" s="294"/>
      <c r="K79" s="294"/>
      <c r="L79" s="1040">
        <v>6</v>
      </c>
    </row>
    <row r="80" spans="1:12">
      <c r="A80" s="1040">
        <v>7</v>
      </c>
      <c r="B80" s="349"/>
      <c r="C80" s="11"/>
      <c r="D80" s="11"/>
      <c r="E80" s="349"/>
      <c r="F80" s="1041"/>
      <c r="G80" s="1042"/>
      <c r="H80" s="294"/>
      <c r="I80" s="349"/>
      <c r="J80" s="294"/>
      <c r="K80" s="294"/>
      <c r="L80" s="1040">
        <v>7</v>
      </c>
    </row>
    <row r="81" spans="1:12">
      <c r="A81" s="1040">
        <v>8</v>
      </c>
      <c r="B81" s="349"/>
      <c r="C81" s="11"/>
      <c r="D81" s="11"/>
      <c r="E81" s="349"/>
      <c r="F81" s="1041"/>
      <c r="G81" s="1042"/>
      <c r="H81" s="294"/>
      <c r="I81" s="349"/>
      <c r="J81" s="294"/>
      <c r="K81" s="294"/>
      <c r="L81" s="1040">
        <v>8</v>
      </c>
    </row>
    <row r="82" spans="1:12">
      <c r="A82" s="1040">
        <v>9</v>
      </c>
      <c r="B82" s="349"/>
      <c r="C82" s="11"/>
      <c r="D82" s="11"/>
      <c r="E82" s="349"/>
      <c r="F82" s="1041"/>
      <c r="G82" s="1042"/>
      <c r="H82" s="294"/>
      <c r="I82" s="349"/>
      <c r="J82" s="294"/>
      <c r="K82" s="294"/>
      <c r="L82" s="1040">
        <v>9</v>
      </c>
    </row>
    <row r="83" spans="1:12">
      <c r="A83" s="1040">
        <v>10</v>
      </c>
      <c r="B83" s="349"/>
      <c r="C83" s="11"/>
      <c r="D83" s="11"/>
      <c r="E83" s="349"/>
      <c r="F83" s="1041"/>
      <c r="G83" s="1042"/>
      <c r="H83" s="294"/>
      <c r="I83" s="349"/>
      <c r="J83" s="294"/>
      <c r="K83" s="294"/>
      <c r="L83" s="1040">
        <v>10</v>
      </c>
    </row>
    <row r="84" spans="1:12">
      <c r="A84" s="1040">
        <v>11</v>
      </c>
      <c r="B84" s="349"/>
      <c r="C84" s="11"/>
      <c r="D84" s="11"/>
      <c r="E84" s="349"/>
      <c r="F84" s="1041"/>
      <c r="G84" s="1042"/>
      <c r="H84" s="294"/>
      <c r="I84" s="349"/>
      <c r="J84" s="294"/>
      <c r="K84" s="294"/>
      <c r="L84" s="1040">
        <v>11</v>
      </c>
    </row>
    <row r="85" spans="1:12">
      <c r="A85" s="1034">
        <v>12</v>
      </c>
      <c r="B85" s="349"/>
      <c r="C85" s="11"/>
      <c r="D85" s="11"/>
      <c r="E85" s="349"/>
      <c r="F85" s="92"/>
      <c r="G85" s="294"/>
      <c r="H85" s="294"/>
      <c r="I85" s="349"/>
      <c r="J85" s="294"/>
      <c r="K85" s="294"/>
      <c r="L85" s="1034">
        <v>12</v>
      </c>
    </row>
    <row r="86" spans="1:12">
      <c r="A86" s="1034">
        <v>13</v>
      </c>
      <c r="B86" s="349"/>
      <c r="C86" s="11"/>
      <c r="D86" s="11"/>
      <c r="E86" s="349"/>
      <c r="F86" s="92"/>
      <c r="G86" s="294"/>
      <c r="H86" s="294"/>
      <c r="I86" s="349"/>
      <c r="J86" s="294"/>
      <c r="K86" s="294"/>
      <c r="L86" s="1034">
        <v>13</v>
      </c>
    </row>
    <row r="87" spans="1:12">
      <c r="A87" s="1034">
        <v>14</v>
      </c>
      <c r="B87" s="349"/>
      <c r="C87" s="11"/>
      <c r="D87" s="11"/>
      <c r="E87" s="349"/>
      <c r="F87" s="92"/>
      <c r="G87" s="294"/>
      <c r="H87" s="294"/>
      <c r="I87" s="349"/>
      <c r="J87" s="294"/>
      <c r="K87" s="294"/>
      <c r="L87" s="1034">
        <v>14</v>
      </c>
    </row>
    <row r="88" spans="1:12">
      <c r="A88" s="1034">
        <v>15</v>
      </c>
      <c r="B88" s="349"/>
      <c r="C88" s="11"/>
      <c r="D88" s="11"/>
      <c r="E88" s="349"/>
      <c r="F88" s="92"/>
      <c r="G88" s="294"/>
      <c r="H88" s="294"/>
      <c r="I88" s="349"/>
      <c r="J88" s="294"/>
      <c r="K88" s="294"/>
      <c r="L88" s="1034">
        <v>15</v>
      </c>
    </row>
    <row r="89" spans="1:12">
      <c r="A89" s="1034">
        <v>16</v>
      </c>
      <c r="B89" s="349"/>
      <c r="C89" s="11"/>
      <c r="D89" s="11"/>
      <c r="E89" s="349"/>
      <c r="F89" s="92"/>
      <c r="G89" s="294"/>
      <c r="H89" s="294"/>
      <c r="I89" s="349"/>
      <c r="J89" s="294"/>
      <c r="K89" s="294"/>
      <c r="L89" s="1034">
        <v>16</v>
      </c>
    </row>
    <row r="90" spans="1:12">
      <c r="A90" s="1034">
        <v>17</v>
      </c>
      <c r="B90" s="349"/>
      <c r="C90" s="11"/>
      <c r="D90" s="11"/>
      <c r="E90" s="349"/>
      <c r="F90" s="92"/>
      <c r="G90" s="294"/>
      <c r="H90" s="294"/>
      <c r="I90" s="349"/>
      <c r="J90" s="294"/>
      <c r="K90" s="294"/>
      <c r="L90" s="1034">
        <v>17</v>
      </c>
    </row>
    <row r="91" spans="1:12">
      <c r="A91" s="1034">
        <v>18</v>
      </c>
      <c r="B91" s="349"/>
      <c r="C91" s="11"/>
      <c r="D91" s="11"/>
      <c r="E91" s="349"/>
      <c r="F91" s="92"/>
      <c r="G91" s="294"/>
      <c r="H91" s="294"/>
      <c r="I91" s="349"/>
      <c r="J91" s="294"/>
      <c r="K91" s="294"/>
      <c r="L91" s="1034">
        <v>18</v>
      </c>
    </row>
    <row r="92" spans="1:12">
      <c r="A92" s="1034">
        <v>19</v>
      </c>
      <c r="B92" s="349"/>
      <c r="C92" s="11"/>
      <c r="D92" s="11"/>
      <c r="E92" s="349"/>
      <c r="F92" s="92"/>
      <c r="G92" s="294"/>
      <c r="H92" s="294"/>
      <c r="I92" s="349"/>
      <c r="J92" s="294"/>
      <c r="K92" s="294"/>
      <c r="L92" s="1034">
        <v>19</v>
      </c>
    </row>
    <row r="93" spans="1:12">
      <c r="A93" s="1034">
        <v>20</v>
      </c>
      <c r="B93" s="349"/>
      <c r="C93" s="11"/>
      <c r="D93" s="11"/>
      <c r="E93" s="349"/>
      <c r="F93" s="92"/>
      <c r="G93" s="294"/>
      <c r="H93" s="294"/>
      <c r="I93" s="349"/>
      <c r="J93" s="294"/>
      <c r="K93" s="294"/>
      <c r="L93" s="1034">
        <v>20</v>
      </c>
    </row>
    <row r="94" spans="1:12">
      <c r="A94" s="1034">
        <v>21</v>
      </c>
      <c r="B94" s="349"/>
      <c r="C94" s="11"/>
      <c r="D94" s="11"/>
      <c r="E94" s="349"/>
      <c r="F94" s="92"/>
      <c r="G94" s="294"/>
      <c r="H94" s="294"/>
      <c r="I94" s="349"/>
      <c r="J94" s="294"/>
      <c r="K94" s="294"/>
      <c r="L94" s="1034">
        <v>21</v>
      </c>
    </row>
    <row r="95" spans="1:12">
      <c r="A95" s="1034">
        <v>22</v>
      </c>
      <c r="B95" s="349"/>
      <c r="C95" s="11"/>
      <c r="D95" s="11"/>
      <c r="E95" s="349"/>
      <c r="F95" s="92"/>
      <c r="G95" s="294"/>
      <c r="H95" s="294"/>
      <c r="I95" s="349"/>
      <c r="J95" s="294"/>
      <c r="K95" s="294"/>
      <c r="L95" s="1034">
        <v>22</v>
      </c>
    </row>
    <row r="96" spans="1:12">
      <c r="A96" s="1034">
        <v>23</v>
      </c>
      <c r="B96" s="349"/>
      <c r="C96" s="11"/>
      <c r="D96" s="11"/>
      <c r="E96" s="349"/>
      <c r="F96" s="92"/>
      <c r="G96" s="294"/>
      <c r="H96" s="294"/>
      <c r="I96" s="349"/>
      <c r="J96" s="294"/>
      <c r="K96" s="294"/>
      <c r="L96" s="1034">
        <v>23</v>
      </c>
    </row>
    <row r="97" spans="1:12">
      <c r="A97" s="1034">
        <v>24</v>
      </c>
      <c r="B97" s="349"/>
      <c r="C97" s="11"/>
      <c r="D97" s="11"/>
      <c r="E97" s="349"/>
      <c r="F97" s="92"/>
      <c r="G97" s="294"/>
      <c r="H97" s="294"/>
      <c r="I97" s="349"/>
      <c r="J97" s="294"/>
      <c r="K97" s="294"/>
      <c r="L97" s="1034">
        <v>24</v>
      </c>
    </row>
    <row r="98" spans="1:12">
      <c r="A98" s="1034">
        <v>25</v>
      </c>
      <c r="B98" s="349"/>
      <c r="C98" s="11"/>
      <c r="D98" s="11"/>
      <c r="E98" s="349"/>
      <c r="F98" s="92"/>
      <c r="G98" s="294"/>
      <c r="H98" s="294"/>
      <c r="I98" s="349"/>
      <c r="J98" s="294"/>
      <c r="K98" s="294"/>
      <c r="L98" s="1034">
        <v>25</v>
      </c>
    </row>
    <row r="99" spans="1:12">
      <c r="A99" s="1034">
        <v>26</v>
      </c>
      <c r="B99" s="349"/>
      <c r="C99" s="11"/>
      <c r="D99" s="11"/>
      <c r="E99" s="349"/>
      <c r="F99" s="92"/>
      <c r="G99" s="294"/>
      <c r="H99" s="294"/>
      <c r="I99" s="349"/>
      <c r="J99" s="294"/>
      <c r="K99" s="294"/>
      <c r="L99" s="1034">
        <v>26</v>
      </c>
    </row>
    <row r="100" spans="1:12">
      <c r="A100" s="1034">
        <v>27</v>
      </c>
      <c r="B100" s="349"/>
      <c r="C100" s="11"/>
      <c r="D100" s="11"/>
      <c r="E100" s="349"/>
      <c r="F100" s="92"/>
      <c r="G100" s="294"/>
      <c r="H100" s="294"/>
      <c r="I100" s="349"/>
      <c r="J100" s="294"/>
      <c r="K100" s="294"/>
      <c r="L100" s="1034">
        <v>27</v>
      </c>
    </row>
    <row r="101" spans="1:12">
      <c r="A101" s="1034">
        <v>28</v>
      </c>
      <c r="B101" s="349"/>
      <c r="C101" s="11"/>
      <c r="D101" s="11"/>
      <c r="E101" s="349"/>
      <c r="F101" s="92"/>
      <c r="G101" s="294"/>
      <c r="H101" s="294"/>
      <c r="I101" s="349"/>
      <c r="J101" s="294"/>
      <c r="K101" s="294"/>
      <c r="L101" s="1034">
        <v>28</v>
      </c>
    </row>
    <row r="102" spans="1:12">
      <c r="A102" s="1034">
        <v>29</v>
      </c>
      <c r="B102" s="349"/>
      <c r="C102" s="11"/>
      <c r="D102" s="11"/>
      <c r="E102" s="349"/>
      <c r="F102" s="92"/>
      <c r="G102" s="294"/>
      <c r="H102" s="294"/>
      <c r="I102" s="349"/>
      <c r="J102" s="294"/>
      <c r="K102" s="294"/>
      <c r="L102" s="1034">
        <v>29</v>
      </c>
    </row>
    <row r="103" spans="1:12">
      <c r="A103" s="1034">
        <v>30</v>
      </c>
      <c r="B103" s="349"/>
      <c r="C103" s="11"/>
      <c r="D103" s="11"/>
      <c r="E103" s="349"/>
      <c r="F103" s="92"/>
      <c r="G103" s="294"/>
      <c r="H103" s="294"/>
      <c r="I103" s="349"/>
      <c r="J103" s="294"/>
      <c r="K103" s="294"/>
      <c r="L103" s="1034">
        <v>30</v>
      </c>
    </row>
    <row r="104" spans="1:12">
      <c r="A104" s="1034">
        <v>31</v>
      </c>
      <c r="B104" s="349"/>
      <c r="C104" s="11"/>
      <c r="D104" s="11"/>
      <c r="E104" s="349"/>
      <c r="F104" s="92"/>
      <c r="G104" s="294"/>
      <c r="H104" s="294"/>
      <c r="I104" s="349"/>
      <c r="J104" s="294"/>
      <c r="K104" s="294"/>
      <c r="L104" s="1034">
        <v>31</v>
      </c>
    </row>
    <row r="105" spans="1:12">
      <c r="A105" s="1034">
        <v>32</v>
      </c>
      <c r="B105" s="349"/>
      <c r="C105" s="11"/>
      <c r="D105" s="11"/>
      <c r="E105" s="349"/>
      <c r="F105" s="92"/>
      <c r="G105" s="294"/>
      <c r="H105" s="294"/>
      <c r="I105" s="349"/>
      <c r="J105" s="294"/>
      <c r="K105" s="294"/>
      <c r="L105" s="1034">
        <v>32</v>
      </c>
    </row>
    <row r="106" spans="1:12">
      <c r="A106" s="1034">
        <v>33</v>
      </c>
      <c r="B106" s="349"/>
      <c r="C106" s="11"/>
      <c r="D106" s="11"/>
      <c r="E106" s="349"/>
      <c r="F106" s="92"/>
      <c r="G106" s="294"/>
      <c r="H106" s="294"/>
      <c r="I106" s="349"/>
      <c r="J106" s="294"/>
      <c r="K106" s="294"/>
      <c r="L106" s="1034">
        <v>33</v>
      </c>
    </row>
    <row r="107" spans="1:12">
      <c r="A107" s="1034">
        <v>34</v>
      </c>
      <c r="B107" s="349"/>
      <c r="C107" s="11"/>
      <c r="D107" s="11"/>
      <c r="E107" s="349"/>
      <c r="F107" s="92"/>
      <c r="G107" s="294"/>
      <c r="H107" s="294"/>
      <c r="I107" s="349"/>
      <c r="J107" s="294"/>
      <c r="K107" s="294"/>
      <c r="L107" s="1034">
        <v>34</v>
      </c>
    </row>
    <row r="108" spans="1:12">
      <c r="A108" s="1034">
        <v>35</v>
      </c>
      <c r="B108" s="349"/>
      <c r="C108" s="11"/>
      <c r="D108" s="11"/>
      <c r="E108" s="349"/>
      <c r="F108" s="92"/>
      <c r="G108" s="294"/>
      <c r="H108" s="294"/>
      <c r="I108" s="349"/>
      <c r="J108" s="294"/>
      <c r="K108" s="294"/>
      <c r="L108" s="1034">
        <v>35</v>
      </c>
    </row>
    <row r="109" spans="1:12">
      <c r="A109" s="1034">
        <v>36</v>
      </c>
      <c r="B109" s="349"/>
      <c r="C109" s="11"/>
      <c r="D109" s="11"/>
      <c r="E109" s="349"/>
      <c r="F109" s="92"/>
      <c r="G109" s="294"/>
      <c r="H109" s="294"/>
      <c r="I109" s="349"/>
      <c r="J109" s="294"/>
      <c r="K109" s="294"/>
      <c r="L109" s="1034">
        <v>36</v>
      </c>
    </row>
    <row r="110" spans="1:12">
      <c r="A110" s="1034">
        <v>37</v>
      </c>
      <c r="B110" s="349"/>
      <c r="C110" s="11"/>
      <c r="D110" s="11"/>
      <c r="E110" s="349"/>
      <c r="F110" s="92"/>
      <c r="G110" s="294"/>
      <c r="H110" s="294"/>
      <c r="I110" s="349"/>
      <c r="J110" s="294"/>
      <c r="K110" s="294"/>
      <c r="L110" s="1034">
        <v>37</v>
      </c>
    </row>
    <row r="111" spans="1:12">
      <c r="A111" s="1034">
        <v>38</v>
      </c>
      <c r="B111" s="349"/>
      <c r="C111" s="11"/>
      <c r="D111" s="11"/>
      <c r="E111" s="349"/>
      <c r="F111" s="92"/>
      <c r="G111" s="294"/>
      <c r="H111" s="294"/>
      <c r="I111" s="349"/>
      <c r="J111" s="294"/>
      <c r="K111" s="294"/>
      <c r="L111" s="1034">
        <v>38</v>
      </c>
    </row>
    <row r="112" spans="1:12">
      <c r="A112" s="1034">
        <v>39</v>
      </c>
      <c r="B112" s="349"/>
      <c r="C112" s="11"/>
      <c r="D112" s="11"/>
      <c r="E112" s="349"/>
      <c r="F112" s="92"/>
      <c r="G112" s="294"/>
      <c r="H112" s="294"/>
      <c r="I112" s="349"/>
      <c r="J112" s="294"/>
      <c r="K112" s="294"/>
      <c r="L112" s="1034">
        <v>39</v>
      </c>
    </row>
    <row r="113" spans="1:12">
      <c r="A113" s="1034">
        <v>40</v>
      </c>
      <c r="B113" s="349"/>
      <c r="C113" s="11"/>
      <c r="D113" s="11"/>
      <c r="E113" s="349"/>
      <c r="F113" s="92"/>
      <c r="G113" s="294"/>
      <c r="H113" s="294"/>
      <c r="I113" s="349"/>
      <c r="J113" s="294"/>
      <c r="K113" s="294"/>
      <c r="L113" s="1034">
        <v>40</v>
      </c>
    </row>
    <row r="114" spans="1:12">
      <c r="A114" s="1034">
        <v>41</v>
      </c>
      <c r="B114" s="349"/>
      <c r="C114" s="11"/>
      <c r="D114" s="11"/>
      <c r="E114" s="349"/>
      <c r="F114" s="92"/>
      <c r="G114" s="294"/>
      <c r="H114" s="294"/>
      <c r="I114" s="349"/>
      <c r="J114" s="294"/>
      <c r="K114" s="294"/>
      <c r="L114" s="1034">
        <v>41</v>
      </c>
    </row>
    <row r="115" spans="1:12">
      <c r="A115" s="1034">
        <v>42</v>
      </c>
      <c r="B115" s="349"/>
      <c r="C115" s="11"/>
      <c r="D115" s="11"/>
      <c r="E115" s="349"/>
      <c r="F115" s="92"/>
      <c r="G115" s="294"/>
      <c r="H115" s="294"/>
      <c r="I115" s="349"/>
      <c r="J115" s="294"/>
      <c r="K115" s="294"/>
      <c r="L115" s="1034">
        <v>42</v>
      </c>
    </row>
    <row r="116" spans="1:12">
      <c r="A116" s="1034">
        <v>43</v>
      </c>
      <c r="B116" s="349"/>
      <c r="C116" s="11"/>
      <c r="D116" s="11"/>
      <c r="E116" s="349"/>
      <c r="F116" s="92"/>
      <c r="G116" s="294"/>
      <c r="H116" s="294"/>
      <c r="I116" s="349"/>
      <c r="J116" s="294"/>
      <c r="K116" s="294"/>
      <c r="L116" s="1034">
        <v>43</v>
      </c>
    </row>
    <row r="117" spans="1:12">
      <c r="A117" s="1034">
        <v>44</v>
      </c>
      <c r="B117" s="349"/>
      <c r="C117" s="11"/>
      <c r="D117" s="11"/>
      <c r="E117" s="349"/>
      <c r="F117" s="92"/>
      <c r="G117" s="294"/>
      <c r="H117" s="294"/>
      <c r="I117" s="349"/>
      <c r="J117" s="294"/>
      <c r="K117" s="294"/>
      <c r="L117" s="1034">
        <v>44</v>
      </c>
    </row>
    <row r="118" spans="1:12">
      <c r="A118" s="1034">
        <v>45</v>
      </c>
      <c r="B118" s="349"/>
      <c r="C118" s="11"/>
      <c r="D118" s="11"/>
      <c r="E118" s="349"/>
      <c r="F118" s="92"/>
      <c r="G118" s="294"/>
      <c r="H118" s="294"/>
      <c r="I118" s="349"/>
      <c r="J118" s="294"/>
      <c r="K118" s="294"/>
      <c r="L118" s="1034">
        <v>45</v>
      </c>
    </row>
    <row r="119" spans="1:12">
      <c r="A119" s="1034">
        <v>46</v>
      </c>
      <c r="B119" s="349"/>
      <c r="C119" s="11"/>
      <c r="D119" s="11"/>
      <c r="E119" s="349"/>
      <c r="F119" s="92"/>
      <c r="G119" s="294"/>
      <c r="H119" s="294"/>
      <c r="I119" s="349"/>
      <c r="J119" s="294"/>
      <c r="K119" s="294"/>
      <c r="L119" s="1034">
        <v>46</v>
      </c>
    </row>
    <row r="120" spans="1:12">
      <c r="A120" s="1034">
        <v>47</v>
      </c>
      <c r="B120" s="349"/>
      <c r="C120" s="11"/>
      <c r="D120" s="11"/>
      <c r="E120" s="349"/>
      <c r="F120" s="92"/>
      <c r="G120" s="294"/>
      <c r="H120" s="294"/>
      <c r="I120" s="349"/>
      <c r="J120" s="294"/>
      <c r="K120" s="294"/>
      <c r="L120" s="1034">
        <v>47</v>
      </c>
    </row>
    <row r="121" spans="1:12">
      <c r="A121" s="1034">
        <v>48</v>
      </c>
      <c r="B121" s="349"/>
      <c r="C121" s="11"/>
      <c r="D121" s="11"/>
      <c r="E121" s="349"/>
      <c r="F121" s="92"/>
      <c r="G121" s="294"/>
      <c r="H121" s="294"/>
      <c r="I121" s="349"/>
      <c r="J121" s="294"/>
      <c r="K121" s="294"/>
      <c r="L121" s="1034">
        <v>48</v>
      </c>
    </row>
    <row r="122" spans="1:12">
      <c r="A122" s="1034">
        <v>49</v>
      </c>
      <c r="B122" s="349"/>
      <c r="C122" s="11"/>
      <c r="D122" s="11"/>
      <c r="E122" s="349"/>
      <c r="F122" s="92"/>
      <c r="G122" s="294"/>
      <c r="H122" s="294"/>
      <c r="I122" s="349"/>
      <c r="J122" s="294"/>
      <c r="K122" s="294"/>
      <c r="L122" s="1034">
        <v>49</v>
      </c>
    </row>
    <row r="123" spans="1:12">
      <c r="A123" s="1034">
        <v>50</v>
      </c>
      <c r="B123" s="349"/>
      <c r="C123" s="11"/>
      <c r="D123" s="11"/>
      <c r="E123" s="349"/>
      <c r="F123" s="92"/>
      <c r="G123" s="294"/>
      <c r="H123" s="294"/>
      <c r="I123" s="349"/>
      <c r="J123" s="294"/>
      <c r="K123" s="294"/>
      <c r="L123" s="1034">
        <v>50</v>
      </c>
    </row>
    <row r="124" spans="1:12">
      <c r="A124" s="1034">
        <v>51</v>
      </c>
      <c r="B124" s="349"/>
      <c r="C124" s="11"/>
      <c r="D124" s="11"/>
      <c r="E124" s="349"/>
      <c r="F124" s="92"/>
      <c r="G124" s="294"/>
      <c r="H124" s="294"/>
      <c r="I124" s="349"/>
      <c r="J124" s="294"/>
      <c r="K124" s="294"/>
      <c r="L124" s="1034">
        <v>51</v>
      </c>
    </row>
    <row r="125" spans="1:12">
      <c r="A125" s="1034">
        <v>52</v>
      </c>
      <c r="B125" s="349"/>
      <c r="C125" s="11"/>
      <c r="D125" s="11"/>
      <c r="E125" s="349"/>
      <c r="F125" s="92"/>
      <c r="G125" s="294"/>
      <c r="H125" s="294"/>
      <c r="I125" s="349"/>
      <c r="J125" s="294"/>
      <c r="K125" s="294"/>
      <c r="L125" s="1034">
        <v>52</v>
      </c>
    </row>
    <row r="126" spans="1:12">
      <c r="A126" s="1034">
        <v>53</v>
      </c>
      <c r="B126" s="349"/>
      <c r="C126" s="11"/>
      <c r="D126" s="11"/>
      <c r="E126" s="349"/>
      <c r="F126" s="92"/>
      <c r="G126" s="294"/>
      <c r="H126" s="294"/>
      <c r="I126" s="349"/>
      <c r="J126" s="294"/>
      <c r="K126" s="294"/>
      <c r="L126" s="1034">
        <v>53</v>
      </c>
    </row>
    <row r="127" spans="1:12">
      <c r="A127" s="1034">
        <v>54</v>
      </c>
      <c r="B127" s="349"/>
      <c r="C127" s="11"/>
      <c r="D127" s="11"/>
      <c r="E127" s="349"/>
      <c r="F127" s="92"/>
      <c r="G127" s="294"/>
      <c r="H127" s="294"/>
      <c r="I127" s="349"/>
      <c r="J127" s="294"/>
      <c r="K127" s="294"/>
      <c r="L127" s="1034">
        <v>54</v>
      </c>
    </row>
    <row r="128" spans="1:12" ht="15.75" thickBot="1">
      <c r="A128" s="1039">
        <v>55</v>
      </c>
      <c r="B128" s="1037" t="s">
        <v>1133</v>
      </c>
      <c r="C128" s="133"/>
      <c r="D128" s="133"/>
      <c r="E128" s="351"/>
      <c r="F128" s="1043"/>
      <c r="G128" s="274">
        <f>SUM(G74:G127)</f>
        <v>0</v>
      </c>
      <c r="H128" s="274">
        <f>SUM(H74:H127)</f>
        <v>0</v>
      </c>
      <c r="I128" s="351"/>
      <c r="J128" s="274">
        <f>SUM(J74:J127)</f>
        <v>0</v>
      </c>
      <c r="K128" s="274">
        <f>SUM(K74:K127)</f>
        <v>0</v>
      </c>
      <c r="L128" s="1039">
        <v>55</v>
      </c>
    </row>
    <row r="129" spans="1:12">
      <c r="A129" s="11" t="s">
        <v>1527</v>
      </c>
      <c r="B129" s="11"/>
      <c r="C129" s="11"/>
      <c r="D129" s="11"/>
      <c r="E129" s="11"/>
      <c r="F129" s="11" t="s">
        <v>1527</v>
      </c>
      <c r="G129" s="11"/>
      <c r="H129" s="126"/>
    </row>
    <row r="130" spans="1:12">
      <c r="A130" s="126" t="s">
        <v>2758</v>
      </c>
      <c r="B130" s="126"/>
      <c r="C130" s="126"/>
      <c r="D130" s="126"/>
      <c r="E130" s="126"/>
      <c r="F130" s="126" t="s">
        <v>2759</v>
      </c>
      <c r="G130" s="126"/>
      <c r="H130" s="126"/>
      <c r="I130" s="126"/>
      <c r="J130" s="126"/>
      <c r="K130" s="126"/>
      <c r="L130" s="126">
        <v>7</v>
      </c>
    </row>
  </sheetData>
  <customSheetViews>
    <customSheetView guid="{2AF3F5E9-4F61-4561-B177-4F48CBC3D886}" scale="87" colorId="22">
      <selection sqref="A1:L66"/>
      <rowBreaks count="1" manualBreakCount="1">
        <brk id="66" max="16383" man="1"/>
      </rowBreaks>
      <colBreaks count="1" manualBreakCount="1">
        <brk id="5" max="1048575" man="1"/>
      </colBreaks>
      <pageMargins left="0.4" right="0.4" top="0.3" bottom="0.3" header="0" footer="0"/>
      <printOptions horizontalCentered="1" verticalCentered="1"/>
      <pageSetup scale="68" fitToWidth="2" fitToHeight="2" pageOrder="overThenDown" orientation="portrait" r:id="rId1"/>
      <headerFooter alignWithMargins="0"/>
    </customSheetView>
    <customSheetView guid="{D7BBBF77-F838-4AB2-B5F9-DD407B90DD55}" scale="87" colorId="22">
      <selection sqref="A1:L66"/>
      <rowBreaks count="1" manualBreakCount="1">
        <brk id="66" max="16383" man="1"/>
      </rowBreaks>
      <colBreaks count="1" manualBreakCount="1">
        <brk id="5" max="1048575" man="1"/>
      </colBreaks>
      <pageMargins left="0.4" right="0.4" top="0.3" bottom="0.3" header="0" footer="0"/>
      <printOptions horizontalCentered="1" verticalCentered="1"/>
      <pageSetup scale="68" fitToWidth="2" fitToHeight="2" pageOrder="overThenDown" orientation="portrait" r:id="rId2"/>
      <headerFooter alignWithMargins="0"/>
    </customSheetView>
    <customSheetView guid="{4C413893-8AAD-4C6B-9F27-B589EDCD884E}" scale="87" colorId="22" showPageBreaks="1" fitToPage="1" printArea="1">
      <selection activeCell="A28" sqref="A28"/>
      <rowBreaks count="1" manualBreakCount="1">
        <brk id="66" max="16383" man="1"/>
      </rowBreaks>
      <colBreaks count="1" manualBreakCount="1">
        <brk id="5" max="1048575" man="1"/>
      </colBreaks>
      <pageMargins left="0.4" right="0.4" top="0.3" bottom="0.3" header="0" footer="0"/>
      <printOptions horizontalCentered="1" verticalCentered="1"/>
      <pageSetup scale="68" pageOrder="overThenDown" orientation="portrait" r:id="rId3"/>
      <headerFooter alignWithMargins="0"/>
    </customSheetView>
    <customSheetView guid="{A5549170-DBF5-42F1-9039-D999624B11D4}" scale="87" colorId="22" showPageBreaks="1" printArea="1">
      <selection activeCell="B30" sqref="B30"/>
      <rowBreaks count="1" manualBreakCount="1">
        <brk id="66" max="16383" man="1"/>
      </rowBreaks>
      <colBreaks count="1" manualBreakCount="1">
        <brk id="5" max="1048575" man="1"/>
      </colBreaks>
      <pageMargins left="0.4" right="0.4" top="0.3" bottom="0.3" header="0" footer="0"/>
      <printOptions horizontalCentered="1" verticalCentered="1"/>
      <pageSetup scale="71" fitToWidth="2" fitToHeight="2" pageOrder="overThenDown" orientation="portrait" r:id="rId4"/>
      <headerFooter alignWithMargins="0"/>
    </customSheetView>
    <customSheetView guid="{A483E518-C1FA-4CA5-BC5D-12DF2516F4BA}" scale="87" colorId="22" showPageBreaks="1" printArea="1">
      <selection sqref="A1:L66"/>
      <rowBreaks count="1" manualBreakCount="1">
        <brk id="66" max="16383" man="1"/>
      </rowBreaks>
      <colBreaks count="1" manualBreakCount="1">
        <brk id="5" max="1048575" man="1"/>
      </colBreaks>
      <pageMargins left="0.4" right="0.4" top="0.3" bottom="0.3" header="0" footer="0"/>
      <printOptions horizontalCentered="1" verticalCentered="1"/>
      <pageSetup scale="68" fitToWidth="2" fitToHeight="2" pageOrder="overThenDown" orientation="portrait" r:id="rId5"/>
      <headerFooter alignWithMargins="0"/>
    </customSheetView>
    <customSheetView guid="{7F4D4B31-14C7-431F-8554-797D686306A3}" scale="87" colorId="22" showPageBreaks="1" printArea="1">
      <selection sqref="A1:L66"/>
      <rowBreaks count="1" manualBreakCount="1">
        <brk id="66" max="16383" man="1"/>
      </rowBreaks>
      <colBreaks count="1" manualBreakCount="1">
        <brk id="5" max="1048575" man="1"/>
      </colBreaks>
      <pageMargins left="0.4" right="0.4" top="0.3" bottom="0.3" header="0" footer="0"/>
      <printOptions horizontalCentered="1" verticalCentered="1"/>
      <pageSetup scale="68" fitToWidth="2" fitToHeight="2" pageOrder="overThenDown" orientation="portrait" r:id="rId6"/>
      <headerFooter alignWithMargins="0"/>
    </customSheetView>
  </customSheetViews>
  <phoneticPr fontId="83" type="noConversion"/>
  <printOptions horizontalCentered="1" verticalCentered="1"/>
  <pageMargins left="0.4" right="0.4" top="0.3" bottom="0.3" header="0" footer="0"/>
  <pageSetup scale="68" fitToWidth="2" fitToHeight="2" pageOrder="overThenDown" orientation="portrait" r:id="rId7"/>
  <headerFooter alignWithMargins="0"/>
  <rowBreaks count="1" manualBreakCount="1">
    <brk id="66" max="16383" man="1"/>
  </rowBreaks>
  <colBreaks count="1" manualBreakCount="1">
    <brk id="5" max="1048575" man="1"/>
  </colBreaks>
  <customProperties>
    <customPr name="_pios_id" r:id="rId8"/>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62"/>
  <sheetViews>
    <sheetView workbookViewId="0"/>
  </sheetViews>
  <sheetFormatPr defaultColWidth="9.77734375" defaultRowHeight="15"/>
  <cols>
    <col min="1" max="1" width="4.77734375" customWidth="1"/>
    <col min="2" max="2" width="58.77734375" customWidth="1"/>
    <col min="3" max="3" width="11.109375" customWidth="1"/>
    <col min="4" max="4" width="19.88671875" customWidth="1"/>
    <col min="5" max="6" width="16.77734375" customWidth="1"/>
  </cols>
  <sheetData>
    <row r="1" spans="1:7" ht="15.75" thickBot="1">
      <c r="A1" t="str">
        <f>'Data sheet'!A53</f>
        <v>Annual Report of New York American Water Company, Inc.  - Service Area 2                          Year Ended  December 31, 2018</v>
      </c>
    </row>
    <row r="2" spans="1:7">
      <c r="A2" s="89"/>
      <c r="B2" s="90"/>
      <c r="C2" s="90"/>
      <c r="D2" s="90"/>
      <c r="E2" s="90"/>
      <c r="F2" s="91"/>
      <c r="G2" s="92"/>
    </row>
    <row r="3" spans="1:7" ht="15.75">
      <c r="A3" s="372" t="s">
        <v>2760</v>
      </c>
      <c r="B3" s="373"/>
      <c r="C3" s="129"/>
      <c r="D3" s="129"/>
      <c r="E3" s="129"/>
      <c r="F3" s="130"/>
    </row>
    <row r="4" spans="1:7" ht="15.75">
      <c r="A4" s="174"/>
      <c r="B4" s="317"/>
      <c r="C4" s="126"/>
      <c r="D4" s="126"/>
      <c r="E4" s="126"/>
      <c r="F4" s="1044"/>
    </row>
    <row r="5" spans="1:7">
      <c r="A5" s="92" t="s">
        <v>2761</v>
      </c>
      <c r="B5" s="11"/>
      <c r="C5" s="11"/>
      <c r="D5" s="11" t="s">
        <v>3172</v>
      </c>
      <c r="E5" s="11"/>
      <c r="F5" s="349"/>
    </row>
    <row r="6" spans="1:7">
      <c r="A6" s="92" t="s">
        <v>3173</v>
      </c>
      <c r="B6" s="11"/>
      <c r="C6" s="11"/>
      <c r="D6" s="11" t="s">
        <v>3174</v>
      </c>
      <c r="E6" s="11"/>
      <c r="F6" s="349"/>
    </row>
    <row r="7" spans="1:7">
      <c r="A7" s="92" t="s">
        <v>3175</v>
      </c>
      <c r="B7" s="11"/>
      <c r="C7" s="11"/>
      <c r="D7" s="11" t="s">
        <v>3176</v>
      </c>
      <c r="E7" s="11"/>
      <c r="F7" s="349"/>
    </row>
    <row r="8" spans="1:7">
      <c r="A8" s="92" t="s">
        <v>3177</v>
      </c>
      <c r="B8" s="11"/>
      <c r="C8" s="11"/>
      <c r="D8" s="11" t="s">
        <v>3178</v>
      </c>
      <c r="E8" s="11"/>
      <c r="F8" s="349"/>
    </row>
    <row r="9" spans="1:7">
      <c r="A9" s="92"/>
      <c r="B9" s="11"/>
      <c r="C9" s="11"/>
      <c r="D9" s="11"/>
      <c r="E9" s="11"/>
      <c r="F9" s="349"/>
    </row>
    <row r="10" spans="1:7">
      <c r="A10" s="687"/>
      <c r="B10" s="1045"/>
      <c r="C10" s="1046"/>
      <c r="D10" s="1046"/>
      <c r="E10" s="1046" t="s">
        <v>3179</v>
      </c>
      <c r="F10" s="1047"/>
    </row>
    <row r="11" spans="1:7">
      <c r="A11" s="546" t="s">
        <v>1122</v>
      </c>
      <c r="B11" s="126" t="s">
        <v>681</v>
      </c>
      <c r="C11" s="1048"/>
      <c r="D11" s="1049" t="s">
        <v>3180</v>
      </c>
      <c r="E11" s="1049" t="s">
        <v>3181</v>
      </c>
      <c r="F11" s="1009" t="s">
        <v>1133</v>
      </c>
    </row>
    <row r="12" spans="1:7">
      <c r="A12" s="546" t="s">
        <v>1134</v>
      </c>
      <c r="B12" s="1050"/>
      <c r="C12" s="723"/>
      <c r="D12" s="1049" t="s">
        <v>3182</v>
      </c>
      <c r="E12" s="1049" t="s">
        <v>3183</v>
      </c>
      <c r="F12" s="1009"/>
    </row>
    <row r="13" spans="1:7">
      <c r="A13" s="673"/>
      <c r="B13" s="129" t="s">
        <v>3281</v>
      </c>
      <c r="C13" s="1051"/>
      <c r="D13" s="1052" t="s">
        <v>3282</v>
      </c>
      <c r="E13" s="1052" t="s">
        <v>3283</v>
      </c>
      <c r="F13" s="1012" t="s">
        <v>3284</v>
      </c>
    </row>
    <row r="14" spans="1:7">
      <c r="A14" s="1053">
        <v>1</v>
      </c>
      <c r="B14" s="1054" t="s">
        <v>3904</v>
      </c>
      <c r="C14" s="1055"/>
      <c r="D14" s="1056"/>
      <c r="E14" s="1057"/>
      <c r="F14" s="1058"/>
    </row>
    <row r="15" spans="1:7">
      <c r="A15" s="673">
        <v>2</v>
      </c>
      <c r="B15" s="298" t="s">
        <v>3184</v>
      </c>
      <c r="C15" s="725"/>
      <c r="D15" s="1059"/>
      <c r="E15" s="526"/>
      <c r="F15" s="533"/>
    </row>
    <row r="16" spans="1:7">
      <c r="A16" s="673">
        <v>3</v>
      </c>
      <c r="B16" s="298" t="s">
        <v>3185</v>
      </c>
      <c r="C16" s="725"/>
      <c r="D16" s="1060"/>
      <c r="E16" s="1061"/>
      <c r="F16" s="533"/>
    </row>
    <row r="17" spans="1:6">
      <c r="A17" s="673">
        <v>4</v>
      </c>
      <c r="B17" s="298" t="s">
        <v>3186</v>
      </c>
      <c r="C17" s="725"/>
      <c r="D17" s="1899">
        <v>1590314</v>
      </c>
      <c r="E17" s="1061"/>
      <c r="F17" s="533"/>
    </row>
    <row r="18" spans="1:6">
      <c r="A18" s="673">
        <v>5</v>
      </c>
      <c r="B18" s="298" t="s">
        <v>3187</v>
      </c>
      <c r="C18" s="725"/>
      <c r="D18" s="1899">
        <v>33584</v>
      </c>
      <c r="E18" s="1061"/>
      <c r="F18" s="533"/>
    </row>
    <row r="19" spans="1:6">
      <c r="A19" s="673">
        <v>6</v>
      </c>
      <c r="B19" s="298" t="s">
        <v>3188</v>
      </c>
      <c r="C19" s="725"/>
      <c r="D19" s="1899">
        <v>671394</v>
      </c>
      <c r="E19" s="1061"/>
      <c r="F19" s="533"/>
    </row>
    <row r="20" spans="1:6">
      <c r="A20" s="673">
        <v>7</v>
      </c>
      <c r="B20" s="298" t="s">
        <v>3189</v>
      </c>
      <c r="C20" s="725"/>
      <c r="D20" s="1899">
        <v>20635</v>
      </c>
      <c r="E20" s="1061"/>
      <c r="F20" s="533"/>
    </row>
    <row r="21" spans="1:6">
      <c r="A21" s="673">
        <v>8</v>
      </c>
      <c r="B21" s="298" t="s">
        <v>3190</v>
      </c>
      <c r="C21" s="725"/>
      <c r="D21" s="1899">
        <v>0</v>
      </c>
      <c r="E21" s="1061"/>
      <c r="F21" s="533"/>
    </row>
    <row r="22" spans="1:6">
      <c r="A22" s="673">
        <v>9</v>
      </c>
      <c r="B22" s="298" t="s">
        <v>3191</v>
      </c>
      <c r="C22" s="725"/>
      <c r="D22" s="1899">
        <v>327743</v>
      </c>
      <c r="E22" s="1061"/>
      <c r="F22" s="533"/>
    </row>
    <row r="23" spans="1:6">
      <c r="A23" s="673">
        <v>10</v>
      </c>
      <c r="B23" s="298" t="s">
        <v>3192</v>
      </c>
      <c r="C23" s="725"/>
      <c r="D23" s="1900">
        <f>SUM(D16:D22)</f>
        <v>2643670</v>
      </c>
      <c r="E23" s="1061"/>
      <c r="F23" s="533"/>
    </row>
    <row r="24" spans="1:6">
      <c r="A24" s="673">
        <v>11</v>
      </c>
      <c r="B24" s="298" t="s">
        <v>3193</v>
      </c>
      <c r="C24" s="725"/>
      <c r="D24" s="1901"/>
      <c r="E24" s="526"/>
      <c r="F24" s="533"/>
    </row>
    <row r="25" spans="1:6">
      <c r="A25" s="673">
        <v>12</v>
      </c>
      <c r="B25" s="298" t="s">
        <v>3185</v>
      </c>
      <c r="C25" s="725"/>
      <c r="D25" s="1902">
        <v>804</v>
      </c>
      <c r="E25" s="1061"/>
      <c r="F25" s="533"/>
    </row>
    <row r="26" spans="1:6">
      <c r="A26" s="673">
        <v>13</v>
      </c>
      <c r="B26" s="298" t="s">
        <v>3186</v>
      </c>
      <c r="C26" s="725"/>
      <c r="D26" s="1902">
        <v>99</v>
      </c>
      <c r="E26" s="1061"/>
      <c r="F26" s="533"/>
    </row>
    <row r="27" spans="1:6">
      <c r="A27" s="673">
        <v>14</v>
      </c>
      <c r="B27" s="298" t="s">
        <v>3187</v>
      </c>
      <c r="C27" s="725"/>
      <c r="D27" s="1902">
        <v>0</v>
      </c>
      <c r="E27" s="1061"/>
      <c r="F27" s="533"/>
    </row>
    <row r="28" spans="1:6">
      <c r="A28" s="673">
        <v>15</v>
      </c>
      <c r="B28" s="298" t="s">
        <v>3188</v>
      </c>
      <c r="C28" s="725"/>
      <c r="D28" s="1902">
        <v>600939</v>
      </c>
      <c r="E28" s="1061"/>
      <c r="F28" s="533"/>
    </row>
    <row r="29" spans="1:6">
      <c r="A29" s="673">
        <v>16</v>
      </c>
      <c r="B29" s="298" t="s">
        <v>3191</v>
      </c>
      <c r="C29" s="725"/>
      <c r="D29" s="1897"/>
      <c r="E29" s="1061"/>
      <c r="F29" s="533"/>
    </row>
    <row r="30" spans="1:6">
      <c r="A30" s="673">
        <v>17</v>
      </c>
      <c r="B30" s="298" t="s">
        <v>3194</v>
      </c>
      <c r="C30" s="725"/>
      <c r="D30" s="1898">
        <f>SUM(D25:D29)</f>
        <v>601842</v>
      </c>
      <c r="E30" s="1061"/>
      <c r="F30" s="533"/>
    </row>
    <row r="31" spans="1:6">
      <c r="A31" s="673">
        <v>18</v>
      </c>
      <c r="B31" s="298" t="s">
        <v>3195</v>
      </c>
      <c r="C31" s="725"/>
      <c r="D31" s="436"/>
      <c r="E31" s="526"/>
      <c r="F31" s="533"/>
    </row>
    <row r="32" spans="1:6">
      <c r="A32" s="673">
        <v>19</v>
      </c>
      <c r="B32" s="298" t="s">
        <v>3185</v>
      </c>
      <c r="C32" s="725"/>
      <c r="D32" s="1898">
        <f>D16+D25</f>
        <v>804</v>
      </c>
      <c r="E32" s="1061"/>
      <c r="F32" s="533"/>
    </row>
    <row r="33" spans="1:6">
      <c r="A33" s="673">
        <v>20</v>
      </c>
      <c r="B33" s="298" t="s">
        <v>3186</v>
      </c>
      <c r="C33" s="725"/>
      <c r="D33" s="1898">
        <f>D17+D26</f>
        <v>1590413</v>
      </c>
      <c r="E33" s="1061"/>
      <c r="F33" s="533"/>
    </row>
    <row r="34" spans="1:6">
      <c r="A34" s="673">
        <v>21</v>
      </c>
      <c r="B34" s="298" t="s">
        <v>3187</v>
      </c>
      <c r="C34" s="725"/>
      <c r="D34" s="1898">
        <f>D18+D27</f>
        <v>33584</v>
      </c>
      <c r="E34" s="1061"/>
      <c r="F34" s="533"/>
    </row>
    <row r="35" spans="1:6">
      <c r="A35" s="673">
        <v>22</v>
      </c>
      <c r="B35" s="298" t="s">
        <v>3188</v>
      </c>
      <c r="C35" s="725"/>
      <c r="D35" s="1898">
        <f>D19+D28</f>
        <v>1272333</v>
      </c>
      <c r="E35" s="1061"/>
      <c r="F35" s="533"/>
    </row>
    <row r="36" spans="1:6">
      <c r="A36" s="673">
        <v>23</v>
      </c>
      <c r="B36" s="298" t="s">
        <v>3189</v>
      </c>
      <c r="C36" s="725"/>
      <c r="D36" s="1898">
        <f>D20</f>
        <v>20635</v>
      </c>
      <c r="E36" s="1061"/>
      <c r="F36" s="533"/>
    </row>
    <row r="37" spans="1:6">
      <c r="A37" s="673">
        <v>24</v>
      </c>
      <c r="B37" s="298" t="s">
        <v>3190</v>
      </c>
      <c r="C37" s="725"/>
      <c r="D37" s="1898">
        <f>D21</f>
        <v>0</v>
      </c>
      <c r="E37" s="1061"/>
      <c r="F37" s="533"/>
    </row>
    <row r="38" spans="1:6">
      <c r="A38" s="673">
        <v>25</v>
      </c>
      <c r="B38" s="298" t="s">
        <v>3191</v>
      </c>
      <c r="C38" s="725"/>
      <c r="D38" s="1898">
        <f>D22+D29</f>
        <v>327743</v>
      </c>
      <c r="E38" s="1059"/>
      <c r="F38" s="1062"/>
    </row>
    <row r="39" spans="1:6">
      <c r="A39" s="673">
        <v>26</v>
      </c>
      <c r="B39" s="298" t="s">
        <v>3196</v>
      </c>
      <c r="C39" s="725"/>
      <c r="D39" s="1898">
        <f>SUM(D32:D38)</f>
        <v>3245512</v>
      </c>
      <c r="E39" s="1897">
        <v>743923</v>
      </c>
      <c r="F39" s="1705">
        <f>D39+E39</f>
        <v>3989435</v>
      </c>
    </row>
    <row r="40" spans="1:6">
      <c r="A40" s="673">
        <v>27</v>
      </c>
      <c r="B40" s="875" t="s">
        <v>2387</v>
      </c>
      <c r="C40" s="723"/>
      <c r="D40" s="600"/>
      <c r="E40" s="689"/>
      <c r="F40" s="696"/>
    </row>
    <row r="41" spans="1:6">
      <c r="A41" s="673">
        <v>28</v>
      </c>
      <c r="B41" s="668" t="s">
        <v>3197</v>
      </c>
      <c r="C41" s="1055"/>
      <c r="D41" s="433"/>
      <c r="E41" s="1063"/>
      <c r="F41" s="1064"/>
    </row>
    <row r="42" spans="1:6">
      <c r="A42" s="673">
        <v>29</v>
      </c>
      <c r="B42" s="298" t="s">
        <v>3198</v>
      </c>
      <c r="C42" s="725"/>
      <c r="D42" s="1897">
        <v>549089</v>
      </c>
      <c r="E42" s="927"/>
      <c r="F42" s="1705">
        <f>D42+E42</f>
        <v>549089</v>
      </c>
    </row>
    <row r="43" spans="1:6">
      <c r="A43" s="673">
        <v>30</v>
      </c>
      <c r="B43" s="298" t="s">
        <v>3199</v>
      </c>
      <c r="C43" s="725"/>
      <c r="D43" s="1897"/>
      <c r="E43" s="927"/>
      <c r="F43" s="926">
        <f>D43+E43</f>
        <v>0</v>
      </c>
    </row>
    <row r="44" spans="1:6">
      <c r="A44" s="673">
        <v>31</v>
      </c>
      <c r="B44" s="298" t="s">
        <v>3200</v>
      </c>
      <c r="C44" s="725"/>
      <c r="D44" s="1898">
        <f>SUM(D42:D43)</f>
        <v>549089</v>
      </c>
      <c r="E44" s="925">
        <f>SUM(E42:E43)</f>
        <v>0</v>
      </c>
      <c r="F44" s="926">
        <f>SUM(F42:F43)</f>
        <v>549089</v>
      </c>
    </row>
    <row r="45" spans="1:6">
      <c r="A45" s="673">
        <v>32</v>
      </c>
      <c r="B45" s="298" t="s">
        <v>3201</v>
      </c>
      <c r="C45" s="725"/>
      <c r="D45" s="433"/>
      <c r="E45" s="1063"/>
      <c r="F45" s="1064"/>
    </row>
    <row r="46" spans="1:6">
      <c r="A46" s="673">
        <v>33</v>
      </c>
      <c r="B46" s="298" t="s">
        <v>3198</v>
      </c>
      <c r="C46" s="725"/>
      <c r="D46" s="1897">
        <v>98935</v>
      </c>
      <c r="E46" s="927"/>
      <c r="F46" s="926">
        <f>D46+E46</f>
        <v>98935</v>
      </c>
    </row>
    <row r="47" spans="1:6">
      <c r="A47" s="673">
        <v>34</v>
      </c>
      <c r="B47" s="298" t="s">
        <v>3199</v>
      </c>
      <c r="C47" s="725"/>
      <c r="D47" s="1897"/>
      <c r="E47" s="927"/>
      <c r="F47" s="926">
        <f>D47+E47</f>
        <v>0</v>
      </c>
    </row>
    <row r="48" spans="1:6">
      <c r="A48" s="673"/>
      <c r="B48" s="298"/>
      <c r="C48" s="725"/>
      <c r="D48" s="1851"/>
      <c r="E48" s="531"/>
      <c r="F48" s="716"/>
    </row>
    <row r="49" spans="1:6">
      <c r="A49" s="673">
        <v>35</v>
      </c>
      <c r="B49" s="298" t="s">
        <v>3202</v>
      </c>
      <c r="C49" s="725"/>
      <c r="D49" s="925">
        <f>SUM(D46:D47)</f>
        <v>98935</v>
      </c>
      <c r="E49" s="925">
        <f>SUM(E46:E47)</f>
        <v>0</v>
      </c>
      <c r="F49" s="926">
        <f>SUM(F46:F47)</f>
        <v>98935</v>
      </c>
    </row>
    <row r="50" spans="1:6">
      <c r="A50" s="673"/>
      <c r="B50" s="298"/>
      <c r="C50" s="725"/>
      <c r="D50" s="535"/>
      <c r="E50" s="535"/>
      <c r="F50" s="1014"/>
    </row>
    <row r="51" spans="1:6">
      <c r="A51" s="673">
        <v>36</v>
      </c>
      <c r="B51" s="11" t="s">
        <v>3203</v>
      </c>
      <c r="C51" s="723"/>
      <c r="D51" s="532"/>
      <c r="E51" s="532"/>
      <c r="F51" s="716">
        <f>D51+E51</f>
        <v>0</v>
      </c>
    </row>
    <row r="52" spans="1:6" ht="15.75" thickBot="1">
      <c r="A52" s="690">
        <v>37</v>
      </c>
      <c r="B52" s="699" t="s">
        <v>3204</v>
      </c>
      <c r="C52" s="1065"/>
      <c r="D52" s="692">
        <f>D39+D44+D49+D51</f>
        <v>3893536</v>
      </c>
      <c r="E52" s="692">
        <f>E39+E44+E49+E51</f>
        <v>743923</v>
      </c>
      <c r="F52" s="1066">
        <f>F39+F44+F49+F51</f>
        <v>4637459</v>
      </c>
    </row>
    <row r="53" spans="1:6">
      <c r="A53" s="193" t="s">
        <v>1527</v>
      </c>
    </row>
    <row r="54" spans="1:6">
      <c r="A54" s="126" t="s">
        <v>3205</v>
      </c>
      <c r="B54" s="126"/>
      <c r="C54" s="126"/>
      <c r="D54" s="126"/>
      <c r="E54" s="126"/>
      <c r="F54" s="126"/>
    </row>
    <row r="55" spans="1:6">
      <c r="A55" s="126"/>
      <c r="B55" s="126"/>
      <c r="C55" s="126"/>
      <c r="D55" s="126"/>
      <c r="E55" s="126"/>
      <c r="F55" s="126"/>
    </row>
    <row r="56" spans="1:6">
      <c r="A56" s="126"/>
      <c r="B56" s="126"/>
      <c r="C56" s="126"/>
      <c r="D56" s="126"/>
      <c r="E56" s="126"/>
      <c r="F56" s="126"/>
    </row>
    <row r="62" spans="1:6">
      <c r="A62" s="875"/>
    </row>
  </sheetData>
  <customSheetViews>
    <customSheetView guid="{2AF3F5E9-4F61-4561-B177-4F48CBC3D886}" scale="87" colorId="22" fitToPage="1">
      <selection activeCell="E39" sqref="E39"/>
      <pageMargins left="0.4" right="0.4" top="0.3" bottom="0.3" header="0" footer="0"/>
      <printOptions horizontalCentered="1" verticalCentered="1"/>
      <pageSetup scale="59" orientation="portrait" r:id="rId1"/>
      <headerFooter alignWithMargins="0"/>
    </customSheetView>
    <customSheetView guid="{D7BBBF77-F838-4AB2-B5F9-DD407B90DD55}" scale="87" colorId="22" fitToPage="1">
      <selection activeCell="E39" sqref="E39"/>
      <pageMargins left="0.4" right="0.4" top="0.3" bottom="0.3" header="0" footer="0"/>
      <printOptions horizontalCentered="1" verticalCentered="1"/>
      <pageSetup scale="59" orientation="portrait" r:id="rId2"/>
      <headerFooter alignWithMargins="0"/>
    </customSheetView>
    <customSheetView guid="{4C413893-8AAD-4C6B-9F27-B589EDCD884E}" scale="87" colorId="22" showPageBreaks="1" fitToPage="1" printArea="1">
      <selection activeCell="B11" sqref="B11"/>
      <pageMargins left="0.4" right="0.4" top="0.3" bottom="0.3" header="0.17" footer="0"/>
      <printOptions horizontalCentered="1" verticalCentered="1"/>
      <pageSetup scale="64" orientation="portrait" r:id="rId3"/>
      <headerFooter alignWithMargins="0"/>
    </customSheetView>
    <customSheetView guid="{A5549170-DBF5-42F1-9039-D999624B11D4}" scale="87" colorId="22" showPageBreaks="1" fitToPage="1">
      <selection activeCell="D17" sqref="D17"/>
      <pageMargins left="0.4" right="0.4" top="0.3" bottom="0.3" header="0" footer="0"/>
      <printOptions horizontalCentered="1" verticalCentered="1"/>
      <pageSetup scale="59" orientation="portrait" r:id="rId4"/>
      <headerFooter alignWithMargins="0"/>
    </customSheetView>
    <customSheetView guid="{A483E518-C1FA-4CA5-BC5D-12DF2516F4BA}" scale="87" colorId="22" fitToPage="1">
      <selection activeCell="L5" sqref="L5"/>
      <pageMargins left="0.4" right="0.4" top="0.3" bottom="0.3" header="0" footer="0"/>
      <printOptions horizontalCentered="1" verticalCentered="1"/>
      <pageSetup scale="59" orientation="portrait" r:id="rId5"/>
      <headerFooter alignWithMargins="0"/>
    </customSheetView>
    <customSheetView guid="{7F4D4B31-14C7-431F-8554-797D686306A3}" scale="87" colorId="22" fitToPage="1">
      <selection activeCell="L5" sqref="L5"/>
      <pageMargins left="0.4" right="0.4" top="0.3" bottom="0.3" header="0" footer="0"/>
      <printOptions horizontalCentered="1" verticalCentered="1"/>
      <pageSetup scale="59" orientation="portrait" r:id="rId6"/>
      <headerFooter alignWithMargins="0"/>
    </customSheetView>
  </customSheetViews>
  <phoneticPr fontId="83" type="noConversion"/>
  <printOptions horizontalCentered="1" verticalCentered="1"/>
  <pageMargins left="0.4" right="0.4" top="0.3" bottom="0.3" header="0" footer="0"/>
  <pageSetup scale="59" orientation="portrait" r:id="rId7"/>
  <headerFooter alignWithMargins="0"/>
  <customProperties>
    <customPr name="_pios_id" r:id="rId8"/>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314"/>
  <sheetViews>
    <sheetView workbookViewId="0"/>
  </sheetViews>
  <sheetFormatPr defaultColWidth="9.77734375" defaultRowHeight="15"/>
  <cols>
    <col min="1" max="1" width="4.77734375" customWidth="1"/>
    <col min="2" max="2" width="32.77734375" customWidth="1"/>
    <col min="3" max="3" width="43" customWidth="1"/>
    <col min="4" max="4" width="20.77734375" customWidth="1"/>
    <col min="5" max="5" width="20.88671875" customWidth="1"/>
  </cols>
  <sheetData>
    <row r="1" spans="1:5" ht="15.75" thickBot="1">
      <c r="A1" s="229" t="str">
        <f>'Data sheet'!A59</f>
        <v>Annual Report of New York American Water Company, Inc.  - Service Area 2                                  Year Ended  December 31, 2018</v>
      </c>
      <c r="B1" s="229"/>
      <c r="C1" s="229"/>
      <c r="D1" s="229"/>
      <c r="E1" s="1253"/>
    </row>
    <row r="2" spans="1:5">
      <c r="A2" s="137"/>
      <c r="B2" s="138"/>
      <c r="C2" s="138"/>
      <c r="D2" s="138"/>
      <c r="E2" s="139"/>
    </row>
    <row r="3" spans="1:5" ht="15.75">
      <c r="A3" s="125" t="s">
        <v>3206</v>
      </c>
      <c r="B3" s="1367"/>
      <c r="C3" s="1367"/>
      <c r="D3" s="1367"/>
      <c r="E3" s="94"/>
    </row>
    <row r="4" spans="1:5">
      <c r="A4" s="95"/>
      <c r="B4" s="1252"/>
      <c r="C4" s="1252"/>
      <c r="D4" s="1252"/>
      <c r="E4" s="97"/>
    </row>
    <row r="5" spans="1:5">
      <c r="A5" s="116" t="s">
        <v>742</v>
      </c>
      <c r="B5" s="1368" t="s">
        <v>3207</v>
      </c>
      <c r="C5" s="1252"/>
      <c r="D5" s="1252"/>
      <c r="E5" s="489"/>
    </row>
    <row r="6" spans="1:5">
      <c r="A6" s="95"/>
      <c r="B6" s="1368" t="s">
        <v>3208</v>
      </c>
      <c r="C6" s="1252"/>
      <c r="D6" s="1252"/>
      <c r="E6" s="97"/>
    </row>
    <row r="7" spans="1:5">
      <c r="A7" s="95"/>
      <c r="B7" s="1368" t="s">
        <v>3209</v>
      </c>
      <c r="C7" s="1252"/>
      <c r="D7" s="1252"/>
      <c r="E7" s="97"/>
    </row>
    <row r="8" spans="1:5">
      <c r="A8" s="95"/>
      <c r="B8" s="1368" t="s">
        <v>3210</v>
      </c>
      <c r="C8" s="1252"/>
      <c r="D8" s="1252"/>
      <c r="E8" s="97"/>
    </row>
    <row r="9" spans="1:5">
      <c r="A9" s="95"/>
      <c r="B9" s="1368" t="s">
        <v>3211</v>
      </c>
      <c r="C9" s="1252"/>
      <c r="D9" s="1252"/>
      <c r="E9" s="97"/>
    </row>
    <row r="10" spans="1:5">
      <c r="A10" s="95"/>
      <c r="B10" s="1368" t="s">
        <v>3212</v>
      </c>
      <c r="C10" s="1252"/>
      <c r="D10" s="1252"/>
      <c r="E10" s="97"/>
    </row>
    <row r="11" spans="1:5">
      <c r="A11" s="95"/>
      <c r="B11" s="1368" t="s">
        <v>3213</v>
      </c>
      <c r="C11" s="1252"/>
      <c r="D11" s="1252"/>
      <c r="E11" s="97"/>
    </row>
    <row r="12" spans="1:5">
      <c r="A12" s="95"/>
      <c r="B12" s="1369" t="s">
        <v>3214</v>
      </c>
      <c r="C12" s="1252"/>
      <c r="D12" s="1252"/>
      <c r="E12" s="97"/>
    </row>
    <row r="13" spans="1:5">
      <c r="A13" s="95"/>
      <c r="B13" s="1369" t="s">
        <v>3215</v>
      </c>
      <c r="C13" s="1252"/>
      <c r="D13" s="1252"/>
      <c r="E13" s="97"/>
    </row>
    <row r="14" spans="1:5">
      <c r="A14" s="95"/>
      <c r="B14" s="1369" t="s">
        <v>3216</v>
      </c>
      <c r="C14" s="1252"/>
      <c r="D14" s="1252"/>
      <c r="E14" s="97"/>
    </row>
    <row r="15" spans="1:5">
      <c r="A15" s="95"/>
      <c r="B15" s="1369" t="s">
        <v>3217</v>
      </c>
      <c r="C15" s="1252"/>
      <c r="D15" s="1252"/>
      <c r="E15" s="97"/>
    </row>
    <row r="16" spans="1:5">
      <c r="A16" s="95"/>
      <c r="B16" s="1369"/>
      <c r="C16" s="1252"/>
      <c r="D16" s="1252"/>
      <c r="E16" s="97"/>
    </row>
    <row r="17" spans="1:5">
      <c r="A17" s="116" t="s">
        <v>956</v>
      </c>
      <c r="B17" s="1369" t="s">
        <v>3218</v>
      </c>
      <c r="C17" s="1252"/>
      <c r="D17" s="1252"/>
      <c r="E17" s="489"/>
    </row>
    <row r="18" spans="1:5">
      <c r="A18" s="95"/>
      <c r="B18" s="1252"/>
      <c r="C18" s="1252"/>
      <c r="D18" s="1252"/>
      <c r="E18" s="97"/>
    </row>
    <row r="19" spans="1:5" ht="15.75" thickBot="1">
      <c r="A19" s="95"/>
      <c r="B19" s="1252"/>
      <c r="C19" s="1252"/>
      <c r="D19" s="1252"/>
      <c r="E19" s="97"/>
    </row>
    <row r="20" spans="1:5">
      <c r="A20" s="1521" t="s">
        <v>1122</v>
      </c>
      <c r="B20" s="1522"/>
      <c r="C20" s="1522"/>
      <c r="D20" s="1522"/>
      <c r="E20" s="478"/>
    </row>
    <row r="21" spans="1:5" ht="15.75" thickBot="1">
      <c r="A21" s="508" t="s">
        <v>1134</v>
      </c>
      <c r="B21" s="1416" t="s">
        <v>3219</v>
      </c>
      <c r="C21" s="1416" t="s">
        <v>3220</v>
      </c>
      <c r="D21" s="1416" t="s">
        <v>3221</v>
      </c>
      <c r="E21" s="502" t="s">
        <v>3222</v>
      </c>
    </row>
    <row r="22" spans="1:5">
      <c r="A22" s="467">
        <v>1</v>
      </c>
      <c r="B22" s="1649"/>
      <c r="C22" s="105"/>
      <c r="D22" s="105"/>
      <c r="E22" s="1648"/>
    </row>
    <row r="23" spans="1:5">
      <c r="A23" s="467">
        <v>2</v>
      </c>
      <c r="B23" s="2153" t="s">
        <v>3991</v>
      </c>
      <c r="C23" s="105" t="s">
        <v>126</v>
      </c>
      <c r="D23" s="105" t="s">
        <v>4012</v>
      </c>
      <c r="E23" s="1648">
        <v>3534539</v>
      </c>
    </row>
    <row r="24" spans="1:5">
      <c r="A24" s="467">
        <v>3</v>
      </c>
      <c r="B24" s="105" t="s">
        <v>4176</v>
      </c>
      <c r="C24" s="105" t="s">
        <v>4177</v>
      </c>
      <c r="D24" s="105" t="s">
        <v>4012</v>
      </c>
      <c r="E24" s="1648">
        <v>132827</v>
      </c>
    </row>
    <row r="25" spans="1:5">
      <c r="A25" s="467">
        <v>4</v>
      </c>
      <c r="B25" s="105" t="s">
        <v>4465</v>
      </c>
      <c r="C25" s="105" t="s">
        <v>4295</v>
      </c>
      <c r="D25" s="105" t="s">
        <v>4012</v>
      </c>
      <c r="E25" s="1529">
        <v>30478</v>
      </c>
    </row>
    <row r="26" spans="1:5">
      <c r="A26" s="467">
        <v>5</v>
      </c>
      <c r="B26" s="105" t="s">
        <v>4466</v>
      </c>
      <c r="C26" s="105" t="s">
        <v>4295</v>
      </c>
      <c r="D26" s="105" t="s">
        <v>4012</v>
      </c>
      <c r="E26" s="1529">
        <v>1195</v>
      </c>
    </row>
    <row r="27" spans="1:5">
      <c r="A27" s="467">
        <v>6</v>
      </c>
      <c r="B27" s="105" t="s">
        <v>4467</v>
      </c>
      <c r="C27" s="105" t="s">
        <v>4295</v>
      </c>
      <c r="D27" s="105" t="s">
        <v>4296</v>
      </c>
      <c r="E27" s="1529">
        <v>1338178</v>
      </c>
    </row>
    <row r="28" spans="1:5">
      <c r="A28" s="467">
        <v>7</v>
      </c>
      <c r="B28" s="105" t="s">
        <v>4468</v>
      </c>
      <c r="C28" s="105" t="s">
        <v>4295</v>
      </c>
      <c r="D28" s="105" t="s">
        <v>4296</v>
      </c>
      <c r="E28" s="1529">
        <v>12261</v>
      </c>
    </row>
    <row r="29" spans="1:5">
      <c r="A29" s="467">
        <v>8</v>
      </c>
      <c r="B29" s="105" t="s">
        <v>4297</v>
      </c>
      <c r="C29" s="105" t="s">
        <v>4295</v>
      </c>
      <c r="D29" s="105" t="s">
        <v>4296</v>
      </c>
      <c r="E29" s="1529">
        <v>14301</v>
      </c>
    </row>
    <row r="30" spans="1:5">
      <c r="A30" s="467">
        <v>9</v>
      </c>
      <c r="B30" s="105"/>
      <c r="C30" s="105"/>
      <c r="D30" s="105"/>
      <c r="E30" s="1529"/>
    </row>
    <row r="31" spans="1:5">
      <c r="A31" s="467">
        <v>10</v>
      </c>
      <c r="B31" s="1563"/>
      <c r="C31" s="105"/>
      <c r="D31" s="105"/>
      <c r="E31" s="1648"/>
    </row>
    <row r="32" spans="1:5">
      <c r="A32" s="467">
        <v>11</v>
      </c>
      <c r="B32" s="105"/>
      <c r="C32" s="105"/>
      <c r="D32" s="105"/>
      <c r="E32" s="1529"/>
    </row>
    <row r="33" spans="1:5">
      <c r="A33" s="467">
        <v>12</v>
      </c>
      <c r="B33" s="105"/>
      <c r="C33" s="105"/>
      <c r="D33" s="105"/>
      <c r="E33" s="1529"/>
    </row>
    <row r="34" spans="1:5">
      <c r="A34" s="467">
        <v>13</v>
      </c>
      <c r="B34" s="105"/>
      <c r="C34" s="105"/>
      <c r="D34" s="105"/>
      <c r="E34" s="1529"/>
    </row>
    <row r="35" spans="1:5">
      <c r="A35" s="467">
        <v>14</v>
      </c>
      <c r="B35" s="105"/>
      <c r="C35" s="105"/>
      <c r="D35" s="105"/>
      <c r="E35" s="1529"/>
    </row>
    <row r="36" spans="1:5">
      <c r="A36" s="467">
        <v>15</v>
      </c>
      <c r="B36" s="105"/>
      <c r="C36" s="105"/>
      <c r="D36" s="105"/>
      <c r="E36" s="1529"/>
    </row>
    <row r="37" spans="1:5">
      <c r="A37" s="467">
        <v>16</v>
      </c>
      <c r="B37" s="105"/>
      <c r="C37" s="105"/>
      <c r="D37" s="105"/>
      <c r="E37" s="1529"/>
    </row>
    <row r="38" spans="1:5">
      <c r="A38" s="467">
        <v>17</v>
      </c>
      <c r="B38" s="105"/>
      <c r="C38" s="105"/>
      <c r="D38" s="105"/>
      <c r="E38" s="1529"/>
    </row>
    <row r="39" spans="1:5">
      <c r="A39" s="467">
        <v>18</v>
      </c>
      <c r="B39" s="105"/>
      <c r="C39" s="105"/>
      <c r="D39" s="105"/>
      <c r="E39" s="1529"/>
    </row>
    <row r="40" spans="1:5">
      <c r="A40" s="467">
        <v>19</v>
      </c>
      <c r="B40" s="2093"/>
      <c r="C40" s="105"/>
      <c r="D40" s="105"/>
      <c r="E40" s="1648"/>
    </row>
    <row r="41" spans="1:5">
      <c r="A41" s="467">
        <v>20</v>
      </c>
      <c r="B41" s="1252"/>
      <c r="C41" s="105"/>
      <c r="D41" s="105"/>
      <c r="E41" s="1648"/>
    </row>
    <row r="42" spans="1:5">
      <c r="A42" s="467">
        <v>21</v>
      </c>
      <c r="B42" s="105"/>
      <c r="C42" s="105"/>
      <c r="D42" s="105"/>
      <c r="E42" s="1648"/>
    </row>
    <row r="43" spans="1:5">
      <c r="A43" s="467">
        <v>22</v>
      </c>
      <c r="B43" s="105"/>
      <c r="C43" s="105"/>
      <c r="D43" s="105"/>
      <c r="E43" s="1648"/>
    </row>
    <row r="44" spans="1:5">
      <c r="A44" s="467">
        <v>23</v>
      </c>
      <c r="B44" s="1904"/>
      <c r="C44" s="105"/>
      <c r="D44" s="105"/>
      <c r="E44" s="1648"/>
    </row>
    <row r="45" spans="1:5">
      <c r="A45" s="467">
        <v>24</v>
      </c>
      <c r="B45" s="105"/>
      <c r="C45" s="105"/>
      <c r="D45" s="105"/>
      <c r="E45" s="1648"/>
    </row>
    <row r="46" spans="1:5">
      <c r="A46" s="467">
        <v>25</v>
      </c>
      <c r="B46" s="105"/>
      <c r="C46" s="105"/>
      <c r="D46" s="105"/>
      <c r="E46" s="1648"/>
    </row>
    <row r="47" spans="1:5">
      <c r="A47" s="467">
        <v>26</v>
      </c>
      <c r="B47" s="105"/>
      <c r="C47" s="105"/>
      <c r="D47" s="105"/>
      <c r="E47" s="1648"/>
    </row>
    <row r="48" spans="1:5">
      <c r="A48" s="467">
        <v>27</v>
      </c>
      <c r="B48" s="2103"/>
      <c r="C48" s="105"/>
      <c r="D48" s="105"/>
      <c r="E48" s="1648"/>
    </row>
    <row r="49" spans="1:5">
      <c r="A49" s="467">
        <v>28</v>
      </c>
      <c r="B49" s="2104"/>
      <c r="C49" s="105"/>
      <c r="D49" s="105"/>
      <c r="E49" s="1648"/>
    </row>
    <row r="50" spans="1:5">
      <c r="A50" s="467">
        <v>29</v>
      </c>
      <c r="B50" s="2079"/>
      <c r="C50" s="105"/>
      <c r="D50" s="105"/>
      <c r="E50" s="1529"/>
    </row>
    <row r="51" spans="1:5">
      <c r="A51" s="467">
        <v>30</v>
      </c>
      <c r="B51" s="1650"/>
      <c r="C51" s="105"/>
      <c r="D51" s="105"/>
      <c r="E51" s="1648"/>
    </row>
    <row r="52" spans="1:5">
      <c r="A52" s="467">
        <v>31</v>
      </c>
      <c r="B52" s="105"/>
      <c r="C52" s="105"/>
      <c r="D52" s="105"/>
      <c r="E52" s="1529"/>
    </row>
    <row r="53" spans="1:5">
      <c r="A53" s="467">
        <v>32</v>
      </c>
      <c r="B53" s="105"/>
      <c r="C53" s="105"/>
      <c r="D53" s="105"/>
      <c r="E53" s="1529"/>
    </row>
    <row r="54" spans="1:5">
      <c r="A54" s="467">
        <v>33</v>
      </c>
      <c r="B54" s="105"/>
      <c r="C54" s="105"/>
      <c r="D54" s="105"/>
      <c r="E54" s="1529"/>
    </row>
    <row r="55" spans="1:5">
      <c r="A55" s="467">
        <v>34</v>
      </c>
      <c r="B55" s="105"/>
      <c r="C55" s="105"/>
      <c r="D55" s="105"/>
      <c r="E55" s="1529"/>
    </row>
    <row r="56" spans="1:5">
      <c r="A56" s="467">
        <v>35</v>
      </c>
      <c r="B56" s="105"/>
      <c r="C56" s="105"/>
      <c r="D56" s="105"/>
      <c r="E56" s="1529"/>
    </row>
    <row r="57" spans="1:5">
      <c r="A57" s="467">
        <v>36</v>
      </c>
      <c r="B57" s="105"/>
      <c r="C57" s="105"/>
      <c r="D57" s="105"/>
      <c r="E57" s="1529"/>
    </row>
    <row r="58" spans="1:5">
      <c r="A58" s="467">
        <v>37</v>
      </c>
      <c r="B58" s="105"/>
      <c r="C58" s="105"/>
      <c r="D58" s="105"/>
      <c r="E58" s="1529"/>
    </row>
    <row r="59" spans="1:5">
      <c r="A59" s="467">
        <v>38</v>
      </c>
      <c r="B59" s="105"/>
      <c r="C59" s="105"/>
      <c r="D59" s="105"/>
      <c r="E59" s="1529"/>
    </row>
    <row r="60" spans="1:5">
      <c r="A60" s="467">
        <v>39</v>
      </c>
      <c r="B60" s="105"/>
      <c r="C60" s="105"/>
      <c r="D60" s="105"/>
      <c r="E60" s="1529"/>
    </row>
    <row r="61" spans="1:5" ht="15.75" thickBot="1">
      <c r="A61" s="508">
        <v>40</v>
      </c>
      <c r="B61" s="121"/>
      <c r="C61" s="121"/>
      <c r="D61" s="121"/>
      <c r="E61" s="1530"/>
    </row>
    <row r="62" spans="1:5">
      <c r="A62" s="229" t="s">
        <v>1527</v>
      </c>
      <c r="B62" s="229"/>
      <c r="C62" s="229"/>
      <c r="D62" s="229"/>
      <c r="E62" s="1253"/>
    </row>
    <row r="63" spans="1:5">
      <c r="A63" s="123" t="s">
        <v>3223</v>
      </c>
      <c r="B63" s="123"/>
      <c r="C63" s="123"/>
      <c r="D63" s="123"/>
      <c r="E63" s="1370"/>
    </row>
    <row r="64" spans="1:5">
      <c r="A64" s="123"/>
      <c r="B64" s="123"/>
      <c r="C64" s="123"/>
      <c r="D64" s="123"/>
      <c r="E64" s="123"/>
    </row>
    <row r="65" spans="1:5" ht="15.75" thickBot="1">
      <c r="A65" s="229" t="str">
        <f>'Data sheet'!A59</f>
        <v>Annual Report of New York American Water Company, Inc.  - Service Area 2                                  Year Ended  December 31, 2018</v>
      </c>
      <c r="B65" s="229"/>
      <c r="C65" s="229"/>
      <c r="D65" s="229"/>
      <c r="E65" s="229"/>
    </row>
    <row r="66" spans="1:5">
      <c r="A66" s="137"/>
      <c r="B66" s="138"/>
      <c r="C66" s="138"/>
      <c r="D66" s="138"/>
      <c r="E66" s="139"/>
    </row>
    <row r="67" spans="1:5" ht="15.75">
      <c r="A67" s="125" t="s">
        <v>3206</v>
      </c>
      <c r="B67" s="93"/>
      <c r="C67" s="93"/>
      <c r="D67" s="93"/>
      <c r="E67" s="94"/>
    </row>
    <row r="68" spans="1:5">
      <c r="A68" s="106"/>
      <c r="B68" s="107"/>
      <c r="C68" s="107"/>
      <c r="D68" s="107"/>
      <c r="E68" s="110"/>
    </row>
    <row r="69" spans="1:5">
      <c r="A69" s="548" t="s">
        <v>1122</v>
      </c>
      <c r="B69" s="99"/>
      <c r="C69" s="101"/>
      <c r="D69" s="101"/>
      <c r="E69" s="102"/>
    </row>
    <row r="70" spans="1:5">
      <c r="A70" s="549" t="s">
        <v>1134</v>
      </c>
      <c r="B70" s="1186" t="s">
        <v>3219</v>
      </c>
      <c r="C70" s="1187" t="s">
        <v>3220</v>
      </c>
      <c r="D70" s="1187" t="s">
        <v>3221</v>
      </c>
      <c r="E70" s="485" t="s">
        <v>3222</v>
      </c>
    </row>
    <row r="71" spans="1:5">
      <c r="A71" s="467">
        <v>1</v>
      </c>
      <c r="B71" s="105"/>
      <c r="C71" s="96"/>
      <c r="D71" s="105"/>
      <c r="E71" s="488"/>
    </row>
    <row r="72" spans="1:5">
      <c r="A72" s="467">
        <v>2</v>
      </c>
      <c r="B72" s="105"/>
      <c r="C72" s="1903" t="s">
        <v>3970</v>
      </c>
      <c r="D72" s="105"/>
      <c r="E72" s="488"/>
    </row>
    <row r="73" spans="1:5">
      <c r="A73" s="467">
        <v>3</v>
      </c>
      <c r="B73" s="105"/>
      <c r="C73" s="96"/>
      <c r="D73" s="105"/>
      <c r="E73" s="488"/>
    </row>
    <row r="74" spans="1:5">
      <c r="A74" s="467">
        <v>4</v>
      </c>
      <c r="B74" s="105"/>
      <c r="C74" s="96"/>
      <c r="D74" s="105"/>
      <c r="E74" s="488"/>
    </row>
    <row r="75" spans="1:5">
      <c r="A75" s="467">
        <v>5</v>
      </c>
      <c r="B75" s="105"/>
      <c r="C75" s="96"/>
      <c r="D75" s="105"/>
      <c r="E75" s="488"/>
    </row>
    <row r="76" spans="1:5">
      <c r="A76" s="467">
        <v>6</v>
      </c>
      <c r="B76" s="105"/>
      <c r="C76" s="96"/>
      <c r="D76" s="105"/>
      <c r="E76" s="488"/>
    </row>
    <row r="77" spans="1:5">
      <c r="A77" s="467">
        <v>7</v>
      </c>
      <c r="B77" s="105"/>
      <c r="C77" s="96"/>
      <c r="D77" s="105"/>
      <c r="E77" s="488"/>
    </row>
    <row r="78" spans="1:5">
      <c r="A78" s="467">
        <v>8</v>
      </c>
      <c r="B78" s="105"/>
      <c r="C78" s="96"/>
      <c r="D78" s="105"/>
      <c r="E78" s="488"/>
    </row>
    <row r="79" spans="1:5">
      <c r="A79" s="467">
        <v>9</v>
      </c>
      <c r="B79" s="105"/>
      <c r="C79" s="96"/>
      <c r="D79" s="105"/>
      <c r="E79" s="488"/>
    </row>
    <row r="80" spans="1:5">
      <c r="A80" s="467">
        <v>10</v>
      </c>
      <c r="B80" s="105"/>
      <c r="C80" s="96"/>
      <c r="D80" s="105"/>
      <c r="E80" s="488"/>
    </row>
    <row r="81" spans="1:5">
      <c r="A81" s="467">
        <v>11</v>
      </c>
      <c r="B81" s="105"/>
      <c r="C81" s="96"/>
      <c r="D81" s="105"/>
      <c r="E81" s="488"/>
    </row>
    <row r="82" spans="1:5">
      <c r="A82" s="467">
        <v>12</v>
      </c>
      <c r="B82" s="105"/>
      <c r="C82" s="96"/>
      <c r="D82" s="105"/>
      <c r="E82" s="488"/>
    </row>
    <row r="83" spans="1:5">
      <c r="A83" s="467">
        <v>13</v>
      </c>
      <c r="B83" s="105"/>
      <c r="C83" s="96"/>
      <c r="D83" s="105"/>
      <c r="E83" s="488"/>
    </row>
    <row r="84" spans="1:5">
      <c r="A84" s="467">
        <v>14</v>
      </c>
      <c r="B84" s="105"/>
      <c r="C84" s="96"/>
      <c r="D84" s="105"/>
      <c r="E84" s="488"/>
    </row>
    <row r="85" spans="1:5">
      <c r="A85" s="467">
        <v>15</v>
      </c>
      <c r="B85" s="105"/>
      <c r="C85" s="96"/>
      <c r="D85" s="105"/>
      <c r="E85" s="488"/>
    </row>
    <row r="86" spans="1:5">
      <c r="A86" s="467">
        <v>16</v>
      </c>
      <c r="B86" s="105"/>
      <c r="C86" s="96"/>
      <c r="D86" s="105"/>
      <c r="E86" s="488"/>
    </row>
    <row r="87" spans="1:5">
      <c r="A87" s="467">
        <v>17</v>
      </c>
      <c r="B87" s="105"/>
      <c r="C87" s="96"/>
      <c r="D87" s="105"/>
      <c r="E87" s="488"/>
    </row>
    <row r="88" spans="1:5">
      <c r="A88" s="467">
        <v>18</v>
      </c>
      <c r="B88" s="105"/>
      <c r="C88" s="96"/>
      <c r="D88" s="105"/>
      <c r="E88" s="488"/>
    </row>
    <row r="89" spans="1:5">
      <c r="A89" s="467">
        <v>19</v>
      </c>
      <c r="B89" s="658"/>
      <c r="C89" s="96"/>
      <c r="D89" s="105"/>
      <c r="E89" s="488"/>
    </row>
    <row r="90" spans="1:5">
      <c r="A90" s="467">
        <v>20</v>
      </c>
      <c r="B90" s="105"/>
      <c r="C90" s="96"/>
      <c r="D90" s="105"/>
      <c r="E90" s="488"/>
    </row>
    <row r="91" spans="1:5">
      <c r="A91" s="467">
        <v>21</v>
      </c>
      <c r="B91" s="105"/>
      <c r="C91" s="96"/>
      <c r="D91" s="105"/>
      <c r="E91" s="488"/>
    </row>
    <row r="92" spans="1:5">
      <c r="A92" s="467">
        <v>22</v>
      </c>
      <c r="B92" s="105"/>
      <c r="C92" s="96"/>
      <c r="D92" s="105"/>
      <c r="E92" s="488"/>
    </row>
    <row r="93" spans="1:5">
      <c r="A93" s="467">
        <v>23</v>
      </c>
      <c r="B93" s="105"/>
      <c r="C93" s="96"/>
      <c r="D93" s="105"/>
      <c r="E93" s="488"/>
    </row>
    <row r="94" spans="1:5">
      <c r="A94" s="467">
        <v>24</v>
      </c>
      <c r="B94" s="105"/>
      <c r="C94" s="96"/>
      <c r="D94" s="105"/>
      <c r="E94" s="488"/>
    </row>
    <row r="95" spans="1:5">
      <c r="A95" s="467">
        <v>25</v>
      </c>
      <c r="B95" s="105"/>
      <c r="C95" s="96"/>
      <c r="D95" s="105"/>
      <c r="E95" s="488"/>
    </row>
    <row r="96" spans="1:5">
      <c r="A96" s="467">
        <v>26</v>
      </c>
      <c r="B96" s="105"/>
      <c r="C96" s="96"/>
      <c r="D96" s="105"/>
      <c r="E96" s="488"/>
    </row>
    <row r="97" spans="1:5">
      <c r="A97" s="467">
        <v>27</v>
      </c>
      <c r="B97" s="105"/>
      <c r="C97" s="96"/>
      <c r="D97" s="105"/>
      <c r="E97" s="488"/>
    </row>
    <row r="98" spans="1:5">
      <c r="A98" s="467">
        <v>28</v>
      </c>
      <c r="B98" s="105"/>
      <c r="C98" s="96"/>
      <c r="D98" s="105"/>
      <c r="E98" s="488"/>
    </row>
    <row r="99" spans="1:5">
      <c r="A99" s="467">
        <v>29</v>
      </c>
      <c r="B99" s="105"/>
      <c r="C99" s="96"/>
      <c r="D99" s="105"/>
      <c r="E99" s="488"/>
    </row>
    <row r="100" spans="1:5">
      <c r="A100" s="467">
        <v>30</v>
      </c>
      <c r="B100" s="105"/>
      <c r="C100" s="96"/>
      <c r="D100" s="105"/>
      <c r="E100" s="488"/>
    </row>
    <row r="101" spans="1:5">
      <c r="A101" s="467">
        <v>31</v>
      </c>
      <c r="B101" s="105"/>
      <c r="C101" s="96"/>
      <c r="D101" s="105"/>
      <c r="E101" s="488"/>
    </row>
    <row r="102" spans="1:5">
      <c r="A102" s="467">
        <v>32</v>
      </c>
      <c r="B102" s="105"/>
      <c r="C102" s="96"/>
      <c r="D102" s="105"/>
      <c r="E102" s="488"/>
    </row>
    <row r="103" spans="1:5">
      <c r="A103" s="467">
        <v>33</v>
      </c>
      <c r="B103" s="105"/>
      <c r="C103" s="96"/>
      <c r="D103" s="105"/>
      <c r="E103" s="488"/>
    </row>
    <row r="104" spans="1:5">
      <c r="A104" s="467">
        <v>34</v>
      </c>
      <c r="B104" s="105"/>
      <c r="C104" s="96"/>
      <c r="D104" s="105"/>
      <c r="E104" s="488"/>
    </row>
    <row r="105" spans="1:5">
      <c r="A105" s="467">
        <v>35</v>
      </c>
      <c r="B105" s="105"/>
      <c r="C105" s="96"/>
      <c r="D105" s="105"/>
      <c r="E105" s="488"/>
    </row>
    <row r="106" spans="1:5">
      <c r="A106" s="467">
        <v>36</v>
      </c>
      <c r="B106" s="105"/>
      <c r="C106" s="96"/>
      <c r="D106" s="105"/>
      <c r="E106" s="488"/>
    </row>
    <row r="107" spans="1:5">
      <c r="A107" s="467">
        <v>37</v>
      </c>
      <c r="B107" s="105"/>
      <c r="C107" s="96"/>
      <c r="D107" s="105"/>
      <c r="E107" s="488"/>
    </row>
    <row r="108" spans="1:5">
      <c r="A108" s="467">
        <v>38</v>
      </c>
      <c r="B108" s="105"/>
      <c r="C108" s="96"/>
      <c r="D108" s="105"/>
      <c r="E108" s="488"/>
    </row>
    <row r="109" spans="1:5">
      <c r="A109" s="467">
        <v>39</v>
      </c>
      <c r="B109" s="105"/>
      <c r="C109" s="96"/>
      <c r="D109" s="105"/>
      <c r="E109" s="488"/>
    </row>
    <row r="110" spans="1:5">
      <c r="A110" s="116">
        <v>40</v>
      </c>
      <c r="B110" s="105"/>
      <c r="C110" s="96"/>
      <c r="D110" s="105"/>
      <c r="E110" s="488"/>
    </row>
    <row r="111" spans="1:5">
      <c r="A111" s="116">
        <v>41</v>
      </c>
      <c r="B111" s="105"/>
      <c r="C111" s="96"/>
      <c r="D111" s="105"/>
      <c r="E111" s="488"/>
    </row>
    <row r="112" spans="1:5">
      <c r="A112" s="116">
        <v>42</v>
      </c>
      <c r="B112" s="105"/>
      <c r="C112" s="96"/>
      <c r="D112" s="105"/>
      <c r="E112" s="488"/>
    </row>
    <row r="113" spans="1:5">
      <c r="A113" s="116">
        <v>43</v>
      </c>
      <c r="B113" s="105"/>
      <c r="C113" s="464"/>
      <c r="D113" s="658"/>
      <c r="E113" s="488"/>
    </row>
    <row r="114" spans="1:5">
      <c r="A114" s="116">
        <v>44</v>
      </c>
      <c r="B114" s="105"/>
      <c r="C114" s="96"/>
      <c r="D114" s="105"/>
      <c r="E114" s="488"/>
    </row>
    <row r="115" spans="1:5">
      <c r="A115" s="116">
        <v>45</v>
      </c>
      <c r="B115" s="105"/>
      <c r="C115" s="96"/>
      <c r="D115" s="105"/>
      <c r="E115" s="488"/>
    </row>
    <row r="116" spans="1:5">
      <c r="A116" s="116">
        <v>46</v>
      </c>
      <c r="B116" s="105"/>
      <c r="C116" s="96"/>
      <c r="D116" s="105"/>
      <c r="E116" s="488"/>
    </row>
    <row r="117" spans="1:5">
      <c r="A117" s="116">
        <v>47</v>
      </c>
      <c r="B117" s="105"/>
      <c r="C117" s="96"/>
      <c r="D117" s="105"/>
      <c r="E117" s="488"/>
    </row>
    <row r="118" spans="1:5">
      <c r="A118" s="116">
        <v>48</v>
      </c>
      <c r="B118" s="105"/>
      <c r="C118" s="96"/>
      <c r="D118" s="105"/>
      <c r="E118" s="488"/>
    </row>
    <row r="119" spans="1:5">
      <c r="A119" s="116">
        <v>49</v>
      </c>
      <c r="B119" s="105"/>
      <c r="C119" s="96"/>
      <c r="D119" s="105"/>
      <c r="E119" s="488"/>
    </row>
    <row r="120" spans="1:5">
      <c r="A120" s="116">
        <v>50</v>
      </c>
      <c r="B120" s="105"/>
      <c r="C120" s="96"/>
      <c r="D120" s="105"/>
      <c r="E120" s="488"/>
    </row>
    <row r="121" spans="1:5">
      <c r="A121" s="116">
        <v>51</v>
      </c>
      <c r="B121" s="105"/>
      <c r="C121" s="96"/>
      <c r="D121" s="105"/>
      <c r="E121" s="488"/>
    </row>
    <row r="122" spans="1:5">
      <c r="A122" s="116">
        <v>52</v>
      </c>
      <c r="B122" s="105"/>
      <c r="C122" s="96"/>
      <c r="D122" s="105"/>
      <c r="E122" s="488"/>
    </row>
    <row r="123" spans="1:5">
      <c r="A123" s="116">
        <v>53</v>
      </c>
      <c r="B123" s="105"/>
      <c r="C123" s="96"/>
      <c r="D123" s="105"/>
      <c r="E123" s="488"/>
    </row>
    <row r="124" spans="1:5">
      <c r="A124" s="116">
        <v>54</v>
      </c>
      <c r="B124" s="105"/>
      <c r="C124" s="96"/>
      <c r="D124" s="105"/>
      <c r="E124" s="488"/>
    </row>
    <row r="125" spans="1:5">
      <c r="A125" s="116">
        <v>55</v>
      </c>
      <c r="B125" s="105"/>
      <c r="C125" s="96"/>
      <c r="D125" s="105"/>
      <c r="E125" s="488"/>
    </row>
    <row r="126" spans="1:5">
      <c r="A126" s="116">
        <v>56</v>
      </c>
      <c r="B126" s="105"/>
      <c r="C126" s="96"/>
      <c r="D126" s="105"/>
      <c r="E126" s="488"/>
    </row>
    <row r="127" spans="1:5" ht="15.75" thickBot="1">
      <c r="A127" s="498">
        <v>57</v>
      </c>
      <c r="B127" s="121"/>
      <c r="C127" s="119"/>
      <c r="D127" s="121"/>
      <c r="E127" s="675"/>
    </row>
    <row r="128" spans="1:5">
      <c r="A128" s="229" t="s">
        <v>1527</v>
      </c>
      <c r="B128" s="229"/>
      <c r="C128" s="229"/>
      <c r="D128" s="229"/>
      <c r="E128" s="229"/>
    </row>
    <row r="129" spans="1:5">
      <c r="A129" s="123" t="s">
        <v>3224</v>
      </c>
      <c r="B129" s="123"/>
      <c r="C129" s="123"/>
      <c r="D129" s="123"/>
      <c r="E129" s="123"/>
    </row>
    <row r="130" spans="1:5">
      <c r="A130" s="229"/>
      <c r="B130" s="229"/>
      <c r="C130" s="229"/>
      <c r="D130" s="229"/>
      <c r="E130" s="229"/>
    </row>
    <row r="131" spans="1:5">
      <c r="A131" s="229"/>
      <c r="B131" s="229"/>
      <c r="C131" s="229"/>
      <c r="D131" s="229"/>
      <c r="E131" s="229"/>
    </row>
    <row r="132" spans="1:5">
      <c r="A132" s="229"/>
      <c r="B132" s="229"/>
      <c r="C132" s="229"/>
      <c r="D132" s="229"/>
      <c r="E132" s="229"/>
    </row>
    <row r="133" spans="1:5">
      <c r="A133" s="229"/>
      <c r="B133" s="229"/>
      <c r="C133" s="229"/>
      <c r="D133" s="229"/>
      <c r="E133" s="229"/>
    </row>
    <row r="134" spans="1:5">
      <c r="A134" s="229"/>
      <c r="B134" s="229"/>
      <c r="C134" s="229"/>
      <c r="D134" s="229"/>
      <c r="E134" s="229"/>
    </row>
    <row r="135" spans="1:5">
      <c r="A135" s="229"/>
      <c r="B135" s="229"/>
      <c r="C135" s="229"/>
      <c r="D135" s="229"/>
      <c r="E135" s="229"/>
    </row>
    <row r="136" spans="1:5">
      <c r="A136" s="229"/>
      <c r="B136" s="229"/>
      <c r="C136" s="229"/>
      <c r="D136" s="229"/>
      <c r="E136" s="229"/>
    </row>
    <row r="137" spans="1:5">
      <c r="A137" s="229"/>
      <c r="B137" s="229"/>
      <c r="C137" s="229"/>
      <c r="D137" s="229"/>
      <c r="E137" s="229"/>
    </row>
    <row r="138" spans="1:5">
      <c r="A138" s="229"/>
      <c r="B138" s="229"/>
      <c r="C138" s="229"/>
      <c r="D138" s="229"/>
      <c r="E138" s="229"/>
    </row>
    <row r="139" spans="1:5">
      <c r="A139" s="229"/>
      <c r="B139" s="229"/>
      <c r="C139" s="229"/>
      <c r="D139" s="229"/>
      <c r="E139" s="229"/>
    </row>
    <row r="140" spans="1:5">
      <c r="A140" s="229"/>
      <c r="B140" s="229"/>
      <c r="C140" s="229"/>
      <c r="D140" s="229"/>
      <c r="E140" s="229"/>
    </row>
    <row r="141" spans="1:5">
      <c r="A141" s="229"/>
      <c r="B141" s="229"/>
      <c r="C141" s="229"/>
      <c r="D141" s="229"/>
      <c r="E141" s="229"/>
    </row>
    <row r="142" spans="1:5">
      <c r="A142" s="229"/>
      <c r="B142" s="229"/>
      <c r="C142" s="229"/>
      <c r="D142" s="229"/>
      <c r="E142" s="229"/>
    </row>
    <row r="143" spans="1:5">
      <c r="A143" s="229"/>
      <c r="B143" s="229"/>
      <c r="C143" s="229"/>
      <c r="D143" s="229"/>
      <c r="E143" s="229"/>
    </row>
    <row r="144" spans="1:5">
      <c r="A144" s="229"/>
      <c r="B144" s="229"/>
      <c r="C144" s="229"/>
      <c r="D144" s="229"/>
      <c r="E144" s="229"/>
    </row>
    <row r="145" spans="1:5">
      <c r="A145" s="229"/>
      <c r="B145" s="229"/>
      <c r="C145" s="229"/>
      <c r="D145" s="229"/>
      <c r="E145" s="229"/>
    </row>
    <row r="146" spans="1:5">
      <c r="A146" s="229"/>
      <c r="B146" s="229"/>
      <c r="C146" s="229"/>
      <c r="D146" s="229"/>
      <c r="E146" s="229"/>
    </row>
    <row r="147" spans="1:5">
      <c r="A147" s="229"/>
      <c r="B147" s="229"/>
      <c r="C147" s="229"/>
      <c r="D147" s="229"/>
      <c r="E147" s="229"/>
    </row>
    <row r="148" spans="1:5">
      <c r="A148" s="229"/>
      <c r="B148" s="229"/>
      <c r="C148" s="229"/>
      <c r="D148" s="229"/>
      <c r="E148" s="229"/>
    </row>
    <row r="149" spans="1:5">
      <c r="A149" s="229"/>
      <c r="B149" s="229"/>
      <c r="C149" s="229"/>
      <c r="D149" s="229"/>
      <c r="E149" s="229"/>
    </row>
    <row r="150" spans="1:5">
      <c r="A150" s="229"/>
      <c r="B150" s="229"/>
      <c r="C150" s="229"/>
      <c r="D150" s="229"/>
      <c r="E150" s="229"/>
    </row>
    <row r="151" spans="1:5">
      <c r="A151" s="229"/>
      <c r="B151" s="229"/>
      <c r="C151" s="229"/>
      <c r="D151" s="229"/>
      <c r="E151" s="229"/>
    </row>
    <row r="152" spans="1:5">
      <c r="A152" s="229"/>
      <c r="B152" s="229"/>
      <c r="C152" s="229"/>
      <c r="D152" s="229"/>
      <c r="E152" s="229"/>
    </row>
    <row r="153" spans="1:5">
      <c r="A153" s="229"/>
      <c r="B153" s="229"/>
      <c r="C153" s="229"/>
      <c r="D153" s="229"/>
      <c r="E153" s="229"/>
    </row>
    <row r="154" spans="1:5">
      <c r="A154" s="229"/>
      <c r="B154" s="229"/>
      <c r="C154" s="229"/>
      <c r="D154" s="229"/>
      <c r="E154" s="229"/>
    </row>
    <row r="155" spans="1:5">
      <c r="A155" s="229"/>
      <c r="B155" s="229"/>
      <c r="C155" s="229"/>
      <c r="D155" s="229"/>
      <c r="E155" s="229"/>
    </row>
    <row r="156" spans="1:5">
      <c r="A156" s="229"/>
      <c r="B156" s="229"/>
      <c r="C156" s="229"/>
      <c r="D156" s="229"/>
      <c r="E156" s="229"/>
    </row>
    <row r="157" spans="1:5">
      <c r="A157" s="229"/>
      <c r="B157" s="229"/>
      <c r="C157" s="229"/>
      <c r="D157" s="229"/>
      <c r="E157" s="229"/>
    </row>
    <row r="158" spans="1:5">
      <c r="A158" s="229"/>
      <c r="B158" s="229"/>
      <c r="C158" s="229"/>
      <c r="D158" s="229"/>
      <c r="E158" s="229"/>
    </row>
    <row r="159" spans="1:5">
      <c r="A159" s="229"/>
      <c r="B159" s="229"/>
      <c r="C159" s="229"/>
      <c r="D159" s="229"/>
      <c r="E159" s="229"/>
    </row>
    <row r="160" spans="1:5">
      <c r="A160" s="229"/>
      <c r="B160" s="229"/>
      <c r="C160" s="229"/>
      <c r="D160" s="229"/>
      <c r="E160" s="229"/>
    </row>
    <row r="161" spans="1:5">
      <c r="A161" s="229"/>
      <c r="B161" s="229"/>
      <c r="C161" s="229"/>
      <c r="D161" s="229"/>
      <c r="E161" s="229"/>
    </row>
    <row r="162" spans="1:5">
      <c r="A162" s="229"/>
      <c r="B162" s="229"/>
      <c r="C162" s="229"/>
      <c r="D162" s="229"/>
      <c r="E162" s="229"/>
    </row>
    <row r="163" spans="1:5">
      <c r="A163" s="229"/>
      <c r="B163" s="229"/>
      <c r="C163" s="229"/>
      <c r="D163" s="229"/>
      <c r="E163" s="229"/>
    </row>
    <row r="164" spans="1:5">
      <c r="A164" s="229"/>
      <c r="B164" s="229"/>
      <c r="C164" s="229"/>
      <c r="D164" s="229"/>
      <c r="E164" s="229"/>
    </row>
    <row r="165" spans="1:5">
      <c r="A165" s="229"/>
      <c r="B165" s="229"/>
      <c r="C165" s="229"/>
      <c r="D165" s="229"/>
      <c r="E165" s="229"/>
    </row>
    <row r="166" spans="1:5">
      <c r="A166" s="229"/>
      <c r="B166" s="229"/>
      <c r="C166" s="229"/>
      <c r="D166" s="229"/>
      <c r="E166" s="229"/>
    </row>
    <row r="167" spans="1:5">
      <c r="A167" s="229"/>
      <c r="B167" s="229"/>
      <c r="C167" s="229"/>
      <c r="D167" s="229"/>
      <c r="E167" s="229"/>
    </row>
    <row r="168" spans="1:5">
      <c r="A168" s="229"/>
      <c r="B168" s="229"/>
      <c r="C168" s="229"/>
      <c r="D168" s="229"/>
      <c r="E168" s="229"/>
    </row>
    <row r="169" spans="1:5">
      <c r="A169" s="229"/>
      <c r="B169" s="229"/>
      <c r="C169" s="229"/>
      <c r="D169" s="229"/>
      <c r="E169" s="229"/>
    </row>
    <row r="170" spans="1:5">
      <c r="A170" s="229"/>
      <c r="B170" s="229"/>
      <c r="C170" s="229"/>
      <c r="D170" s="229"/>
      <c r="E170" s="229"/>
    </row>
    <row r="171" spans="1:5">
      <c r="A171" s="229"/>
      <c r="B171" s="229"/>
      <c r="C171" s="229"/>
      <c r="D171" s="229"/>
      <c r="E171" s="229"/>
    </row>
    <row r="172" spans="1:5">
      <c r="A172" s="229"/>
      <c r="B172" s="229"/>
      <c r="C172" s="229"/>
      <c r="D172" s="229"/>
      <c r="E172" s="229"/>
    </row>
    <row r="173" spans="1:5">
      <c r="A173" s="229"/>
      <c r="B173" s="229"/>
      <c r="C173" s="229"/>
      <c r="D173" s="229"/>
      <c r="E173" s="229"/>
    </row>
    <row r="174" spans="1:5">
      <c r="A174" s="229"/>
      <c r="B174" s="229"/>
      <c r="C174" s="229"/>
      <c r="D174" s="229"/>
      <c r="E174" s="229"/>
    </row>
    <row r="175" spans="1:5">
      <c r="A175" s="229"/>
      <c r="B175" s="229"/>
      <c r="C175" s="229"/>
      <c r="D175" s="229"/>
      <c r="E175" s="229"/>
    </row>
    <row r="176" spans="1:5">
      <c r="A176" s="229"/>
      <c r="B176" s="229"/>
      <c r="C176" s="229"/>
      <c r="D176" s="229"/>
      <c r="E176" s="229"/>
    </row>
    <row r="177" spans="1:5">
      <c r="A177" s="229"/>
      <c r="B177" s="229"/>
      <c r="C177" s="229"/>
      <c r="D177" s="229"/>
      <c r="E177" s="229"/>
    </row>
    <row r="178" spans="1:5">
      <c r="A178" s="229"/>
      <c r="B178" s="229"/>
      <c r="C178" s="229"/>
      <c r="D178" s="229"/>
      <c r="E178" s="229"/>
    </row>
    <row r="179" spans="1:5">
      <c r="A179" s="229"/>
      <c r="B179" s="229"/>
      <c r="C179" s="229"/>
      <c r="D179" s="229"/>
      <c r="E179" s="229"/>
    </row>
    <row r="180" spans="1:5">
      <c r="A180" s="229"/>
      <c r="B180" s="229"/>
      <c r="C180" s="229"/>
      <c r="D180" s="229"/>
      <c r="E180" s="229"/>
    </row>
    <row r="181" spans="1:5">
      <c r="A181" s="229"/>
      <c r="B181" s="229"/>
      <c r="C181" s="229"/>
      <c r="D181" s="229"/>
      <c r="E181" s="229"/>
    </row>
    <row r="182" spans="1:5">
      <c r="A182" s="229"/>
      <c r="B182" s="229"/>
      <c r="C182" s="229"/>
      <c r="D182" s="229"/>
      <c r="E182" s="229"/>
    </row>
    <row r="183" spans="1:5">
      <c r="A183" s="229"/>
      <c r="B183" s="229"/>
      <c r="C183" s="229"/>
      <c r="D183" s="229"/>
      <c r="E183" s="229"/>
    </row>
    <row r="184" spans="1:5">
      <c r="A184" s="229"/>
      <c r="B184" s="229"/>
      <c r="C184" s="229"/>
      <c r="D184" s="229"/>
      <c r="E184" s="229"/>
    </row>
    <row r="185" spans="1:5">
      <c r="A185" s="229"/>
      <c r="B185" s="229"/>
      <c r="C185" s="229"/>
      <c r="D185" s="229"/>
      <c r="E185" s="229"/>
    </row>
    <row r="186" spans="1:5">
      <c r="A186" s="229"/>
      <c r="B186" s="229"/>
      <c r="C186" s="229"/>
      <c r="D186" s="229"/>
      <c r="E186" s="229"/>
    </row>
    <row r="187" spans="1:5">
      <c r="A187" s="229"/>
      <c r="B187" s="229"/>
      <c r="C187" s="229"/>
      <c r="D187" s="229"/>
      <c r="E187" s="229"/>
    </row>
    <row r="188" spans="1:5">
      <c r="A188" s="229"/>
      <c r="B188" s="229"/>
      <c r="C188" s="229"/>
      <c r="D188" s="229"/>
      <c r="E188" s="229"/>
    </row>
    <row r="189" spans="1:5">
      <c r="A189" s="229"/>
      <c r="B189" s="229"/>
      <c r="C189" s="229"/>
      <c r="D189" s="229"/>
      <c r="E189" s="229"/>
    </row>
    <row r="190" spans="1:5">
      <c r="A190" s="229"/>
      <c r="B190" s="229"/>
      <c r="C190" s="229"/>
      <c r="D190" s="229"/>
      <c r="E190" s="229"/>
    </row>
    <row r="191" spans="1:5">
      <c r="A191" s="229"/>
      <c r="B191" s="229"/>
      <c r="C191" s="229"/>
      <c r="D191" s="229"/>
      <c r="E191" s="229"/>
    </row>
    <row r="192" spans="1:5">
      <c r="A192" s="229"/>
      <c r="B192" s="229"/>
      <c r="C192" s="229"/>
      <c r="D192" s="229"/>
      <c r="E192" s="229"/>
    </row>
    <row r="193" spans="1:5">
      <c r="A193" s="229"/>
      <c r="B193" s="229"/>
      <c r="C193" s="229"/>
      <c r="D193" s="229"/>
      <c r="E193" s="229"/>
    </row>
    <row r="194" spans="1:5">
      <c r="A194" s="229"/>
      <c r="B194" s="229"/>
      <c r="C194" s="229"/>
      <c r="D194" s="229"/>
      <c r="E194" s="229"/>
    </row>
    <row r="195" spans="1:5">
      <c r="A195" s="229"/>
      <c r="B195" s="229"/>
      <c r="C195" s="229"/>
      <c r="D195" s="229"/>
      <c r="E195" s="229"/>
    </row>
    <row r="196" spans="1:5">
      <c r="A196" s="229"/>
      <c r="B196" s="229"/>
      <c r="C196" s="229"/>
      <c r="D196" s="229"/>
      <c r="E196" s="229"/>
    </row>
    <row r="197" spans="1:5">
      <c r="A197" s="229"/>
      <c r="B197" s="229"/>
      <c r="C197" s="229"/>
      <c r="D197" s="229"/>
      <c r="E197" s="229"/>
    </row>
    <row r="198" spans="1:5">
      <c r="A198" s="229"/>
      <c r="B198" s="229"/>
      <c r="C198" s="229"/>
      <c r="D198" s="229"/>
      <c r="E198" s="229"/>
    </row>
    <row r="199" spans="1:5">
      <c r="A199" s="229"/>
      <c r="B199" s="229"/>
      <c r="C199" s="229"/>
      <c r="D199" s="229"/>
      <c r="E199" s="229"/>
    </row>
    <row r="200" spans="1:5">
      <c r="A200" s="229"/>
      <c r="B200" s="229"/>
      <c r="C200" s="229"/>
      <c r="D200" s="229"/>
      <c r="E200" s="229"/>
    </row>
    <row r="201" spans="1:5">
      <c r="A201" s="229"/>
      <c r="B201" s="229"/>
      <c r="C201" s="229"/>
      <c r="D201" s="229"/>
      <c r="E201" s="229"/>
    </row>
    <row r="202" spans="1:5">
      <c r="A202" s="229"/>
      <c r="B202" s="229"/>
      <c r="C202" s="229"/>
      <c r="D202" s="229"/>
      <c r="E202" s="229"/>
    </row>
    <row r="203" spans="1:5">
      <c r="A203" s="229"/>
      <c r="B203" s="229"/>
      <c r="C203" s="229"/>
      <c r="D203" s="229"/>
      <c r="E203" s="229"/>
    </row>
    <row r="204" spans="1:5">
      <c r="A204" s="229"/>
      <c r="B204" s="229"/>
      <c r="C204" s="229"/>
      <c r="D204" s="229"/>
      <c r="E204" s="229"/>
    </row>
    <row r="205" spans="1:5">
      <c r="A205" s="229"/>
      <c r="B205" s="229"/>
      <c r="C205" s="229"/>
      <c r="D205" s="229"/>
      <c r="E205" s="229"/>
    </row>
    <row r="206" spans="1:5">
      <c r="A206" s="229"/>
      <c r="B206" s="229"/>
      <c r="C206" s="229"/>
      <c r="D206" s="229"/>
      <c r="E206" s="229"/>
    </row>
    <row r="207" spans="1:5">
      <c r="A207" s="229"/>
      <c r="B207" s="229"/>
      <c r="C207" s="229"/>
      <c r="D207" s="229"/>
      <c r="E207" s="229"/>
    </row>
    <row r="208" spans="1:5">
      <c r="A208" s="229"/>
      <c r="B208" s="229"/>
      <c r="C208" s="229"/>
      <c r="D208" s="229"/>
      <c r="E208" s="229"/>
    </row>
    <row r="209" spans="1:5">
      <c r="A209" s="229"/>
      <c r="B209" s="229"/>
      <c r="C209" s="229"/>
      <c r="D209" s="229"/>
      <c r="E209" s="229"/>
    </row>
    <row r="210" spans="1:5">
      <c r="A210" s="229"/>
      <c r="B210" s="229"/>
      <c r="C210" s="229"/>
      <c r="D210" s="229"/>
      <c r="E210" s="229"/>
    </row>
    <row r="211" spans="1:5">
      <c r="A211" s="229"/>
      <c r="B211" s="229"/>
      <c r="C211" s="229"/>
      <c r="D211" s="229"/>
      <c r="E211" s="229"/>
    </row>
    <row r="212" spans="1:5">
      <c r="A212" s="229"/>
      <c r="B212" s="229"/>
      <c r="C212" s="229"/>
      <c r="D212" s="229"/>
      <c r="E212" s="229"/>
    </row>
    <row r="213" spans="1:5">
      <c r="A213" s="229"/>
      <c r="B213" s="229"/>
      <c r="C213" s="229"/>
      <c r="D213" s="229"/>
      <c r="E213" s="229"/>
    </row>
    <row r="214" spans="1:5">
      <c r="A214" s="229"/>
      <c r="B214" s="229"/>
      <c r="C214" s="229"/>
      <c r="D214" s="229"/>
      <c r="E214" s="229"/>
    </row>
    <row r="215" spans="1:5">
      <c r="A215" s="229"/>
      <c r="B215" s="229"/>
      <c r="C215" s="229"/>
      <c r="D215" s="229"/>
      <c r="E215" s="229"/>
    </row>
    <row r="216" spans="1:5">
      <c r="A216" s="229"/>
      <c r="B216" s="229"/>
      <c r="C216" s="229"/>
      <c r="D216" s="229"/>
      <c r="E216" s="229"/>
    </row>
    <row r="217" spans="1:5">
      <c r="A217" s="229"/>
      <c r="B217" s="229"/>
      <c r="C217" s="229"/>
      <c r="D217" s="229"/>
      <c r="E217" s="229"/>
    </row>
    <row r="218" spans="1:5">
      <c r="A218" s="229"/>
      <c r="B218" s="229"/>
      <c r="C218" s="229"/>
      <c r="D218" s="229"/>
      <c r="E218" s="229"/>
    </row>
    <row r="219" spans="1:5">
      <c r="A219" s="229"/>
      <c r="B219" s="229"/>
      <c r="C219" s="229"/>
      <c r="D219" s="229"/>
      <c r="E219" s="229"/>
    </row>
    <row r="220" spans="1:5">
      <c r="A220" s="229"/>
      <c r="B220" s="229"/>
      <c r="C220" s="229"/>
      <c r="D220" s="229"/>
      <c r="E220" s="229"/>
    </row>
    <row r="221" spans="1:5">
      <c r="A221" s="229"/>
      <c r="B221" s="229"/>
      <c r="C221" s="229"/>
      <c r="D221" s="229"/>
      <c r="E221" s="229"/>
    </row>
    <row r="222" spans="1:5">
      <c r="A222" s="229"/>
      <c r="B222" s="229"/>
      <c r="C222" s="229"/>
      <c r="D222" s="229"/>
      <c r="E222" s="229"/>
    </row>
    <row r="223" spans="1:5">
      <c r="A223" s="229"/>
      <c r="B223" s="229"/>
      <c r="C223" s="229"/>
      <c r="D223" s="229"/>
      <c r="E223" s="229"/>
    </row>
    <row r="224" spans="1:5">
      <c r="A224" s="229"/>
      <c r="B224" s="229"/>
      <c r="C224" s="229"/>
      <c r="D224" s="229"/>
      <c r="E224" s="229"/>
    </row>
    <row r="225" spans="1:5">
      <c r="A225" s="229"/>
      <c r="B225" s="229"/>
      <c r="C225" s="229"/>
      <c r="D225" s="229"/>
      <c r="E225" s="229"/>
    </row>
    <row r="226" spans="1:5">
      <c r="A226" s="229"/>
      <c r="B226" s="229"/>
      <c r="C226" s="229"/>
      <c r="D226" s="229"/>
      <c r="E226" s="229"/>
    </row>
    <row r="227" spans="1:5">
      <c r="A227" s="229"/>
      <c r="B227" s="229"/>
      <c r="C227" s="229"/>
      <c r="D227" s="229"/>
      <c r="E227" s="229"/>
    </row>
    <row r="228" spans="1:5">
      <c r="A228" s="229"/>
      <c r="B228" s="229"/>
      <c r="C228" s="229"/>
      <c r="D228" s="229"/>
      <c r="E228" s="229"/>
    </row>
    <row r="229" spans="1:5">
      <c r="A229" s="229"/>
      <c r="B229" s="229"/>
      <c r="C229" s="229"/>
      <c r="D229" s="229"/>
      <c r="E229" s="229"/>
    </row>
    <row r="230" spans="1:5">
      <c r="A230" s="229"/>
      <c r="B230" s="229"/>
      <c r="C230" s="229"/>
      <c r="D230" s="229"/>
      <c r="E230" s="229"/>
    </row>
    <row r="231" spans="1:5">
      <c r="A231" s="229"/>
      <c r="B231" s="229"/>
      <c r="C231" s="229"/>
      <c r="D231" s="229"/>
      <c r="E231" s="229"/>
    </row>
    <row r="232" spans="1:5">
      <c r="A232" s="229"/>
      <c r="B232" s="229"/>
      <c r="C232" s="229"/>
      <c r="D232" s="229"/>
      <c r="E232" s="229"/>
    </row>
    <row r="233" spans="1:5">
      <c r="A233" s="229"/>
      <c r="B233" s="229"/>
      <c r="C233" s="229"/>
      <c r="D233" s="229"/>
      <c r="E233" s="229"/>
    </row>
    <row r="234" spans="1:5">
      <c r="A234" s="229"/>
      <c r="B234" s="229"/>
      <c r="C234" s="229"/>
      <c r="D234" s="229"/>
      <c r="E234" s="229"/>
    </row>
    <row r="235" spans="1:5">
      <c r="A235" s="229"/>
      <c r="B235" s="229"/>
      <c r="C235" s="229"/>
      <c r="D235" s="229"/>
      <c r="E235" s="229"/>
    </row>
    <row r="236" spans="1:5">
      <c r="A236" s="229"/>
      <c r="B236" s="229"/>
      <c r="C236" s="229"/>
      <c r="D236" s="229"/>
      <c r="E236" s="229"/>
    </row>
    <row r="237" spans="1:5">
      <c r="A237" s="229"/>
      <c r="B237" s="229"/>
      <c r="C237" s="229"/>
      <c r="D237" s="229"/>
      <c r="E237" s="229"/>
    </row>
    <row r="238" spans="1:5">
      <c r="A238" s="229"/>
      <c r="B238" s="229"/>
      <c r="C238" s="229"/>
      <c r="D238" s="229"/>
      <c r="E238" s="229"/>
    </row>
    <row r="239" spans="1:5">
      <c r="A239" s="229"/>
      <c r="B239" s="229"/>
      <c r="C239" s="229"/>
      <c r="D239" s="229"/>
      <c r="E239" s="229"/>
    </row>
    <row r="240" spans="1:5">
      <c r="A240" s="229"/>
      <c r="B240" s="229"/>
      <c r="C240" s="229"/>
      <c r="D240" s="229"/>
      <c r="E240" s="229"/>
    </row>
    <row r="241" spans="1:5">
      <c r="A241" s="229"/>
      <c r="B241" s="229"/>
      <c r="C241" s="229"/>
      <c r="D241" s="229"/>
      <c r="E241" s="229"/>
    </row>
    <row r="242" spans="1:5">
      <c r="A242" s="229"/>
      <c r="B242" s="229"/>
      <c r="C242" s="229"/>
      <c r="D242" s="229"/>
      <c r="E242" s="229"/>
    </row>
    <row r="243" spans="1:5">
      <c r="A243" s="229"/>
      <c r="B243" s="229"/>
      <c r="C243" s="229"/>
      <c r="D243" s="229"/>
      <c r="E243" s="229"/>
    </row>
    <row r="244" spans="1:5">
      <c r="A244" s="229"/>
      <c r="B244" s="229"/>
      <c r="C244" s="229"/>
      <c r="D244" s="229"/>
      <c r="E244" s="229"/>
    </row>
    <row r="245" spans="1:5">
      <c r="A245" s="229"/>
      <c r="B245" s="229"/>
      <c r="C245" s="229"/>
      <c r="D245" s="229"/>
      <c r="E245" s="229"/>
    </row>
    <row r="246" spans="1:5">
      <c r="A246" s="229"/>
      <c r="B246" s="229"/>
      <c r="C246" s="229"/>
      <c r="D246" s="229"/>
      <c r="E246" s="229"/>
    </row>
    <row r="247" spans="1:5">
      <c r="A247" s="229"/>
      <c r="B247" s="229"/>
      <c r="C247" s="229"/>
      <c r="D247" s="229"/>
      <c r="E247" s="229"/>
    </row>
    <row r="248" spans="1:5">
      <c r="A248" s="229"/>
      <c r="B248" s="229"/>
      <c r="C248" s="229"/>
      <c r="D248" s="229"/>
      <c r="E248" s="229"/>
    </row>
    <row r="249" spans="1:5">
      <c r="A249" s="229"/>
      <c r="B249" s="229"/>
      <c r="C249" s="229"/>
      <c r="D249" s="229"/>
      <c r="E249" s="229"/>
    </row>
    <row r="250" spans="1:5">
      <c r="A250" s="229"/>
      <c r="B250" s="229"/>
      <c r="C250" s="229"/>
      <c r="D250" s="229"/>
      <c r="E250" s="229"/>
    </row>
    <row r="251" spans="1:5">
      <c r="A251" s="229"/>
      <c r="B251" s="229"/>
      <c r="C251" s="229"/>
      <c r="D251" s="229"/>
      <c r="E251" s="229"/>
    </row>
    <row r="252" spans="1:5">
      <c r="A252" s="229"/>
      <c r="B252" s="229"/>
      <c r="C252" s="229"/>
      <c r="D252" s="229"/>
      <c r="E252" s="229"/>
    </row>
    <row r="253" spans="1:5">
      <c r="A253" s="229"/>
      <c r="B253" s="229"/>
      <c r="C253" s="229"/>
      <c r="D253" s="229"/>
      <c r="E253" s="229"/>
    </row>
    <row r="254" spans="1:5">
      <c r="A254" s="229"/>
      <c r="B254" s="229"/>
      <c r="C254" s="229"/>
      <c r="D254" s="229"/>
      <c r="E254" s="229"/>
    </row>
    <row r="255" spans="1:5">
      <c r="A255" s="229"/>
      <c r="B255" s="229"/>
      <c r="C255" s="229"/>
      <c r="D255" s="229"/>
      <c r="E255" s="229"/>
    </row>
    <row r="256" spans="1:5">
      <c r="A256" s="229"/>
      <c r="B256" s="229"/>
      <c r="C256" s="229"/>
      <c r="D256" s="229"/>
      <c r="E256" s="229"/>
    </row>
    <row r="257" spans="1:5">
      <c r="A257" s="229"/>
      <c r="B257" s="229"/>
      <c r="C257" s="229"/>
      <c r="D257" s="229"/>
      <c r="E257" s="229"/>
    </row>
    <row r="258" spans="1:5">
      <c r="A258" s="229"/>
      <c r="B258" s="229"/>
      <c r="C258" s="229"/>
      <c r="D258" s="229"/>
      <c r="E258" s="229"/>
    </row>
    <row r="259" spans="1:5">
      <c r="A259" s="229"/>
      <c r="B259" s="229"/>
      <c r="C259" s="229"/>
      <c r="D259" s="229"/>
      <c r="E259" s="229"/>
    </row>
    <row r="260" spans="1:5">
      <c r="A260" s="229"/>
      <c r="B260" s="229"/>
      <c r="C260" s="229"/>
      <c r="D260" s="229"/>
      <c r="E260" s="229"/>
    </row>
    <row r="261" spans="1:5">
      <c r="A261" s="229"/>
      <c r="B261" s="229"/>
      <c r="C261" s="229"/>
      <c r="D261" s="229"/>
      <c r="E261" s="229"/>
    </row>
    <row r="262" spans="1:5">
      <c r="A262" s="229"/>
      <c r="B262" s="229"/>
      <c r="C262" s="229"/>
      <c r="D262" s="229"/>
      <c r="E262" s="229"/>
    </row>
    <row r="263" spans="1:5">
      <c r="A263" s="229"/>
      <c r="B263" s="229"/>
      <c r="C263" s="229"/>
      <c r="D263" s="229"/>
      <c r="E263" s="229"/>
    </row>
    <row r="264" spans="1:5">
      <c r="A264" s="229"/>
      <c r="B264" s="229"/>
      <c r="C264" s="229"/>
      <c r="D264" s="229"/>
      <c r="E264" s="229"/>
    </row>
    <row r="265" spans="1:5">
      <c r="A265" s="229"/>
      <c r="B265" s="229"/>
      <c r="C265" s="229"/>
      <c r="D265" s="229"/>
      <c r="E265" s="229"/>
    </row>
    <row r="266" spans="1:5">
      <c r="A266" s="229"/>
      <c r="B266" s="229"/>
      <c r="C266" s="229"/>
      <c r="D266" s="229"/>
      <c r="E266" s="229"/>
    </row>
    <row r="267" spans="1:5">
      <c r="A267" s="229"/>
      <c r="B267" s="229"/>
      <c r="C267" s="229"/>
      <c r="D267" s="229"/>
      <c r="E267" s="229"/>
    </row>
    <row r="268" spans="1:5">
      <c r="A268" s="229"/>
      <c r="B268" s="229"/>
      <c r="C268" s="229"/>
      <c r="D268" s="229"/>
      <c r="E268" s="229"/>
    </row>
    <row r="269" spans="1:5">
      <c r="A269" s="229"/>
      <c r="B269" s="229"/>
      <c r="C269" s="229"/>
      <c r="D269" s="229"/>
      <c r="E269" s="229"/>
    </row>
    <row r="270" spans="1:5">
      <c r="A270" s="229"/>
      <c r="B270" s="229"/>
      <c r="C270" s="229"/>
      <c r="D270" s="229"/>
      <c r="E270" s="229"/>
    </row>
    <row r="271" spans="1:5">
      <c r="A271" s="229"/>
      <c r="B271" s="229"/>
      <c r="C271" s="229"/>
      <c r="D271" s="229"/>
      <c r="E271" s="229"/>
    </row>
    <row r="272" spans="1:5">
      <c r="A272" s="229"/>
      <c r="B272" s="229"/>
      <c r="C272" s="229"/>
      <c r="D272" s="229"/>
      <c r="E272" s="229"/>
    </row>
    <row r="273" spans="1:5">
      <c r="A273" s="229"/>
      <c r="B273" s="229"/>
      <c r="C273" s="229"/>
      <c r="D273" s="229"/>
      <c r="E273" s="229"/>
    </row>
    <row r="274" spans="1:5">
      <c r="A274" s="229"/>
      <c r="B274" s="229"/>
      <c r="C274" s="229"/>
      <c r="D274" s="229"/>
      <c r="E274" s="229"/>
    </row>
    <row r="275" spans="1:5">
      <c r="A275" s="229"/>
      <c r="B275" s="229"/>
      <c r="C275" s="229"/>
      <c r="D275" s="229"/>
      <c r="E275" s="229"/>
    </row>
    <row r="276" spans="1:5">
      <c r="A276" s="229"/>
      <c r="B276" s="229"/>
      <c r="C276" s="229"/>
      <c r="D276" s="229"/>
      <c r="E276" s="229"/>
    </row>
    <row r="277" spans="1:5">
      <c r="A277" s="229"/>
      <c r="B277" s="229"/>
      <c r="C277" s="229"/>
      <c r="D277" s="229"/>
      <c r="E277" s="229"/>
    </row>
    <row r="278" spans="1:5">
      <c r="A278" s="229"/>
      <c r="B278" s="229"/>
      <c r="C278" s="229"/>
      <c r="D278" s="229"/>
      <c r="E278" s="229"/>
    </row>
    <row r="279" spans="1:5">
      <c r="A279" s="229"/>
      <c r="B279" s="229"/>
      <c r="C279" s="229"/>
      <c r="D279" s="229"/>
      <c r="E279" s="229"/>
    </row>
    <row r="280" spans="1:5">
      <c r="A280" s="229"/>
      <c r="B280" s="229"/>
      <c r="C280" s="229"/>
      <c r="D280" s="229"/>
      <c r="E280" s="229"/>
    </row>
    <row r="281" spans="1:5">
      <c r="A281" s="229"/>
      <c r="B281" s="229"/>
      <c r="C281" s="229"/>
      <c r="D281" s="229"/>
      <c r="E281" s="229"/>
    </row>
    <row r="282" spans="1:5">
      <c r="A282" s="229"/>
      <c r="B282" s="229"/>
      <c r="C282" s="229"/>
      <c r="D282" s="229"/>
      <c r="E282" s="229"/>
    </row>
    <row r="283" spans="1:5">
      <c r="A283" s="229"/>
      <c r="B283" s="229"/>
      <c r="C283" s="229"/>
      <c r="D283" s="229"/>
      <c r="E283" s="229"/>
    </row>
    <row r="284" spans="1:5">
      <c r="A284" s="229"/>
      <c r="B284" s="229"/>
      <c r="C284" s="229"/>
      <c r="D284" s="229"/>
      <c r="E284" s="229"/>
    </row>
    <row r="285" spans="1:5">
      <c r="A285" s="229"/>
      <c r="B285" s="229"/>
      <c r="C285" s="229"/>
      <c r="D285" s="229"/>
      <c r="E285" s="229"/>
    </row>
    <row r="286" spans="1:5">
      <c r="A286" s="229"/>
      <c r="B286" s="229"/>
      <c r="C286" s="229"/>
      <c r="D286" s="229"/>
      <c r="E286" s="229"/>
    </row>
    <row r="287" spans="1:5">
      <c r="A287" s="229"/>
      <c r="B287" s="229"/>
      <c r="C287" s="229"/>
      <c r="D287" s="229"/>
      <c r="E287" s="229"/>
    </row>
    <row r="288" spans="1:5">
      <c r="A288" s="229"/>
      <c r="B288" s="229"/>
      <c r="C288" s="229"/>
      <c r="D288" s="229"/>
      <c r="E288" s="229"/>
    </row>
    <row r="289" spans="1:5">
      <c r="A289" s="229"/>
      <c r="B289" s="229"/>
      <c r="C289" s="229"/>
      <c r="D289" s="229"/>
      <c r="E289" s="229"/>
    </row>
    <row r="290" spans="1:5">
      <c r="A290" s="229"/>
      <c r="B290" s="229"/>
      <c r="C290" s="229"/>
      <c r="D290" s="229"/>
      <c r="E290" s="229"/>
    </row>
    <row r="291" spans="1:5">
      <c r="A291" s="229"/>
      <c r="B291" s="229"/>
      <c r="C291" s="229"/>
      <c r="D291" s="229"/>
      <c r="E291" s="229"/>
    </row>
    <row r="292" spans="1:5">
      <c r="A292" s="229"/>
      <c r="B292" s="229"/>
      <c r="C292" s="229"/>
      <c r="D292" s="229"/>
      <c r="E292" s="229"/>
    </row>
    <row r="293" spans="1:5">
      <c r="A293" s="229"/>
      <c r="B293" s="229"/>
      <c r="C293" s="229"/>
      <c r="D293" s="229"/>
      <c r="E293" s="229"/>
    </row>
    <row r="294" spans="1:5">
      <c r="A294" s="229"/>
      <c r="B294" s="229"/>
      <c r="C294" s="229"/>
      <c r="D294" s="229"/>
      <c r="E294" s="229"/>
    </row>
    <row r="295" spans="1:5">
      <c r="A295" s="229"/>
      <c r="B295" s="229"/>
      <c r="C295" s="229"/>
      <c r="D295" s="229"/>
      <c r="E295" s="229"/>
    </row>
    <row r="296" spans="1:5">
      <c r="A296" s="229"/>
      <c r="B296" s="229"/>
      <c r="C296" s="229"/>
      <c r="D296" s="229"/>
      <c r="E296" s="229"/>
    </row>
    <row r="297" spans="1:5">
      <c r="A297" s="229"/>
      <c r="B297" s="229"/>
      <c r="C297" s="229"/>
      <c r="D297" s="229"/>
      <c r="E297" s="229"/>
    </row>
    <row r="298" spans="1:5">
      <c r="A298" s="229"/>
      <c r="B298" s="229"/>
      <c r="C298" s="229"/>
      <c r="D298" s="229"/>
      <c r="E298" s="229"/>
    </row>
    <row r="299" spans="1:5">
      <c r="A299" s="229"/>
      <c r="B299" s="229"/>
      <c r="C299" s="229"/>
      <c r="D299" s="229"/>
      <c r="E299" s="229"/>
    </row>
    <row r="300" spans="1:5">
      <c r="A300" s="229"/>
      <c r="B300" s="229"/>
      <c r="C300" s="229"/>
      <c r="D300" s="229"/>
      <c r="E300" s="229"/>
    </row>
    <row r="301" spans="1:5">
      <c r="A301" s="229"/>
      <c r="B301" s="229"/>
      <c r="C301" s="229"/>
      <c r="D301" s="229"/>
      <c r="E301" s="229"/>
    </row>
    <row r="302" spans="1:5">
      <c r="A302" s="229"/>
      <c r="B302" s="229"/>
      <c r="C302" s="229"/>
      <c r="D302" s="229"/>
      <c r="E302" s="229"/>
    </row>
    <row r="303" spans="1:5">
      <c r="A303" s="229"/>
      <c r="B303" s="229"/>
      <c r="C303" s="229"/>
      <c r="D303" s="229"/>
      <c r="E303" s="229"/>
    </row>
    <row r="304" spans="1:5">
      <c r="A304" s="229"/>
      <c r="B304" s="229"/>
      <c r="C304" s="229"/>
      <c r="D304" s="229"/>
      <c r="E304" s="229"/>
    </row>
    <row r="305" spans="1:5">
      <c r="A305" s="229"/>
      <c r="B305" s="229"/>
      <c r="C305" s="229"/>
      <c r="D305" s="229"/>
      <c r="E305" s="229"/>
    </row>
    <row r="306" spans="1:5">
      <c r="A306" s="229"/>
      <c r="B306" s="229"/>
      <c r="C306" s="229"/>
      <c r="D306" s="229"/>
      <c r="E306" s="229"/>
    </row>
    <row r="307" spans="1:5">
      <c r="A307" s="229"/>
      <c r="B307" s="229"/>
      <c r="C307" s="229"/>
      <c r="D307" s="229"/>
      <c r="E307" s="229"/>
    </row>
    <row r="308" spans="1:5">
      <c r="A308" s="229"/>
      <c r="B308" s="229"/>
      <c r="C308" s="229"/>
      <c r="D308" s="229"/>
      <c r="E308" s="229"/>
    </row>
    <row r="309" spans="1:5">
      <c r="A309" s="229"/>
      <c r="B309" s="229"/>
      <c r="C309" s="229"/>
      <c r="D309" s="229"/>
      <c r="E309" s="229"/>
    </row>
    <row r="310" spans="1:5">
      <c r="A310" s="229"/>
      <c r="B310" s="229"/>
      <c r="C310" s="229"/>
      <c r="D310" s="229"/>
      <c r="E310" s="229"/>
    </row>
    <row r="311" spans="1:5">
      <c r="A311" s="229"/>
      <c r="B311" s="229"/>
      <c r="C311" s="229"/>
      <c r="D311" s="229"/>
      <c r="E311" s="229"/>
    </row>
    <row r="312" spans="1:5">
      <c r="A312" s="229"/>
      <c r="B312" s="229"/>
      <c r="C312" s="229"/>
      <c r="D312" s="229"/>
      <c r="E312" s="229"/>
    </row>
    <row r="313" spans="1:5">
      <c r="A313" s="229"/>
      <c r="B313" s="229"/>
      <c r="C313" s="229"/>
      <c r="D313" s="229"/>
      <c r="E313" s="229"/>
    </row>
    <row r="314" spans="1:5">
      <c r="A314" s="229"/>
      <c r="B314" s="229"/>
      <c r="C314" s="229"/>
      <c r="D314" s="229"/>
      <c r="E314" s="229"/>
    </row>
  </sheetData>
  <sortState ref="B24:E39">
    <sortCondition ref="B24:B39"/>
  </sortState>
  <customSheetViews>
    <customSheetView guid="{2AF3F5E9-4F61-4561-B177-4F48CBC3D886}" scale="87" colorId="22">
      <selection activeCell="E25" sqref="E25"/>
      <rowBreaks count="1" manualBreakCount="1">
        <brk id="63" max="4" man="1"/>
      </rowBreaks>
      <pageMargins left="0.4" right="0.4" top="0.3" bottom="0.3" header="0" footer="0"/>
      <printOptions horizontalCentered="1" verticalCentered="1"/>
      <pageSetup scale="67" fitToHeight="2" orientation="portrait" r:id="rId1"/>
      <headerFooter alignWithMargins="0"/>
    </customSheetView>
    <customSheetView guid="{D7BBBF77-F838-4AB2-B5F9-DD407B90DD55}" scale="87" colorId="22">
      <selection activeCell="E25" sqref="E25"/>
      <rowBreaks count="1" manualBreakCount="1">
        <brk id="63" max="4" man="1"/>
      </rowBreaks>
      <pageMargins left="0.4" right="0.4" top="0.3" bottom="0.3" header="0" footer="0"/>
      <printOptions horizontalCentered="1" verticalCentered="1"/>
      <pageSetup scale="67" fitToHeight="2" orientation="portrait" r:id="rId2"/>
      <headerFooter alignWithMargins="0"/>
    </customSheetView>
    <customSheetView guid="{4C413893-8AAD-4C6B-9F27-B589EDCD884E}" scale="87" colorId="22" showPageBreaks="1" printArea="1">
      <selection activeCell="B27" sqref="B27"/>
      <rowBreaks count="1" manualBreakCount="1">
        <brk id="63" max="4" man="1"/>
      </rowBreaks>
      <pageMargins left="0.4" right="0.4" top="0.3" bottom="0.3" header="0" footer="0"/>
      <printOptions horizontalCentered="1" verticalCentered="1"/>
      <pageSetup scale="67" fitToHeight="2" orientation="portrait" r:id="rId3"/>
      <headerFooter alignWithMargins="0"/>
    </customSheetView>
    <customSheetView guid="{A5549170-DBF5-42F1-9039-D999624B11D4}" scale="87" colorId="22" showPageBreaks="1" printArea="1">
      <selection activeCell="B27" sqref="B27"/>
      <rowBreaks count="1" manualBreakCount="1">
        <brk id="63" max="4" man="1"/>
      </rowBreaks>
      <pageMargins left="0.4" right="0.4" top="0.3" bottom="0.3" header="0" footer="0"/>
      <printOptions horizontalCentered="1" verticalCentered="1"/>
      <pageSetup scale="67" fitToHeight="2" orientation="portrait" r:id="rId4"/>
      <headerFooter alignWithMargins="0"/>
    </customSheetView>
    <customSheetView guid="{A483E518-C1FA-4CA5-BC5D-12DF2516F4BA}" scale="87" colorId="22" showPageBreaks="1" printArea="1" topLeftCell="A4">
      <selection activeCell="B4" sqref="B4"/>
      <rowBreaks count="1" manualBreakCount="1">
        <brk id="63" max="4" man="1"/>
      </rowBreaks>
      <pageMargins left="0.4" right="0.4" top="0.3" bottom="0.3" header="0" footer="0"/>
      <printOptions horizontalCentered="1" verticalCentered="1"/>
      <pageSetup scale="67" fitToHeight="2" orientation="portrait" r:id="rId5"/>
      <headerFooter alignWithMargins="0"/>
    </customSheetView>
    <customSheetView guid="{7F4D4B31-14C7-431F-8554-797D686306A3}" scale="87" colorId="22" showPageBreaks="1" printArea="1" topLeftCell="A4">
      <selection activeCell="B4" sqref="B4"/>
      <rowBreaks count="1" manualBreakCount="1">
        <brk id="63" max="4" man="1"/>
      </rowBreaks>
      <pageMargins left="0.4" right="0.4" top="0.3" bottom="0.3" header="0" footer="0"/>
      <printOptions horizontalCentered="1" verticalCentered="1"/>
      <pageSetup scale="67" fitToHeight="2" orientation="portrait" r:id="rId6"/>
      <headerFooter alignWithMargins="0"/>
    </customSheetView>
  </customSheetViews>
  <phoneticPr fontId="83" type="noConversion"/>
  <printOptions horizontalCentered="1" verticalCentered="1"/>
  <pageMargins left="0.4" right="0.4" top="0.3" bottom="0.3" header="0" footer="0"/>
  <pageSetup scale="67" fitToHeight="2" orientation="portrait" r:id="rId7"/>
  <headerFooter alignWithMargins="0"/>
  <rowBreaks count="1" manualBreakCount="1">
    <brk id="63" max="4" man="1"/>
  </rowBreaks>
  <customProperties>
    <customPr name="_pios_id" r:id="rId8"/>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153"/>
  <sheetViews>
    <sheetView workbookViewId="0"/>
  </sheetViews>
  <sheetFormatPr defaultColWidth="9.77734375" defaultRowHeight="15"/>
  <cols>
    <col min="1" max="1" width="5.77734375" customWidth="1"/>
    <col min="2" max="2" width="81.88671875" customWidth="1"/>
    <col min="3" max="3" width="30.6640625" customWidth="1"/>
    <col min="6" max="6" width="18.77734375" bestFit="1" customWidth="1"/>
    <col min="10" max="10" width="10.33203125" bestFit="1" customWidth="1"/>
    <col min="13" max="13" width="12.88671875" bestFit="1" customWidth="1"/>
    <col min="14" max="14" width="14" customWidth="1"/>
  </cols>
  <sheetData>
    <row r="1" spans="1:3" ht="15.75" thickBot="1">
      <c r="A1" t="str">
        <f>'Data sheet'!A53</f>
        <v>Annual Report of New York American Water Company, Inc.  - Service Area 2                          Year Ended  December 31, 2018</v>
      </c>
    </row>
    <row r="2" spans="1:3">
      <c r="A2" s="89"/>
      <c r="B2" s="90"/>
      <c r="C2" s="91"/>
    </row>
    <row r="3" spans="1:3" ht="15.75">
      <c r="A3" s="125" t="s">
        <v>1233</v>
      </c>
      <c r="B3" s="126"/>
      <c r="C3" s="127"/>
    </row>
    <row r="4" spans="1:3">
      <c r="A4" s="92"/>
      <c r="B4" s="11"/>
      <c r="C4" s="349"/>
    </row>
    <row r="5" spans="1:3">
      <c r="A5" s="92"/>
      <c r="B5" s="11" t="s">
        <v>1761</v>
      </c>
      <c r="C5" s="349"/>
    </row>
    <row r="6" spans="1:3">
      <c r="A6" s="92"/>
      <c r="B6" s="11" t="s">
        <v>1762</v>
      </c>
      <c r="C6" s="349"/>
    </row>
    <row r="7" spans="1:3">
      <c r="A7" s="92"/>
      <c r="B7" s="11" t="s">
        <v>1763</v>
      </c>
      <c r="C7" s="349"/>
    </row>
    <row r="8" spans="1:3">
      <c r="A8" s="92"/>
      <c r="B8" s="11" t="s">
        <v>1764</v>
      </c>
      <c r="C8" s="349"/>
    </row>
    <row r="9" spans="1:3">
      <c r="A9" s="92"/>
      <c r="B9" s="11"/>
      <c r="C9" s="349"/>
    </row>
    <row r="10" spans="1:3">
      <c r="A10" s="92"/>
      <c r="B10" s="11" t="s">
        <v>1765</v>
      </c>
      <c r="C10" s="349"/>
    </row>
    <row r="11" spans="1:3">
      <c r="A11" s="92"/>
      <c r="B11" s="11" t="s">
        <v>1766</v>
      </c>
      <c r="C11" s="349"/>
    </row>
    <row r="12" spans="1:3">
      <c r="A12" s="92"/>
      <c r="B12" s="11" t="s">
        <v>1767</v>
      </c>
      <c r="C12" s="349"/>
    </row>
    <row r="13" spans="1:3">
      <c r="A13" s="92"/>
      <c r="B13" s="11" t="s">
        <v>1768</v>
      </c>
      <c r="C13" s="349"/>
    </row>
    <row r="14" spans="1:3">
      <c r="A14" s="92"/>
      <c r="B14" s="11" t="s">
        <v>1769</v>
      </c>
      <c r="C14" s="349"/>
    </row>
    <row r="15" spans="1:3">
      <c r="A15" s="92"/>
      <c r="B15" s="11"/>
      <c r="C15" s="349"/>
    </row>
    <row r="16" spans="1:3">
      <c r="A16" s="92"/>
      <c r="B16" s="11" t="s">
        <v>1770</v>
      </c>
      <c r="C16" s="349"/>
    </row>
    <row r="17" spans="1:3" ht="15.75" thickBot="1">
      <c r="A17" s="132"/>
      <c r="B17" s="133"/>
      <c r="C17" s="351"/>
    </row>
    <row r="18" spans="1:3">
      <c r="A18" s="1068"/>
      <c r="B18" s="30"/>
      <c r="C18" s="1069"/>
    </row>
    <row r="19" spans="1:3">
      <c r="A19" s="1068"/>
      <c r="B19" s="30"/>
      <c r="C19" s="1069"/>
    </row>
    <row r="20" spans="1:3">
      <c r="A20" s="1068"/>
      <c r="B20" s="2363" t="s">
        <v>118</v>
      </c>
      <c r="C20" s="2364"/>
    </row>
    <row r="21" spans="1:3">
      <c r="A21" s="1068"/>
      <c r="B21" s="2363"/>
      <c r="C21" s="2364"/>
    </row>
    <row r="22" spans="1:3">
      <c r="A22" s="1068"/>
      <c r="B22" s="2363" t="s">
        <v>119</v>
      </c>
      <c r="C22" s="2365">
        <v>458550</v>
      </c>
    </row>
    <row r="23" spans="1:3">
      <c r="A23" s="1068"/>
      <c r="B23" s="2363" t="s">
        <v>120</v>
      </c>
      <c r="C23" s="2366">
        <f>-9768-39235</f>
        <v>-49003</v>
      </c>
    </row>
    <row r="24" spans="1:3">
      <c r="A24" s="1068"/>
      <c r="B24" s="2363" t="s">
        <v>121</v>
      </c>
      <c r="C24" s="2366">
        <f>-202483-14141</f>
        <v>-216624</v>
      </c>
    </row>
    <row r="25" spans="1:3">
      <c r="A25" s="1068"/>
      <c r="B25" s="2363"/>
      <c r="C25" s="2366"/>
    </row>
    <row r="26" spans="1:3">
      <c r="A26" s="1068"/>
      <c r="B26" s="2363" t="s">
        <v>1133</v>
      </c>
      <c r="C26" s="2367">
        <f>SUM(C22:C25)</f>
        <v>192923</v>
      </c>
    </row>
    <row r="27" spans="1:3">
      <c r="A27" s="1068"/>
      <c r="B27" s="2363"/>
      <c r="C27" s="2364"/>
    </row>
    <row r="28" spans="1:3">
      <c r="A28" s="1068"/>
      <c r="B28" s="30"/>
      <c r="C28" s="1069"/>
    </row>
    <row r="29" spans="1:3">
      <c r="A29" s="1068"/>
      <c r="B29" s="30"/>
      <c r="C29" s="1069"/>
    </row>
    <row r="30" spans="1:3">
      <c r="A30" s="1068"/>
      <c r="B30" s="30"/>
      <c r="C30" s="1069"/>
    </row>
    <row r="31" spans="1:3">
      <c r="A31" s="1068"/>
      <c r="B31" s="30"/>
      <c r="C31" s="1069"/>
    </row>
    <row r="32" spans="1:3">
      <c r="A32" s="1068"/>
      <c r="B32" s="30"/>
      <c r="C32" s="1069"/>
    </row>
    <row r="33" spans="1:3">
      <c r="A33" s="1068"/>
      <c r="B33" s="30"/>
      <c r="C33" s="1069"/>
    </row>
    <row r="34" spans="1:3">
      <c r="A34" s="1068"/>
      <c r="B34" s="30"/>
      <c r="C34" s="1069"/>
    </row>
    <row r="35" spans="1:3">
      <c r="A35" s="1068"/>
      <c r="B35" s="30"/>
      <c r="C35" s="1069"/>
    </row>
    <row r="36" spans="1:3">
      <c r="A36" s="1068"/>
      <c r="B36" s="30"/>
      <c r="C36" s="1069"/>
    </row>
    <row r="37" spans="1:3">
      <c r="A37" s="1068"/>
      <c r="B37" s="30"/>
      <c r="C37" s="1069"/>
    </row>
    <row r="38" spans="1:3">
      <c r="A38" s="1068"/>
      <c r="B38" s="30"/>
      <c r="C38" s="1069"/>
    </row>
    <row r="39" spans="1:3">
      <c r="A39" s="1068"/>
      <c r="B39" s="30"/>
      <c r="C39" s="1069"/>
    </row>
    <row r="40" spans="1:3">
      <c r="A40" s="1068"/>
      <c r="B40" s="30"/>
      <c r="C40" s="1069"/>
    </row>
    <row r="41" spans="1:3">
      <c r="A41" s="1068"/>
      <c r="B41" s="30"/>
      <c r="C41" s="1069"/>
    </row>
    <row r="42" spans="1:3">
      <c r="A42" s="1068"/>
      <c r="B42" s="30"/>
      <c r="C42" s="1069"/>
    </row>
    <row r="43" spans="1:3">
      <c r="A43" s="1068"/>
      <c r="B43" s="30"/>
      <c r="C43" s="1069"/>
    </row>
    <row r="44" spans="1:3">
      <c r="A44" s="1068"/>
      <c r="B44" s="30"/>
      <c r="C44" s="1069"/>
    </row>
    <row r="45" spans="1:3">
      <c r="A45" s="1068"/>
      <c r="B45" s="30"/>
      <c r="C45" s="1069"/>
    </row>
    <row r="46" spans="1:3">
      <c r="A46" s="1068"/>
      <c r="B46" s="30"/>
      <c r="C46" s="1069"/>
    </row>
    <row r="47" spans="1:3">
      <c r="A47" s="1068"/>
      <c r="B47" s="30"/>
      <c r="C47" s="1069"/>
    </row>
    <row r="48" spans="1:3">
      <c r="A48" s="1068"/>
      <c r="B48" s="30"/>
      <c r="C48" s="1069"/>
    </row>
    <row r="49" spans="1:3">
      <c r="A49" s="1068"/>
      <c r="B49" s="30"/>
      <c r="C49" s="1069"/>
    </row>
    <row r="50" spans="1:3">
      <c r="A50" s="1068"/>
      <c r="B50" s="30"/>
      <c r="C50" s="1069"/>
    </row>
    <row r="51" spans="1:3">
      <c r="A51" s="1068"/>
      <c r="B51" s="30"/>
      <c r="C51" s="1069"/>
    </row>
    <row r="52" spans="1:3">
      <c r="A52" s="1068"/>
      <c r="B52" s="30"/>
      <c r="C52" s="1069"/>
    </row>
    <row r="53" spans="1:3">
      <c r="A53" s="1068"/>
      <c r="B53" s="30"/>
      <c r="C53" s="1069"/>
    </row>
    <row r="54" spans="1:3">
      <c r="A54" s="1068"/>
      <c r="B54" s="30"/>
      <c r="C54" s="1069"/>
    </row>
    <row r="55" spans="1:3">
      <c r="A55" s="1068"/>
      <c r="B55" s="30"/>
      <c r="C55" s="1069"/>
    </row>
    <row r="56" spans="1:3">
      <c r="A56" s="1068"/>
      <c r="B56" s="30"/>
      <c r="C56" s="1069"/>
    </row>
    <row r="57" spans="1:3">
      <c r="A57" s="1068"/>
      <c r="B57" s="30"/>
      <c r="C57" s="1069"/>
    </row>
    <row r="58" spans="1:3">
      <c r="A58" s="1068"/>
      <c r="B58" s="30"/>
      <c r="C58" s="1069"/>
    </row>
    <row r="59" spans="1:3">
      <c r="A59" s="1068"/>
      <c r="B59" s="30"/>
      <c r="C59" s="1069"/>
    </row>
    <row r="60" spans="1:3">
      <c r="A60" s="1068"/>
      <c r="B60" s="30"/>
      <c r="C60" s="1069"/>
    </row>
    <row r="61" spans="1:3" ht="15.75" thickBot="1">
      <c r="A61" s="1070"/>
      <c r="B61" s="1071"/>
      <c r="C61" s="1072"/>
    </row>
    <row r="62" spans="1:3">
      <c r="C62" s="230" t="s">
        <v>1527</v>
      </c>
    </row>
    <row r="63" spans="1:3">
      <c r="A63" s="126" t="s">
        <v>1771</v>
      </c>
      <c r="B63" s="126"/>
      <c r="C63" s="126"/>
    </row>
    <row r="64" spans="1:3" ht="15.75" thickBot="1">
      <c r="A64" t="str">
        <f>'Data sheet'!A53</f>
        <v>Annual Report of New York American Water Company, Inc.  - Service Area 2                          Year Ended  December 31, 2018</v>
      </c>
    </row>
    <row r="65" spans="1:3">
      <c r="A65" s="89"/>
      <c r="B65" s="90"/>
      <c r="C65" s="91"/>
    </row>
    <row r="66" spans="1:3" ht="15.75">
      <c r="A66" s="125" t="s">
        <v>1772</v>
      </c>
      <c r="B66" s="126"/>
      <c r="C66" s="127"/>
    </row>
    <row r="67" spans="1:3" ht="15.75" thickBot="1">
      <c r="A67" s="132"/>
      <c r="B67" s="133"/>
      <c r="C67" s="351"/>
    </row>
    <row r="68" spans="1:3">
      <c r="A68" s="1068"/>
      <c r="B68" s="30"/>
      <c r="C68" s="1069"/>
    </row>
    <row r="69" spans="1:3">
      <c r="A69" s="1068"/>
      <c r="B69" s="30"/>
      <c r="C69" s="1069"/>
    </row>
    <row r="70" spans="1:3">
      <c r="A70" s="1068"/>
      <c r="B70" s="30"/>
      <c r="C70" s="1069"/>
    </row>
    <row r="71" spans="1:3">
      <c r="A71" s="1068"/>
      <c r="B71" s="30"/>
      <c r="C71" s="1069"/>
    </row>
    <row r="72" spans="1:3">
      <c r="A72" s="1068"/>
      <c r="B72" s="30"/>
      <c r="C72" s="1069"/>
    </row>
    <row r="73" spans="1:3">
      <c r="A73" s="1068"/>
      <c r="B73" s="30"/>
      <c r="C73" s="1069"/>
    </row>
    <row r="74" spans="1:3">
      <c r="A74" s="1068"/>
      <c r="B74" s="30"/>
      <c r="C74" s="1069"/>
    </row>
    <row r="75" spans="1:3">
      <c r="A75" s="1068"/>
      <c r="B75" s="30"/>
      <c r="C75" s="1069"/>
    </row>
    <row r="76" spans="1:3">
      <c r="A76" s="1068"/>
      <c r="B76" s="30"/>
      <c r="C76" s="1069"/>
    </row>
    <row r="77" spans="1:3">
      <c r="A77" s="1068"/>
      <c r="B77" s="30"/>
      <c r="C77" s="1069"/>
    </row>
    <row r="78" spans="1:3">
      <c r="A78" s="1068"/>
      <c r="B78" s="30"/>
      <c r="C78" s="1069"/>
    </row>
    <row r="79" spans="1:3">
      <c r="A79" s="1068"/>
      <c r="B79" s="30"/>
      <c r="C79" s="1069"/>
    </row>
    <row r="80" spans="1:3">
      <c r="A80" s="1068"/>
      <c r="B80" s="30"/>
      <c r="C80" s="1069"/>
    </row>
    <row r="81" spans="1:3">
      <c r="A81" s="1068"/>
      <c r="B81" s="30"/>
      <c r="C81" s="1069"/>
    </row>
    <row r="82" spans="1:3">
      <c r="A82" s="1068"/>
      <c r="B82" s="30"/>
      <c r="C82" s="1069"/>
    </row>
    <row r="83" spans="1:3">
      <c r="A83" s="1068"/>
      <c r="B83" s="30"/>
      <c r="C83" s="1069"/>
    </row>
    <row r="84" spans="1:3">
      <c r="A84" s="1068"/>
      <c r="B84" s="30"/>
      <c r="C84" s="1069"/>
    </row>
    <row r="85" spans="1:3">
      <c r="A85" s="1068"/>
      <c r="B85" s="30"/>
      <c r="C85" s="1069"/>
    </row>
    <row r="86" spans="1:3">
      <c r="A86" s="1068"/>
      <c r="B86" s="30"/>
      <c r="C86" s="1069"/>
    </row>
    <row r="87" spans="1:3">
      <c r="A87" s="1068"/>
      <c r="B87" s="30"/>
      <c r="C87" s="1069"/>
    </row>
    <row r="88" spans="1:3">
      <c r="A88" s="1068"/>
      <c r="B88" s="30"/>
      <c r="C88" s="1069"/>
    </row>
    <row r="89" spans="1:3">
      <c r="A89" s="1068"/>
      <c r="B89" s="30"/>
      <c r="C89" s="1069"/>
    </row>
    <row r="90" spans="1:3">
      <c r="A90" s="1068"/>
      <c r="B90" s="30"/>
      <c r="C90" s="1069"/>
    </row>
    <row r="91" spans="1:3">
      <c r="A91" s="1068"/>
      <c r="B91" s="30"/>
      <c r="C91" s="1069"/>
    </row>
    <row r="92" spans="1:3">
      <c r="A92" s="1068"/>
      <c r="B92" s="30"/>
      <c r="C92" s="1069"/>
    </row>
    <row r="93" spans="1:3">
      <c r="A93" s="1068"/>
      <c r="B93" s="30"/>
      <c r="C93" s="1069"/>
    </row>
    <row r="94" spans="1:3">
      <c r="A94" s="1068"/>
      <c r="B94" s="30"/>
      <c r="C94" s="1069"/>
    </row>
    <row r="95" spans="1:3">
      <c r="A95" s="1068"/>
      <c r="B95" s="30"/>
      <c r="C95" s="1069"/>
    </row>
    <row r="96" spans="1:3">
      <c r="A96" s="1068"/>
      <c r="B96" s="30"/>
      <c r="C96" s="1069"/>
    </row>
    <row r="97" spans="1:3">
      <c r="A97" s="1068"/>
      <c r="B97" s="30"/>
      <c r="C97" s="1069"/>
    </row>
    <row r="98" spans="1:3">
      <c r="A98" s="1068"/>
      <c r="B98" s="30"/>
      <c r="C98" s="1069"/>
    </row>
    <row r="99" spans="1:3">
      <c r="A99" s="1068"/>
      <c r="B99" s="30"/>
      <c r="C99" s="1069"/>
    </row>
    <row r="100" spans="1:3">
      <c r="A100" s="1068"/>
      <c r="B100" s="30"/>
      <c r="C100" s="1069"/>
    </row>
    <row r="101" spans="1:3">
      <c r="A101" s="1068"/>
      <c r="B101" s="30"/>
      <c r="C101" s="1069"/>
    </row>
    <row r="102" spans="1:3">
      <c r="A102" s="1068"/>
      <c r="B102" s="30"/>
      <c r="C102" s="1069"/>
    </row>
    <row r="103" spans="1:3">
      <c r="A103" s="1068"/>
      <c r="B103" s="30"/>
      <c r="C103" s="1069"/>
    </row>
    <row r="104" spans="1:3">
      <c r="A104" s="1068"/>
      <c r="B104" s="30"/>
      <c r="C104" s="1069"/>
    </row>
    <row r="105" spans="1:3">
      <c r="A105" s="1068"/>
      <c r="B105" s="30"/>
      <c r="C105" s="1069"/>
    </row>
    <row r="106" spans="1:3">
      <c r="A106" s="1068"/>
      <c r="B106" s="30"/>
      <c r="C106" s="1069"/>
    </row>
    <row r="107" spans="1:3">
      <c r="A107" s="1068"/>
      <c r="B107" s="30"/>
      <c r="C107" s="1069"/>
    </row>
    <row r="108" spans="1:3">
      <c r="A108" s="1068"/>
      <c r="B108" s="30"/>
      <c r="C108" s="1069"/>
    </row>
    <row r="109" spans="1:3">
      <c r="A109" s="1068"/>
      <c r="B109" s="30"/>
      <c r="C109" s="1069"/>
    </row>
    <row r="110" spans="1:3">
      <c r="A110" s="1068"/>
      <c r="B110" s="30"/>
      <c r="C110" s="1069"/>
    </row>
    <row r="111" spans="1:3">
      <c r="A111" s="1068"/>
      <c r="B111" s="30"/>
      <c r="C111" s="1069"/>
    </row>
    <row r="112" spans="1:3">
      <c r="A112" s="1068"/>
      <c r="B112" s="30"/>
      <c r="C112" s="1069"/>
    </row>
    <row r="113" spans="1:3">
      <c r="A113" s="1068"/>
      <c r="B113" s="30"/>
      <c r="C113" s="1069"/>
    </row>
    <row r="114" spans="1:3">
      <c r="A114" s="1068"/>
      <c r="B114" s="30"/>
      <c r="C114" s="1069"/>
    </row>
    <row r="115" spans="1:3">
      <c r="A115" s="1068"/>
      <c r="B115" s="30"/>
      <c r="C115" s="1069"/>
    </row>
    <row r="116" spans="1:3">
      <c r="A116" s="1068"/>
      <c r="B116" s="30"/>
      <c r="C116" s="1069"/>
    </row>
    <row r="117" spans="1:3">
      <c r="A117" s="1068"/>
      <c r="B117" s="30"/>
      <c r="C117" s="1069"/>
    </row>
    <row r="118" spans="1:3">
      <c r="A118" s="1068"/>
      <c r="B118" s="30"/>
      <c r="C118" s="1069"/>
    </row>
    <row r="119" spans="1:3">
      <c r="A119" s="1068"/>
      <c r="B119" s="30"/>
      <c r="C119" s="1069"/>
    </row>
    <row r="120" spans="1:3">
      <c r="A120" s="1068"/>
      <c r="B120" s="30"/>
      <c r="C120" s="1069"/>
    </row>
    <row r="121" spans="1:3">
      <c r="A121" s="1068"/>
      <c r="B121" s="30"/>
      <c r="C121" s="1069"/>
    </row>
    <row r="122" spans="1:3">
      <c r="A122" s="1068"/>
      <c r="B122" s="30"/>
      <c r="C122" s="1069"/>
    </row>
    <row r="123" spans="1:3">
      <c r="A123" s="1068"/>
      <c r="B123" s="30"/>
      <c r="C123" s="1069"/>
    </row>
    <row r="124" spans="1:3">
      <c r="A124" s="1068"/>
      <c r="B124" s="30"/>
      <c r="C124" s="1069"/>
    </row>
    <row r="125" spans="1:3">
      <c r="A125" s="1068"/>
      <c r="B125" s="30"/>
      <c r="C125" s="1069"/>
    </row>
    <row r="126" spans="1:3">
      <c r="A126" s="1068"/>
      <c r="B126" s="30"/>
      <c r="C126" s="1069"/>
    </row>
    <row r="127" spans="1:3">
      <c r="A127" s="1068"/>
      <c r="B127" s="30"/>
      <c r="C127" s="1069"/>
    </row>
    <row r="128" spans="1:3" ht="15.75" thickBot="1">
      <c r="A128" s="1070"/>
      <c r="B128" s="1071"/>
      <c r="C128" s="1072"/>
    </row>
    <row r="129" spans="1:3">
      <c r="A129" t="s">
        <v>1527</v>
      </c>
      <c r="C129" t="s">
        <v>3904</v>
      </c>
    </row>
    <row r="130" spans="1:3">
      <c r="A130" s="126" t="s">
        <v>1773</v>
      </c>
      <c r="B130" s="126"/>
      <c r="C130" s="126"/>
    </row>
    <row r="132" spans="1:3">
      <c r="A132" s="11"/>
      <c r="B132" s="96"/>
    </row>
    <row r="137" spans="1:3">
      <c r="A137" s="11"/>
      <c r="B137" s="114"/>
    </row>
    <row r="140" spans="1:3">
      <c r="A140" s="11"/>
      <c r="B140" s="114"/>
    </row>
    <row r="141" spans="1:3">
      <c r="A141" s="11"/>
      <c r="B141" s="114"/>
    </row>
    <row r="142" spans="1:3">
      <c r="A142" s="11"/>
      <c r="B142" s="114"/>
    </row>
    <row r="143" spans="1:3">
      <c r="A143" s="11"/>
      <c r="B143" s="114"/>
    </row>
    <row r="148" spans="1:2">
      <c r="A148" s="11"/>
      <c r="B148" s="114"/>
    </row>
    <row r="149" spans="1:2">
      <c r="A149" s="11"/>
      <c r="B149" s="114"/>
    </row>
    <row r="150" spans="1:2">
      <c r="A150" s="11"/>
      <c r="B150" s="114"/>
    </row>
    <row r="151" spans="1:2">
      <c r="A151" s="11"/>
      <c r="B151" s="114"/>
    </row>
    <row r="152" spans="1:2">
      <c r="A152" s="11"/>
      <c r="B152" s="114"/>
    </row>
    <row r="153" spans="1:2">
      <c r="A153" s="11"/>
      <c r="B153" s="114"/>
    </row>
  </sheetData>
  <customSheetViews>
    <customSheetView guid="{2AF3F5E9-4F61-4561-B177-4F48CBC3D886}" scale="87" colorId="22">
      <selection activeCell="C26" sqref="C26"/>
      <rowBreaks count="1" manualBreakCount="1">
        <brk id="63" max="16383" man="1"/>
      </rowBreaks>
      <pageMargins left="0.4" right="0.4" top="0.3" bottom="0.3" header="0" footer="0"/>
      <printOptions horizontalCentered="1" verticalCentered="1"/>
      <pageSetup scale="69" fitToHeight="2" orientation="portrait" r:id="rId1"/>
      <headerFooter alignWithMargins="0"/>
    </customSheetView>
    <customSheetView guid="{D7BBBF77-F838-4AB2-B5F9-DD407B90DD55}" scale="87" colorId="22">
      <selection activeCell="C26" sqref="C26"/>
      <rowBreaks count="1" manualBreakCount="1">
        <brk id="63" max="16383" man="1"/>
      </rowBreaks>
      <pageMargins left="0.4" right="0.4" top="0.3" bottom="0.3" header="0" footer="0"/>
      <printOptions horizontalCentered="1" verticalCentered="1"/>
      <pageSetup scale="69" fitToHeight="2" orientation="portrait" r:id="rId2"/>
      <headerFooter alignWithMargins="0"/>
    </customSheetView>
    <customSheetView guid="{4C413893-8AAD-4C6B-9F27-B589EDCD884E}" scale="87" colorId="22">
      <selection activeCell="C25" sqref="C25"/>
      <rowBreaks count="1" manualBreakCount="1">
        <brk id="63" max="16383" man="1"/>
      </rowBreaks>
      <pageMargins left="0.4" right="0.4" top="0.3" bottom="0.3" header="0" footer="0"/>
      <printOptions horizontalCentered="1" verticalCentered="1"/>
      <pageSetup scale="73" fitToHeight="2" orientation="portrait" r:id="rId3"/>
      <headerFooter alignWithMargins="0"/>
    </customSheetView>
    <customSheetView guid="{A5549170-DBF5-42F1-9039-D999624B11D4}" scale="87" colorId="22">
      <selection activeCell="C25" sqref="C25"/>
      <rowBreaks count="1" manualBreakCount="1">
        <brk id="63" max="16383" man="1"/>
      </rowBreaks>
      <pageMargins left="0.4" right="0.4" top="0.3" bottom="0.3" header="0" footer="0"/>
      <printOptions horizontalCentered="1" verticalCentered="1"/>
      <pageSetup scale="73" fitToHeight="2" orientation="portrait" r:id="rId4"/>
      <headerFooter alignWithMargins="0"/>
    </customSheetView>
    <customSheetView guid="{A483E518-C1FA-4CA5-BC5D-12DF2516F4BA}" scale="87" colorId="22" topLeftCell="A5">
      <selection activeCell="E23" sqref="E23"/>
      <rowBreaks count="1" manualBreakCount="1">
        <brk id="63" max="16383" man="1"/>
      </rowBreaks>
      <pageMargins left="0.4" right="0.4" top="0.3" bottom="0.3" header="0" footer="0"/>
      <printOptions horizontalCentered="1" verticalCentered="1"/>
      <pageSetup scale="69" fitToHeight="2" orientation="portrait" r:id="rId5"/>
      <headerFooter alignWithMargins="0"/>
    </customSheetView>
    <customSheetView guid="{7F4D4B31-14C7-431F-8554-797D686306A3}" scale="87" colorId="22" topLeftCell="A5">
      <selection activeCell="E23" sqref="E23"/>
      <rowBreaks count="1" manualBreakCount="1">
        <brk id="63" max="16383" man="1"/>
      </rowBreaks>
      <pageMargins left="0.4" right="0.4" top="0.3" bottom="0.3" header="0" footer="0"/>
      <printOptions horizontalCentered="1" verticalCentered="1"/>
      <pageSetup scale="69" fitToHeight="2" orientation="portrait" r:id="rId6"/>
      <headerFooter alignWithMargins="0"/>
    </customSheetView>
  </customSheetViews>
  <phoneticPr fontId="83" type="noConversion"/>
  <printOptions horizontalCentered="1" verticalCentered="1"/>
  <pageMargins left="0.4" right="0.4" top="0.3" bottom="0.3" header="0" footer="0"/>
  <pageSetup scale="69" fitToHeight="2" orientation="portrait" r:id="rId7"/>
  <headerFooter alignWithMargins="0"/>
  <rowBreaks count="1" manualBreakCount="1">
    <brk id="63" max="16383" man="1"/>
  </rowBreaks>
  <customProperties>
    <customPr name="_pios_id" r:id="rId8"/>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8"/>
  <sheetViews>
    <sheetView zoomScaleNormal="100" workbookViewId="0"/>
  </sheetViews>
  <sheetFormatPr defaultColWidth="9.77734375" defaultRowHeight="15"/>
  <cols>
    <col min="1" max="1" width="3.77734375" customWidth="1"/>
    <col min="2" max="2" width="50.77734375" customWidth="1"/>
    <col min="3" max="3" width="55.5546875" customWidth="1"/>
    <col min="4" max="4" width="4.77734375" customWidth="1"/>
    <col min="5" max="5" width="2.109375" customWidth="1"/>
    <col min="6" max="6" width="81.6640625" customWidth="1"/>
    <col min="7" max="7" width="4.109375" customWidth="1"/>
    <col min="8" max="8" width="22.88671875" customWidth="1"/>
    <col min="9" max="9" width="0.88671875" customWidth="1"/>
  </cols>
  <sheetData>
    <row r="1" spans="1:15" ht="16.5" thickBot="1">
      <c r="A1" t="str">
        <f>'Data sheet'!A59</f>
        <v>Annual Report of New York American Water Company, Inc.  - Service Area 2                                  Year Ended  December 31, 2018</v>
      </c>
      <c r="B1" s="22"/>
      <c r="C1" s="22"/>
      <c r="D1" t="str">
        <f>'Data sheet'!A53</f>
        <v>Annual Report of New York American Water Company, Inc.  - Service Area 2                          Year Ended  December 31, 2018</v>
      </c>
      <c r="E1" s="1073"/>
      <c r="F1" s="1073"/>
      <c r="G1" s="22"/>
      <c r="H1" s="22"/>
      <c r="I1" s="1073"/>
    </row>
    <row r="2" spans="1:15" ht="15.75">
      <c r="A2" s="1074" t="s">
        <v>3904</v>
      </c>
      <c r="B2" s="1075"/>
      <c r="C2" s="1076"/>
      <c r="D2" s="1074"/>
      <c r="E2" s="1075"/>
      <c r="F2" s="1075"/>
      <c r="G2" s="1075"/>
      <c r="H2" s="1075"/>
      <c r="I2" s="1076"/>
    </row>
    <row r="3" spans="1:15" ht="15.75">
      <c r="A3" s="887" t="s">
        <v>1774</v>
      </c>
      <c r="B3" s="888"/>
      <c r="C3" s="889"/>
      <c r="D3" s="887" t="s">
        <v>1775</v>
      </c>
      <c r="E3" s="888"/>
      <c r="F3" s="888"/>
      <c r="G3" s="888"/>
      <c r="H3" s="888"/>
      <c r="I3" s="889"/>
    </row>
    <row r="4" spans="1:15">
      <c r="A4" s="239"/>
      <c r="C4" s="236"/>
      <c r="D4" s="239"/>
      <c r="I4" s="236"/>
    </row>
    <row r="5" spans="1:15">
      <c r="A5" s="703" t="s">
        <v>742</v>
      </c>
      <c r="B5" s="1256" t="s">
        <v>1776</v>
      </c>
      <c r="C5" s="235"/>
      <c r="D5" s="1077"/>
      <c r="E5" s="832"/>
      <c r="F5" s="287" t="s">
        <v>3904</v>
      </c>
      <c r="G5" s="832"/>
      <c r="H5" s="287"/>
      <c r="I5" s="288"/>
    </row>
    <row r="6" spans="1:15">
      <c r="A6" s="239"/>
      <c r="B6" s="1256" t="s">
        <v>1777</v>
      </c>
      <c r="C6" s="235"/>
      <c r="D6" s="239"/>
      <c r="E6" s="705"/>
      <c r="G6" s="705"/>
      <c r="H6" s="712" t="s">
        <v>1778</v>
      </c>
      <c r="I6" s="236"/>
    </row>
    <row r="7" spans="1:15">
      <c r="A7" s="239"/>
      <c r="B7" s="1256" t="s">
        <v>1779</v>
      </c>
      <c r="C7" s="236"/>
      <c r="D7" s="703" t="s">
        <v>1122</v>
      </c>
      <c r="E7" s="705"/>
      <c r="F7" s="712" t="s">
        <v>1696</v>
      </c>
      <c r="G7" s="705"/>
      <c r="H7" s="712" t="s">
        <v>3420</v>
      </c>
      <c r="I7" s="236"/>
    </row>
    <row r="8" spans="1:15">
      <c r="A8" s="703" t="s">
        <v>956</v>
      </c>
      <c r="B8" s="2583" t="s">
        <v>1780</v>
      </c>
      <c r="C8" s="2584"/>
      <c r="D8" s="703" t="s">
        <v>1134</v>
      </c>
      <c r="E8" s="705"/>
      <c r="F8" s="712" t="s">
        <v>3281</v>
      </c>
      <c r="G8" s="705"/>
      <c r="H8" s="712" t="s">
        <v>3282</v>
      </c>
      <c r="I8" s="236"/>
    </row>
    <row r="9" spans="1:15">
      <c r="A9" s="239"/>
      <c r="B9" s="2583" t="s">
        <v>1781</v>
      </c>
      <c r="C9" s="2584"/>
      <c r="D9" s="829"/>
      <c r="E9" s="709"/>
      <c r="F9" s="251"/>
      <c r="G9" s="709"/>
      <c r="H9" s="251"/>
      <c r="I9" s="252"/>
    </row>
    <row r="10" spans="1:15">
      <c r="A10" s="239"/>
      <c r="B10" s="1256" t="s">
        <v>1782</v>
      </c>
      <c r="C10" s="235"/>
      <c r="D10" s="239"/>
      <c r="E10" s="705"/>
      <c r="F10" s="835" t="s">
        <v>1783</v>
      </c>
      <c r="G10" s="705"/>
      <c r="I10" s="236"/>
      <c r="K10" s="229"/>
      <c r="O10" s="229"/>
    </row>
    <row r="11" spans="1:15">
      <c r="A11" s="703" t="s">
        <v>165</v>
      </c>
      <c r="B11" s="2583" t="s">
        <v>1784</v>
      </c>
      <c r="C11" s="2584"/>
      <c r="D11" s="703" t="s">
        <v>3437</v>
      </c>
      <c r="E11" s="705"/>
      <c r="F11" t="s">
        <v>1785</v>
      </c>
      <c r="G11" s="1242" t="s">
        <v>1786</v>
      </c>
      <c r="H11" s="2413">
        <v>23817076</v>
      </c>
      <c r="I11" s="236"/>
      <c r="J11" s="229"/>
      <c r="K11" s="229"/>
      <c r="O11" s="229"/>
    </row>
    <row r="12" spans="1:15">
      <c r="A12" s="239"/>
      <c r="B12" s="2583" t="s">
        <v>1787</v>
      </c>
      <c r="C12" s="2584"/>
      <c r="D12" s="703" t="s">
        <v>3438</v>
      </c>
      <c r="E12" s="705"/>
      <c r="F12" t="s">
        <v>1788</v>
      </c>
      <c r="G12" s="1242" t="s">
        <v>1786</v>
      </c>
      <c r="H12" s="2414">
        <v>26520104</v>
      </c>
      <c r="I12" s="236"/>
      <c r="J12" s="229"/>
      <c r="O12" s="229"/>
    </row>
    <row r="13" spans="1:15">
      <c r="A13" s="703" t="s">
        <v>3776</v>
      </c>
      <c r="B13" s="1256" t="s">
        <v>1789</v>
      </c>
      <c r="C13" s="235"/>
      <c r="D13" s="703" t="s">
        <v>3439</v>
      </c>
      <c r="E13" s="705"/>
      <c r="F13" s="145" t="s">
        <v>1790</v>
      </c>
      <c r="G13" s="1242" t="s">
        <v>1786</v>
      </c>
      <c r="H13" s="2413">
        <v>19219361</v>
      </c>
      <c r="I13" s="236"/>
      <c r="J13" s="229"/>
      <c r="K13" s="229"/>
      <c r="O13" s="229"/>
    </row>
    <row r="14" spans="1:15">
      <c r="A14" s="239" t="s">
        <v>3904</v>
      </c>
      <c r="B14" s="1256" t="s">
        <v>1791</v>
      </c>
      <c r="C14" s="235"/>
      <c r="D14" s="703" t="s">
        <v>3440</v>
      </c>
      <c r="E14" s="705"/>
      <c r="F14" t="s">
        <v>1792</v>
      </c>
      <c r="G14" s="1242" t="s">
        <v>1786</v>
      </c>
      <c r="H14" s="2414"/>
      <c r="I14" s="236"/>
    </row>
    <row r="15" spans="1:15">
      <c r="A15" s="703" t="s">
        <v>3778</v>
      </c>
      <c r="B15" s="1256" t="s">
        <v>1793</v>
      </c>
      <c r="C15" s="235"/>
      <c r="D15" s="703" t="s">
        <v>3441</v>
      </c>
      <c r="E15" s="705"/>
      <c r="F15" t="s">
        <v>1794</v>
      </c>
      <c r="G15" s="1242" t="s">
        <v>1786</v>
      </c>
      <c r="H15" s="2414"/>
      <c r="I15" s="236"/>
    </row>
    <row r="16" spans="1:15">
      <c r="A16" s="703" t="s">
        <v>3781</v>
      </c>
      <c r="B16" s="1256" t="s">
        <v>1795</v>
      </c>
      <c r="C16" s="235"/>
      <c r="D16" s="703" t="s">
        <v>3442</v>
      </c>
      <c r="E16" s="705"/>
      <c r="F16" t="s">
        <v>1796</v>
      </c>
      <c r="G16" s="1242" t="s">
        <v>1786</v>
      </c>
      <c r="H16" s="2414">
        <v>-3439673</v>
      </c>
      <c r="I16" s="236"/>
      <c r="J16" s="229"/>
    </row>
    <row r="17" spans="1:11">
      <c r="A17" s="703" t="s">
        <v>1797</v>
      </c>
      <c r="B17" s="1256" t="s">
        <v>1798</v>
      </c>
      <c r="C17" s="235"/>
      <c r="D17" s="703" t="s">
        <v>3443</v>
      </c>
      <c r="E17" s="705"/>
      <c r="F17" t="s">
        <v>408</v>
      </c>
      <c r="G17" s="705"/>
      <c r="H17" s="2415">
        <v>43465</v>
      </c>
      <c r="I17" s="236"/>
      <c r="J17" s="229"/>
    </row>
    <row r="18" spans="1:11">
      <c r="A18" s="239"/>
      <c r="B18" s="1256" t="s">
        <v>409</v>
      </c>
      <c r="C18" s="235"/>
      <c r="D18" s="703" t="s">
        <v>3444</v>
      </c>
      <c r="E18" s="705"/>
      <c r="F18" t="s">
        <v>410</v>
      </c>
      <c r="G18" s="705"/>
      <c r="H18" s="2416">
        <v>3.7499999999999999E-2</v>
      </c>
      <c r="I18" s="236"/>
      <c r="J18" s="229"/>
    </row>
    <row r="19" spans="1:11">
      <c r="A19" s="703" t="s">
        <v>411</v>
      </c>
      <c r="B19" s="1256" t="s">
        <v>412</v>
      </c>
      <c r="C19" s="235"/>
      <c r="D19" s="703" t="s">
        <v>3445</v>
      </c>
      <c r="E19" s="705"/>
      <c r="F19" t="s">
        <v>413</v>
      </c>
      <c r="G19" s="705"/>
      <c r="H19" s="2416">
        <v>6.2600000000000003E-2</v>
      </c>
      <c r="I19" s="236"/>
      <c r="J19" s="229"/>
      <c r="K19" s="229"/>
    </row>
    <row r="20" spans="1:11">
      <c r="A20" s="239" t="s">
        <v>3904</v>
      </c>
      <c r="B20" s="1256" t="s">
        <v>643</v>
      </c>
      <c r="C20" s="235"/>
      <c r="D20" s="703" t="s">
        <v>3446</v>
      </c>
      <c r="E20" s="705"/>
      <c r="F20" t="s">
        <v>414</v>
      </c>
      <c r="G20" s="705"/>
      <c r="H20" s="2417">
        <v>3.0200000000000001E-2</v>
      </c>
      <c r="I20" s="236"/>
      <c r="J20" s="229"/>
    </row>
    <row r="21" spans="1:11">
      <c r="A21" s="703" t="s">
        <v>415</v>
      </c>
      <c r="B21" s="1256" t="s">
        <v>416</v>
      </c>
      <c r="C21" s="235"/>
      <c r="D21" s="239"/>
      <c r="E21" s="705"/>
      <c r="G21" s="705"/>
      <c r="H21" s="2418"/>
      <c r="I21" s="236"/>
    </row>
    <row r="22" spans="1:11">
      <c r="A22" s="239"/>
      <c r="B22" s="1256" t="s">
        <v>417</v>
      </c>
      <c r="C22" s="235"/>
      <c r="D22" s="239"/>
      <c r="E22" s="705"/>
      <c r="F22" s="835" t="s">
        <v>920</v>
      </c>
      <c r="G22" s="705"/>
      <c r="H22" s="587"/>
      <c r="I22" s="236"/>
    </row>
    <row r="23" spans="1:11">
      <c r="A23" s="703" t="s">
        <v>921</v>
      </c>
      <c r="B23" s="1256" t="s">
        <v>922</v>
      </c>
      <c r="C23" s="236"/>
      <c r="D23" s="703" t="s">
        <v>3447</v>
      </c>
      <c r="E23" s="705"/>
      <c r="F23" t="s">
        <v>923</v>
      </c>
      <c r="G23" s="1242" t="s">
        <v>1786</v>
      </c>
      <c r="H23" s="2419">
        <v>410586</v>
      </c>
      <c r="I23" s="236"/>
      <c r="J23" s="229"/>
    </row>
    <row r="24" spans="1:11">
      <c r="A24" s="239"/>
      <c r="B24" s="1256" t="s">
        <v>924</v>
      </c>
      <c r="C24" s="236"/>
      <c r="D24" s="703" t="s">
        <v>3448</v>
      </c>
      <c r="E24" s="705"/>
      <c r="F24" t="s">
        <v>925</v>
      </c>
      <c r="G24" s="705"/>
      <c r="H24" s="2419">
        <v>1012736</v>
      </c>
      <c r="I24" s="236"/>
      <c r="J24" s="229"/>
    </row>
    <row r="25" spans="1:11">
      <c r="A25" s="703" t="s">
        <v>926</v>
      </c>
      <c r="B25" s="1256" t="s">
        <v>927</v>
      </c>
      <c r="C25" s="236"/>
      <c r="D25" s="703" t="s">
        <v>3449</v>
      </c>
      <c r="E25" s="705"/>
      <c r="F25" t="s">
        <v>928</v>
      </c>
      <c r="G25" s="705"/>
      <c r="H25" s="2419">
        <v>-1261899</v>
      </c>
      <c r="I25" s="236"/>
      <c r="J25" s="229"/>
    </row>
    <row r="26" spans="1:11">
      <c r="A26" s="239"/>
      <c r="B26" s="1256" t="s">
        <v>929</v>
      </c>
      <c r="C26" s="236"/>
      <c r="D26" s="703" t="s">
        <v>3450</v>
      </c>
      <c r="E26" s="705"/>
      <c r="F26" t="s">
        <v>930</v>
      </c>
      <c r="G26" s="705"/>
      <c r="H26" s="2419"/>
      <c r="I26" s="236"/>
    </row>
    <row r="27" spans="1:11">
      <c r="A27" s="703" t="s">
        <v>931</v>
      </c>
      <c r="B27" s="1256" t="s">
        <v>1302</v>
      </c>
      <c r="C27" s="236"/>
      <c r="D27" s="703" t="s">
        <v>3451</v>
      </c>
      <c r="E27" s="705"/>
      <c r="F27" t="s">
        <v>1303</v>
      </c>
      <c r="G27" s="705"/>
      <c r="H27" s="2419"/>
      <c r="I27" s="236"/>
    </row>
    <row r="28" spans="1:11">
      <c r="A28" s="703" t="s">
        <v>1304</v>
      </c>
      <c r="B28" s="1256" t="s">
        <v>1305</v>
      </c>
      <c r="C28" s="236"/>
      <c r="D28" s="703" t="s">
        <v>3452</v>
      </c>
      <c r="E28" s="705"/>
      <c r="F28" t="s">
        <v>1306</v>
      </c>
      <c r="G28" s="705"/>
      <c r="H28" s="2419">
        <v>0</v>
      </c>
      <c r="I28" s="236"/>
      <c r="J28" s="229"/>
    </row>
    <row r="29" spans="1:11">
      <c r="A29" s="829"/>
      <c r="B29" s="1372"/>
      <c r="C29" s="252"/>
      <c r="D29" s="703" t="s">
        <v>3453</v>
      </c>
      <c r="E29" s="705"/>
      <c r="F29" t="s">
        <v>1307</v>
      </c>
      <c r="G29" s="705" t="s">
        <v>3904</v>
      </c>
      <c r="H29" s="2414">
        <v>345027</v>
      </c>
      <c r="I29" s="236"/>
      <c r="J29" s="229"/>
    </row>
    <row r="30" spans="1:11">
      <c r="A30" s="1077"/>
      <c r="B30" s="1256" t="s">
        <v>129</v>
      </c>
      <c r="C30" s="1082"/>
      <c r="D30" s="703" t="s">
        <v>3454</v>
      </c>
      <c r="E30" s="705"/>
      <c r="F30" s="712" t="s">
        <v>130</v>
      </c>
      <c r="G30" s="1242" t="s">
        <v>1786</v>
      </c>
      <c r="H30" s="2420">
        <f>+H23+H24+H25+H28+H29</f>
        <v>506450</v>
      </c>
      <c r="I30" s="236"/>
      <c r="J30" s="229"/>
    </row>
    <row r="31" spans="1:11">
      <c r="A31" s="239"/>
      <c r="B31" s="1256" t="s">
        <v>131</v>
      </c>
      <c r="C31" s="235"/>
      <c r="D31" s="239"/>
      <c r="E31" s="705"/>
      <c r="G31" s="705"/>
      <c r="H31" s="2421"/>
      <c r="I31" s="236"/>
    </row>
    <row r="32" spans="1:11">
      <c r="A32" s="239"/>
      <c r="B32" s="1256" t="s">
        <v>132</v>
      </c>
      <c r="C32" s="235"/>
      <c r="D32" s="703" t="s">
        <v>3455</v>
      </c>
      <c r="E32" s="705"/>
      <c r="F32" t="s">
        <v>133</v>
      </c>
      <c r="G32" s="705"/>
      <c r="H32" s="2419"/>
      <c r="I32" s="236"/>
    </row>
    <row r="33" spans="1:10">
      <c r="A33" s="239"/>
      <c r="C33" s="236"/>
      <c r="D33" s="703" t="s">
        <v>3456</v>
      </c>
      <c r="E33" s="705"/>
      <c r="F33" t="s">
        <v>134</v>
      </c>
      <c r="G33" s="705"/>
      <c r="H33" s="2419"/>
      <c r="I33" s="236"/>
    </row>
    <row r="34" spans="1:10">
      <c r="A34" s="239"/>
      <c r="C34" s="236"/>
      <c r="D34" s="704" t="s">
        <v>3457</v>
      </c>
      <c r="E34" s="709"/>
      <c r="F34" s="251" t="s">
        <v>2331</v>
      </c>
      <c r="G34" s="709"/>
      <c r="H34" s="2414"/>
      <c r="I34" s="252"/>
    </row>
    <row r="35" spans="1:10">
      <c r="A35" s="239"/>
      <c r="C35" s="236"/>
      <c r="D35" s="239"/>
      <c r="E35" s="705"/>
      <c r="F35" s="835" t="s">
        <v>2332</v>
      </c>
      <c r="G35" s="705"/>
      <c r="H35" s="2421"/>
      <c r="I35" s="236"/>
    </row>
    <row r="36" spans="1:10">
      <c r="A36" s="1068"/>
      <c r="B36" s="937"/>
      <c r="C36" s="1080"/>
      <c r="D36" s="703" t="s">
        <v>3458</v>
      </c>
      <c r="E36" s="705"/>
      <c r="F36" t="s">
        <v>2333</v>
      </c>
      <c r="G36" s="1242" t="s">
        <v>1786</v>
      </c>
      <c r="H36" s="2419">
        <v>0</v>
      </c>
      <c r="I36" s="236"/>
    </row>
    <row r="37" spans="1:10">
      <c r="A37" s="1068"/>
      <c r="B37" s="30"/>
      <c r="C37" s="1069"/>
      <c r="D37" s="703" t="s">
        <v>3459</v>
      </c>
      <c r="E37" s="705"/>
      <c r="F37" t="s">
        <v>2334</v>
      </c>
      <c r="G37" s="1242" t="s">
        <v>1786</v>
      </c>
      <c r="H37" s="2422">
        <v>0</v>
      </c>
      <c r="I37" s="236"/>
    </row>
    <row r="38" spans="1:10">
      <c r="A38" s="1068"/>
      <c r="B38" s="30"/>
      <c r="C38" s="1069"/>
      <c r="D38" s="703" t="s">
        <v>3460</v>
      </c>
      <c r="E38" s="705"/>
      <c r="F38" t="s">
        <v>2335</v>
      </c>
      <c r="G38" s="1242" t="s">
        <v>1786</v>
      </c>
      <c r="H38" s="2419">
        <v>0</v>
      </c>
      <c r="I38" s="236"/>
    </row>
    <row r="39" spans="1:10">
      <c r="A39" s="1068"/>
      <c r="B39" s="30"/>
      <c r="C39" s="1069"/>
      <c r="D39" s="703" t="s">
        <v>3461</v>
      </c>
      <c r="E39" s="705"/>
      <c r="F39" t="s">
        <v>2336</v>
      </c>
      <c r="G39" s="1242" t="s">
        <v>1786</v>
      </c>
      <c r="H39" s="2422">
        <v>0</v>
      </c>
      <c r="I39" s="236"/>
    </row>
    <row r="40" spans="1:10">
      <c r="A40" s="1068"/>
      <c r="B40" s="30"/>
      <c r="C40" s="1069"/>
      <c r="D40" s="703" t="s">
        <v>2825</v>
      </c>
      <c r="E40" s="705"/>
      <c r="F40" t="s">
        <v>130</v>
      </c>
      <c r="G40" s="1242" t="s">
        <v>1786</v>
      </c>
      <c r="H40" s="2419">
        <f>H30</f>
        <v>506450</v>
      </c>
      <c r="I40" s="236"/>
      <c r="J40" s="229"/>
    </row>
    <row r="41" spans="1:10">
      <c r="A41" s="1068"/>
      <c r="B41" s="30"/>
      <c r="C41" s="1069"/>
      <c r="D41" s="703" t="s">
        <v>2826</v>
      </c>
      <c r="E41" s="705"/>
      <c r="F41" t="s">
        <v>2337</v>
      </c>
      <c r="G41" s="1242" t="s">
        <v>1786</v>
      </c>
      <c r="H41" s="2419">
        <v>0</v>
      </c>
      <c r="I41" s="236"/>
    </row>
    <row r="42" spans="1:10">
      <c r="A42" s="1068"/>
      <c r="B42" s="30"/>
      <c r="C42" s="1069"/>
      <c r="D42" s="703" t="s">
        <v>2827</v>
      </c>
      <c r="E42" s="705"/>
      <c r="F42" t="s">
        <v>2338</v>
      </c>
      <c r="G42" s="1242" t="s">
        <v>1786</v>
      </c>
      <c r="H42" s="2422">
        <f>H13-H12</f>
        <v>-7300743</v>
      </c>
      <c r="I42" s="236"/>
      <c r="J42" s="229"/>
    </row>
    <row r="43" spans="1:10">
      <c r="A43" s="1068"/>
      <c r="B43" s="30"/>
      <c r="C43" s="1069"/>
      <c r="D43" s="703" t="s">
        <v>2828</v>
      </c>
      <c r="E43" s="705"/>
      <c r="F43" t="s">
        <v>2339</v>
      </c>
      <c r="G43" s="705"/>
      <c r="H43" s="2419"/>
      <c r="I43" s="236"/>
    </row>
    <row r="44" spans="1:10">
      <c r="A44" s="1068"/>
      <c r="B44" s="30"/>
      <c r="C44" s="1069"/>
      <c r="D44" s="703" t="s">
        <v>2829</v>
      </c>
      <c r="E44" s="705"/>
      <c r="F44" t="s">
        <v>133</v>
      </c>
      <c r="G44" s="705"/>
      <c r="H44" s="2419">
        <v>0</v>
      </c>
      <c r="I44" s="236"/>
    </row>
    <row r="45" spans="1:10">
      <c r="A45" s="1068"/>
      <c r="B45" s="30"/>
      <c r="C45" s="1069"/>
      <c r="D45" s="703" t="s">
        <v>2830</v>
      </c>
      <c r="E45" s="705"/>
      <c r="F45" t="s">
        <v>134</v>
      </c>
      <c r="G45" s="705"/>
      <c r="H45" s="2419">
        <v>0</v>
      </c>
      <c r="I45" s="236"/>
    </row>
    <row r="46" spans="1:10">
      <c r="A46" s="1068"/>
      <c r="B46" s="30"/>
      <c r="C46" s="1069"/>
      <c r="D46" s="704" t="s">
        <v>2831</v>
      </c>
      <c r="E46" s="709"/>
      <c r="F46" s="251" t="s">
        <v>2331</v>
      </c>
      <c r="G46" s="709"/>
      <c r="H46" s="2414">
        <v>0</v>
      </c>
      <c r="I46" s="252"/>
    </row>
    <row r="47" spans="1:10">
      <c r="A47" s="1068"/>
      <c r="B47" s="30"/>
      <c r="C47" s="1069"/>
      <c r="D47" s="239"/>
      <c r="E47" s="8" t="s">
        <v>2340</v>
      </c>
      <c r="F47" s="8"/>
      <c r="G47" s="8"/>
      <c r="H47" s="8"/>
      <c r="I47" s="236"/>
    </row>
    <row r="48" spans="1:10">
      <c r="A48" s="1068"/>
      <c r="B48" s="30"/>
      <c r="C48" s="1069"/>
      <c r="D48" s="239"/>
      <c r="F48" s="1256" t="s">
        <v>2341</v>
      </c>
      <c r="G48" s="8"/>
      <c r="H48" s="8"/>
      <c r="I48" s="236"/>
    </row>
    <row r="49" spans="1:9">
      <c r="A49" s="1068"/>
      <c r="B49" s="30"/>
      <c r="C49" s="1069"/>
      <c r="D49" s="239"/>
      <c r="I49" s="236"/>
    </row>
    <row r="50" spans="1:9">
      <c r="A50" s="1068"/>
      <c r="B50" s="30"/>
      <c r="C50" s="1069"/>
      <c r="D50" s="239"/>
      <c r="F50" s="229" t="s">
        <v>3955</v>
      </c>
      <c r="I50" s="236"/>
    </row>
    <row r="51" spans="1:9">
      <c r="A51" s="1068"/>
      <c r="B51" s="30"/>
      <c r="C51" s="1069"/>
      <c r="D51" s="239"/>
      <c r="F51" s="1566" t="s">
        <v>4138</v>
      </c>
      <c r="I51" s="236"/>
    </row>
    <row r="52" spans="1:9">
      <c r="A52" s="1068"/>
      <c r="B52" s="30"/>
      <c r="C52" s="1069"/>
      <c r="D52" s="239"/>
      <c r="I52" s="236"/>
    </row>
    <row r="53" spans="1:9">
      <c r="A53" s="1068"/>
      <c r="B53" s="30"/>
      <c r="C53" s="1069"/>
      <c r="D53" s="239"/>
      <c r="I53" s="236"/>
    </row>
    <row r="54" spans="1:9">
      <c r="A54" s="1068"/>
      <c r="B54" s="30"/>
      <c r="C54" s="1069"/>
      <c r="D54" s="239"/>
      <c r="I54" s="236"/>
    </row>
    <row r="55" spans="1:9" ht="15.75" thickBot="1">
      <c r="A55" s="1070" t="s">
        <v>3904</v>
      </c>
      <c r="B55" s="1071" t="s">
        <v>3904</v>
      </c>
      <c r="C55" s="1072"/>
      <c r="D55" s="240"/>
      <c r="E55" s="290"/>
      <c r="F55" s="290"/>
      <c r="G55" s="290"/>
      <c r="H55" s="290"/>
      <c r="I55" s="242"/>
    </row>
    <row r="56" spans="1:9">
      <c r="A56" s="1256" t="s">
        <v>1527</v>
      </c>
      <c r="D56" s="1256" t="s">
        <v>1527</v>
      </c>
    </row>
    <row r="57" spans="1:9">
      <c r="A57" s="8" t="s">
        <v>2342</v>
      </c>
      <c r="B57" s="8"/>
      <c r="C57" s="8"/>
      <c r="D57" s="8" t="s">
        <v>2343</v>
      </c>
      <c r="E57" s="8"/>
      <c r="F57" s="8"/>
      <c r="G57" s="8"/>
      <c r="H57" s="8"/>
      <c r="I57" s="8"/>
    </row>
    <row r="59" spans="1:9" ht="15.75">
      <c r="A59" s="6" t="s">
        <v>2344</v>
      </c>
      <c r="B59" s="13"/>
      <c r="C59" s="13"/>
      <c r="F59" s="265"/>
    </row>
    <row r="60" spans="1:9">
      <c r="B60" s="265"/>
      <c r="C60" s="265"/>
    </row>
    <row r="61" spans="1:9" ht="15.75" thickBot="1">
      <c r="A61" s="243" t="s">
        <v>3904</v>
      </c>
      <c r="B61" s="22"/>
      <c r="C61" s="22"/>
    </row>
    <row r="62" spans="1:9" ht="15.75">
      <c r="A62" s="1074" t="s">
        <v>3904</v>
      </c>
      <c r="B62" s="1075"/>
      <c r="C62" s="1076"/>
    </row>
    <row r="63" spans="1:9" ht="15.75">
      <c r="A63" s="887" t="s">
        <v>1774</v>
      </c>
      <c r="B63" s="888"/>
      <c r="C63" s="889"/>
      <c r="D63" s="1073"/>
      <c r="E63" s="1073"/>
    </row>
    <row r="64" spans="1:9" ht="15.75">
      <c r="A64" s="239"/>
      <c r="C64" s="236"/>
      <c r="D64" s="888"/>
      <c r="E64" s="888"/>
    </row>
    <row r="65" spans="1:5">
      <c r="A65" s="239"/>
      <c r="B65" s="8"/>
      <c r="C65" s="235"/>
    </row>
    <row r="66" spans="1:5">
      <c r="A66" s="239"/>
      <c r="B66" s="8"/>
      <c r="C66" s="235"/>
      <c r="E66" s="8"/>
    </row>
    <row r="67" spans="1:5">
      <c r="A67" s="239"/>
      <c r="C67" s="236"/>
      <c r="E67" s="8"/>
    </row>
    <row r="68" spans="1:5">
      <c r="A68" s="1077"/>
      <c r="B68" s="1081"/>
      <c r="C68" s="1082"/>
    </row>
    <row r="69" spans="1:5">
      <c r="A69" s="239"/>
      <c r="B69" s="8"/>
      <c r="C69" s="235"/>
      <c r="E69" s="8"/>
    </row>
    <row r="70" spans="1:5">
      <c r="A70" s="239"/>
      <c r="B70" s="8"/>
      <c r="C70" s="235"/>
      <c r="E70" s="8"/>
    </row>
    <row r="71" spans="1:5">
      <c r="A71" s="239"/>
      <c r="B71" s="8"/>
      <c r="C71" s="235"/>
      <c r="E71" s="8"/>
    </row>
    <row r="72" spans="1:5">
      <c r="A72" s="239"/>
      <c r="B72" s="8"/>
      <c r="C72" s="235"/>
      <c r="E72" s="8"/>
    </row>
    <row r="73" spans="1:5">
      <c r="A73" s="239"/>
      <c r="B73" s="8"/>
      <c r="C73" s="235"/>
      <c r="E73" s="8"/>
    </row>
    <row r="74" spans="1:5">
      <c r="A74" s="239"/>
      <c r="B74" s="8"/>
      <c r="C74" s="235"/>
      <c r="E74" s="8"/>
    </row>
    <row r="75" spans="1:5">
      <c r="A75" s="239"/>
      <c r="B75" s="8"/>
      <c r="C75" s="235"/>
      <c r="E75" s="8"/>
    </row>
    <row r="76" spans="1:5">
      <c r="A76" s="239"/>
      <c r="B76" s="8"/>
      <c r="C76" s="235"/>
      <c r="E76" s="8"/>
    </row>
    <row r="77" spans="1:5">
      <c r="A77" s="239"/>
      <c r="B77" s="8"/>
      <c r="C77" s="235"/>
      <c r="E77" s="8"/>
    </row>
    <row r="78" spans="1:5">
      <c r="A78" s="239"/>
      <c r="B78" s="8"/>
      <c r="C78" s="235"/>
      <c r="E78" s="8"/>
    </row>
    <row r="79" spans="1:5">
      <c r="A79" s="239"/>
      <c r="B79" s="8"/>
      <c r="C79" s="235"/>
      <c r="E79" s="8"/>
    </row>
    <row r="80" spans="1:5">
      <c r="A80" s="239"/>
      <c r="B80" s="8"/>
      <c r="C80" s="235"/>
      <c r="E80" s="8"/>
    </row>
    <row r="81" spans="1:5">
      <c r="A81" s="239"/>
      <c r="B81" s="8"/>
      <c r="C81" s="235"/>
      <c r="E81" s="8"/>
    </row>
    <row r="82" spans="1:5">
      <c r="A82" s="239"/>
      <c r="B82" s="8"/>
      <c r="C82" s="235"/>
      <c r="E82" s="8"/>
    </row>
    <row r="83" spans="1:5">
      <c r="A83" s="239"/>
      <c r="B83" s="8"/>
      <c r="C83" s="235"/>
      <c r="E83" s="8"/>
    </row>
    <row r="84" spans="1:5">
      <c r="A84" s="239"/>
      <c r="B84" s="8"/>
      <c r="C84" s="235"/>
      <c r="E84" s="8"/>
    </row>
    <row r="85" spans="1:5">
      <c r="A85" s="239"/>
      <c r="B85" s="8"/>
      <c r="C85" s="235"/>
      <c r="E85" s="8"/>
    </row>
    <row r="86" spans="1:5">
      <c r="A86" s="239"/>
      <c r="B86" s="8"/>
      <c r="C86" s="235"/>
      <c r="E86" s="8"/>
    </row>
    <row r="87" spans="1:5">
      <c r="A87" s="239"/>
      <c r="B87" s="8"/>
      <c r="C87" s="235"/>
      <c r="E87" s="8"/>
    </row>
    <row r="88" spans="1:5">
      <c r="A88" s="239"/>
      <c r="B88" s="8"/>
      <c r="C88" s="235"/>
      <c r="E88" s="8"/>
    </row>
    <row r="89" spans="1:5">
      <c r="A89" s="239"/>
      <c r="B89" s="8"/>
      <c r="C89" s="235"/>
      <c r="E89" s="8"/>
    </row>
    <row r="90" spans="1:5">
      <c r="A90" s="239"/>
      <c r="C90" s="236"/>
      <c r="E90" s="8"/>
    </row>
    <row r="91" spans="1:5">
      <c r="A91" s="239"/>
      <c r="B91" s="8"/>
      <c r="C91" s="235"/>
    </row>
    <row r="92" spans="1:5">
      <c r="A92" s="239"/>
      <c r="B92" s="8"/>
      <c r="C92" s="235"/>
      <c r="E92" s="8"/>
    </row>
    <row r="93" spans="1:5">
      <c r="A93" s="239"/>
      <c r="B93" s="8"/>
      <c r="C93" s="235"/>
      <c r="E93" s="8"/>
    </row>
    <row r="94" spans="1:5">
      <c r="A94" s="239"/>
      <c r="B94" s="8"/>
      <c r="C94" s="235"/>
      <c r="E94" s="8"/>
    </row>
    <row r="95" spans="1:5">
      <c r="A95" s="239"/>
      <c r="C95" s="236"/>
      <c r="E95" s="8"/>
    </row>
    <row r="96" spans="1:5">
      <c r="A96" s="239"/>
      <c r="C96" s="236"/>
    </row>
    <row r="97" spans="1:3">
      <c r="A97" s="239"/>
      <c r="C97" s="236"/>
    </row>
    <row r="98" spans="1:3">
      <c r="A98" s="239"/>
      <c r="C98" s="236"/>
    </row>
    <row r="99" spans="1:3">
      <c r="A99" s="239"/>
      <c r="C99" s="236"/>
    </row>
    <row r="100" spans="1:3">
      <c r="A100" s="239"/>
      <c r="C100" s="236"/>
    </row>
    <row r="101" spans="1:3">
      <c r="A101" s="239"/>
      <c r="C101" s="236"/>
    </row>
    <row r="102" spans="1:3">
      <c r="A102" s="239"/>
      <c r="C102" s="236"/>
    </row>
    <row r="103" spans="1:3">
      <c r="A103" s="239"/>
      <c r="C103" s="236"/>
    </row>
    <row r="104" spans="1:3">
      <c r="A104" s="239"/>
      <c r="C104" s="236"/>
    </row>
    <row r="105" spans="1:3">
      <c r="A105" s="239"/>
      <c r="C105" s="236"/>
    </row>
    <row r="106" spans="1:3">
      <c r="A106" s="239"/>
      <c r="C106" s="236"/>
    </row>
    <row r="107" spans="1:3">
      <c r="A107" s="239"/>
      <c r="C107" s="236"/>
    </row>
    <row r="108" spans="1:3">
      <c r="A108" s="239"/>
      <c r="C108" s="236"/>
    </row>
    <row r="109" spans="1:3">
      <c r="A109" s="239"/>
      <c r="C109" s="236"/>
    </row>
    <row r="110" spans="1:3">
      <c r="A110" s="239"/>
      <c r="C110" s="236"/>
    </row>
    <row r="111" spans="1:3">
      <c r="A111" s="239"/>
      <c r="C111" s="236"/>
    </row>
    <row r="112" spans="1:3">
      <c r="A112" s="239"/>
      <c r="C112" s="236"/>
    </row>
    <row r="113" spans="1:3">
      <c r="A113" s="239"/>
      <c r="C113" s="236"/>
    </row>
    <row r="114" spans="1:3" ht="15.75" thickBot="1">
      <c r="A114" s="240"/>
      <c r="B114" s="290"/>
      <c r="C114" s="242"/>
    </row>
    <row r="115" spans="1:3">
      <c r="A115" t="s">
        <v>1527</v>
      </c>
    </row>
    <row r="116" spans="1:3">
      <c r="A116" s="8" t="s">
        <v>2345</v>
      </c>
      <c r="B116" s="8"/>
      <c r="C116" s="8"/>
    </row>
    <row r="120" spans="1:3">
      <c r="B120" s="265"/>
      <c r="C120" s="265"/>
    </row>
    <row r="123" spans="1:3">
      <c r="B123" s="265"/>
      <c r="C123" s="265"/>
    </row>
    <row r="124" spans="1:3">
      <c r="B124" s="265"/>
      <c r="C124" s="265"/>
    </row>
    <row r="125" spans="1:3">
      <c r="B125" s="265"/>
      <c r="C125" s="265"/>
    </row>
    <row r="126" spans="1:3">
      <c r="B126" s="265"/>
      <c r="C126" s="265"/>
    </row>
    <row r="127" spans="1:3">
      <c r="B127" s="265"/>
      <c r="C127" s="265"/>
    </row>
    <row r="128" spans="1:3">
      <c r="B128" s="265"/>
      <c r="C128" s="265"/>
    </row>
  </sheetData>
  <customSheetViews>
    <customSheetView guid="{2AF3F5E9-4F61-4561-B177-4F48CBC3D886}" scale="75" colorId="22">
      <selection activeCell="F52" sqref="F52"/>
      <rowBreaks count="1" manualBreakCount="1">
        <brk id="58" max="16383" man="1"/>
      </rowBreaks>
      <colBreaks count="1" manualBreakCount="1">
        <brk id="3" max="1048575" man="1"/>
      </colBreaks>
      <pageMargins left="0" right="0" top="0" bottom="0" header="0.25" footer="0.25"/>
      <printOptions horizontalCentered="1" verticalCentered="1"/>
      <pageSetup scale="67" fitToWidth="2" fitToHeight="2" pageOrder="overThenDown" orientation="portrait" r:id="rId1"/>
      <headerFooter alignWithMargins="0"/>
    </customSheetView>
    <customSheetView guid="{D7BBBF77-F838-4AB2-B5F9-DD407B90DD55}" scale="75" colorId="22">
      <selection activeCell="F52" sqref="F52"/>
      <rowBreaks count="1" manualBreakCount="1">
        <brk id="58" max="16383" man="1"/>
      </rowBreaks>
      <colBreaks count="1" manualBreakCount="1">
        <brk id="3" max="1048575" man="1"/>
      </colBreaks>
      <pageMargins left="0" right="0" top="0" bottom="0" header="0.25" footer="0.25"/>
      <printOptions horizontalCentered="1" verticalCentered="1"/>
      <pageSetup scale="67" fitToWidth="2" fitToHeight="2" pageOrder="overThenDown" orientation="portrait" r:id="rId2"/>
      <headerFooter alignWithMargins="0"/>
    </customSheetView>
    <customSheetView guid="{4C413893-8AAD-4C6B-9F27-B589EDCD884E}" scale="75" colorId="22" showPageBreaks="1" printArea="1" topLeftCell="D1">
      <selection activeCell="H31" sqref="H31"/>
      <rowBreaks count="1" manualBreakCount="1">
        <brk id="58" max="16383" man="1"/>
      </rowBreaks>
      <colBreaks count="1" manualBreakCount="1">
        <brk id="3" max="1048575" man="1"/>
      </colBreaks>
      <pageMargins left="0" right="0" top="0" bottom="0" header="0.25" footer="0.25"/>
      <printOptions horizontalCentered="1" verticalCentered="1"/>
      <pageSetup scale="75" fitToWidth="2" fitToHeight="2" pageOrder="overThenDown" orientation="portrait" r:id="rId3"/>
      <headerFooter alignWithMargins="0"/>
    </customSheetView>
    <customSheetView guid="{A5549170-DBF5-42F1-9039-D999624B11D4}" scale="75" colorId="22" showPageBreaks="1" printArea="1" topLeftCell="D1">
      <selection activeCell="H18" sqref="H18"/>
      <rowBreaks count="1" manualBreakCount="1">
        <brk id="58" max="16383" man="1"/>
      </rowBreaks>
      <colBreaks count="1" manualBreakCount="1">
        <brk id="3" max="1048575" man="1"/>
      </colBreaks>
      <pageMargins left="0" right="0" top="0" bottom="0" header="0.25" footer="0.25"/>
      <printOptions horizontalCentered="1" verticalCentered="1"/>
      <pageSetup scale="75" fitToWidth="2" fitToHeight="2" pageOrder="overThenDown" orientation="portrait" r:id="rId4"/>
      <headerFooter alignWithMargins="0"/>
    </customSheetView>
    <customSheetView guid="{A483E518-C1FA-4CA5-BC5D-12DF2516F4BA}" scale="60" colorId="22" showPageBreaks="1" printArea="1" view="pageBreakPreview" topLeftCell="A10">
      <selection activeCell="F38" sqref="F38"/>
      <rowBreaks count="1" manualBreakCount="1">
        <brk id="58" max="16383" man="1"/>
      </rowBreaks>
      <colBreaks count="1" manualBreakCount="1">
        <brk id="3" max="1048575" man="1"/>
      </colBreaks>
      <pageMargins left="0" right="0" top="0" bottom="0" header="0.25" footer="0.25"/>
      <printOptions horizontalCentered="1" verticalCentered="1"/>
      <pageSetup scale="67" fitToWidth="2" fitToHeight="2" pageOrder="overThenDown" orientation="portrait" r:id="rId5"/>
      <headerFooter alignWithMargins="0"/>
    </customSheetView>
    <customSheetView guid="{7F4D4B31-14C7-431F-8554-797D686306A3}" scale="60" colorId="22" showPageBreaks="1" printArea="1" view="pageBreakPreview">
      <selection activeCell="F38" sqref="F38"/>
      <rowBreaks count="1" manualBreakCount="1">
        <brk id="58" max="16383" man="1"/>
      </rowBreaks>
      <colBreaks count="1" manualBreakCount="1">
        <brk id="3" max="1048575" man="1"/>
      </colBreaks>
      <pageMargins left="0" right="0" top="0" bottom="0" header="0.25" footer="0.25"/>
      <printOptions horizontalCentered="1" verticalCentered="1"/>
      <pageSetup scale="67" fitToWidth="2" fitToHeight="2" pageOrder="overThenDown" orientation="portrait" r:id="rId6"/>
      <headerFooter alignWithMargins="0"/>
    </customSheetView>
  </customSheetViews>
  <mergeCells count="4">
    <mergeCell ref="B8:C8"/>
    <mergeCell ref="B9:C9"/>
    <mergeCell ref="B11:C11"/>
    <mergeCell ref="B12:C12"/>
  </mergeCells>
  <phoneticPr fontId="83" type="noConversion"/>
  <printOptions horizontalCentered="1" verticalCentered="1"/>
  <pageMargins left="0" right="0" top="0" bottom="0" header="0.25" footer="0.25"/>
  <pageSetup scale="67" fitToWidth="2" fitToHeight="2" pageOrder="overThenDown" orientation="portrait" r:id="rId7"/>
  <headerFooter alignWithMargins="0"/>
  <rowBreaks count="1" manualBreakCount="1">
    <brk id="58" max="16383" man="1"/>
  </rowBreaks>
  <colBreaks count="1" manualBreakCount="1">
    <brk id="3" max="1048575" man="1"/>
  </colBreaks>
  <customProperties>
    <customPr name="_pios_id" r:id="rId8"/>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154"/>
  <sheetViews>
    <sheetView zoomScaleNormal="100" workbookViewId="0"/>
  </sheetViews>
  <sheetFormatPr defaultColWidth="9.77734375" defaultRowHeight="15"/>
  <cols>
    <col min="1" max="1" width="4.77734375" customWidth="1"/>
    <col min="2" max="2" width="50.77734375" customWidth="1"/>
    <col min="3" max="3" width="64.21875" customWidth="1"/>
    <col min="4" max="4" width="4.77734375" customWidth="1"/>
    <col min="5" max="5" width="1.77734375" customWidth="1"/>
    <col min="6" max="6" width="74" customWidth="1"/>
    <col min="7" max="7" width="3.77734375" customWidth="1"/>
    <col min="8" max="8" width="13.77734375" customWidth="1"/>
    <col min="9" max="9" width="1.77734375" customWidth="1"/>
    <col min="10" max="10" width="3.77734375" customWidth="1"/>
    <col min="11" max="11" width="13.77734375" customWidth="1"/>
    <col min="12" max="12" width="1.77734375" customWidth="1"/>
  </cols>
  <sheetData>
    <row r="1" spans="1:12" ht="18.75" thickBot="1">
      <c r="A1" t="str">
        <f>'Data sheet'!A53</f>
        <v>Annual Report of New York American Water Company, Inc.  - Service Area 2                          Year Ended  December 31, 2018</v>
      </c>
      <c r="B1" s="1083"/>
      <c r="D1" t="str">
        <f>'Data sheet'!A53</f>
        <v>Annual Report of New York American Water Company, Inc.  - Service Area 2                          Year Ended  December 31, 2018</v>
      </c>
      <c r="E1" s="1073"/>
      <c r="F1" s="1073"/>
      <c r="G1" s="1073"/>
      <c r="I1" s="1073"/>
      <c r="J1" s="1073"/>
      <c r="K1" s="1073"/>
      <c r="L1" s="1073"/>
    </row>
    <row r="2" spans="1:12" ht="18">
      <c r="A2" s="1084"/>
      <c r="B2" s="1085"/>
      <c r="C2" s="233"/>
      <c r="D2" s="1074"/>
      <c r="E2" s="1075"/>
      <c r="F2" s="1075"/>
      <c r="G2" s="1075"/>
      <c r="H2" s="1075"/>
      <c r="I2" s="1075"/>
      <c r="J2" s="1075"/>
      <c r="K2" s="1075"/>
      <c r="L2" s="1076"/>
    </row>
    <row r="3" spans="1:12" ht="15.75">
      <c r="A3" s="234" t="s">
        <v>2346</v>
      </c>
      <c r="B3" s="8"/>
      <c r="C3" s="235"/>
      <c r="D3" s="234" t="s">
        <v>2347</v>
      </c>
      <c r="E3" s="888"/>
      <c r="F3" s="888"/>
      <c r="G3" s="888"/>
      <c r="H3" s="888"/>
      <c r="I3" s="888"/>
      <c r="J3" s="888"/>
      <c r="K3" s="888"/>
      <c r="L3" s="889"/>
    </row>
    <row r="4" spans="1:12">
      <c r="A4" s="239"/>
      <c r="C4" s="236"/>
      <c r="D4" s="239"/>
      <c r="L4" s="236"/>
    </row>
    <row r="5" spans="1:12">
      <c r="A5" s="703" t="s">
        <v>742</v>
      </c>
      <c r="B5" s="2583" t="s">
        <v>432</v>
      </c>
      <c r="C5" s="2585"/>
      <c r="D5" s="1077"/>
      <c r="E5" s="832"/>
      <c r="F5" s="287"/>
      <c r="G5" s="832"/>
      <c r="H5" s="287"/>
      <c r="I5" s="287"/>
      <c r="J5" s="832"/>
      <c r="K5" s="287"/>
      <c r="L5" s="288"/>
    </row>
    <row r="6" spans="1:12">
      <c r="A6" s="239"/>
      <c r="B6" s="2583" t="s">
        <v>3880</v>
      </c>
      <c r="C6" s="2585"/>
      <c r="D6" s="703" t="s">
        <v>1122</v>
      </c>
      <c r="E6" s="705"/>
      <c r="F6" s="712" t="s">
        <v>3881</v>
      </c>
      <c r="G6" s="705"/>
      <c r="H6" t="s">
        <v>3904</v>
      </c>
      <c r="J6" s="705"/>
      <c r="K6" t="s">
        <v>3904</v>
      </c>
      <c r="L6" s="236"/>
    </row>
    <row r="7" spans="1:12">
      <c r="A7" s="239"/>
      <c r="B7" s="2583" t="s">
        <v>3882</v>
      </c>
      <c r="C7" s="2585"/>
      <c r="D7" s="703" t="s">
        <v>1134</v>
      </c>
      <c r="E7" s="705"/>
      <c r="F7" s="712" t="s">
        <v>3281</v>
      </c>
      <c r="G7" s="705"/>
      <c r="H7" s="712" t="s">
        <v>3282</v>
      </c>
      <c r="J7" s="705"/>
      <c r="K7" s="712" t="s">
        <v>3283</v>
      </c>
      <c r="L7" s="236"/>
    </row>
    <row r="8" spans="1:12">
      <c r="A8" s="239"/>
      <c r="B8" s="2583" t="s">
        <v>3883</v>
      </c>
      <c r="C8" s="2585"/>
      <c r="D8" s="829"/>
      <c r="E8" s="709"/>
      <c r="F8" s="251"/>
      <c r="G8" s="709"/>
      <c r="H8" s="251"/>
      <c r="I8" s="251"/>
      <c r="J8" s="709"/>
      <c r="K8" s="251"/>
      <c r="L8" s="252"/>
    </row>
    <row r="9" spans="1:12">
      <c r="A9" s="239"/>
      <c r="B9" s="2583" t="s">
        <v>3884</v>
      </c>
      <c r="C9" s="2585"/>
      <c r="D9" s="239"/>
      <c r="E9" s="705"/>
      <c r="F9" s="712" t="s">
        <v>1783</v>
      </c>
      <c r="G9" s="705"/>
      <c r="J9" s="705"/>
      <c r="K9" s="154"/>
      <c r="L9" s="236"/>
    </row>
    <row r="10" spans="1:12">
      <c r="A10" s="239"/>
      <c r="B10" t="s">
        <v>3885</v>
      </c>
      <c r="C10" s="236"/>
      <c r="D10" s="703" t="s">
        <v>3437</v>
      </c>
      <c r="E10" s="705"/>
      <c r="F10" t="s">
        <v>3886</v>
      </c>
      <c r="G10" s="705"/>
      <c r="H10" s="153"/>
      <c r="J10" s="1221" t="s">
        <v>742</v>
      </c>
      <c r="K10" s="1060"/>
      <c r="L10" s="236"/>
    </row>
    <row r="11" spans="1:12">
      <c r="A11" s="239"/>
      <c r="B11" t="s">
        <v>3887</v>
      </c>
      <c r="C11" s="236"/>
      <c r="D11" s="703" t="s">
        <v>3438</v>
      </c>
      <c r="E11" s="705"/>
      <c r="F11" t="s">
        <v>3888</v>
      </c>
      <c r="G11" s="705"/>
      <c r="H11" s="153"/>
      <c r="J11" s="1221" t="s">
        <v>956</v>
      </c>
      <c r="K11" s="1060"/>
      <c r="L11" s="236"/>
    </row>
    <row r="12" spans="1:12">
      <c r="A12" s="239"/>
      <c r="B12" s="2583" t="s">
        <v>3889</v>
      </c>
      <c r="C12" s="2585"/>
      <c r="D12" s="239"/>
      <c r="E12" s="705"/>
      <c r="F12" t="s">
        <v>3890</v>
      </c>
      <c r="G12" s="705"/>
      <c r="H12" s="30"/>
      <c r="J12" s="705"/>
      <c r="K12" s="30"/>
      <c r="L12" s="236"/>
    </row>
    <row r="13" spans="1:12">
      <c r="A13" s="239"/>
      <c r="B13" s="1256" t="s">
        <v>810</v>
      </c>
      <c r="C13" s="236"/>
      <c r="D13" s="703" t="s">
        <v>3439</v>
      </c>
      <c r="E13" s="705"/>
      <c r="F13" t="s">
        <v>811</v>
      </c>
      <c r="G13" s="1221" t="s">
        <v>165</v>
      </c>
      <c r="H13" s="1060"/>
      <c r="J13" s="705"/>
      <c r="K13" s="30"/>
      <c r="L13" s="236"/>
    </row>
    <row r="14" spans="1:12">
      <c r="A14" s="239"/>
      <c r="B14" s="2583" t="s">
        <v>812</v>
      </c>
      <c r="C14" s="2585"/>
      <c r="D14" s="703" t="s">
        <v>3440</v>
      </c>
      <c r="E14" s="705"/>
      <c r="F14" t="s">
        <v>813</v>
      </c>
      <c r="G14" s="1221" t="s">
        <v>3776</v>
      </c>
      <c r="H14" s="1060"/>
      <c r="J14" s="705"/>
      <c r="K14" s="30"/>
      <c r="L14" s="236"/>
    </row>
    <row r="15" spans="1:12">
      <c r="A15" s="239"/>
      <c r="B15" s="2583" t="s">
        <v>814</v>
      </c>
      <c r="C15" s="2585"/>
      <c r="D15" s="703" t="s">
        <v>3441</v>
      </c>
      <c r="E15" s="705"/>
      <c r="F15" t="s">
        <v>815</v>
      </c>
      <c r="G15" s="705"/>
      <c r="H15" s="153"/>
      <c r="J15" s="1221" t="s">
        <v>3778</v>
      </c>
      <c r="K15" s="838">
        <f>H13-H14</f>
        <v>0</v>
      </c>
      <c r="L15" s="236"/>
    </row>
    <row r="16" spans="1:12">
      <c r="A16" s="1373"/>
      <c r="B16" s="1256" t="s">
        <v>816</v>
      </c>
      <c r="C16" s="236"/>
      <c r="D16" s="239"/>
      <c r="E16" s="705"/>
      <c r="F16" t="s">
        <v>817</v>
      </c>
      <c r="G16" s="705"/>
      <c r="H16" s="30"/>
      <c r="J16" s="705"/>
      <c r="L16" s="236"/>
    </row>
    <row r="17" spans="1:12">
      <c r="A17" s="239"/>
      <c r="B17" s="2586" t="s">
        <v>456</v>
      </c>
      <c r="C17" s="2584"/>
      <c r="D17" s="703" t="s">
        <v>3442</v>
      </c>
      <c r="E17" s="705"/>
      <c r="F17" t="s">
        <v>2252</v>
      </c>
      <c r="G17" s="1221" t="s">
        <v>3781</v>
      </c>
      <c r="H17" s="1060"/>
      <c r="J17" s="705"/>
      <c r="K17" s="30"/>
      <c r="L17" s="236"/>
    </row>
    <row r="18" spans="1:12">
      <c r="A18" s="239"/>
      <c r="B18" s="2586" t="s">
        <v>2253</v>
      </c>
      <c r="C18" s="2584"/>
      <c r="D18" s="703" t="s">
        <v>3443</v>
      </c>
      <c r="E18" s="705"/>
      <c r="F18" t="s">
        <v>2254</v>
      </c>
      <c r="G18" s="1221" t="s">
        <v>1797</v>
      </c>
      <c r="H18" s="1060"/>
      <c r="J18" s="705" t="s">
        <v>2255</v>
      </c>
      <c r="K18" s="30"/>
      <c r="L18" s="236"/>
    </row>
    <row r="19" spans="1:12">
      <c r="A19" s="239"/>
      <c r="B19" s="1256" t="s">
        <v>1859</v>
      </c>
      <c r="C19" s="236"/>
      <c r="D19" s="703" t="s">
        <v>3444</v>
      </c>
      <c r="E19" s="705"/>
      <c r="F19" t="s">
        <v>2256</v>
      </c>
      <c r="G19" s="1221" t="s">
        <v>411</v>
      </c>
      <c r="H19" s="1086"/>
      <c r="J19" s="705"/>
      <c r="K19" s="30"/>
      <c r="L19" s="236"/>
    </row>
    <row r="20" spans="1:12">
      <c r="A20" s="239"/>
      <c r="C20" s="236"/>
      <c r="D20" s="703" t="s">
        <v>3445</v>
      </c>
      <c r="E20" s="705"/>
      <c r="F20" t="s">
        <v>2257</v>
      </c>
      <c r="G20" s="705"/>
      <c r="H20" s="30"/>
      <c r="J20" s="1221" t="s">
        <v>415</v>
      </c>
      <c r="K20" s="838">
        <f>(+H17*(+H18/10000)*+H19)*100</f>
        <v>0</v>
      </c>
      <c r="L20" s="236"/>
    </row>
    <row r="21" spans="1:12">
      <c r="A21" s="703" t="s">
        <v>956</v>
      </c>
      <c r="B21" s="2583" t="s">
        <v>2258</v>
      </c>
      <c r="C21" s="2585"/>
      <c r="D21" s="239"/>
      <c r="E21" s="705"/>
      <c r="F21" t="s">
        <v>2259</v>
      </c>
      <c r="G21" s="705"/>
      <c r="H21" s="30"/>
      <c r="J21" s="705"/>
      <c r="L21" s="236"/>
    </row>
    <row r="22" spans="1:12">
      <c r="A22" s="239"/>
      <c r="B22" s="1256" t="s">
        <v>2260</v>
      </c>
      <c r="C22" s="236"/>
      <c r="D22" s="703" t="s">
        <v>3446</v>
      </c>
      <c r="E22" s="705"/>
      <c r="F22" t="s">
        <v>2261</v>
      </c>
      <c r="G22" s="1221" t="s">
        <v>921</v>
      </c>
      <c r="H22" s="1060"/>
      <c r="J22" s="705"/>
      <c r="K22" s="30"/>
      <c r="L22" s="236"/>
    </row>
    <row r="23" spans="1:12">
      <c r="A23" s="239"/>
      <c r="C23" s="236"/>
      <c r="D23" s="703" t="s">
        <v>3447</v>
      </c>
      <c r="E23" s="705"/>
      <c r="F23" t="s">
        <v>2262</v>
      </c>
      <c r="G23" s="1221" t="s">
        <v>926</v>
      </c>
      <c r="H23" s="1060"/>
      <c r="J23" s="705"/>
      <c r="K23" s="30"/>
      <c r="L23" s="236"/>
    </row>
    <row r="24" spans="1:12">
      <c r="A24" s="703" t="s">
        <v>165</v>
      </c>
      <c r="B24" s="2583" t="s">
        <v>3729</v>
      </c>
      <c r="C24" s="2585"/>
      <c r="D24" s="703" t="s">
        <v>3448</v>
      </c>
      <c r="E24" s="705"/>
      <c r="F24" t="s">
        <v>3730</v>
      </c>
      <c r="G24" s="705"/>
      <c r="H24" s="30"/>
      <c r="J24" s="1221" t="s">
        <v>931</v>
      </c>
      <c r="K24" s="838">
        <f>H22-H23</f>
        <v>0</v>
      </c>
      <c r="L24" s="236"/>
    </row>
    <row r="25" spans="1:12">
      <c r="A25" s="239"/>
      <c r="B25" s="2583" t="s">
        <v>3731</v>
      </c>
      <c r="C25" s="2585"/>
      <c r="D25" s="703" t="s">
        <v>3449</v>
      </c>
      <c r="E25" s="705"/>
      <c r="F25" t="s">
        <v>3732</v>
      </c>
      <c r="G25" s="705"/>
      <c r="H25" s="30"/>
      <c r="J25" s="1221" t="s">
        <v>1304</v>
      </c>
      <c r="K25" s="838">
        <f>K10+K11+K15+K20+K24</f>
        <v>0</v>
      </c>
      <c r="L25" s="236"/>
    </row>
    <row r="26" spans="1:12">
      <c r="A26" s="239"/>
      <c r="B26" s="1256" t="s">
        <v>3733</v>
      </c>
      <c r="C26" s="236"/>
      <c r="D26" s="703" t="s">
        <v>3450</v>
      </c>
      <c r="E26" s="705"/>
      <c r="F26" t="s">
        <v>3734</v>
      </c>
      <c r="G26" s="705"/>
      <c r="H26" s="30"/>
      <c r="J26" s="1221" t="s">
        <v>3735</v>
      </c>
      <c r="K26" s="1087">
        <f>IF(K25=0,0,+H22/+H17)</f>
        <v>0</v>
      </c>
      <c r="L26" s="236"/>
    </row>
    <row r="27" spans="1:12">
      <c r="A27" s="239"/>
      <c r="B27" s="8"/>
      <c r="C27" s="236"/>
      <c r="D27" s="704" t="s">
        <v>3451</v>
      </c>
      <c r="E27" s="709"/>
      <c r="F27" s="251" t="s">
        <v>3736</v>
      </c>
      <c r="G27" s="709"/>
      <c r="H27" s="1078"/>
      <c r="I27" s="251"/>
      <c r="J27" s="1123" t="s">
        <v>3737</v>
      </c>
      <c r="K27" s="838">
        <f>K25*+K26</f>
        <v>0</v>
      </c>
      <c r="L27" s="252"/>
    </row>
    <row r="28" spans="1:12">
      <c r="A28" s="703" t="s">
        <v>3776</v>
      </c>
      <c r="B28" s="2587" t="s">
        <v>3738</v>
      </c>
      <c r="C28" s="2584"/>
      <c r="D28" s="828"/>
      <c r="E28" s="705"/>
      <c r="F28" s="712" t="s">
        <v>2332</v>
      </c>
      <c r="G28" s="705"/>
      <c r="H28" s="30"/>
      <c r="J28" s="705"/>
      <c r="L28" s="236"/>
    </row>
    <row r="29" spans="1:12">
      <c r="A29" s="239"/>
      <c r="B29" s="2587" t="s">
        <v>3739</v>
      </c>
      <c r="C29" s="2584"/>
      <c r="D29" s="703" t="s">
        <v>3452</v>
      </c>
      <c r="E29" s="705"/>
      <c r="F29" t="s">
        <v>3740</v>
      </c>
      <c r="G29" s="705"/>
      <c r="H29" s="30"/>
      <c r="J29" s="1221" t="s">
        <v>3741</v>
      </c>
      <c r="K29" s="1060"/>
      <c r="L29" s="236"/>
    </row>
    <row r="30" spans="1:12">
      <c r="A30" s="239"/>
      <c r="B30" s="2587" t="s">
        <v>3742</v>
      </c>
      <c r="C30" s="2584"/>
      <c r="D30" s="239"/>
      <c r="E30" s="705"/>
      <c r="F30" t="s">
        <v>3743</v>
      </c>
      <c r="G30" s="705"/>
      <c r="H30" s="30"/>
      <c r="J30" s="705"/>
      <c r="K30" s="30"/>
      <c r="L30" s="236"/>
    </row>
    <row r="31" spans="1:12">
      <c r="A31" s="239"/>
      <c r="C31" s="236"/>
      <c r="D31" s="703" t="s">
        <v>3453</v>
      </c>
      <c r="E31" s="705"/>
      <c r="F31" t="s">
        <v>3744</v>
      </c>
      <c r="G31" s="1221" t="s">
        <v>3745</v>
      </c>
      <c r="H31" s="1079"/>
      <c r="J31" s="705"/>
      <c r="K31" s="30"/>
      <c r="L31" s="236"/>
    </row>
    <row r="32" spans="1:12">
      <c r="A32" s="703" t="s">
        <v>3778</v>
      </c>
      <c r="B32" s="2583" t="s">
        <v>3746</v>
      </c>
      <c r="C32" s="2585"/>
      <c r="D32" s="704" t="s">
        <v>3454</v>
      </c>
      <c r="E32" s="709"/>
      <c r="F32" s="251" t="s">
        <v>3747</v>
      </c>
      <c r="G32" s="709"/>
      <c r="H32" s="1078"/>
      <c r="I32" s="251"/>
      <c r="J32" s="1123" t="s">
        <v>3748</v>
      </c>
      <c r="K32" s="838">
        <f>K29*(1-H31)</f>
        <v>0</v>
      </c>
      <c r="L32" s="252"/>
    </row>
    <row r="33" spans="1:12">
      <c r="A33" s="239"/>
      <c r="B33" s="2583"/>
      <c r="C33" s="2585"/>
      <c r="D33" s="239"/>
      <c r="E33" s="2589" t="s">
        <v>3749</v>
      </c>
      <c r="F33" s="2589"/>
      <c r="G33" s="2589"/>
      <c r="H33" s="2589"/>
      <c r="I33" s="2589"/>
      <c r="J33" s="2589"/>
      <c r="K33" s="2589"/>
      <c r="L33" s="236"/>
    </row>
    <row r="34" spans="1:12">
      <c r="A34" s="703" t="s">
        <v>3781</v>
      </c>
      <c r="B34" s="2583" t="s">
        <v>365</v>
      </c>
      <c r="C34" s="2585"/>
      <c r="D34" s="239"/>
      <c r="L34" s="236"/>
    </row>
    <row r="35" spans="1:12">
      <c r="A35" s="239"/>
      <c r="B35" s="2583" t="s">
        <v>366</v>
      </c>
      <c r="C35" s="2585"/>
      <c r="D35" s="239"/>
      <c r="G35" s="8"/>
      <c r="H35" s="8"/>
      <c r="I35" s="8"/>
      <c r="J35" s="8"/>
      <c r="K35" s="8"/>
      <c r="L35" s="236"/>
    </row>
    <row r="36" spans="1:12">
      <c r="A36" s="239"/>
      <c r="C36" s="236"/>
      <c r="D36" s="239"/>
      <c r="E36" t="s">
        <v>367</v>
      </c>
      <c r="L36" s="236"/>
    </row>
    <row r="37" spans="1:12">
      <c r="A37" s="703" t="s">
        <v>1797</v>
      </c>
      <c r="B37" s="2583" t="s">
        <v>368</v>
      </c>
      <c r="C37" s="2585"/>
      <c r="D37" s="239"/>
      <c r="F37" t="s">
        <v>369</v>
      </c>
      <c r="K37" s="1088"/>
      <c r="L37" s="236"/>
    </row>
    <row r="38" spans="1:12">
      <c r="A38" s="239"/>
      <c r="B38" s="2583" t="s">
        <v>370</v>
      </c>
      <c r="C38" s="2585"/>
      <c r="D38" s="239"/>
      <c r="F38" t="s">
        <v>371</v>
      </c>
      <c r="K38" s="1088"/>
      <c r="L38" s="236"/>
    </row>
    <row r="39" spans="1:12">
      <c r="A39" s="239"/>
      <c r="B39" s="2583" t="s">
        <v>372</v>
      </c>
      <c r="C39" s="2585"/>
      <c r="D39" s="239"/>
      <c r="F39" t="s">
        <v>373</v>
      </c>
      <c r="K39" s="1088"/>
      <c r="L39" s="236"/>
    </row>
    <row r="40" spans="1:12">
      <c r="A40" s="239"/>
      <c r="B40" s="8"/>
      <c r="C40" s="236"/>
      <c r="D40" s="239"/>
      <c r="L40" s="236"/>
    </row>
    <row r="41" spans="1:12">
      <c r="A41" s="703" t="s">
        <v>411</v>
      </c>
      <c r="B41" s="2583" t="s">
        <v>1542</v>
      </c>
      <c r="C41" s="2585"/>
      <c r="D41" s="239"/>
      <c r="E41" s="1256" t="s">
        <v>1543</v>
      </c>
      <c r="F41" s="8"/>
      <c r="G41" s="8"/>
      <c r="H41" s="8"/>
      <c r="I41" s="8"/>
      <c r="J41" s="8"/>
      <c r="K41" s="8"/>
      <c r="L41" s="236"/>
    </row>
    <row r="42" spans="1:12">
      <c r="A42" s="239"/>
      <c r="B42" s="1256" t="s">
        <v>1544</v>
      </c>
      <c r="C42" s="236"/>
      <c r="D42" s="239"/>
      <c r="E42" t="s">
        <v>1545</v>
      </c>
      <c r="L42" s="236"/>
    </row>
    <row r="43" spans="1:12">
      <c r="A43" s="239"/>
      <c r="C43" s="236"/>
      <c r="D43" s="239"/>
      <c r="E43" s="30"/>
      <c r="F43" s="30"/>
      <c r="G43" s="30"/>
      <c r="H43" s="30"/>
      <c r="I43" s="30"/>
      <c r="J43" s="30"/>
      <c r="K43" s="30"/>
      <c r="L43" s="236"/>
    </row>
    <row r="44" spans="1:12">
      <c r="A44" s="703" t="s">
        <v>415</v>
      </c>
      <c r="B44" s="2583" t="s">
        <v>1546</v>
      </c>
      <c r="C44" s="2585"/>
      <c r="D44" s="239"/>
      <c r="E44" s="30"/>
      <c r="F44" s="30"/>
      <c r="G44" s="30"/>
      <c r="H44" s="30"/>
      <c r="I44" s="30"/>
      <c r="J44" s="30"/>
      <c r="K44" s="30"/>
      <c r="L44" s="236"/>
    </row>
    <row r="45" spans="1:12">
      <c r="A45" s="239"/>
      <c r="B45" s="2583" t="s">
        <v>1547</v>
      </c>
      <c r="C45" s="2585"/>
      <c r="D45" s="239"/>
      <c r="E45" s="30"/>
      <c r="F45" s="937"/>
      <c r="G45" s="937"/>
      <c r="H45" s="937"/>
      <c r="I45" s="937"/>
      <c r="J45" s="937"/>
      <c r="K45" s="937"/>
      <c r="L45" s="236"/>
    </row>
    <row r="46" spans="1:12">
      <c r="A46" s="239"/>
      <c r="B46" s="706"/>
      <c r="C46" s="236"/>
      <c r="D46" s="239"/>
      <c r="E46" s="2583" t="s">
        <v>1891</v>
      </c>
      <c r="F46" s="2583"/>
      <c r="G46" s="2583"/>
      <c r="H46" s="2583"/>
      <c r="I46" s="2583"/>
      <c r="J46" s="2583"/>
      <c r="K46" s="2583"/>
      <c r="L46" s="236"/>
    </row>
    <row r="47" spans="1:12">
      <c r="A47" s="1077"/>
      <c r="B47" s="2589" t="s">
        <v>1892</v>
      </c>
      <c r="C47" s="2590"/>
      <c r="D47" s="239"/>
      <c r="E47" s="2583" t="s">
        <v>1893</v>
      </c>
      <c r="F47" s="2583"/>
      <c r="G47" s="2583"/>
      <c r="H47" s="2583"/>
      <c r="I47" s="2583"/>
      <c r="J47" s="2583"/>
      <c r="K47" s="2583"/>
      <c r="L47" s="236"/>
    </row>
    <row r="48" spans="1:12">
      <c r="A48" s="239"/>
      <c r="B48" s="2583" t="s">
        <v>1894</v>
      </c>
      <c r="C48" s="2585"/>
      <c r="D48" s="239"/>
      <c r="E48" s="2583" t="s">
        <v>1895</v>
      </c>
      <c r="F48" s="2583"/>
      <c r="G48" s="2583"/>
      <c r="H48" s="2583"/>
      <c r="I48" s="2583"/>
      <c r="J48" s="2583"/>
      <c r="K48" s="2583"/>
      <c r="L48" s="236"/>
    </row>
    <row r="49" spans="1:23">
      <c r="A49" s="239"/>
      <c r="B49" s="2583" t="s">
        <v>1896</v>
      </c>
      <c r="C49" s="2585"/>
      <c r="D49" s="239"/>
      <c r="E49" s="30"/>
      <c r="F49" s="30"/>
      <c r="G49" s="30"/>
      <c r="H49" s="30"/>
      <c r="I49" s="30"/>
      <c r="J49" s="30"/>
      <c r="K49" s="30"/>
      <c r="L49" s="236"/>
    </row>
    <row r="50" spans="1:23">
      <c r="A50" s="239"/>
      <c r="B50" s="2583" t="s">
        <v>1897</v>
      </c>
      <c r="C50" s="2585"/>
      <c r="D50" s="239"/>
      <c r="E50" s="30"/>
      <c r="F50" s="30"/>
      <c r="G50" s="30"/>
      <c r="H50" s="30"/>
      <c r="I50" s="30"/>
      <c r="J50" s="30"/>
      <c r="K50" s="30"/>
      <c r="L50" s="236"/>
    </row>
    <row r="51" spans="1:23">
      <c r="A51" s="239"/>
      <c r="C51" s="236"/>
      <c r="D51" s="239"/>
      <c r="E51" s="30"/>
      <c r="F51" s="30"/>
      <c r="G51" s="30"/>
      <c r="H51" s="30"/>
      <c r="I51" s="30"/>
      <c r="J51" s="30"/>
      <c r="K51" s="30"/>
      <c r="L51" s="236"/>
    </row>
    <row r="52" spans="1:23" ht="15.75">
      <c r="A52" s="239"/>
      <c r="B52" s="1731" t="s">
        <v>122</v>
      </c>
      <c r="C52" s="2543"/>
      <c r="D52" s="239"/>
      <c r="E52" s="1256" t="s">
        <v>1898</v>
      </c>
      <c r="F52" s="8"/>
      <c r="G52" s="8"/>
      <c r="H52" s="8"/>
      <c r="I52" s="8"/>
      <c r="J52" s="8"/>
      <c r="K52" s="8"/>
      <c r="L52" s="236"/>
      <c r="O52" s="2588"/>
      <c r="P52" s="2588"/>
      <c r="Q52" s="2588"/>
      <c r="R52" s="2588"/>
      <c r="S52" s="2588"/>
      <c r="T52" s="2588"/>
      <c r="U52" s="2588"/>
      <c r="V52" s="2588"/>
      <c r="W52" s="2588"/>
    </row>
    <row r="53" spans="1:23">
      <c r="A53" s="239"/>
      <c r="B53" s="1731" t="s">
        <v>4154</v>
      </c>
      <c r="C53" s="2543"/>
      <c r="D53" s="239"/>
      <c r="F53" t="s">
        <v>1899</v>
      </c>
      <c r="K53" s="1060"/>
      <c r="L53" s="236"/>
    </row>
    <row r="54" spans="1:23">
      <c r="A54" s="239"/>
      <c r="B54" s="1731" t="s">
        <v>4155</v>
      </c>
      <c r="C54" s="2543"/>
      <c r="D54" s="239"/>
      <c r="F54" t="s">
        <v>1900</v>
      </c>
      <c r="K54" s="1088"/>
      <c r="L54" s="236"/>
    </row>
    <row r="55" spans="1:23">
      <c r="A55" s="239"/>
      <c r="B55" s="1731" t="s">
        <v>4219</v>
      </c>
      <c r="C55" s="2543"/>
      <c r="D55" s="239"/>
      <c r="F55" t="s">
        <v>1901</v>
      </c>
      <c r="K55" s="1088"/>
      <c r="L55" s="236"/>
    </row>
    <row r="56" spans="1:23">
      <c r="A56" s="239"/>
      <c r="B56" s="1731" t="s">
        <v>4218</v>
      </c>
      <c r="C56" s="2543"/>
      <c r="D56" s="239"/>
      <c r="K56" s="30"/>
      <c r="L56" s="236"/>
    </row>
    <row r="57" spans="1:23">
      <c r="A57" s="239"/>
      <c r="B57" s="1731" t="s">
        <v>4565</v>
      </c>
      <c r="C57" s="2543"/>
      <c r="D57" s="239"/>
      <c r="L57" s="236"/>
    </row>
    <row r="58" spans="1:23">
      <c r="A58" s="239"/>
      <c r="B58" s="1731" t="s">
        <v>4492</v>
      </c>
      <c r="C58" s="2543"/>
      <c r="D58" s="239"/>
      <c r="F58" s="30"/>
      <c r="G58" s="30"/>
      <c r="H58" s="30"/>
      <c r="I58" s="30"/>
      <c r="J58" s="30"/>
      <c r="K58" s="30"/>
      <c r="L58" s="236"/>
    </row>
    <row r="59" spans="1:23" ht="15.75" thickBot="1">
      <c r="A59" s="240"/>
      <c r="B59" s="2544"/>
      <c r="C59" s="2545"/>
      <c r="D59" s="240"/>
      <c r="E59" s="290"/>
      <c r="F59" s="1071"/>
      <c r="G59" s="1071"/>
      <c r="H59" s="1071"/>
      <c r="I59" s="1071"/>
      <c r="J59" s="1071"/>
      <c r="K59" s="1071"/>
      <c r="L59" s="242"/>
    </row>
    <row r="60" spans="1:23">
      <c r="C60" s="230" t="s">
        <v>1527</v>
      </c>
      <c r="D60" t="s">
        <v>1860</v>
      </c>
      <c r="K60" t="s">
        <v>3904</v>
      </c>
    </row>
    <row r="61" spans="1:23">
      <c r="A61" s="8" t="s">
        <v>1902</v>
      </c>
      <c r="B61" s="8"/>
      <c r="C61" s="8"/>
      <c r="D61" s="8" t="s">
        <v>1903</v>
      </c>
      <c r="E61" s="8"/>
      <c r="F61" s="8"/>
      <c r="G61" s="8"/>
      <c r="H61" s="8"/>
      <c r="I61" s="8"/>
      <c r="J61" s="8"/>
      <c r="K61" s="8"/>
      <c r="L61" s="8"/>
    </row>
    <row r="62" spans="1:23">
      <c r="D62" s="712"/>
    </row>
    <row r="63" spans="1:23">
      <c r="B63" s="8"/>
      <c r="C63" s="8"/>
      <c r="D63" s="8"/>
    </row>
    <row r="64" spans="1:23" ht="15" customHeight="1">
      <c r="N64" s="2588" t="s">
        <v>4153</v>
      </c>
      <c r="O64" s="2588"/>
      <c r="P64" s="2588"/>
      <c r="Q64" s="2588"/>
      <c r="R64" s="2588"/>
      <c r="S64" s="2588"/>
      <c r="T64" s="2588"/>
      <c r="U64" s="2588"/>
      <c r="V64" s="2588"/>
    </row>
    <row r="65" spans="1:12">
      <c r="B65" s="265"/>
    </row>
    <row r="66" spans="1:12">
      <c r="L66" s="2137"/>
    </row>
    <row r="67" spans="1:12">
      <c r="L67" s="2137"/>
    </row>
    <row r="68" spans="1:12">
      <c r="B68" s="265"/>
    </row>
    <row r="69" spans="1:12">
      <c r="B69" s="265"/>
      <c r="F69" s="265"/>
    </row>
    <row r="70" spans="1:12" ht="15.75">
      <c r="A70" s="6" t="s">
        <v>2344</v>
      </c>
      <c r="B70" s="13"/>
      <c r="C70" s="8"/>
      <c r="E70" s="712"/>
      <c r="F70" s="265"/>
    </row>
    <row r="71" spans="1:12">
      <c r="B71" s="265"/>
      <c r="F71" s="265"/>
    </row>
    <row r="72" spans="1:12">
      <c r="B72" s="265"/>
      <c r="F72" s="265"/>
    </row>
    <row r="73" spans="1:12">
      <c r="B73" s="265"/>
    </row>
    <row r="76" spans="1:12" ht="18.75" thickBot="1">
      <c r="A76" s="22" t="s">
        <v>3904</v>
      </c>
      <c r="B76" s="1083"/>
    </row>
    <row r="77" spans="1:12" ht="18">
      <c r="A77" s="1084"/>
      <c r="B77" s="1085"/>
      <c r="C77" s="233"/>
    </row>
    <row r="78" spans="1:12" ht="15.75">
      <c r="A78" s="234" t="s">
        <v>2347</v>
      </c>
      <c r="B78" s="8"/>
      <c r="C78" s="235"/>
    </row>
    <row r="79" spans="1:12">
      <c r="A79" s="239"/>
      <c r="C79" s="236"/>
    </row>
    <row r="80" spans="1:12">
      <c r="A80" s="239"/>
      <c r="B80" s="8"/>
      <c r="C80" s="236"/>
    </row>
    <row r="81" spans="1:3">
      <c r="A81" s="239"/>
      <c r="B81" s="8"/>
      <c r="C81" s="236"/>
    </row>
    <row r="82" spans="1:3">
      <c r="A82" s="239"/>
      <c r="B82" s="8"/>
      <c r="C82" s="236"/>
    </row>
    <row r="83" spans="1:3">
      <c r="A83" s="1077"/>
      <c r="B83" s="1081"/>
      <c r="C83" s="288"/>
    </row>
    <row r="84" spans="1:3">
      <c r="A84" s="239"/>
      <c r="B84" s="8"/>
      <c r="C84" s="236"/>
    </row>
    <row r="85" spans="1:3">
      <c r="A85" s="239"/>
      <c r="C85" s="236"/>
    </row>
    <row r="86" spans="1:3">
      <c r="A86" s="239"/>
      <c r="C86" s="236"/>
    </row>
    <row r="87" spans="1:3">
      <c r="A87" s="239"/>
      <c r="B87" s="8"/>
      <c r="C87" s="236"/>
    </row>
    <row r="88" spans="1:3">
      <c r="A88" s="239"/>
      <c r="B88" s="8"/>
      <c r="C88" s="236"/>
    </row>
    <row r="89" spans="1:3">
      <c r="A89" s="239"/>
      <c r="B89" s="8"/>
      <c r="C89" s="236"/>
    </row>
    <row r="90" spans="1:3">
      <c r="A90" s="239"/>
      <c r="B90" s="8"/>
      <c r="C90" s="236"/>
    </row>
    <row r="91" spans="1:3">
      <c r="A91" s="239"/>
      <c r="B91" s="8"/>
      <c r="C91" s="236"/>
    </row>
    <row r="92" spans="1:3">
      <c r="A92" s="239"/>
      <c r="B92" s="8"/>
      <c r="C92" s="236"/>
    </row>
    <row r="93" spans="1:3">
      <c r="A93" s="239"/>
      <c r="B93" s="8"/>
      <c r="C93" s="236"/>
    </row>
    <row r="94" spans="1:3">
      <c r="A94" s="239"/>
      <c r="B94" s="8"/>
      <c r="C94" s="236"/>
    </row>
    <row r="95" spans="1:3">
      <c r="A95" s="239"/>
      <c r="C95" s="236"/>
    </row>
    <row r="96" spans="1:3">
      <c r="A96" s="239"/>
      <c r="B96" s="8"/>
      <c r="C96" s="236"/>
    </row>
    <row r="97" spans="1:3">
      <c r="A97" s="239"/>
      <c r="B97" s="8"/>
      <c r="C97" s="236"/>
    </row>
    <row r="98" spans="1:3">
      <c r="A98" s="239"/>
      <c r="C98" s="236"/>
    </row>
    <row r="99" spans="1:3">
      <c r="A99" s="239"/>
      <c r="B99" s="8"/>
      <c r="C99" s="236"/>
    </row>
    <row r="100" spans="1:3">
      <c r="A100" s="239"/>
      <c r="B100" s="8"/>
      <c r="C100" s="236"/>
    </row>
    <row r="101" spans="1:3">
      <c r="A101" s="239"/>
      <c r="B101" s="8"/>
      <c r="C101" s="236"/>
    </row>
    <row r="102" spans="1:3">
      <c r="A102" s="239"/>
      <c r="B102" s="8"/>
      <c r="C102" s="236"/>
    </row>
    <row r="103" spans="1:3">
      <c r="A103" s="239"/>
      <c r="C103" s="236"/>
    </row>
    <row r="104" spans="1:3">
      <c r="A104" s="239"/>
      <c r="C104" s="236"/>
    </row>
    <row r="105" spans="1:3">
      <c r="A105" s="239"/>
      <c r="C105" s="236"/>
    </row>
    <row r="106" spans="1:3">
      <c r="A106" s="239"/>
      <c r="C106" s="236"/>
    </row>
    <row r="107" spans="1:3">
      <c r="A107" s="239"/>
      <c r="B107" s="8"/>
      <c r="C107" s="236"/>
    </row>
    <row r="108" spans="1:3">
      <c r="A108" s="239"/>
      <c r="C108" s="236"/>
    </row>
    <row r="109" spans="1:3">
      <c r="A109" s="239"/>
      <c r="B109" s="8"/>
      <c r="C109" s="236"/>
    </row>
    <row r="110" spans="1:3">
      <c r="A110" s="239"/>
      <c r="B110" s="8"/>
      <c r="C110" s="236"/>
    </row>
    <row r="111" spans="1:3">
      <c r="A111" s="239"/>
      <c r="C111" s="236"/>
    </row>
    <row r="112" spans="1:3">
      <c r="A112" s="239"/>
      <c r="B112" s="8"/>
      <c r="C112" s="236"/>
    </row>
    <row r="113" spans="1:3">
      <c r="A113" s="239"/>
      <c r="B113" s="8"/>
      <c r="C113" s="236"/>
    </row>
    <row r="114" spans="1:3">
      <c r="A114" s="239"/>
      <c r="B114" s="8"/>
      <c r="C114" s="236"/>
    </row>
    <row r="115" spans="1:3">
      <c r="A115" s="239"/>
      <c r="B115" s="8"/>
      <c r="C115" s="236"/>
    </row>
    <row r="116" spans="1:3">
      <c r="A116" s="239"/>
      <c r="B116" s="8"/>
      <c r="C116" s="236"/>
    </row>
    <row r="117" spans="1:3">
      <c r="A117" s="239"/>
      <c r="B117" s="8"/>
      <c r="C117" s="236"/>
    </row>
    <row r="118" spans="1:3">
      <c r="A118" s="239"/>
      <c r="C118" s="236"/>
    </row>
    <row r="119" spans="1:3">
      <c r="A119" s="239"/>
      <c r="B119" s="8"/>
      <c r="C119" s="236"/>
    </row>
    <row r="120" spans="1:3">
      <c r="A120" s="239"/>
      <c r="B120" s="8"/>
      <c r="C120" s="236"/>
    </row>
    <row r="121" spans="1:3">
      <c r="A121" s="239"/>
      <c r="B121" s="8"/>
      <c r="C121" s="236"/>
    </row>
    <row r="122" spans="1:3">
      <c r="A122" s="239"/>
      <c r="C122" s="236"/>
    </row>
    <row r="123" spans="1:3">
      <c r="A123" s="239"/>
      <c r="B123" s="8"/>
      <c r="C123" s="236"/>
    </row>
    <row r="124" spans="1:3">
      <c r="A124" s="239"/>
      <c r="B124" s="8"/>
      <c r="C124" s="236"/>
    </row>
    <row r="125" spans="1:3">
      <c r="A125" s="239"/>
      <c r="B125" s="8"/>
      <c r="C125" s="236"/>
    </row>
    <row r="126" spans="1:3">
      <c r="A126" s="239"/>
      <c r="B126" s="8"/>
      <c r="C126" s="236"/>
    </row>
    <row r="127" spans="1:3">
      <c r="A127" s="239"/>
      <c r="B127" s="8"/>
      <c r="C127" s="236"/>
    </row>
    <row r="128" spans="1:3">
      <c r="A128" s="239"/>
      <c r="B128" s="8"/>
      <c r="C128" s="236"/>
    </row>
    <row r="129" spans="1:3">
      <c r="A129" s="239"/>
      <c r="C129" s="236"/>
    </row>
    <row r="130" spans="1:3">
      <c r="A130" s="239"/>
      <c r="C130" s="236"/>
    </row>
    <row r="131" spans="1:3">
      <c r="A131" s="239"/>
      <c r="C131" s="236"/>
    </row>
    <row r="132" spans="1:3">
      <c r="A132" s="239"/>
      <c r="C132" s="236"/>
    </row>
    <row r="133" spans="1:3">
      <c r="A133" s="239"/>
      <c r="C133" s="236"/>
    </row>
    <row r="134" spans="1:3">
      <c r="A134" s="239"/>
      <c r="C134" s="236"/>
    </row>
    <row r="135" spans="1:3">
      <c r="A135" s="239"/>
      <c r="C135" s="236"/>
    </row>
    <row r="136" spans="1:3">
      <c r="A136" s="239"/>
      <c r="C136" s="236"/>
    </row>
    <row r="137" spans="1:3">
      <c r="A137" s="239"/>
      <c r="C137" s="236"/>
    </row>
    <row r="138" spans="1:3">
      <c r="A138" s="239"/>
      <c r="C138" s="236"/>
    </row>
    <row r="139" spans="1:3">
      <c r="A139" s="239"/>
      <c r="C139" s="236"/>
    </row>
    <row r="140" spans="1:3" ht="15.75" thickBot="1">
      <c r="A140" s="240"/>
      <c r="B140" s="290"/>
      <c r="C140" s="242"/>
    </row>
    <row r="141" spans="1:3">
      <c r="A141" t="s">
        <v>1527</v>
      </c>
      <c r="C141" s="8"/>
    </row>
    <row r="142" spans="1:3">
      <c r="A142" s="8" t="s">
        <v>1904</v>
      </c>
      <c r="B142" s="8"/>
      <c r="C142" s="8"/>
    </row>
    <row r="146" spans="2:2">
      <c r="B146" s="265"/>
    </row>
    <row r="149" spans="2:2">
      <c r="B149" s="265"/>
    </row>
    <row r="150" spans="2:2">
      <c r="B150" s="265"/>
    </row>
    <row r="151" spans="2:2">
      <c r="B151" s="265"/>
    </row>
    <row r="152" spans="2:2">
      <c r="B152" s="265"/>
    </row>
    <row r="153" spans="2:2">
      <c r="B153" s="265"/>
    </row>
    <row r="154" spans="2:2">
      <c r="B154" s="265"/>
    </row>
  </sheetData>
  <customSheetViews>
    <customSheetView guid="{2AF3F5E9-4F61-4561-B177-4F48CBC3D886}" scale="60" colorId="22" showPageBreaks="1" printArea="1" view="pageBreakPreview">
      <selection activeCell="N64" sqref="N64:V64"/>
      <colBreaks count="1" manualBreakCount="1">
        <brk id="3" max="60" man="1"/>
      </colBreaks>
      <pageMargins left="0.4" right="0.4" top="0.3" bottom="0.3" header="0" footer="0"/>
      <printOptions horizontalCentered="1" verticalCentered="1"/>
      <pageSetup scale="68" fitToWidth="2" orientation="portrait" r:id="rId1"/>
      <headerFooter alignWithMargins="0"/>
    </customSheetView>
    <customSheetView guid="{D7BBBF77-F838-4AB2-B5F9-DD407B90DD55}" scale="60" colorId="22" showPageBreaks="1" printArea="1" view="pageBreakPreview">
      <selection activeCell="N64" sqref="N64:V64"/>
      <colBreaks count="1" manualBreakCount="1">
        <brk id="3" max="60" man="1"/>
      </colBreaks>
      <pageMargins left="0.4" right="0.4" top="0.3" bottom="0.3" header="0" footer="0"/>
      <printOptions horizontalCentered="1" verticalCentered="1"/>
      <pageSetup scale="68" fitToWidth="2" orientation="portrait" r:id="rId2"/>
      <headerFooter alignWithMargins="0"/>
    </customSheetView>
    <customSheetView guid="{4C413893-8AAD-4C6B-9F27-B589EDCD884E}" scale="87" colorId="22" showPageBreaks="1" printArea="1" topLeftCell="C1">
      <selection activeCell="D2" sqref="D2"/>
      <colBreaks count="1" manualBreakCount="1">
        <brk id="3" max="60" man="1"/>
      </colBreaks>
      <pageMargins left="0.4" right="0.4" top="0.3" bottom="0.3" header="0" footer="0"/>
      <printOptions horizontalCentered="1" verticalCentered="1"/>
      <pageSetup scale="70" fitToWidth="2" orientation="portrait" r:id="rId3"/>
      <headerFooter alignWithMargins="0"/>
    </customSheetView>
    <customSheetView guid="{A5549170-DBF5-42F1-9039-D999624B11D4}" scale="87" colorId="22" showPageBreaks="1" printArea="1">
      <selection activeCell="A9" sqref="A9"/>
      <colBreaks count="1" manualBreakCount="1">
        <brk id="3" max="60" man="1"/>
      </colBreaks>
      <pageMargins left="0.4" right="0.4" top="0.3" bottom="0.3" header="0" footer="0"/>
      <printOptions horizontalCentered="1" verticalCentered="1"/>
      <pageSetup scale="70" fitToWidth="2" orientation="portrait" r:id="rId4"/>
      <headerFooter alignWithMargins="0"/>
    </customSheetView>
    <customSheetView guid="{A483E518-C1FA-4CA5-BC5D-12DF2516F4BA}" scale="60" colorId="22" showPageBreaks="1" printArea="1" view="pageBreakPreview" topLeftCell="B10">
      <selection activeCell="F50" sqref="F50"/>
      <colBreaks count="1" manualBreakCount="1">
        <brk id="3" max="60" man="1"/>
      </colBreaks>
      <pageMargins left="0.4" right="0.4" top="0.3" bottom="0.3" header="0" footer="0"/>
      <printOptions horizontalCentered="1" verticalCentered="1"/>
      <pageSetup scale="68" fitToWidth="2" orientation="portrait" r:id="rId5"/>
      <headerFooter alignWithMargins="0"/>
    </customSheetView>
    <customSheetView guid="{7F4D4B31-14C7-431F-8554-797D686306A3}" scale="60" colorId="22" showPageBreaks="1" printArea="1" view="pageBreakPreview" topLeftCell="B10">
      <selection activeCell="F50" sqref="F50"/>
      <colBreaks count="1" manualBreakCount="1">
        <brk id="3" max="60" man="1"/>
      </colBreaks>
      <pageMargins left="0.4" right="0.4" top="0.3" bottom="0.3" header="0" footer="0"/>
      <printOptions horizontalCentered="1" verticalCentered="1"/>
      <pageSetup scale="68" fitToWidth="2" orientation="portrait" r:id="rId6"/>
      <headerFooter alignWithMargins="0"/>
    </customSheetView>
  </customSheetViews>
  <mergeCells count="36">
    <mergeCell ref="O52:W52"/>
    <mergeCell ref="N64:V64"/>
    <mergeCell ref="B50:C50"/>
    <mergeCell ref="E33:K33"/>
    <mergeCell ref="E47:K47"/>
    <mergeCell ref="E48:K48"/>
    <mergeCell ref="B47:C47"/>
    <mergeCell ref="B48:C48"/>
    <mergeCell ref="B35:C35"/>
    <mergeCell ref="B44:C44"/>
    <mergeCell ref="B45:C45"/>
    <mergeCell ref="E46:K46"/>
    <mergeCell ref="B49:C49"/>
    <mergeCell ref="B37:C37"/>
    <mergeCell ref="B38:C38"/>
    <mergeCell ref="B39:C39"/>
    <mergeCell ref="B41:C41"/>
    <mergeCell ref="B34:C34"/>
    <mergeCell ref="B32:C32"/>
    <mergeCell ref="B33:C33"/>
    <mergeCell ref="B17:C17"/>
    <mergeCell ref="B18:C18"/>
    <mergeCell ref="B21:C21"/>
    <mergeCell ref="B24:C24"/>
    <mergeCell ref="B25:C25"/>
    <mergeCell ref="B29:C29"/>
    <mergeCell ref="B30:C30"/>
    <mergeCell ref="B28:C28"/>
    <mergeCell ref="B5:C5"/>
    <mergeCell ref="B6:C6"/>
    <mergeCell ref="B7:C7"/>
    <mergeCell ref="B15:C15"/>
    <mergeCell ref="B9:C9"/>
    <mergeCell ref="B8:C8"/>
    <mergeCell ref="B12:C12"/>
    <mergeCell ref="B14:C14"/>
  </mergeCells>
  <phoneticPr fontId="83" type="noConversion"/>
  <printOptions horizontalCentered="1" verticalCentered="1"/>
  <pageMargins left="0.4" right="0.4" top="0.3" bottom="0.3" header="0" footer="0"/>
  <pageSetup scale="68" fitToWidth="2" orientation="portrait" r:id="rId7"/>
  <headerFooter alignWithMargins="0"/>
  <colBreaks count="1" manualBreakCount="1">
    <brk id="3" max="60" man="1"/>
  </colBreaks>
  <customProperties>
    <customPr name="_pios_id" r:id="rId8"/>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71"/>
  <sheetViews>
    <sheetView workbookViewId="0"/>
  </sheetViews>
  <sheetFormatPr defaultColWidth="9.77734375" defaultRowHeight="15"/>
  <cols>
    <col min="1" max="1" width="4.77734375" customWidth="1"/>
    <col min="2" max="2" width="53.21875" customWidth="1"/>
    <col min="3" max="3" width="63.77734375" customWidth="1"/>
  </cols>
  <sheetData>
    <row r="1" spans="1:3" ht="15.75" thickBot="1">
      <c r="A1" t="str">
        <f>'Data sheet'!A53</f>
        <v>Annual Report of New York American Water Company, Inc.  - Service Area 2                          Year Ended  December 31, 2018</v>
      </c>
    </row>
    <row r="2" spans="1:3">
      <c r="A2" s="89"/>
      <c r="B2" s="90"/>
      <c r="C2" s="91"/>
    </row>
    <row r="3" spans="1:3" ht="18">
      <c r="A3" s="1089" t="s">
        <v>1905</v>
      </c>
      <c r="B3" s="1090"/>
      <c r="C3" s="127"/>
    </row>
    <row r="4" spans="1:3">
      <c r="A4" s="92"/>
      <c r="B4" s="11"/>
      <c r="C4" s="349"/>
    </row>
    <row r="5" spans="1:3">
      <c r="A5" s="980" t="s">
        <v>742</v>
      </c>
      <c r="B5" s="11" t="s">
        <v>1906</v>
      </c>
      <c r="C5" s="349"/>
    </row>
    <row r="6" spans="1:3">
      <c r="A6" s="92"/>
      <c r="B6" s="11" t="s">
        <v>3664</v>
      </c>
      <c r="C6" s="349"/>
    </row>
    <row r="7" spans="1:3">
      <c r="A7" s="92"/>
      <c r="B7" s="11" t="s">
        <v>3665</v>
      </c>
      <c r="C7" s="349"/>
    </row>
    <row r="8" spans="1:3">
      <c r="A8" s="92"/>
      <c r="B8" s="11" t="s">
        <v>3666</v>
      </c>
      <c r="C8" s="349"/>
    </row>
    <row r="9" spans="1:3">
      <c r="A9" s="92"/>
      <c r="B9" s="11" t="s">
        <v>3667</v>
      </c>
      <c r="C9" s="349"/>
    </row>
    <row r="10" spans="1:3">
      <c r="A10" s="92"/>
      <c r="B10" s="11" t="s">
        <v>3668</v>
      </c>
      <c r="C10" s="349"/>
    </row>
    <row r="11" spans="1:3">
      <c r="A11" s="92"/>
      <c r="B11" s="11" t="s">
        <v>3669</v>
      </c>
      <c r="C11" s="349"/>
    </row>
    <row r="12" spans="1:3">
      <c r="A12" s="92"/>
      <c r="B12" s="11" t="s">
        <v>3670</v>
      </c>
      <c r="C12" s="349"/>
    </row>
    <row r="13" spans="1:3">
      <c r="A13" s="980" t="s">
        <v>956</v>
      </c>
      <c r="B13" s="11" t="s">
        <v>3671</v>
      </c>
      <c r="C13" s="349"/>
    </row>
    <row r="14" spans="1:3">
      <c r="A14" s="980" t="s">
        <v>165</v>
      </c>
      <c r="B14" s="11" t="s">
        <v>3672</v>
      </c>
      <c r="C14" s="349"/>
    </row>
    <row r="15" spans="1:3">
      <c r="A15" s="92"/>
      <c r="B15" s="11" t="s">
        <v>3673</v>
      </c>
      <c r="C15" s="349"/>
    </row>
    <row r="16" spans="1:3">
      <c r="A16" s="980" t="s">
        <v>3776</v>
      </c>
      <c r="B16" s="11" t="s">
        <v>3674</v>
      </c>
      <c r="C16" s="349"/>
    </row>
    <row r="17" spans="1:3">
      <c r="A17" s="92"/>
      <c r="B17" s="11" t="s">
        <v>3675</v>
      </c>
      <c r="C17" s="349"/>
    </row>
    <row r="18" spans="1:3">
      <c r="A18" s="980" t="s">
        <v>3778</v>
      </c>
      <c r="B18" s="11" t="s">
        <v>3676</v>
      </c>
      <c r="C18" s="349"/>
    </row>
    <row r="19" spans="1:3">
      <c r="A19" s="92"/>
      <c r="B19" s="11" t="s">
        <v>3677</v>
      </c>
      <c r="C19" s="349"/>
    </row>
    <row r="20" spans="1:3">
      <c r="A20" s="92"/>
      <c r="B20" s="11" t="s">
        <v>3678</v>
      </c>
      <c r="C20" s="349"/>
    </row>
    <row r="21" spans="1:3">
      <c r="A21" s="92"/>
      <c r="B21" s="11" t="s">
        <v>3679</v>
      </c>
      <c r="C21" s="349"/>
    </row>
    <row r="22" spans="1:3">
      <c r="A22" s="980" t="s">
        <v>3781</v>
      </c>
      <c r="B22" s="11" t="s">
        <v>3680</v>
      </c>
      <c r="C22" s="349"/>
    </row>
    <row r="23" spans="1:3">
      <c r="A23" s="92"/>
      <c r="B23" s="11" t="s">
        <v>3681</v>
      </c>
      <c r="C23" s="349"/>
    </row>
    <row r="24" spans="1:3">
      <c r="A24" s="980" t="s">
        <v>3443</v>
      </c>
      <c r="B24" s="11" t="s">
        <v>3682</v>
      </c>
      <c r="C24" s="349"/>
    </row>
    <row r="25" spans="1:3">
      <c r="A25" s="92"/>
      <c r="B25" s="11" t="s">
        <v>3683</v>
      </c>
      <c r="C25" s="349"/>
    </row>
    <row r="26" spans="1:3">
      <c r="A26" s="980" t="s">
        <v>411</v>
      </c>
      <c r="B26" s="11" t="s">
        <v>3684</v>
      </c>
      <c r="C26" s="349"/>
    </row>
    <row r="27" spans="1:3">
      <c r="A27" s="92"/>
      <c r="B27" s="11" t="s">
        <v>3685</v>
      </c>
      <c r="C27" s="349"/>
    </row>
    <row r="28" spans="1:3">
      <c r="A28" s="92"/>
      <c r="B28" s="11" t="s">
        <v>3686</v>
      </c>
      <c r="C28" s="349"/>
    </row>
    <row r="29" spans="1:3">
      <c r="A29" s="92"/>
      <c r="B29" s="11" t="s">
        <v>3687</v>
      </c>
      <c r="C29" s="349"/>
    </row>
    <row r="30" spans="1:3">
      <c r="A30" s="980" t="s">
        <v>415</v>
      </c>
      <c r="B30" s="11" t="s">
        <v>3688</v>
      </c>
      <c r="C30" s="349"/>
    </row>
    <row r="31" spans="1:3">
      <c r="A31" s="980" t="s">
        <v>921</v>
      </c>
      <c r="B31" s="11" t="s">
        <v>3689</v>
      </c>
      <c r="C31" s="349"/>
    </row>
    <row r="32" spans="1:3">
      <c r="A32" s="980" t="s">
        <v>926</v>
      </c>
      <c r="B32" s="11" t="s">
        <v>3690</v>
      </c>
      <c r="C32" s="349"/>
    </row>
    <row r="33" spans="1:3">
      <c r="A33" s="92"/>
      <c r="B33" s="11" t="s">
        <v>3691</v>
      </c>
      <c r="C33" s="349"/>
    </row>
    <row r="34" spans="1:3">
      <c r="A34" s="92"/>
      <c r="B34" s="11" t="s">
        <v>3692</v>
      </c>
      <c r="C34" s="349"/>
    </row>
    <row r="35" spans="1:3">
      <c r="A35" s="980" t="s">
        <v>931</v>
      </c>
      <c r="B35" s="11" t="s">
        <v>3693</v>
      </c>
      <c r="C35" s="349"/>
    </row>
    <row r="36" spans="1:3">
      <c r="A36" s="131"/>
      <c r="B36" s="298" t="s">
        <v>3694</v>
      </c>
      <c r="C36" s="299"/>
    </row>
    <row r="37" spans="1:3">
      <c r="A37" s="92"/>
      <c r="B37" s="11" t="s">
        <v>129</v>
      </c>
      <c r="C37" s="349"/>
    </row>
    <row r="38" spans="1:3">
      <c r="A38" s="92"/>
      <c r="B38" s="11" t="s">
        <v>3695</v>
      </c>
      <c r="C38" s="349"/>
    </row>
    <row r="39" spans="1:3">
      <c r="A39" s="92"/>
      <c r="B39" s="11" t="s">
        <v>3696</v>
      </c>
      <c r="C39" s="349"/>
    </row>
    <row r="40" spans="1:3">
      <c r="A40" s="1068"/>
      <c r="B40" s="30"/>
      <c r="C40" s="1069"/>
    </row>
    <row r="41" spans="1:3">
      <c r="A41" s="1068"/>
      <c r="B41" s="30"/>
      <c r="C41" s="1069"/>
    </row>
    <row r="42" spans="1:3">
      <c r="A42" s="1068"/>
      <c r="B42" s="30"/>
      <c r="C42" s="1069"/>
    </row>
    <row r="43" spans="1:3">
      <c r="A43" s="1068"/>
      <c r="B43" s="30"/>
      <c r="C43" s="1069"/>
    </row>
    <row r="44" spans="1:3">
      <c r="A44" s="1068"/>
      <c r="B44" s="30"/>
      <c r="C44" s="1069"/>
    </row>
    <row r="45" spans="1:3">
      <c r="A45" s="1068"/>
      <c r="B45" s="30"/>
      <c r="C45" s="1069"/>
    </row>
    <row r="46" spans="1:3">
      <c r="A46" s="1068"/>
      <c r="B46" s="30"/>
      <c r="C46" s="1069"/>
    </row>
    <row r="47" spans="1:3">
      <c r="A47" s="1068"/>
      <c r="B47" s="30"/>
      <c r="C47" s="1069"/>
    </row>
    <row r="48" spans="1:3">
      <c r="A48" s="1068"/>
      <c r="B48" s="30"/>
      <c r="C48" s="1069"/>
    </row>
    <row r="49" spans="1:3">
      <c r="A49" s="1068"/>
      <c r="B49" s="30"/>
      <c r="C49" s="1069"/>
    </row>
    <row r="50" spans="1:3">
      <c r="A50" s="1068"/>
      <c r="B50" s="30"/>
      <c r="C50" s="1069"/>
    </row>
    <row r="51" spans="1:3">
      <c r="A51" s="1068"/>
      <c r="B51" s="30"/>
      <c r="C51" s="1069"/>
    </row>
    <row r="52" spans="1:3">
      <c r="A52" s="1068"/>
      <c r="B52" s="30"/>
      <c r="C52" s="1069"/>
    </row>
    <row r="53" spans="1:3">
      <c r="A53" s="1068"/>
      <c r="B53" s="30"/>
      <c r="C53" s="1069"/>
    </row>
    <row r="54" spans="1:3">
      <c r="A54" s="1068"/>
      <c r="B54" s="30"/>
      <c r="C54" s="1069"/>
    </row>
    <row r="55" spans="1:3">
      <c r="A55" s="1068"/>
      <c r="B55" s="30"/>
      <c r="C55" s="1069"/>
    </row>
    <row r="56" spans="1:3">
      <c r="A56" s="1068"/>
      <c r="B56" s="30"/>
      <c r="C56" s="1069"/>
    </row>
    <row r="57" spans="1:3">
      <c r="A57" s="1068"/>
      <c r="B57" s="30"/>
      <c r="C57" s="1069"/>
    </row>
    <row r="58" spans="1:3" ht="15.75" thickBot="1">
      <c r="A58" s="1070"/>
      <c r="B58" s="1071"/>
      <c r="C58" s="1072"/>
    </row>
    <row r="59" spans="1:3">
      <c r="A59" s="11"/>
      <c r="B59" s="11"/>
      <c r="C59" s="877" t="s">
        <v>1527</v>
      </c>
    </row>
    <row r="60" spans="1:3">
      <c r="A60" s="126" t="s">
        <v>3697</v>
      </c>
      <c r="B60" s="126"/>
      <c r="C60" s="126"/>
    </row>
    <row r="65" spans="1:2">
      <c r="A65" s="11"/>
      <c r="B65" s="114"/>
    </row>
    <row r="68" spans="1:2">
      <c r="A68" s="11"/>
      <c r="B68" s="114"/>
    </row>
    <row r="69" spans="1:2">
      <c r="A69" s="11"/>
      <c r="B69" s="114"/>
    </row>
    <row r="70" spans="1:2">
      <c r="A70" s="11"/>
      <c r="B70" s="114"/>
    </row>
    <row r="71" spans="1:2">
      <c r="A71" s="11"/>
      <c r="B71" s="114"/>
    </row>
  </sheetData>
  <customSheetViews>
    <customSheetView guid="{2AF3F5E9-4F61-4561-B177-4F48CBC3D886}" scale="60" colorId="22" showPageBreaks="1" view="pageBreakPreview">
      <selection activeCell="H1" sqref="H1"/>
      <pageMargins left="0.4" right="0.4" top="0.3" bottom="0.3" header="0" footer="0"/>
      <printOptions horizontalCentered="1" verticalCentered="1"/>
      <pageSetup scale="67" orientation="portrait" r:id="rId1"/>
      <headerFooter alignWithMargins="0"/>
    </customSheetView>
    <customSheetView guid="{D7BBBF77-F838-4AB2-B5F9-DD407B90DD55}" scale="60" colorId="22" showPageBreaks="1" view="pageBreakPreview">
      <selection activeCell="H1" sqref="H1"/>
      <pageMargins left="0.4" right="0.4" top="0.3" bottom="0.3" header="0" footer="0"/>
      <printOptions horizontalCentered="1" verticalCentered="1"/>
      <pageSetup scale="67" orientation="portrait" r:id="rId2"/>
      <headerFooter alignWithMargins="0"/>
    </customSheetView>
    <customSheetView guid="{4C413893-8AAD-4C6B-9F27-B589EDCD884E}" scale="87" colorId="22" topLeftCell="A16">
      <selection activeCell="A2" sqref="A2"/>
      <pageMargins left="0.4" right="0.4" top="0.3" bottom="0.3" header="0" footer="0"/>
      <printOptions horizontalCentered="1" verticalCentered="1"/>
      <pageSetup scale="76" orientation="portrait" r:id="rId3"/>
      <headerFooter alignWithMargins="0"/>
    </customSheetView>
    <customSheetView guid="{A5549170-DBF5-42F1-9039-D999624B11D4}" scale="87" colorId="22">
      <selection activeCell="A2" sqref="A2"/>
      <pageMargins left="0.4" right="0.4" top="0.3" bottom="0.3" header="0" footer="0"/>
      <printOptions horizontalCentered="1" verticalCentered="1"/>
      <pageSetup scale="76" orientation="portrait" r:id="rId4"/>
      <headerFooter alignWithMargins="0"/>
    </customSheetView>
    <customSheetView guid="{A483E518-C1FA-4CA5-BC5D-12DF2516F4BA}" scale="60" colorId="22" showPageBreaks="1" view="pageBreakPreview">
      <selection activeCell="H1" sqref="H1"/>
      <pageMargins left="0.4" right="0.4" top="0.3" bottom="0.3" header="0" footer="0"/>
      <printOptions horizontalCentered="1" verticalCentered="1"/>
      <pageSetup scale="67" orientation="portrait" r:id="rId5"/>
      <headerFooter alignWithMargins="0"/>
    </customSheetView>
    <customSheetView guid="{7F4D4B31-14C7-431F-8554-797D686306A3}" scale="60" colorId="22" showPageBreaks="1" view="pageBreakPreview">
      <selection activeCell="H1" sqref="H1"/>
      <pageMargins left="0.4" right="0.4" top="0.3" bottom="0.3" header="0" footer="0"/>
      <printOptions horizontalCentered="1" verticalCentered="1"/>
      <pageSetup scale="67" orientation="portrait" r:id="rId6"/>
      <headerFooter alignWithMargins="0"/>
    </customSheetView>
  </customSheetViews>
  <phoneticPr fontId="83" type="noConversion"/>
  <printOptions horizontalCentered="1" verticalCentered="1"/>
  <pageMargins left="0.4" right="0.4" top="0.3" bottom="0.3" header="0" footer="0"/>
  <pageSetup scale="67" orientation="portrait" r:id="rId7"/>
  <headerFooter alignWithMargins="0"/>
  <customProperties>
    <customPr name="_pios_id" r:id="rId8"/>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74"/>
  <sheetViews>
    <sheetView workbookViewId="0"/>
  </sheetViews>
  <sheetFormatPr defaultColWidth="9.77734375" defaultRowHeight="15"/>
  <cols>
    <col min="1" max="1" width="4.77734375" customWidth="1"/>
    <col min="2" max="2" width="1.77734375" customWidth="1"/>
    <col min="3" max="3" width="60.77734375" customWidth="1"/>
    <col min="4" max="4" width="28.5546875" customWidth="1"/>
    <col min="5" max="5" width="2.77734375" customWidth="1"/>
    <col min="6" max="6" width="18.77734375" customWidth="1"/>
    <col min="7" max="7" width="1.77734375" customWidth="1"/>
    <col min="9" max="9" width="10.21875" bestFit="1" customWidth="1"/>
  </cols>
  <sheetData>
    <row r="1" spans="1:11" ht="15.75" thickBot="1">
      <c r="A1" t="str">
        <f>'Data sheet'!A53</f>
        <v>Annual Report of New York American Water Company, Inc.  - Service Area 2                          Year Ended  December 31, 2018</v>
      </c>
      <c r="B1" s="251"/>
      <c r="C1" s="251"/>
      <c r="D1" s="251"/>
      <c r="E1" s="251"/>
      <c r="F1" s="251"/>
      <c r="G1" s="251"/>
    </row>
    <row r="2" spans="1:11">
      <c r="A2" s="231"/>
      <c r="B2" s="244"/>
      <c r="C2" s="244"/>
      <c r="D2" s="244"/>
      <c r="E2" s="244"/>
      <c r="F2" s="244"/>
      <c r="G2" s="233"/>
    </row>
    <row r="3" spans="1:11" ht="18">
      <c r="A3" s="1091" t="s">
        <v>3698</v>
      </c>
      <c r="B3" s="8"/>
      <c r="C3" s="1092"/>
      <c r="D3" s="1092"/>
      <c r="E3" s="8"/>
      <c r="F3" s="8"/>
      <c r="G3" s="235"/>
    </row>
    <row r="4" spans="1:11">
      <c r="A4" s="829"/>
      <c r="B4" s="251"/>
      <c r="C4" s="251"/>
      <c r="D4" s="251"/>
      <c r="E4" s="251"/>
      <c r="F4" s="251"/>
      <c r="G4" s="252"/>
    </row>
    <row r="5" spans="1:11">
      <c r="A5" s="270"/>
      <c r="E5" s="705"/>
      <c r="F5" s="712" t="s">
        <v>1133</v>
      </c>
      <c r="G5" s="236"/>
    </row>
    <row r="6" spans="1:11">
      <c r="A6" s="834" t="s">
        <v>1122</v>
      </c>
      <c r="B6" s="705"/>
      <c r="C6" s="712" t="s">
        <v>1696</v>
      </c>
      <c r="E6" s="705"/>
      <c r="F6" s="712" t="s">
        <v>3699</v>
      </c>
      <c r="G6" s="236"/>
    </row>
    <row r="7" spans="1:11">
      <c r="A7" s="704" t="s">
        <v>1134</v>
      </c>
      <c r="B7" s="709"/>
      <c r="C7" s="1126" t="s">
        <v>3281</v>
      </c>
      <c r="D7" s="251"/>
      <c r="E7" s="709"/>
      <c r="F7" s="1126" t="s">
        <v>3282</v>
      </c>
      <c r="G7" s="252"/>
    </row>
    <row r="8" spans="1:11" ht="18">
      <c r="A8" s="239"/>
      <c r="B8" s="705"/>
      <c r="C8" s="1243" t="s">
        <v>3700</v>
      </c>
      <c r="D8" s="1083"/>
      <c r="E8" s="705"/>
      <c r="G8" s="236"/>
      <c r="K8" s="229"/>
    </row>
    <row r="9" spans="1:11">
      <c r="A9" s="239"/>
      <c r="B9" s="705"/>
      <c r="C9" t="s">
        <v>3701</v>
      </c>
      <c r="E9" s="705"/>
      <c r="G9" s="236"/>
      <c r="K9" s="229"/>
    </row>
    <row r="10" spans="1:11">
      <c r="A10" s="703" t="s">
        <v>3437</v>
      </c>
      <c r="B10" s="705"/>
      <c r="C10" t="s">
        <v>3702</v>
      </c>
      <c r="E10" s="1221" t="s">
        <v>1786</v>
      </c>
      <c r="F10" s="2369">
        <v>2581527</v>
      </c>
      <c r="G10" s="236"/>
      <c r="H10" s="229"/>
      <c r="I10" s="229"/>
      <c r="J10" s="1564"/>
      <c r="K10" s="229"/>
    </row>
    <row r="11" spans="1:11">
      <c r="A11" s="703" t="s">
        <v>3438</v>
      </c>
      <c r="B11" s="705"/>
      <c r="C11" t="s">
        <v>3703</v>
      </c>
      <c r="E11" s="1221" t="s">
        <v>1786</v>
      </c>
      <c r="F11" s="2370">
        <v>0</v>
      </c>
      <c r="G11" s="236"/>
    </row>
    <row r="12" spans="1:11">
      <c r="A12" s="703" t="s">
        <v>3439</v>
      </c>
      <c r="B12" s="705"/>
      <c r="C12" t="s">
        <v>3704</v>
      </c>
      <c r="E12" s="1221" t="s">
        <v>1786</v>
      </c>
      <c r="F12" s="2370">
        <v>0</v>
      </c>
      <c r="G12" s="236"/>
    </row>
    <row r="13" spans="1:11">
      <c r="A13" s="703" t="s">
        <v>3440</v>
      </c>
      <c r="B13" s="705"/>
      <c r="C13" t="s">
        <v>3705</v>
      </c>
      <c r="E13" s="1221" t="s">
        <v>1786</v>
      </c>
      <c r="F13" s="2370">
        <v>4637990</v>
      </c>
      <c r="G13" s="236"/>
      <c r="H13" s="229"/>
      <c r="I13" s="1691"/>
    </row>
    <row r="14" spans="1:11">
      <c r="A14" s="239"/>
      <c r="B14" s="705"/>
      <c r="C14" t="s">
        <v>3706</v>
      </c>
      <c r="E14" s="705"/>
      <c r="F14" s="2371"/>
      <c r="G14" s="236"/>
    </row>
    <row r="15" spans="1:11">
      <c r="A15" s="703" t="s">
        <v>3441</v>
      </c>
      <c r="B15" s="705"/>
      <c r="C15" t="s">
        <v>3707</v>
      </c>
      <c r="E15" s="1221" t="s">
        <v>1786</v>
      </c>
      <c r="F15" s="2370">
        <f>+'366'!E36</f>
        <v>2231154.9000000004</v>
      </c>
      <c r="G15" s="236"/>
      <c r="I15" s="229"/>
      <c r="J15" s="1702"/>
    </row>
    <row r="16" spans="1:11">
      <c r="A16" s="703" t="s">
        <v>3442</v>
      </c>
      <c r="B16" s="705"/>
      <c r="C16" t="s">
        <v>3199</v>
      </c>
      <c r="E16" s="1221" t="s">
        <v>1786</v>
      </c>
      <c r="F16" s="2370"/>
      <c r="G16" s="236"/>
    </row>
    <row r="17" spans="1:13">
      <c r="A17" s="703" t="s">
        <v>3443</v>
      </c>
      <c r="B17" s="705"/>
      <c r="C17" t="s">
        <v>3708</v>
      </c>
      <c r="E17" s="1221" t="s">
        <v>1786</v>
      </c>
      <c r="F17" s="2370"/>
      <c r="G17" s="236"/>
    </row>
    <row r="18" spans="1:13">
      <c r="A18" s="703" t="s">
        <v>3444</v>
      </c>
      <c r="B18" s="705"/>
      <c r="C18" t="s">
        <v>3709</v>
      </c>
      <c r="E18" s="1221" t="s">
        <v>1786</v>
      </c>
      <c r="F18" s="2370"/>
      <c r="G18" s="236"/>
    </row>
    <row r="19" spans="1:13">
      <c r="A19" s="703" t="s">
        <v>3445</v>
      </c>
      <c r="B19" s="705"/>
      <c r="C19" t="s">
        <v>1794</v>
      </c>
      <c r="E19" s="1221" t="s">
        <v>1786</v>
      </c>
      <c r="F19" s="2370"/>
      <c r="G19" s="236"/>
    </row>
    <row r="20" spans="1:13">
      <c r="A20" s="703" t="s">
        <v>3446</v>
      </c>
      <c r="B20" s="705"/>
      <c r="C20" t="s">
        <v>1796</v>
      </c>
      <c r="E20" s="1221" t="s">
        <v>1786</v>
      </c>
      <c r="F20" s="2370"/>
      <c r="G20" s="236"/>
    </row>
    <row r="21" spans="1:13">
      <c r="A21" s="703" t="s">
        <v>3447</v>
      </c>
      <c r="B21" s="705"/>
      <c r="C21" t="s">
        <v>3710</v>
      </c>
      <c r="E21" s="1221" t="s">
        <v>1786</v>
      </c>
      <c r="F21" s="2370"/>
      <c r="G21" s="236"/>
    </row>
    <row r="22" spans="1:13">
      <c r="A22" s="703" t="s">
        <v>3448</v>
      </c>
      <c r="B22" s="705"/>
      <c r="C22" t="s">
        <v>3711</v>
      </c>
      <c r="E22" s="1221" t="s">
        <v>1786</v>
      </c>
      <c r="F22" s="2370"/>
      <c r="G22" s="236"/>
    </row>
    <row r="23" spans="1:13">
      <c r="A23" s="703" t="s">
        <v>3449</v>
      </c>
      <c r="B23" s="705"/>
      <c r="C23" t="s">
        <v>3712</v>
      </c>
      <c r="E23" s="705"/>
      <c r="F23" s="2372">
        <v>43465</v>
      </c>
      <c r="G23" s="236"/>
      <c r="H23" s="229"/>
    </row>
    <row r="24" spans="1:13">
      <c r="A24" s="703" t="s">
        <v>3450</v>
      </c>
      <c r="B24" s="705"/>
      <c r="C24" t="s">
        <v>3713</v>
      </c>
      <c r="E24" s="705"/>
      <c r="F24" s="2373">
        <v>3.73E-2</v>
      </c>
      <c r="G24" s="236"/>
      <c r="H24" s="229"/>
      <c r="I24" s="229"/>
    </row>
    <row r="25" spans="1:13">
      <c r="A25" s="703" t="s">
        <v>3451</v>
      </c>
      <c r="B25" s="705"/>
      <c r="C25" t="s">
        <v>3714</v>
      </c>
      <c r="E25" s="705"/>
      <c r="F25" s="2373">
        <v>4.6100000000000002E-2</v>
      </c>
      <c r="G25" s="236"/>
      <c r="H25" s="229"/>
      <c r="I25" s="229"/>
    </row>
    <row r="26" spans="1:13" ht="15.75">
      <c r="A26" s="703" t="s">
        <v>3452</v>
      </c>
      <c r="B26" s="705"/>
      <c r="C26" t="s">
        <v>3715</v>
      </c>
      <c r="E26" s="705"/>
      <c r="F26" s="2373">
        <v>8.8099999999999998E-2</v>
      </c>
      <c r="G26" s="236"/>
      <c r="H26" s="229"/>
      <c r="I26" s="229"/>
      <c r="M26" s="2273"/>
    </row>
    <row r="27" spans="1:13">
      <c r="A27" s="703" t="s">
        <v>3453</v>
      </c>
      <c r="B27" s="705"/>
      <c r="C27" t="s">
        <v>414</v>
      </c>
      <c r="E27" s="705"/>
      <c r="F27" s="2374" t="s">
        <v>1</v>
      </c>
      <c r="G27" s="236"/>
    </row>
    <row r="28" spans="1:13" ht="18">
      <c r="A28" s="239"/>
      <c r="B28" s="705"/>
      <c r="C28" s="1243" t="s">
        <v>3716</v>
      </c>
      <c r="D28" s="1083"/>
      <c r="E28" s="705"/>
      <c r="F28" s="2371"/>
      <c r="G28" s="236"/>
    </row>
    <row r="29" spans="1:13">
      <c r="A29" s="703" t="s">
        <v>3454</v>
      </c>
      <c r="B29" s="705"/>
      <c r="C29" t="s">
        <v>923</v>
      </c>
      <c r="E29" s="1221" t="s">
        <v>1786</v>
      </c>
      <c r="F29" s="2371">
        <v>28286</v>
      </c>
      <c r="G29" s="236"/>
      <c r="I29" s="229"/>
    </row>
    <row r="30" spans="1:13">
      <c r="A30" s="703" t="s">
        <v>3455</v>
      </c>
      <c r="B30" s="705"/>
      <c r="C30" t="s">
        <v>925</v>
      </c>
      <c r="E30" s="705"/>
      <c r="F30" s="2371">
        <v>95932</v>
      </c>
      <c r="G30" s="236"/>
      <c r="I30" s="229"/>
    </row>
    <row r="31" spans="1:13">
      <c r="A31" s="703" t="s">
        <v>3456</v>
      </c>
      <c r="B31" s="705"/>
      <c r="C31" t="s">
        <v>3717</v>
      </c>
      <c r="E31" s="705"/>
      <c r="F31" s="2371">
        <v>-222074</v>
      </c>
      <c r="G31" s="236"/>
      <c r="I31" s="229"/>
    </row>
    <row r="32" spans="1:13">
      <c r="A32" s="703" t="s">
        <v>3457</v>
      </c>
      <c r="B32" s="705"/>
      <c r="C32" t="s">
        <v>930</v>
      </c>
      <c r="E32" s="705"/>
      <c r="F32" s="2371"/>
      <c r="G32" s="236"/>
    </row>
    <row r="33" spans="1:9">
      <c r="A33" s="703" t="s">
        <v>3458</v>
      </c>
      <c r="B33" s="705"/>
      <c r="C33" t="s">
        <v>1303</v>
      </c>
      <c r="E33" s="705"/>
      <c r="F33" s="2371"/>
      <c r="G33" s="236"/>
    </row>
    <row r="34" spans="1:9">
      <c r="A34" s="703" t="s">
        <v>3459</v>
      </c>
      <c r="B34" s="705"/>
      <c r="C34" t="s">
        <v>1306</v>
      </c>
      <c r="E34" s="705"/>
      <c r="F34" s="2371">
        <v>-254471</v>
      </c>
      <c r="G34" s="236"/>
      <c r="I34" s="229"/>
    </row>
    <row r="35" spans="1:9">
      <c r="A35" s="703" t="s">
        <v>3460</v>
      </c>
      <c r="B35" s="705"/>
      <c r="C35" t="s">
        <v>3718</v>
      </c>
      <c r="E35" s="705"/>
      <c r="F35" s="2371">
        <v>-167925</v>
      </c>
      <c r="G35" s="236"/>
      <c r="I35" s="229"/>
    </row>
    <row r="36" spans="1:9">
      <c r="A36" s="703" t="s">
        <v>3461</v>
      </c>
      <c r="B36" s="705"/>
      <c r="C36" t="s">
        <v>3719</v>
      </c>
      <c r="E36" s="705"/>
      <c r="F36" s="2371"/>
      <c r="G36" s="236"/>
    </row>
    <row r="37" spans="1:9" ht="18">
      <c r="A37" s="704" t="s">
        <v>2825</v>
      </c>
      <c r="B37" s="709"/>
      <c r="C37" s="1244" t="s">
        <v>3720</v>
      </c>
      <c r="D37" s="1093"/>
      <c r="E37" s="1123" t="s">
        <v>1786</v>
      </c>
      <c r="F37" s="2368">
        <f>SUM(F29:F36)</f>
        <v>-520252</v>
      </c>
      <c r="G37" s="252"/>
      <c r="I37" s="229"/>
    </row>
    <row r="38" spans="1:9" ht="18">
      <c r="A38" s="239"/>
      <c r="B38" s="705"/>
      <c r="C38" s="1083"/>
      <c r="D38" s="1083"/>
      <c r="G38" s="236"/>
    </row>
    <row r="39" spans="1:9" ht="18">
      <c r="A39" s="239"/>
      <c r="B39" s="705"/>
      <c r="C39" s="1083"/>
      <c r="D39" s="1083"/>
      <c r="G39" s="236"/>
    </row>
    <row r="40" spans="1:9" ht="18">
      <c r="A40" s="239"/>
      <c r="B40" s="705"/>
      <c r="C40" s="1083"/>
      <c r="D40" s="1083"/>
      <c r="G40" s="236"/>
    </row>
    <row r="41" spans="1:9" ht="18">
      <c r="A41" s="239"/>
      <c r="B41" s="705"/>
      <c r="C41" s="1083"/>
      <c r="D41" s="1083"/>
      <c r="G41" s="236"/>
    </row>
    <row r="42" spans="1:9" ht="18">
      <c r="A42" s="239"/>
      <c r="B42" s="705"/>
      <c r="C42" s="1083"/>
      <c r="D42" s="1083"/>
      <c r="G42" s="236"/>
    </row>
    <row r="43" spans="1:9" ht="18">
      <c r="A43" s="239"/>
      <c r="B43" s="705"/>
      <c r="C43" s="1083"/>
      <c r="D43" s="1083"/>
      <c r="G43" s="236"/>
    </row>
    <row r="44" spans="1:9" ht="18">
      <c r="A44" s="239"/>
      <c r="B44" s="705"/>
      <c r="C44" s="1083"/>
      <c r="D44" s="1083"/>
      <c r="G44" s="236"/>
    </row>
    <row r="45" spans="1:9" ht="18">
      <c r="A45" s="239"/>
      <c r="B45" s="705"/>
      <c r="C45" s="1083"/>
      <c r="D45" s="1083"/>
      <c r="G45" s="236"/>
    </row>
    <row r="46" spans="1:9" ht="18">
      <c r="A46" s="239"/>
      <c r="B46" s="705"/>
      <c r="C46" s="1083"/>
      <c r="D46" s="1083"/>
      <c r="G46" s="236"/>
    </row>
    <row r="47" spans="1:9" ht="18">
      <c r="A47" s="239"/>
      <c r="B47" s="705"/>
      <c r="C47" s="1083"/>
      <c r="D47" s="1083"/>
      <c r="G47" s="236"/>
    </row>
    <row r="48" spans="1:9" ht="18">
      <c r="A48" s="239"/>
      <c r="B48" s="705"/>
      <c r="C48" s="1083"/>
      <c r="D48" s="1083"/>
      <c r="G48" s="236"/>
    </row>
    <row r="49" spans="1:7" ht="18">
      <c r="A49" s="239"/>
      <c r="B49" s="705"/>
      <c r="C49" s="1083"/>
      <c r="D49" s="1083"/>
      <c r="G49" s="236"/>
    </row>
    <row r="50" spans="1:7" ht="18">
      <c r="A50" s="239"/>
      <c r="B50" s="705"/>
      <c r="C50" s="1083"/>
      <c r="D50" s="1083"/>
      <c r="G50" s="236"/>
    </row>
    <row r="51" spans="1:7" ht="18">
      <c r="A51" s="239"/>
      <c r="B51" s="705"/>
      <c r="C51" s="1083"/>
      <c r="D51" s="1083"/>
      <c r="G51" s="236"/>
    </row>
    <row r="52" spans="1:7" ht="18">
      <c r="A52" s="239"/>
      <c r="B52" s="705"/>
      <c r="C52" s="1083"/>
      <c r="D52" s="1083"/>
      <c r="G52" s="236"/>
    </row>
    <row r="53" spans="1:7" ht="18">
      <c r="A53" s="239"/>
      <c r="B53" s="705"/>
      <c r="C53" s="1083"/>
      <c r="D53" s="1083"/>
      <c r="G53" s="236"/>
    </row>
    <row r="54" spans="1:7" ht="18">
      <c r="A54" s="239"/>
      <c r="B54" s="705"/>
      <c r="C54" s="1083"/>
      <c r="D54" s="1083"/>
      <c r="G54" s="236"/>
    </row>
    <row r="55" spans="1:7" ht="18">
      <c r="A55" s="239"/>
      <c r="B55" s="705"/>
      <c r="C55" s="1083"/>
      <c r="D55" s="1083"/>
      <c r="G55" s="236"/>
    </row>
    <row r="56" spans="1:7" ht="18">
      <c r="A56" s="239"/>
      <c r="B56" s="705"/>
      <c r="C56" s="1083"/>
      <c r="D56" s="1083"/>
      <c r="G56" s="236"/>
    </row>
    <row r="57" spans="1:7" ht="18">
      <c r="A57" s="239"/>
      <c r="B57" s="705"/>
      <c r="C57" s="1083"/>
      <c r="D57" s="1083"/>
      <c r="G57" s="236"/>
    </row>
    <row r="58" spans="1:7" ht="18">
      <c r="A58" s="239"/>
      <c r="B58" s="705"/>
      <c r="C58" s="1083"/>
      <c r="D58" s="1083"/>
      <c r="G58" s="236"/>
    </row>
    <row r="59" spans="1:7" ht="18">
      <c r="A59" s="239"/>
      <c r="B59" s="705"/>
      <c r="C59" s="1083"/>
      <c r="D59" s="1083"/>
      <c r="G59" s="236"/>
    </row>
    <row r="60" spans="1:7" ht="18">
      <c r="A60" s="239"/>
      <c r="B60" s="705"/>
      <c r="C60" s="1083"/>
      <c r="D60" s="1083"/>
      <c r="G60" s="236"/>
    </row>
    <row r="61" spans="1:7" ht="18">
      <c r="A61" s="239"/>
      <c r="B61" s="705"/>
      <c r="C61" s="1083"/>
      <c r="D61" s="1083"/>
      <c r="G61" s="236"/>
    </row>
    <row r="62" spans="1:7" ht="18.75" thickBot="1">
      <c r="A62" s="240"/>
      <c r="B62" s="851"/>
      <c r="C62" s="1095"/>
      <c r="D62" s="1095"/>
      <c r="E62" s="290"/>
      <c r="F62" s="290"/>
      <c r="G62" s="242"/>
    </row>
    <row r="63" spans="1:7">
      <c r="A63" t="s">
        <v>1527</v>
      </c>
    </row>
    <row r="64" spans="1:7">
      <c r="A64" s="8" t="s">
        <v>3721</v>
      </c>
      <c r="B64" s="8"/>
      <c r="C64" s="8"/>
      <c r="D64" s="8"/>
      <c r="E64" s="8"/>
      <c r="F64" s="8"/>
      <c r="G64" s="8"/>
    </row>
    <row r="68" spans="3:3">
      <c r="C68" s="265"/>
    </row>
    <row r="71" spans="3:3">
      <c r="C71" s="265"/>
    </row>
    <row r="72" spans="3:3">
      <c r="C72" s="265"/>
    </row>
    <row r="73" spans="3:3">
      <c r="C73" s="265"/>
    </row>
    <row r="74" spans="3:3">
      <c r="C74" s="265"/>
    </row>
  </sheetData>
  <customSheetViews>
    <customSheetView guid="{2AF3F5E9-4F61-4561-B177-4F48CBC3D886}" scale="60" colorId="22" showPageBreaks="1" view="pageBreakPreview">
      <selection activeCell="I14" sqref="I14"/>
      <pageMargins left="0.4" right="0.4" top="0.3" bottom="0.3" header="0" footer="0"/>
      <printOptions horizontalCentered="1" verticalCentered="1"/>
      <pageSetup scale="68" orientation="portrait" r:id="rId1"/>
      <headerFooter alignWithMargins="0"/>
    </customSheetView>
    <customSheetView guid="{D7BBBF77-F838-4AB2-B5F9-DD407B90DD55}" scale="60" colorId="22" showPageBreaks="1" view="pageBreakPreview">
      <selection activeCell="I14" sqref="I14"/>
      <pageMargins left="0.4" right="0.4" top="0.3" bottom="0.3" header="0" footer="0"/>
      <printOptions horizontalCentered="1" verticalCentered="1"/>
      <pageSetup scale="68" orientation="portrait" r:id="rId2"/>
      <headerFooter alignWithMargins="0"/>
    </customSheetView>
    <customSheetView guid="{4C413893-8AAD-4C6B-9F27-B589EDCD884E}" scale="87" colorId="22" showPageBreaks="1">
      <selection activeCell="F38" sqref="F38"/>
      <pageMargins left="0.4" right="0.4" top="0.3" bottom="0.3" header="0" footer="0"/>
      <printOptions horizontalCentered="1" verticalCentered="1"/>
      <pageSetup scale="68" orientation="portrait" r:id="rId3"/>
      <headerFooter alignWithMargins="0"/>
    </customSheetView>
    <customSheetView guid="{A5549170-DBF5-42F1-9039-D999624B11D4}" scale="87" colorId="22">
      <selection activeCell="F37" sqref="F37"/>
      <pageMargins left="0.4" right="0.4" top="0.3" bottom="0.3" header="0" footer="0"/>
      <printOptions horizontalCentered="1" verticalCentered="1"/>
      <pageSetup scale="68" orientation="portrait" r:id="rId4"/>
      <headerFooter alignWithMargins="0"/>
    </customSheetView>
    <customSheetView guid="{A483E518-C1FA-4CA5-BC5D-12DF2516F4BA}" scale="60" colorId="22" showPageBreaks="1" view="pageBreakPreview">
      <selection activeCell="F10" sqref="F10"/>
      <pageMargins left="0.4" right="0.4" top="0.3" bottom="0.3" header="0" footer="0"/>
      <printOptions horizontalCentered="1" verticalCentered="1"/>
      <pageSetup scale="68" orientation="portrait" r:id="rId5"/>
      <headerFooter alignWithMargins="0"/>
    </customSheetView>
    <customSheetView guid="{7F4D4B31-14C7-431F-8554-797D686306A3}" scale="60" colorId="22" showPageBreaks="1" view="pageBreakPreview">
      <selection activeCell="J25" sqref="J25"/>
      <pageMargins left="0.4" right="0.4" top="0.3" bottom="0.3" header="0" footer="0"/>
      <printOptions horizontalCentered="1" verticalCentered="1"/>
      <pageSetup scale="68" orientation="portrait" r:id="rId6"/>
      <headerFooter alignWithMargins="0"/>
    </customSheetView>
  </customSheetViews>
  <phoneticPr fontId="83" type="noConversion"/>
  <printOptions horizontalCentered="1" verticalCentered="1"/>
  <pageMargins left="0.4" right="0.4" top="0.3" bottom="0.3" header="0" footer="0"/>
  <pageSetup scale="68" orientation="portrait" r:id="rId7"/>
  <headerFooter alignWithMargins="0"/>
  <customProperties>
    <customPr name="_pios_id" r:id="rId8"/>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F58"/>
  <sheetViews>
    <sheetView workbookViewId="0"/>
  </sheetViews>
  <sheetFormatPr defaultColWidth="8.88671875" defaultRowHeight="15"/>
  <cols>
    <col min="1" max="2" width="2.77734375" customWidth="1"/>
    <col min="3" max="3" width="33.77734375" customWidth="1"/>
    <col min="4" max="4" width="24" customWidth="1"/>
    <col min="5" max="5" width="15.77734375" customWidth="1"/>
    <col min="6" max="6" width="42.44140625" customWidth="1"/>
  </cols>
  <sheetData>
    <row r="1" spans="2:6" ht="15.75" thickBot="1">
      <c r="B1" t="str">
        <f>'Data sheet'!A53</f>
        <v>Annual Report of New York American Water Company, Inc.  - Service Area 2                          Year Ended  December 31, 2018</v>
      </c>
    </row>
    <row r="2" spans="2:6">
      <c r="B2" s="89"/>
      <c r="C2" s="90"/>
      <c r="D2" s="90"/>
      <c r="E2" s="90"/>
      <c r="F2" s="91"/>
    </row>
    <row r="3" spans="2:6" ht="15.75">
      <c r="B3" s="125" t="s">
        <v>1269</v>
      </c>
      <c r="C3" s="126"/>
      <c r="D3" s="126"/>
      <c r="E3" s="126"/>
      <c r="F3" s="127"/>
    </row>
    <row r="4" spans="2:6">
      <c r="B4" s="128"/>
      <c r="C4" s="129"/>
      <c r="D4" s="129"/>
      <c r="E4" s="129"/>
      <c r="F4" s="130"/>
    </row>
    <row r="5" spans="2:6">
      <c r="B5" s="92"/>
      <c r="C5" s="1167" t="s">
        <v>1270</v>
      </c>
      <c r="D5" s="126"/>
      <c r="E5" s="126"/>
      <c r="F5" s="127"/>
    </row>
    <row r="6" spans="2:6">
      <c r="B6" s="92"/>
      <c r="C6" s="1167" t="s">
        <v>1271</v>
      </c>
      <c r="D6" s="126"/>
      <c r="E6" s="126"/>
      <c r="F6" s="127"/>
    </row>
    <row r="7" spans="2:6">
      <c r="B7" s="92"/>
      <c r="C7" s="1167" t="s">
        <v>1272</v>
      </c>
      <c r="D7" s="126"/>
      <c r="E7" s="126"/>
      <c r="F7" s="127"/>
    </row>
    <row r="8" spans="2:6">
      <c r="B8" s="92"/>
      <c r="C8" s="1167" t="s">
        <v>1273</v>
      </c>
      <c r="D8" s="126"/>
      <c r="E8" s="126"/>
      <c r="F8" s="127"/>
    </row>
    <row r="9" spans="2:6">
      <c r="B9" s="92"/>
      <c r="C9" s="126"/>
      <c r="D9" s="126"/>
      <c r="E9" s="126"/>
      <c r="F9" s="127"/>
    </row>
    <row r="10" spans="2:6">
      <c r="B10" s="92"/>
      <c r="C10" s="1668" t="s">
        <v>4456</v>
      </c>
      <c r="D10" s="126"/>
      <c r="E10" s="126"/>
      <c r="F10" s="127"/>
    </row>
    <row r="11" spans="2:6">
      <c r="B11" s="92"/>
      <c r="C11" s="1668" t="s">
        <v>3956</v>
      </c>
      <c r="D11" s="126"/>
      <c r="E11" s="126"/>
      <c r="F11" s="127"/>
    </row>
    <row r="12" spans="2:6">
      <c r="B12" s="92"/>
      <c r="C12" s="1668" t="s">
        <v>4563</v>
      </c>
      <c r="D12" s="126"/>
      <c r="E12" s="126"/>
      <c r="F12" s="127"/>
    </row>
    <row r="13" spans="2:6">
      <c r="B13" s="92"/>
      <c r="C13" s="1668" t="s">
        <v>4564</v>
      </c>
      <c r="D13" s="126"/>
      <c r="E13" s="126"/>
      <c r="F13" s="127"/>
    </row>
    <row r="14" spans="2:6">
      <c r="B14" s="92"/>
      <c r="C14" s="126"/>
      <c r="D14" s="126"/>
      <c r="E14" s="126"/>
      <c r="F14" s="127"/>
    </row>
    <row r="15" spans="2:6">
      <c r="B15" s="131"/>
      <c r="C15" s="129"/>
      <c r="D15" s="129"/>
      <c r="E15" s="129"/>
      <c r="F15" s="130"/>
    </row>
    <row r="16" spans="2:6">
      <c r="B16" s="92"/>
      <c r="C16" s="1167" t="s">
        <v>1274</v>
      </c>
      <c r="D16" s="126"/>
      <c r="E16" s="126"/>
      <c r="F16" s="127"/>
    </row>
    <row r="17" spans="2:6">
      <c r="B17" s="92"/>
      <c r="C17" s="1167" t="s">
        <v>1275</v>
      </c>
      <c r="D17" s="126"/>
      <c r="E17" s="126"/>
      <c r="F17" s="127"/>
    </row>
    <row r="18" spans="2:6">
      <c r="B18" s="92"/>
      <c r="C18" s="1167" t="s">
        <v>1276</v>
      </c>
      <c r="D18" s="126"/>
      <c r="E18" s="126"/>
      <c r="F18" s="127"/>
    </row>
    <row r="19" spans="2:6">
      <c r="B19" s="92"/>
      <c r="C19" s="1167" t="s">
        <v>1277</v>
      </c>
      <c r="D19" s="126"/>
      <c r="E19" s="126"/>
      <c r="F19" s="127"/>
    </row>
    <row r="20" spans="2:6">
      <c r="B20" s="92"/>
      <c r="C20" s="114" t="s">
        <v>4127</v>
      </c>
      <c r="D20" s="126"/>
      <c r="E20" s="114" t="s">
        <v>4222</v>
      </c>
      <c r="F20" s="127"/>
    </row>
    <row r="21" spans="2:6">
      <c r="B21" s="92"/>
      <c r="C21" s="1167" t="s">
        <v>959</v>
      </c>
      <c r="D21" s="114"/>
      <c r="E21" s="114" t="s">
        <v>959</v>
      </c>
      <c r="F21" s="127"/>
    </row>
    <row r="22" spans="2:6">
      <c r="B22" s="92"/>
      <c r="C22" s="1167" t="s">
        <v>960</v>
      </c>
      <c r="D22" s="114"/>
      <c r="E22" s="114" t="s">
        <v>4223</v>
      </c>
      <c r="F22" s="127"/>
    </row>
    <row r="23" spans="2:6">
      <c r="B23" s="92"/>
      <c r="C23" s="1167" t="s">
        <v>961</v>
      </c>
      <c r="D23" s="114"/>
      <c r="E23" s="114" t="s">
        <v>4224</v>
      </c>
      <c r="F23" s="127"/>
    </row>
    <row r="24" spans="2:6">
      <c r="B24" s="92"/>
      <c r="C24" s="126"/>
      <c r="D24" s="126"/>
      <c r="E24" s="126"/>
      <c r="F24" s="127"/>
    </row>
    <row r="25" spans="2:6">
      <c r="B25" s="131"/>
      <c r="C25" s="129"/>
      <c r="D25" s="129"/>
      <c r="E25" s="129"/>
      <c r="F25" s="130"/>
    </row>
    <row r="26" spans="2:6">
      <c r="B26" s="92"/>
      <c r="C26" s="1167" t="s">
        <v>1278</v>
      </c>
      <c r="D26" s="126"/>
      <c r="E26" s="126"/>
      <c r="F26" s="127"/>
    </row>
    <row r="27" spans="2:6">
      <c r="B27" s="92"/>
      <c r="C27" s="1167" t="s">
        <v>1279</v>
      </c>
      <c r="D27" s="126"/>
      <c r="E27" s="126"/>
      <c r="F27" s="127"/>
    </row>
    <row r="28" spans="2:6">
      <c r="B28" s="92"/>
      <c r="C28" s="1167" t="s">
        <v>1280</v>
      </c>
      <c r="D28" s="126"/>
      <c r="E28" s="126"/>
      <c r="F28" s="127"/>
    </row>
    <row r="29" spans="2:6">
      <c r="B29" s="92"/>
      <c r="C29" s="1167" t="s">
        <v>1281</v>
      </c>
      <c r="D29" s="126"/>
      <c r="E29" s="126"/>
      <c r="F29" s="127"/>
    </row>
    <row r="30" spans="2:6">
      <c r="B30" s="92"/>
      <c r="C30" s="126"/>
      <c r="D30" s="126"/>
      <c r="E30" s="126"/>
      <c r="F30" s="127"/>
    </row>
    <row r="31" spans="2:6">
      <c r="B31" s="92"/>
      <c r="C31" s="126" t="s">
        <v>962</v>
      </c>
      <c r="D31" s="126"/>
      <c r="E31" s="126"/>
      <c r="F31" s="127"/>
    </row>
    <row r="32" spans="2:6">
      <c r="B32" s="92"/>
      <c r="C32" s="126"/>
      <c r="D32" s="126"/>
      <c r="E32" s="126"/>
      <c r="F32" s="127"/>
    </row>
    <row r="33" spans="2:6">
      <c r="B33" s="92"/>
      <c r="C33" s="126"/>
      <c r="D33" s="126"/>
      <c r="E33" s="126"/>
      <c r="F33" s="127"/>
    </row>
    <row r="34" spans="2:6">
      <c r="B34" s="92"/>
      <c r="C34" s="126"/>
      <c r="D34" s="126"/>
      <c r="E34" s="126"/>
      <c r="F34" s="127"/>
    </row>
    <row r="35" spans="2:6">
      <c r="B35" s="92"/>
      <c r="C35" s="126"/>
      <c r="D35" s="126"/>
      <c r="E35" s="126"/>
      <c r="F35" s="127"/>
    </row>
    <row r="36" spans="2:6">
      <c r="B36" s="92"/>
      <c r="C36" s="126"/>
      <c r="D36" s="126"/>
      <c r="E36" s="126"/>
      <c r="F36" s="127"/>
    </row>
    <row r="37" spans="2:6">
      <c r="B37" s="92"/>
      <c r="C37" s="126"/>
      <c r="D37" s="126"/>
      <c r="E37" s="126"/>
      <c r="F37" s="127"/>
    </row>
    <row r="38" spans="2:6">
      <c r="B38" s="131"/>
      <c r="C38" s="129"/>
      <c r="D38" s="129"/>
      <c r="E38" s="129"/>
      <c r="F38" s="130"/>
    </row>
    <row r="39" spans="2:6">
      <c r="B39" s="92"/>
      <c r="C39" s="1167" t="s">
        <v>1282</v>
      </c>
      <c r="D39" s="126"/>
      <c r="E39" s="126"/>
      <c r="F39" s="127"/>
    </row>
    <row r="40" spans="2:6">
      <c r="B40" s="92"/>
      <c r="C40" s="1167" t="s">
        <v>1283</v>
      </c>
      <c r="D40" s="126"/>
      <c r="E40" s="126"/>
      <c r="F40" s="127"/>
    </row>
    <row r="41" spans="2:6">
      <c r="B41" s="92"/>
      <c r="C41" s="126"/>
      <c r="D41" s="126"/>
      <c r="E41" s="126"/>
      <c r="F41" s="127"/>
    </row>
    <row r="42" spans="2:6">
      <c r="B42" s="92"/>
      <c r="C42" s="126" t="s">
        <v>963</v>
      </c>
      <c r="D42" s="126"/>
      <c r="E42" s="126"/>
      <c r="F42" s="127"/>
    </row>
    <row r="43" spans="2:6">
      <c r="B43" s="92"/>
      <c r="C43" s="123" t="s">
        <v>127</v>
      </c>
      <c r="D43" s="126"/>
      <c r="E43" s="126"/>
      <c r="F43" s="127"/>
    </row>
    <row r="44" spans="2:6">
      <c r="B44" s="92"/>
      <c r="C44" s="126" t="s">
        <v>964</v>
      </c>
      <c r="D44" s="126"/>
      <c r="E44" s="126"/>
      <c r="F44" s="127"/>
    </row>
    <row r="45" spans="2:6">
      <c r="B45" s="92"/>
      <c r="C45" s="126"/>
      <c r="D45" s="126"/>
      <c r="E45" s="126"/>
      <c r="F45" s="127"/>
    </row>
    <row r="46" spans="2:6">
      <c r="B46" s="92"/>
      <c r="C46" s="126"/>
      <c r="D46" s="126"/>
      <c r="E46" s="126"/>
      <c r="F46" s="127"/>
    </row>
    <row r="47" spans="2:6">
      <c r="B47" s="92"/>
      <c r="C47" s="126"/>
      <c r="D47" s="126"/>
      <c r="E47" s="126"/>
      <c r="F47" s="127"/>
    </row>
    <row r="48" spans="2:6">
      <c r="B48" s="131"/>
      <c r="C48" s="129"/>
      <c r="D48" s="129"/>
      <c r="E48" s="129"/>
      <c r="F48" s="130"/>
    </row>
    <row r="49" spans="2:6">
      <c r="B49" s="92"/>
      <c r="C49" s="1167" t="s">
        <v>1284</v>
      </c>
      <c r="D49" s="126"/>
      <c r="E49" s="126"/>
      <c r="F49" s="127"/>
    </row>
    <row r="50" spans="2:6">
      <c r="B50" s="92"/>
      <c r="C50" s="1167" t="s">
        <v>1285</v>
      </c>
      <c r="D50" s="126"/>
      <c r="E50" s="126"/>
      <c r="F50" s="127"/>
    </row>
    <row r="51" spans="2:6">
      <c r="B51" s="92"/>
      <c r="C51" s="1167"/>
      <c r="D51" s="126"/>
      <c r="E51" s="126"/>
      <c r="F51" s="127"/>
    </row>
    <row r="52" spans="2:6">
      <c r="B52" s="92"/>
      <c r="C52" s="1602" t="s">
        <v>710</v>
      </c>
      <c r="D52" s="126"/>
      <c r="E52" s="126"/>
      <c r="F52" s="127"/>
    </row>
    <row r="53" spans="2:6">
      <c r="B53" s="92"/>
      <c r="C53" s="1255" t="s">
        <v>19</v>
      </c>
      <c r="D53" s="126"/>
      <c r="E53" s="126"/>
      <c r="F53" s="127"/>
    </row>
    <row r="54" spans="2:6">
      <c r="B54" s="92"/>
      <c r="C54" s="11"/>
      <c r="D54" s="126"/>
      <c r="E54" s="126"/>
      <c r="F54" s="127"/>
    </row>
    <row r="55" spans="2:6">
      <c r="B55" s="92"/>
      <c r="C55" s="11"/>
      <c r="D55" s="126"/>
      <c r="E55" s="126"/>
      <c r="F55" s="127"/>
    </row>
    <row r="56" spans="2:6" ht="15.75" thickBot="1">
      <c r="B56" s="132"/>
      <c r="C56" s="133"/>
      <c r="D56" s="134"/>
      <c r="E56" s="134"/>
      <c r="F56" s="135"/>
    </row>
    <row r="57" spans="2:6">
      <c r="B57" s="1167" t="s">
        <v>3267</v>
      </c>
      <c r="C57" s="11"/>
      <c r="D57" s="126"/>
      <c r="E57" s="126"/>
      <c r="F57" s="126"/>
    </row>
    <row r="58" spans="2:6">
      <c r="B58" s="126" t="s">
        <v>1286</v>
      </c>
      <c r="C58" s="126"/>
      <c r="D58" s="126"/>
      <c r="E58" s="126"/>
      <c r="F58" s="126"/>
    </row>
  </sheetData>
  <customSheetViews>
    <customSheetView guid="{2AF3F5E9-4F61-4561-B177-4F48CBC3D886}" scale="87" colorId="22">
      <selection activeCell="C11" sqref="C11"/>
      <pageMargins left="0.4" right="0.4" top="0.3" bottom="0.3" header="0.5" footer="0.5"/>
      <pageSetup scale="67" orientation="portrait" r:id="rId1"/>
      <headerFooter alignWithMargins="0"/>
    </customSheetView>
    <customSheetView guid="{D7BBBF77-F838-4AB2-B5F9-DD407B90DD55}" scale="87" colorId="22">
      <selection activeCell="C11" sqref="C11"/>
      <pageMargins left="0.4" right="0.4" top="0.3" bottom="0.3" header="0.5" footer="0.5"/>
      <pageSetup scale="67" orientation="portrait" r:id="rId2"/>
      <headerFooter alignWithMargins="0"/>
    </customSheetView>
    <customSheetView guid="{4C413893-8AAD-4C6B-9F27-B589EDCD884E}" scale="87" colorId="22" fitToPage="1" hiddenColumns="1" topLeftCell="B19">
      <selection activeCell="H8" sqref="H8"/>
      <pageMargins left="0.15" right="0.23" top="0.3" bottom="0.3" header="0.5" footer="0.5"/>
      <pageSetup scale="72" orientation="portrait" r:id="rId3"/>
      <headerFooter alignWithMargins="0"/>
    </customSheetView>
    <customSheetView guid="{A5549170-DBF5-42F1-9039-D999624B11D4}" scale="87" colorId="22">
      <selection activeCell="I3" sqref="I3"/>
      <pageMargins left="0.4" right="0.4" top="0.3" bottom="0.3" header="0.5" footer="0.5"/>
      <pageSetup scale="82" orientation="portrait" r:id="rId4"/>
      <headerFooter alignWithMargins="0"/>
    </customSheetView>
    <customSheetView guid="{A483E518-C1FA-4CA5-BC5D-12DF2516F4BA}" scale="87" colorId="22" topLeftCell="A13">
      <selection activeCell="C11" sqref="C11"/>
      <pageMargins left="0.4" right="0.4" top="0.3" bottom="0.3" header="0.5" footer="0.5"/>
      <pageSetup scale="67" orientation="portrait" r:id="rId5"/>
      <headerFooter alignWithMargins="0"/>
    </customSheetView>
    <customSheetView guid="{7F4D4B31-14C7-431F-8554-797D686306A3}" scale="87" colorId="22" topLeftCell="A13">
      <selection activeCell="C11" sqref="C11"/>
      <pageMargins left="0.4" right="0.4" top="0.3" bottom="0.3" header="0.5" footer="0.5"/>
      <pageSetup scale="67" orientation="portrait" r:id="rId6"/>
      <headerFooter alignWithMargins="0"/>
    </customSheetView>
  </customSheetViews>
  <phoneticPr fontId="83" type="noConversion"/>
  <pageMargins left="0.4" right="0.4" top="0.3" bottom="0.3" header="0.5" footer="0.5"/>
  <pageSetup scale="67" orientation="portrait" r:id="rId7"/>
  <headerFooter alignWithMargins="0"/>
  <customProperties>
    <customPr name="_pios_id" r:id="rId8"/>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69"/>
  <sheetViews>
    <sheetView workbookViewId="0"/>
  </sheetViews>
  <sheetFormatPr defaultColWidth="9.77734375" defaultRowHeight="15"/>
  <cols>
    <col min="1" max="1" width="4.77734375" customWidth="1"/>
    <col min="2" max="2" width="1.77734375" customWidth="1"/>
    <col min="3" max="3" width="80.88671875" customWidth="1"/>
    <col min="5" max="5" width="21.109375" customWidth="1"/>
  </cols>
  <sheetData>
    <row r="1" spans="1:8" ht="15.75" thickBot="1">
      <c r="A1" t="str">
        <f>'Data sheet'!A53</f>
        <v>Annual Report of New York American Water Company, Inc.  - Service Area 2                          Year Ended  December 31, 2018</v>
      </c>
    </row>
    <row r="2" spans="1:8">
      <c r="A2" s="89"/>
      <c r="B2" s="90"/>
      <c r="C2" s="90"/>
      <c r="D2" s="90"/>
      <c r="E2" s="91"/>
    </row>
    <row r="3" spans="1:8" ht="18">
      <c r="A3" s="1096" t="s">
        <v>3722</v>
      </c>
      <c r="B3" s="126"/>
      <c r="C3" s="1090"/>
      <c r="D3" s="1090"/>
      <c r="E3" s="127"/>
    </row>
    <row r="4" spans="1:8">
      <c r="A4" s="92"/>
      <c r="B4" s="11"/>
      <c r="C4" s="11"/>
      <c r="D4" s="11"/>
      <c r="E4" s="349"/>
    </row>
    <row r="5" spans="1:8" ht="30">
      <c r="A5" s="1245" t="s">
        <v>742</v>
      </c>
      <c r="B5" s="11"/>
      <c r="C5" s="1097" t="s">
        <v>3723</v>
      </c>
      <c r="D5" s="1097"/>
      <c r="E5" s="349"/>
    </row>
    <row r="6" spans="1:8">
      <c r="A6" s="980" t="s">
        <v>956</v>
      </c>
      <c r="B6" s="11"/>
      <c r="C6" s="11" t="s">
        <v>3724</v>
      </c>
      <c r="D6" s="11"/>
      <c r="E6" s="349"/>
    </row>
    <row r="7" spans="1:8">
      <c r="A7" s="980" t="s">
        <v>165</v>
      </c>
      <c r="B7" s="11"/>
      <c r="C7" s="11" t="s">
        <v>3725</v>
      </c>
      <c r="D7" s="11"/>
      <c r="E7" s="349"/>
    </row>
    <row r="8" spans="1:8">
      <c r="A8" s="92"/>
      <c r="B8" s="11"/>
      <c r="C8" s="11"/>
      <c r="D8" s="11"/>
      <c r="E8" s="299"/>
    </row>
    <row r="9" spans="1:8">
      <c r="A9" s="687" t="s">
        <v>1122</v>
      </c>
      <c r="B9" s="355"/>
      <c r="C9" s="355"/>
      <c r="D9" s="355"/>
      <c r="E9" s="975" t="s">
        <v>1133</v>
      </c>
    </row>
    <row r="10" spans="1:8">
      <c r="A10" s="980" t="s">
        <v>1134</v>
      </c>
      <c r="B10" s="625"/>
      <c r="C10" s="875" t="s">
        <v>1696</v>
      </c>
      <c r="D10" s="11"/>
      <c r="E10" s="981" t="s">
        <v>3699</v>
      </c>
    </row>
    <row r="11" spans="1:8">
      <c r="A11" s="131"/>
      <c r="B11" s="771"/>
      <c r="C11" s="982" t="s">
        <v>3281</v>
      </c>
      <c r="D11" s="298"/>
      <c r="E11" s="976" t="s">
        <v>3726</v>
      </c>
      <c r="H11" s="229"/>
    </row>
    <row r="12" spans="1:8" ht="18">
      <c r="A12" s="92"/>
      <c r="B12" s="625"/>
      <c r="C12" s="1246" t="s">
        <v>3727</v>
      </c>
      <c r="D12" s="1098"/>
      <c r="E12" s="627"/>
      <c r="H12" s="229"/>
    </row>
    <row r="13" spans="1:8">
      <c r="A13" s="980" t="s">
        <v>3437</v>
      </c>
      <c r="B13" s="625"/>
      <c r="C13" s="11" t="s">
        <v>3728</v>
      </c>
      <c r="D13" s="11"/>
      <c r="E13" s="2376">
        <v>4851733</v>
      </c>
      <c r="F13" s="229"/>
      <c r="G13" s="229"/>
      <c r="H13" s="229"/>
    </row>
    <row r="14" spans="1:8">
      <c r="A14" s="92"/>
      <c r="B14" s="625"/>
      <c r="C14" s="11" t="s">
        <v>2015</v>
      </c>
      <c r="D14" s="11"/>
      <c r="E14" s="2377"/>
    </row>
    <row r="15" spans="1:8">
      <c r="A15" s="980" t="s">
        <v>3438</v>
      </c>
      <c r="B15" s="625"/>
      <c r="C15" s="11" t="s">
        <v>2016</v>
      </c>
      <c r="D15" s="11"/>
      <c r="E15" s="2377">
        <v>17355</v>
      </c>
      <c r="G15" s="229"/>
    </row>
    <row r="16" spans="1:8">
      <c r="A16" s="980" t="s">
        <v>3439</v>
      </c>
      <c r="B16" s="625"/>
      <c r="C16" s="11" t="s">
        <v>2017</v>
      </c>
      <c r="D16" s="11"/>
      <c r="E16" s="2377"/>
    </row>
    <row r="17" spans="1:9">
      <c r="A17" s="980" t="s">
        <v>3440</v>
      </c>
      <c r="B17" s="625"/>
      <c r="C17" s="11" t="s">
        <v>2018</v>
      </c>
      <c r="D17" s="11"/>
      <c r="E17" s="2377"/>
    </row>
    <row r="18" spans="1:9">
      <c r="A18" s="980" t="s">
        <v>3441</v>
      </c>
      <c r="B18" s="625"/>
      <c r="C18" s="11" t="s">
        <v>661</v>
      </c>
      <c r="D18" s="11"/>
      <c r="E18" s="2377">
        <v>-143947</v>
      </c>
      <c r="G18" s="229"/>
    </row>
    <row r="19" spans="1:9">
      <c r="A19" s="980" t="s">
        <v>3442</v>
      </c>
      <c r="B19" s="625"/>
      <c r="C19" s="11" t="s">
        <v>662</v>
      </c>
      <c r="D19" s="11"/>
      <c r="E19" s="2377">
        <v>0</v>
      </c>
    </row>
    <row r="20" spans="1:9">
      <c r="A20" s="980" t="s">
        <v>3443</v>
      </c>
      <c r="B20" s="625"/>
      <c r="C20" s="11" t="s">
        <v>663</v>
      </c>
      <c r="D20" s="11"/>
      <c r="E20" s="2377">
        <v>-87151</v>
      </c>
      <c r="G20" s="229"/>
      <c r="H20" s="229"/>
      <c r="I20" s="2164"/>
    </row>
    <row r="21" spans="1:9">
      <c r="A21" s="980" t="s">
        <v>3444</v>
      </c>
      <c r="B21" s="625"/>
      <c r="C21" s="11" t="s">
        <v>664</v>
      </c>
      <c r="D21" s="11"/>
      <c r="E21" s="2377">
        <v>0</v>
      </c>
    </row>
    <row r="22" spans="1:9" ht="15.75" thickBot="1">
      <c r="A22" s="980" t="s">
        <v>3445</v>
      </c>
      <c r="B22" s="625"/>
      <c r="C22" s="11" t="s">
        <v>665</v>
      </c>
      <c r="D22" s="11"/>
      <c r="E22" s="2375">
        <f>SUM(E13:E21)</f>
        <v>4637990</v>
      </c>
      <c r="G22" s="229"/>
    </row>
    <row r="23" spans="1:9">
      <c r="A23" s="89"/>
      <c r="B23" s="90"/>
      <c r="C23" s="90"/>
      <c r="D23" s="90"/>
      <c r="E23" s="91"/>
    </row>
    <row r="24" spans="1:9">
      <c r="A24" s="92"/>
      <c r="B24" s="11"/>
      <c r="C24" s="11" t="s">
        <v>666</v>
      </c>
      <c r="D24" s="11"/>
      <c r="E24" s="349"/>
    </row>
    <row r="25" spans="1:9">
      <c r="A25" s="92"/>
      <c r="B25" s="11"/>
      <c r="C25" s="11"/>
      <c r="D25" s="11"/>
      <c r="E25" s="349"/>
    </row>
    <row r="26" spans="1:9">
      <c r="A26" s="92"/>
      <c r="B26" s="11"/>
      <c r="C26" s="11" t="s">
        <v>667</v>
      </c>
      <c r="D26" s="11"/>
      <c r="E26" s="349"/>
    </row>
    <row r="27" spans="1:9">
      <c r="A27" s="1068"/>
      <c r="B27" s="30"/>
      <c r="C27" s="30"/>
      <c r="D27" s="30"/>
      <c r="E27" s="1069"/>
    </row>
    <row r="28" spans="1:9">
      <c r="A28" s="1068"/>
      <c r="B28" s="30"/>
      <c r="C28" s="30"/>
      <c r="D28" s="30"/>
      <c r="E28" s="1069"/>
    </row>
    <row r="29" spans="1:9">
      <c r="A29" s="1068"/>
      <c r="B29" s="30"/>
      <c r="C29" s="30"/>
      <c r="D29" s="30"/>
      <c r="E29" s="1069"/>
    </row>
    <row r="30" spans="1:9">
      <c r="A30" s="1068"/>
      <c r="B30" s="30"/>
      <c r="C30" s="30"/>
      <c r="D30" s="30"/>
      <c r="E30" s="1069"/>
    </row>
    <row r="31" spans="1:9">
      <c r="A31" s="1068"/>
      <c r="B31" s="30"/>
      <c r="C31" s="30"/>
      <c r="D31" s="30"/>
      <c r="E31" s="1069"/>
    </row>
    <row r="32" spans="1:9">
      <c r="A32" s="1068"/>
      <c r="B32" s="30"/>
      <c r="C32" s="30"/>
      <c r="D32" s="30"/>
      <c r="E32" s="1069"/>
    </row>
    <row r="33" spans="1:5">
      <c r="A33" s="1068"/>
      <c r="B33" s="30"/>
      <c r="C33" s="30"/>
      <c r="D33" s="30"/>
      <c r="E33" s="1069"/>
    </row>
    <row r="34" spans="1:5">
      <c r="A34" s="1068"/>
      <c r="B34" s="30"/>
      <c r="C34" s="30"/>
      <c r="D34" s="30"/>
      <c r="E34" s="1069"/>
    </row>
    <row r="35" spans="1:5">
      <c r="A35" s="1068"/>
      <c r="B35" s="30"/>
      <c r="C35" s="30"/>
      <c r="D35" s="30"/>
      <c r="E35" s="1069"/>
    </row>
    <row r="36" spans="1:5">
      <c r="A36" s="1068"/>
      <c r="B36" s="30"/>
      <c r="C36" s="30"/>
      <c r="D36" s="30"/>
      <c r="E36" s="1069"/>
    </row>
    <row r="37" spans="1:5">
      <c r="A37" s="1068"/>
      <c r="B37" s="30"/>
      <c r="C37" s="30"/>
      <c r="D37" s="30"/>
      <c r="E37" s="1069"/>
    </row>
    <row r="38" spans="1:5">
      <c r="A38" s="1068"/>
      <c r="B38" s="30"/>
      <c r="C38" s="30"/>
      <c r="D38" s="30"/>
      <c r="E38" s="1069"/>
    </row>
    <row r="39" spans="1:5">
      <c r="A39" s="1068"/>
      <c r="B39" s="30"/>
      <c r="C39" s="30"/>
      <c r="D39" s="30"/>
      <c r="E39" s="1069"/>
    </row>
    <row r="40" spans="1:5">
      <c r="A40" s="1068"/>
      <c r="B40" s="30"/>
      <c r="C40" s="30"/>
      <c r="D40" s="30"/>
      <c r="E40" s="1069"/>
    </row>
    <row r="41" spans="1:5">
      <c r="A41" s="1068"/>
      <c r="B41" s="30"/>
      <c r="C41" s="30"/>
      <c r="D41" s="30"/>
      <c r="E41" s="1069"/>
    </row>
    <row r="42" spans="1:5">
      <c r="A42" s="1068"/>
      <c r="B42" s="30"/>
      <c r="C42" s="30"/>
      <c r="D42" s="30"/>
      <c r="E42" s="1069"/>
    </row>
    <row r="43" spans="1:5">
      <c r="A43" s="1068"/>
      <c r="B43" s="30"/>
      <c r="C43" s="30"/>
      <c r="D43" s="30"/>
      <c r="E43" s="1069"/>
    </row>
    <row r="44" spans="1:5">
      <c r="A44" s="1068"/>
      <c r="B44" s="30"/>
      <c r="C44" s="30"/>
      <c r="D44" s="30"/>
      <c r="E44" s="1069"/>
    </row>
    <row r="45" spans="1:5">
      <c r="A45" s="1068"/>
      <c r="B45" s="30"/>
      <c r="C45" s="30"/>
      <c r="D45" s="30"/>
      <c r="E45" s="1069"/>
    </row>
    <row r="46" spans="1:5">
      <c r="A46" s="1068"/>
      <c r="B46" s="30"/>
      <c r="C46" s="30"/>
      <c r="D46" s="30"/>
      <c r="E46" s="1069"/>
    </row>
    <row r="47" spans="1:5">
      <c r="A47" s="1068"/>
      <c r="B47" s="30"/>
      <c r="C47" s="30"/>
      <c r="D47" s="30"/>
      <c r="E47" s="1069"/>
    </row>
    <row r="48" spans="1:5">
      <c r="A48" s="1068"/>
      <c r="B48" s="30"/>
      <c r="C48" s="30"/>
      <c r="D48" s="30"/>
      <c r="E48" s="1069"/>
    </row>
    <row r="49" spans="1:5">
      <c r="A49" s="1068"/>
      <c r="B49" s="30"/>
      <c r="C49" s="30"/>
      <c r="D49" s="30"/>
      <c r="E49" s="1069"/>
    </row>
    <row r="50" spans="1:5">
      <c r="A50" s="1068"/>
      <c r="B50" s="30"/>
      <c r="C50" s="30"/>
      <c r="D50" s="30"/>
      <c r="E50" s="1069"/>
    </row>
    <row r="51" spans="1:5">
      <c r="A51" s="1068"/>
      <c r="B51" s="30"/>
      <c r="C51" s="30"/>
      <c r="D51" s="30"/>
      <c r="E51" s="1069"/>
    </row>
    <row r="52" spans="1:5">
      <c r="A52" s="1068"/>
      <c r="B52" s="30"/>
      <c r="C52" s="30"/>
      <c r="D52" s="30"/>
      <c r="E52" s="1069"/>
    </row>
    <row r="53" spans="1:5">
      <c r="A53" s="1068"/>
      <c r="B53" s="30"/>
      <c r="C53" s="30"/>
      <c r="D53" s="30"/>
      <c r="E53" s="1069"/>
    </row>
    <row r="54" spans="1:5">
      <c r="A54" s="1068"/>
      <c r="B54" s="30"/>
      <c r="C54" s="30"/>
      <c r="D54" s="30"/>
      <c r="E54" s="1069"/>
    </row>
    <row r="55" spans="1:5">
      <c r="A55" s="1068"/>
      <c r="B55" s="30"/>
      <c r="C55" s="30"/>
      <c r="D55" s="30"/>
      <c r="E55" s="1069"/>
    </row>
    <row r="56" spans="1:5" ht="15.75" thickBot="1">
      <c r="A56" s="1070"/>
      <c r="B56" s="1071"/>
      <c r="C56" s="1071"/>
      <c r="D56" s="1071"/>
      <c r="E56" s="1072"/>
    </row>
    <row r="57" spans="1:5">
      <c r="E57" t="s">
        <v>1527</v>
      </c>
    </row>
    <row r="58" spans="1:5">
      <c r="A58" s="126" t="s">
        <v>668</v>
      </c>
      <c r="B58" s="126"/>
      <c r="C58" s="126"/>
      <c r="D58" s="126"/>
      <c r="E58" s="126"/>
    </row>
    <row r="63" spans="1:5">
      <c r="A63" s="11"/>
      <c r="B63" s="11"/>
      <c r="C63" s="114"/>
    </row>
    <row r="66" spans="1:3">
      <c r="A66" s="11"/>
      <c r="B66" s="11"/>
      <c r="C66" s="114"/>
    </row>
    <row r="67" spans="1:3">
      <c r="A67" s="11"/>
      <c r="B67" s="11"/>
      <c r="C67" s="114"/>
    </row>
    <row r="68" spans="1:3">
      <c r="A68" s="11"/>
      <c r="B68" s="11"/>
      <c r="C68" s="114"/>
    </row>
    <row r="69" spans="1:3">
      <c r="A69" s="11"/>
      <c r="B69" s="11"/>
      <c r="C69" s="114"/>
    </row>
  </sheetData>
  <customSheetViews>
    <customSheetView guid="{2AF3F5E9-4F61-4561-B177-4F48CBC3D886}" scale="87" colorId="22">
      <selection activeCell="H26" sqref="H26"/>
      <pageMargins left="0.4" right="0.4" top="0.3" bottom="0.3" header="0" footer="0"/>
      <printOptions horizontalCentered="1" verticalCentered="1"/>
      <pageSetup scale="69" orientation="portrait" r:id="rId1"/>
      <headerFooter alignWithMargins="0"/>
    </customSheetView>
    <customSheetView guid="{D7BBBF77-F838-4AB2-B5F9-DD407B90DD55}" scale="87" colorId="22">
      <selection activeCell="H26" sqref="H26"/>
      <pageMargins left="0.4" right="0.4" top="0.3" bottom="0.3" header="0" footer="0"/>
      <printOptions horizontalCentered="1" verticalCentered="1"/>
      <pageSetup scale="69" orientation="portrait" r:id="rId2"/>
      <headerFooter alignWithMargins="0"/>
    </customSheetView>
    <customSheetView guid="{4C413893-8AAD-4C6B-9F27-B589EDCD884E}" scale="87" colorId="22">
      <selection activeCell="E13" sqref="E13"/>
      <pageMargins left="0.4" right="0.4" top="0.3" bottom="0.3" header="0" footer="0"/>
      <printOptions horizontalCentered="1" verticalCentered="1"/>
      <pageSetup scale="80" orientation="portrait" r:id="rId3"/>
      <headerFooter alignWithMargins="0"/>
    </customSheetView>
    <customSheetView guid="{A5549170-DBF5-42F1-9039-D999624B11D4}" scale="87" colorId="22">
      <selection activeCell="E22" sqref="E22"/>
      <pageMargins left="0.4" right="0.4" top="0.3" bottom="0.3" header="0" footer="0"/>
      <printOptions horizontalCentered="1" verticalCentered="1"/>
      <pageSetup scale="80" orientation="portrait" r:id="rId4"/>
      <headerFooter alignWithMargins="0"/>
    </customSheetView>
    <customSheetView guid="{A483E518-C1FA-4CA5-BC5D-12DF2516F4BA}" scale="60" colorId="22" showPageBreaks="1" view="pageBreakPreview">
      <selection activeCell="E17" sqref="E17"/>
      <pageMargins left="0.4" right="0.4" top="0.3" bottom="0.3" header="0" footer="0"/>
      <printOptions horizontalCentered="1" verticalCentered="1"/>
      <pageSetup scale="69" orientation="portrait" r:id="rId5"/>
      <headerFooter alignWithMargins="0"/>
    </customSheetView>
    <customSheetView guid="{7F4D4B31-14C7-431F-8554-797D686306A3}" scale="60" colorId="22" showPageBreaks="1" view="pageBreakPreview">
      <selection activeCell="E17" sqref="E17"/>
      <pageMargins left="0.4" right="0.4" top="0.3" bottom="0.3" header="0" footer="0"/>
      <printOptions horizontalCentered="1" verticalCentered="1"/>
      <pageSetup scale="69" orientation="portrait" r:id="rId6"/>
      <headerFooter alignWithMargins="0"/>
    </customSheetView>
  </customSheetViews>
  <phoneticPr fontId="83" type="noConversion"/>
  <printOptions horizontalCentered="1" verticalCentered="1"/>
  <pageMargins left="0.4" right="0.4" top="0.3" bottom="0.3" header="0" footer="0"/>
  <pageSetup scale="69" orientation="portrait" r:id="rId7"/>
  <headerFooter alignWithMargins="0"/>
  <customProperties>
    <customPr name="_pios_id" r:id="rId8"/>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73"/>
  <sheetViews>
    <sheetView workbookViewId="0"/>
  </sheetViews>
  <sheetFormatPr defaultColWidth="9.77734375" defaultRowHeight="15"/>
  <cols>
    <col min="1" max="1" width="3.77734375" customWidth="1"/>
    <col min="2" max="2" width="1.77734375" customWidth="1"/>
    <col min="3" max="3" width="76.77734375" customWidth="1"/>
    <col min="4" max="4" width="6.77734375" customWidth="1"/>
    <col min="5" max="5" width="30" customWidth="1"/>
    <col min="9" max="9" width="12.88671875" bestFit="1" customWidth="1"/>
    <col min="11" max="11" width="12" bestFit="1" customWidth="1"/>
    <col min="12" max="12" width="13.6640625" bestFit="1" customWidth="1"/>
    <col min="13" max="13" width="12.88671875" bestFit="1" customWidth="1"/>
  </cols>
  <sheetData>
    <row r="1" spans="1:5" ht="15.75" thickBot="1">
      <c r="A1" t="str">
        <f>'Data sheet'!A53</f>
        <v>Annual Report of New York American Water Company, Inc.  - Service Area 2                          Year Ended  December 31, 2018</v>
      </c>
    </row>
    <row r="2" spans="1:5">
      <c r="A2" s="231"/>
      <c r="B2" s="244"/>
      <c r="C2" s="244"/>
      <c r="D2" s="244"/>
      <c r="E2" s="233"/>
    </row>
    <row r="3" spans="1:5" ht="18">
      <c r="A3" s="1091" t="s">
        <v>3722</v>
      </c>
      <c r="B3" s="8"/>
      <c r="C3" s="8"/>
      <c r="D3" s="8"/>
      <c r="E3" s="235"/>
    </row>
    <row r="4" spans="1:5">
      <c r="A4" s="239"/>
      <c r="E4" s="236"/>
    </row>
    <row r="5" spans="1:5">
      <c r="A5" s="703" t="s">
        <v>742</v>
      </c>
      <c r="C5" t="s">
        <v>669</v>
      </c>
      <c r="E5" s="236"/>
    </row>
    <row r="6" spans="1:5">
      <c r="A6" s="239"/>
      <c r="C6" t="s">
        <v>670</v>
      </c>
      <c r="E6" s="236"/>
    </row>
    <row r="7" spans="1:5">
      <c r="A7" s="239"/>
      <c r="C7" t="s">
        <v>690</v>
      </c>
      <c r="E7" s="236"/>
    </row>
    <row r="8" spans="1:5">
      <c r="A8" s="239"/>
      <c r="C8" t="s">
        <v>691</v>
      </c>
      <c r="E8" s="236"/>
    </row>
    <row r="9" spans="1:5">
      <c r="A9" s="703" t="s">
        <v>956</v>
      </c>
      <c r="C9" t="s">
        <v>692</v>
      </c>
      <c r="E9" s="236"/>
    </row>
    <row r="10" spans="1:5">
      <c r="A10" s="239"/>
      <c r="C10" t="s">
        <v>693</v>
      </c>
      <c r="E10" s="236"/>
    </row>
    <row r="11" spans="1:5">
      <c r="A11" s="239"/>
      <c r="C11" t="s">
        <v>694</v>
      </c>
      <c r="E11" s="236"/>
    </row>
    <row r="12" spans="1:5">
      <c r="A12" s="703" t="s">
        <v>165</v>
      </c>
      <c r="C12" t="s">
        <v>695</v>
      </c>
      <c r="E12" s="236"/>
    </row>
    <row r="13" spans="1:5">
      <c r="A13" s="703" t="s">
        <v>3776</v>
      </c>
      <c r="C13" t="s">
        <v>696</v>
      </c>
      <c r="E13" s="236"/>
    </row>
    <row r="14" spans="1:5">
      <c r="A14" s="239"/>
      <c r="C14" t="s">
        <v>697</v>
      </c>
      <c r="E14" s="236"/>
    </row>
    <row r="15" spans="1:5">
      <c r="A15" s="239"/>
      <c r="C15" t="s">
        <v>698</v>
      </c>
      <c r="E15" s="236"/>
    </row>
    <row r="16" spans="1:5">
      <c r="A16" s="703" t="s">
        <v>3778</v>
      </c>
      <c r="C16" t="s">
        <v>699</v>
      </c>
      <c r="E16" s="236"/>
    </row>
    <row r="17" spans="1:9">
      <c r="A17" s="239"/>
      <c r="C17" t="s">
        <v>700</v>
      </c>
      <c r="E17" s="236"/>
    </row>
    <row r="18" spans="1:9">
      <c r="A18" s="239"/>
      <c r="C18" t="s">
        <v>701</v>
      </c>
      <c r="E18" s="236"/>
    </row>
    <row r="19" spans="1:9">
      <c r="A19" s="239"/>
      <c r="B19" s="251"/>
      <c r="C19" t="s">
        <v>702</v>
      </c>
      <c r="E19" s="236"/>
    </row>
    <row r="20" spans="1:9">
      <c r="A20" s="1077"/>
      <c r="B20" s="705"/>
      <c r="C20" s="287"/>
      <c r="D20" s="1099"/>
      <c r="E20" s="1247" t="s">
        <v>703</v>
      </c>
    </row>
    <row r="21" spans="1:9">
      <c r="A21" s="703" t="s">
        <v>1122</v>
      </c>
      <c r="B21" s="705"/>
      <c r="C21" s="712" t="s">
        <v>1696</v>
      </c>
      <c r="D21" s="256"/>
      <c r="E21" s="891" t="s">
        <v>704</v>
      </c>
    </row>
    <row r="22" spans="1:9">
      <c r="A22" s="704" t="s">
        <v>1134</v>
      </c>
      <c r="B22" s="709"/>
      <c r="C22" s="1126" t="s">
        <v>3281</v>
      </c>
      <c r="D22" s="259"/>
      <c r="E22" s="1193" t="s">
        <v>705</v>
      </c>
      <c r="H22" s="229"/>
    </row>
    <row r="23" spans="1:9">
      <c r="A23" s="239"/>
      <c r="B23" s="705"/>
      <c r="C23" t="s">
        <v>706</v>
      </c>
      <c r="D23" s="256"/>
      <c r="E23" s="236"/>
    </row>
    <row r="24" spans="1:9">
      <c r="A24" s="703" t="s">
        <v>3437</v>
      </c>
      <c r="B24" s="705"/>
      <c r="C24" t="s">
        <v>707</v>
      </c>
      <c r="D24" s="256"/>
      <c r="E24" s="2378">
        <v>3434712</v>
      </c>
      <c r="I24" s="1656"/>
    </row>
    <row r="25" spans="1:9">
      <c r="A25" s="703" t="s">
        <v>3438</v>
      </c>
      <c r="B25" s="705"/>
      <c r="C25" t="s">
        <v>708</v>
      </c>
      <c r="D25" s="256"/>
      <c r="E25" s="2379">
        <v>-321642</v>
      </c>
      <c r="I25" s="229"/>
    </row>
    <row r="26" spans="1:9">
      <c r="A26" s="703" t="s">
        <v>3439</v>
      </c>
      <c r="B26" s="705"/>
      <c r="C26" t="s">
        <v>709</v>
      </c>
      <c r="D26" s="256"/>
      <c r="E26" s="2379">
        <v>14141</v>
      </c>
      <c r="I26" s="229"/>
    </row>
    <row r="27" spans="1:9">
      <c r="A27" s="703" t="s">
        <v>3440</v>
      </c>
      <c r="B27" s="705"/>
      <c r="C27" t="s">
        <v>1291</v>
      </c>
      <c r="D27" s="256"/>
      <c r="E27" s="2379"/>
    </row>
    <row r="28" spans="1:9">
      <c r="A28" s="239"/>
      <c r="B28" s="705"/>
      <c r="C28" t="s">
        <v>1292</v>
      </c>
      <c r="D28" s="256"/>
      <c r="E28" s="2379"/>
    </row>
    <row r="29" spans="1:9">
      <c r="A29" s="703" t="s">
        <v>3441</v>
      </c>
      <c r="B29" s="705"/>
      <c r="C29" t="s">
        <v>1293</v>
      </c>
      <c r="D29" s="256"/>
      <c r="E29" s="2379">
        <v>196529</v>
      </c>
    </row>
    <row r="30" spans="1:9">
      <c r="A30" s="703" t="s">
        <v>3442</v>
      </c>
      <c r="B30" s="705"/>
      <c r="C30" t="s">
        <v>1294</v>
      </c>
      <c r="D30" s="256"/>
      <c r="E30" s="2379"/>
    </row>
    <row r="31" spans="1:9">
      <c r="A31" s="703" t="s">
        <v>3443</v>
      </c>
      <c r="B31" s="705"/>
      <c r="C31" t="s">
        <v>1295</v>
      </c>
      <c r="D31" s="256"/>
      <c r="E31" s="2379">
        <f>-'364'!F37</f>
        <v>520252</v>
      </c>
      <c r="H31" s="229"/>
    </row>
    <row r="32" spans="1:9">
      <c r="A32" s="703" t="s">
        <v>3444</v>
      </c>
      <c r="B32" s="705"/>
      <c r="C32" t="s">
        <v>1296</v>
      </c>
      <c r="D32" s="256"/>
      <c r="E32" s="2379">
        <v>-411446</v>
      </c>
      <c r="H32" s="229"/>
      <c r="I32" s="229"/>
    </row>
    <row r="33" spans="1:14">
      <c r="A33" s="703" t="s">
        <v>3445</v>
      </c>
      <c r="B33" s="705"/>
      <c r="C33" t="s">
        <v>1297</v>
      </c>
      <c r="D33" s="256"/>
      <c r="E33" s="2379">
        <f>SUM(E24:E32)</f>
        <v>3432546</v>
      </c>
      <c r="I33" s="1564"/>
    </row>
    <row r="34" spans="1:14">
      <c r="A34" s="703" t="s">
        <v>3446</v>
      </c>
      <c r="B34" s="705"/>
      <c r="C34" t="s">
        <v>1298</v>
      </c>
      <c r="D34" s="256"/>
      <c r="E34" s="2379">
        <f>+E33*0.35</f>
        <v>1201391.0999999999</v>
      </c>
      <c r="H34" s="229"/>
    </row>
    <row r="35" spans="1:14">
      <c r="A35" s="703" t="s">
        <v>3447</v>
      </c>
      <c r="B35" s="705"/>
      <c r="C35" t="s">
        <v>1299</v>
      </c>
      <c r="D35" s="1100"/>
      <c r="E35" s="2380"/>
      <c r="I35" s="229"/>
      <c r="L35" s="2152"/>
      <c r="M35" s="2152"/>
    </row>
    <row r="36" spans="1:14">
      <c r="A36" s="703" t="s">
        <v>3448</v>
      </c>
      <c r="B36" s="705"/>
      <c r="C36" t="s">
        <v>1300</v>
      </c>
      <c r="D36" s="256"/>
      <c r="E36" s="1740">
        <f>+E33-E34</f>
        <v>2231154.9000000004</v>
      </c>
      <c r="H36" s="229"/>
      <c r="I36" s="229"/>
      <c r="L36" s="2152"/>
      <c r="M36" s="2152"/>
    </row>
    <row r="37" spans="1:14">
      <c r="A37" s="239"/>
      <c r="B37" s="705"/>
      <c r="C37" t="s">
        <v>1301</v>
      </c>
      <c r="D37" s="256"/>
      <c r="E37" s="928"/>
      <c r="I37" s="229"/>
      <c r="L37" s="2152"/>
      <c r="M37" s="2152"/>
    </row>
    <row r="38" spans="1:14">
      <c r="A38" s="703" t="s">
        <v>3449</v>
      </c>
      <c r="B38" s="705"/>
      <c r="C38" t="s">
        <v>400</v>
      </c>
      <c r="D38" s="256"/>
      <c r="E38" s="928"/>
      <c r="I38" s="229"/>
      <c r="L38" s="2152"/>
      <c r="M38" s="2152"/>
    </row>
    <row r="39" spans="1:14">
      <c r="A39" s="703" t="s">
        <v>3450</v>
      </c>
      <c r="B39" s="705"/>
      <c r="C39" t="s">
        <v>401</v>
      </c>
      <c r="D39" s="256"/>
      <c r="E39" s="928"/>
      <c r="K39" s="229"/>
      <c r="L39" s="2213"/>
      <c r="M39" s="2152"/>
    </row>
    <row r="40" spans="1:14">
      <c r="A40" s="703" t="s">
        <v>3451</v>
      </c>
      <c r="B40" s="705"/>
      <c r="C40" t="s">
        <v>402</v>
      </c>
      <c r="D40" s="256"/>
      <c r="E40" s="928"/>
      <c r="I40" s="229"/>
      <c r="L40" s="2213"/>
      <c r="M40" s="2152"/>
    </row>
    <row r="41" spans="1:14">
      <c r="A41" s="703" t="s">
        <v>3452</v>
      </c>
      <c r="B41" s="705"/>
      <c r="C41" t="s">
        <v>403</v>
      </c>
      <c r="D41" s="256"/>
      <c r="E41" s="928"/>
      <c r="J41" s="229"/>
      <c r="L41" s="2213"/>
      <c r="M41" s="2152"/>
      <c r="N41" s="229"/>
    </row>
    <row r="42" spans="1:14">
      <c r="A42" s="703" t="s">
        <v>3453</v>
      </c>
      <c r="B42" s="705"/>
      <c r="C42" t="s">
        <v>404</v>
      </c>
      <c r="D42" s="256"/>
      <c r="E42" s="928"/>
      <c r="J42" s="229"/>
      <c r="L42" s="2213"/>
      <c r="M42" s="2152"/>
    </row>
    <row r="43" spans="1:14">
      <c r="A43" s="239"/>
      <c r="B43" s="705"/>
      <c r="C43" t="s">
        <v>405</v>
      </c>
      <c r="D43" s="256"/>
      <c r="E43" s="928"/>
      <c r="K43" s="1657"/>
    </row>
    <row r="44" spans="1:14">
      <c r="A44" s="239"/>
      <c r="B44" s="705"/>
      <c r="C44" s="30"/>
      <c r="D44" s="1101"/>
      <c r="E44" s="928"/>
      <c r="M44" s="229"/>
    </row>
    <row r="45" spans="1:14">
      <c r="A45" s="239"/>
      <c r="B45" s="705"/>
      <c r="C45" s="30"/>
      <c r="D45" s="1101"/>
      <c r="E45" s="928"/>
      <c r="K45" s="229"/>
      <c r="M45" s="229"/>
    </row>
    <row r="46" spans="1:14">
      <c r="A46" s="239"/>
      <c r="B46" s="705"/>
      <c r="C46" s="30"/>
      <c r="D46" s="1101"/>
      <c r="E46" s="928"/>
      <c r="M46" s="229"/>
    </row>
    <row r="47" spans="1:14">
      <c r="A47" s="239"/>
      <c r="B47" s="705"/>
      <c r="C47" s="30"/>
      <c r="D47" s="1101"/>
      <c r="E47" s="928"/>
      <c r="K47" s="229"/>
    </row>
    <row r="48" spans="1:14">
      <c r="A48" s="239"/>
      <c r="B48" s="705"/>
      <c r="C48" s="30"/>
      <c r="D48" s="1101"/>
      <c r="E48" s="928"/>
    </row>
    <row r="49" spans="1:5">
      <c r="A49" s="239"/>
      <c r="B49" s="705"/>
      <c r="C49" s="30"/>
      <c r="D49" s="1101"/>
      <c r="E49" s="928"/>
    </row>
    <row r="50" spans="1:5">
      <c r="A50" s="239"/>
      <c r="B50" s="705"/>
      <c r="C50" s="30"/>
      <c r="D50" s="1101"/>
      <c r="E50" s="928"/>
    </row>
    <row r="51" spans="1:5">
      <c r="A51" s="239"/>
      <c r="B51" s="705"/>
      <c r="C51" s="30"/>
      <c r="D51" s="1101"/>
      <c r="E51" s="928"/>
    </row>
    <row r="52" spans="1:5">
      <c r="A52" s="239"/>
      <c r="B52" s="705"/>
      <c r="C52" s="30"/>
      <c r="D52" s="1101"/>
      <c r="E52" s="928"/>
    </row>
    <row r="53" spans="1:5">
      <c r="A53" s="239"/>
      <c r="B53" s="705"/>
      <c r="C53" s="30"/>
      <c r="D53" s="1101"/>
      <c r="E53" s="928"/>
    </row>
    <row r="54" spans="1:5">
      <c r="A54" s="239"/>
      <c r="B54" s="705"/>
      <c r="C54" s="30"/>
      <c r="D54" s="1101"/>
      <c r="E54" s="928"/>
    </row>
    <row r="55" spans="1:5">
      <c r="A55" s="239"/>
      <c r="B55" s="705"/>
      <c r="C55" s="30"/>
      <c r="D55" s="1101"/>
      <c r="E55" s="928"/>
    </row>
    <row r="56" spans="1:5">
      <c r="A56" s="239"/>
      <c r="B56" s="705"/>
      <c r="C56" s="30"/>
      <c r="D56" s="1101"/>
      <c r="E56" s="928"/>
    </row>
    <row r="57" spans="1:5">
      <c r="A57" s="239"/>
      <c r="B57" s="705"/>
      <c r="C57" s="30"/>
      <c r="D57" s="1101"/>
      <c r="E57" s="928"/>
    </row>
    <row r="58" spans="1:5" ht="15.75" thickBot="1">
      <c r="A58" s="240"/>
      <c r="B58" s="851"/>
      <c r="C58" s="1071"/>
      <c r="D58" s="1102"/>
      <c r="E58" s="1103"/>
    </row>
    <row r="59" spans="1:5">
      <c r="A59" t="s">
        <v>1527</v>
      </c>
    </row>
    <row r="60" spans="1:5">
      <c r="A60" s="8" t="s">
        <v>406</v>
      </c>
      <c r="B60" s="8"/>
      <c r="C60" s="8"/>
      <c r="D60" s="8"/>
      <c r="E60" s="8"/>
    </row>
    <row r="67" spans="3:3">
      <c r="C67" s="265"/>
    </row>
    <row r="70" spans="3:3">
      <c r="C70" s="265"/>
    </row>
    <row r="71" spans="3:3">
      <c r="C71" s="265"/>
    </row>
    <row r="72" spans="3:3">
      <c r="C72" s="265"/>
    </row>
    <row r="73" spans="3:3">
      <c r="C73" s="265"/>
    </row>
  </sheetData>
  <customSheetViews>
    <customSheetView guid="{2AF3F5E9-4F61-4561-B177-4F48CBC3D886}" scale="87" colorId="22">
      <selection activeCell="E36" sqref="E36"/>
      <pageMargins left="0.4" right="0.4" top="0.3" bottom="0.3" header="0" footer="0"/>
      <printOptions horizontalCentered="1" verticalCentered="1"/>
      <pageSetup scale="63" orientation="portrait" r:id="rId1"/>
      <headerFooter alignWithMargins="0"/>
    </customSheetView>
    <customSheetView guid="{D7BBBF77-F838-4AB2-B5F9-DD407B90DD55}" scale="87" colorId="22">
      <selection activeCell="E36" sqref="E36"/>
      <pageMargins left="0.4" right="0.4" top="0.3" bottom="0.3" header="0" footer="0"/>
      <printOptions horizontalCentered="1" verticalCentered="1"/>
      <pageSetup scale="63" orientation="portrait" r:id="rId2"/>
      <headerFooter alignWithMargins="0"/>
    </customSheetView>
    <customSheetView guid="{4C413893-8AAD-4C6B-9F27-B589EDCD884E}" scale="87" colorId="22">
      <selection activeCell="E32" sqref="E32"/>
      <pageMargins left="0.4" right="0.4" top="0.3" bottom="0.3" header="0" footer="0"/>
      <printOptions horizontalCentered="1" verticalCentered="1"/>
      <pageSetup scale="70" orientation="portrait" r:id="rId3"/>
      <headerFooter alignWithMargins="0"/>
    </customSheetView>
    <customSheetView guid="{A5549170-DBF5-42F1-9039-D999624B11D4}" scale="87" colorId="22">
      <selection activeCell="E35" sqref="E35"/>
      <pageMargins left="0.4" right="0.4" top="0.3" bottom="0.3" header="0" footer="0"/>
      <printOptions horizontalCentered="1" verticalCentered="1"/>
      <pageSetup scale="70" orientation="portrait" r:id="rId4"/>
      <headerFooter alignWithMargins="0"/>
    </customSheetView>
    <customSheetView guid="{A483E518-C1FA-4CA5-BC5D-12DF2516F4BA}" scale="60" colorId="22" showPageBreaks="1" view="pageBreakPreview" topLeftCell="A13">
      <selection activeCell="E31" sqref="E31"/>
      <pageMargins left="0.4" right="0.4" top="0.3" bottom="0.3" header="0" footer="0"/>
      <printOptions horizontalCentered="1" verticalCentered="1"/>
      <pageSetup scale="63" orientation="portrait" r:id="rId5"/>
      <headerFooter alignWithMargins="0"/>
    </customSheetView>
    <customSheetView guid="{7F4D4B31-14C7-431F-8554-797D686306A3}" scale="60" colorId="22" showPageBreaks="1" view="pageBreakPreview">
      <selection activeCell="E35" sqref="E35"/>
      <pageMargins left="0.4" right="0.4" top="0.3" bottom="0.3" header="0" footer="0"/>
      <printOptions horizontalCentered="1" verticalCentered="1"/>
      <pageSetup scale="63" orientation="portrait" r:id="rId6"/>
      <headerFooter alignWithMargins="0"/>
    </customSheetView>
  </customSheetViews>
  <phoneticPr fontId="83" type="noConversion"/>
  <printOptions horizontalCentered="1" verticalCentered="1"/>
  <pageMargins left="0.4" right="0.4" top="0.3" bottom="0.3" header="0" footer="0"/>
  <pageSetup scale="63" orientation="portrait" r:id="rId7"/>
  <headerFooter alignWithMargins="0"/>
  <customProperties>
    <customPr name="_pios_id" r:id="rId8"/>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D88"/>
  <sheetViews>
    <sheetView topLeftCell="A13" workbookViewId="0"/>
  </sheetViews>
  <sheetFormatPr defaultColWidth="9.77734375" defaultRowHeight="15"/>
  <cols>
    <col min="1" max="1" width="4.77734375" customWidth="1"/>
    <col min="2" max="2" width="2.77734375" customWidth="1"/>
    <col min="3" max="3" width="91.21875" customWidth="1"/>
    <col min="4" max="4" width="20.77734375" customWidth="1"/>
  </cols>
  <sheetData>
    <row r="1" spans="1:4" ht="15.75" thickBot="1">
      <c r="A1" t="str">
        <f>'Data sheet'!A53</f>
        <v>Annual Report of New York American Water Company, Inc.  - Service Area 2                          Year Ended  December 31, 2018</v>
      </c>
      <c r="B1" s="229"/>
      <c r="C1" s="229"/>
      <c r="D1" s="229"/>
    </row>
    <row r="2" spans="1:4" ht="18">
      <c r="A2" s="1104"/>
      <c r="B2" s="1105"/>
      <c r="C2" s="1105"/>
      <c r="D2" s="1106"/>
    </row>
    <row r="3" spans="1:4" ht="18">
      <c r="A3" s="1107" t="s">
        <v>407</v>
      </c>
      <c r="B3" s="1108"/>
      <c r="C3" s="1108"/>
      <c r="D3" s="1109"/>
    </row>
    <row r="4" spans="1:4" ht="18">
      <c r="A4" s="1110"/>
      <c r="B4" s="845"/>
      <c r="C4" s="845"/>
      <c r="D4" s="1111"/>
    </row>
    <row r="5" spans="1:4" ht="18">
      <c r="A5" s="1110"/>
      <c r="B5" s="845"/>
      <c r="C5" s="1112" t="s">
        <v>2330</v>
      </c>
      <c r="D5" s="1113"/>
    </row>
    <row r="6" spans="1:4" ht="18">
      <c r="A6" s="1110"/>
      <c r="B6" s="845"/>
      <c r="C6" s="1112" t="s">
        <v>424</v>
      </c>
      <c r="D6" s="1113"/>
    </row>
    <row r="7" spans="1:4" ht="18">
      <c r="A7" s="1110"/>
      <c r="B7" s="845"/>
      <c r="C7" s="1112" t="s">
        <v>425</v>
      </c>
      <c r="D7" s="1113"/>
    </row>
    <row r="8" spans="1:4" ht="18">
      <c r="A8" s="1110"/>
      <c r="B8" s="845"/>
      <c r="C8" s="1112" t="s">
        <v>426</v>
      </c>
      <c r="D8" s="1113"/>
    </row>
    <row r="9" spans="1:4" ht="18">
      <c r="A9" s="1110"/>
      <c r="B9" s="845"/>
      <c r="C9" s="1112" t="s">
        <v>427</v>
      </c>
      <c r="D9" s="1113"/>
    </row>
    <row r="10" spans="1:4" ht="18">
      <c r="A10" s="1110"/>
      <c r="B10" s="845"/>
      <c r="C10" s="1112" t="s">
        <v>428</v>
      </c>
      <c r="D10" s="1113"/>
    </row>
    <row r="11" spans="1:4" ht="18">
      <c r="A11" s="1110"/>
      <c r="B11" s="845"/>
      <c r="C11" s="1112" t="s">
        <v>429</v>
      </c>
      <c r="D11" s="1113"/>
    </row>
    <row r="12" spans="1:4" ht="18">
      <c r="A12" s="1110"/>
      <c r="B12" s="845"/>
      <c r="C12" s="1112" t="s">
        <v>430</v>
      </c>
      <c r="D12" s="1113"/>
    </row>
    <row r="13" spans="1:4" ht="18">
      <c r="A13" s="1110"/>
      <c r="B13" s="845"/>
      <c r="C13" s="1112" t="s">
        <v>431</v>
      </c>
      <c r="D13" s="1113"/>
    </row>
    <row r="14" spans="1:4" ht="18">
      <c r="A14" s="1110"/>
      <c r="B14" s="845"/>
      <c r="C14" s="1112" t="s">
        <v>797</v>
      </c>
      <c r="D14" s="1113"/>
    </row>
    <row r="15" spans="1:4" ht="18">
      <c r="A15" s="1110"/>
      <c r="B15" s="845"/>
      <c r="C15" s="1112" t="s">
        <v>798</v>
      </c>
      <c r="D15" s="1113"/>
    </row>
    <row r="16" spans="1:4" ht="18">
      <c r="A16" s="1110"/>
      <c r="B16" s="845"/>
      <c r="C16" s="1112" t="s">
        <v>799</v>
      </c>
      <c r="D16" s="1113"/>
    </row>
    <row r="17" spans="1:4" ht="18">
      <c r="A17" s="1110"/>
      <c r="B17" s="845"/>
      <c r="C17" s="1112" t="s">
        <v>800</v>
      </c>
      <c r="D17" s="1113"/>
    </row>
    <row r="18" spans="1:4" ht="18">
      <c r="A18" s="1110"/>
      <c r="B18" s="845"/>
      <c r="C18" s="1112" t="s">
        <v>801</v>
      </c>
      <c r="D18" s="1113"/>
    </row>
    <row r="19" spans="1:4" ht="18">
      <c r="A19" s="1110"/>
      <c r="B19" s="845"/>
      <c r="C19" s="1112" t="s">
        <v>802</v>
      </c>
      <c r="D19" s="1113"/>
    </row>
    <row r="20" spans="1:4" ht="18">
      <c r="A20" s="1110"/>
      <c r="B20" s="845"/>
      <c r="C20" s="1112" t="s">
        <v>803</v>
      </c>
      <c r="D20" s="1113"/>
    </row>
    <row r="21" spans="1:4" ht="18">
      <c r="A21" s="1110"/>
      <c r="B21" s="845"/>
      <c r="C21" s="1112" t="s">
        <v>804</v>
      </c>
      <c r="D21" s="1113"/>
    </row>
    <row r="22" spans="1:4" ht="18">
      <c r="A22" s="1110"/>
      <c r="B22" s="845"/>
      <c r="C22" s="1112" t="s">
        <v>805</v>
      </c>
      <c r="D22" s="1113"/>
    </row>
    <row r="23" spans="1:4" ht="18">
      <c r="A23" s="1110"/>
      <c r="B23" s="845"/>
      <c r="C23" s="1112" t="s">
        <v>806</v>
      </c>
      <c r="D23" s="1113"/>
    </row>
    <row r="24" spans="1:4" ht="18">
      <c r="A24" s="1110"/>
      <c r="B24" s="1114"/>
      <c r="C24" s="1115" t="s">
        <v>807</v>
      </c>
      <c r="D24" s="1116"/>
    </row>
    <row r="25" spans="1:4">
      <c r="A25" s="1117"/>
      <c r="B25" s="229"/>
      <c r="C25" s="566"/>
      <c r="D25" s="827"/>
    </row>
    <row r="26" spans="1:4">
      <c r="A26" s="1118"/>
      <c r="B26" s="229"/>
      <c r="C26" s="566"/>
      <c r="D26" s="827"/>
    </row>
    <row r="27" spans="1:4">
      <c r="A27" s="1119" t="s">
        <v>1504</v>
      </c>
      <c r="B27" s="13"/>
      <c r="C27" s="1207" t="s">
        <v>808</v>
      </c>
      <c r="D27" s="1248" t="s">
        <v>1697</v>
      </c>
    </row>
    <row r="28" spans="1:4">
      <c r="A28" s="1120" t="s">
        <v>1506</v>
      </c>
      <c r="B28" s="589"/>
      <c r="C28" s="1213" t="s">
        <v>3281</v>
      </c>
      <c r="D28" s="1235" t="s">
        <v>3282</v>
      </c>
    </row>
    <row r="29" spans="1:4">
      <c r="A29" s="1118">
        <v>1</v>
      </c>
      <c r="B29" s="229"/>
      <c r="C29" s="2531" t="s">
        <v>4566</v>
      </c>
      <c r="D29" s="836"/>
    </row>
    <row r="30" spans="1:4">
      <c r="A30" s="1118">
        <v>2</v>
      </c>
      <c r="B30" s="229"/>
      <c r="C30" s="2532" t="s">
        <v>4567</v>
      </c>
      <c r="D30" s="843"/>
    </row>
    <row r="31" spans="1:4">
      <c r="A31" s="1118">
        <v>3</v>
      </c>
      <c r="B31" s="229"/>
      <c r="C31" s="2532" t="s">
        <v>4568</v>
      </c>
      <c r="D31" s="843"/>
    </row>
    <row r="32" spans="1:4">
      <c r="A32" s="1118">
        <v>4</v>
      </c>
      <c r="B32" s="229"/>
      <c r="C32" s="2533" t="s">
        <v>4569</v>
      </c>
      <c r="D32" s="843"/>
    </row>
    <row r="33" spans="1:4">
      <c r="A33" s="1118">
        <v>5</v>
      </c>
      <c r="B33" s="229"/>
      <c r="C33" s="566" t="s">
        <v>4570</v>
      </c>
      <c r="D33" s="843">
        <v>2665083</v>
      </c>
    </row>
    <row r="34" spans="1:4">
      <c r="A34" s="1118">
        <v>6</v>
      </c>
      <c r="B34" s="229"/>
      <c r="C34" s="566"/>
      <c r="D34" s="843"/>
    </row>
    <row r="35" spans="1:4">
      <c r="A35" s="1118">
        <v>7</v>
      </c>
      <c r="B35" s="229"/>
      <c r="C35" s="566"/>
      <c r="D35" s="843"/>
    </row>
    <row r="36" spans="1:4">
      <c r="A36" s="1118">
        <v>8</v>
      </c>
      <c r="B36" s="229"/>
      <c r="C36" s="566"/>
      <c r="D36" s="843"/>
    </row>
    <row r="37" spans="1:4">
      <c r="A37" s="1118">
        <v>9</v>
      </c>
      <c r="B37" s="229"/>
      <c r="C37" s="566"/>
      <c r="D37" s="843"/>
    </row>
    <row r="38" spans="1:4">
      <c r="A38" s="1118">
        <v>10</v>
      </c>
      <c r="B38" s="229"/>
      <c r="C38" s="566"/>
      <c r="D38" s="843"/>
    </row>
    <row r="39" spans="1:4">
      <c r="A39" s="1118">
        <v>11</v>
      </c>
      <c r="B39" s="229"/>
      <c r="C39" s="566"/>
      <c r="D39" s="843"/>
    </row>
    <row r="40" spans="1:4">
      <c r="A40" s="1118">
        <v>12</v>
      </c>
      <c r="B40" s="229"/>
      <c r="C40" s="566"/>
      <c r="D40" s="843"/>
    </row>
    <row r="41" spans="1:4">
      <c r="A41" s="1118">
        <v>13</v>
      </c>
      <c r="B41" s="229"/>
      <c r="C41" s="566"/>
      <c r="D41" s="843"/>
    </row>
    <row r="42" spans="1:4">
      <c r="A42" s="1118">
        <v>14</v>
      </c>
      <c r="B42" s="229"/>
      <c r="C42" s="566"/>
      <c r="D42" s="843"/>
    </row>
    <row r="43" spans="1:4">
      <c r="A43" s="1118">
        <v>15</v>
      </c>
      <c r="B43" s="229"/>
      <c r="C43" s="566"/>
      <c r="D43" s="843"/>
    </row>
    <row r="44" spans="1:4">
      <c r="A44" s="1118">
        <v>16</v>
      </c>
      <c r="B44" s="229"/>
      <c r="C44" s="566"/>
      <c r="D44" s="843"/>
    </row>
    <row r="45" spans="1:4">
      <c r="A45" s="1118">
        <v>17</v>
      </c>
      <c r="B45" s="229"/>
      <c r="C45" s="566"/>
      <c r="D45" s="843"/>
    </row>
    <row r="46" spans="1:4">
      <c r="A46" s="1118">
        <v>18</v>
      </c>
      <c r="B46" s="229"/>
      <c r="C46" s="566"/>
      <c r="D46" s="843"/>
    </row>
    <row r="47" spans="1:4">
      <c r="A47" s="1118">
        <v>19</v>
      </c>
      <c r="B47" s="229"/>
      <c r="C47" s="566"/>
      <c r="D47" s="843"/>
    </row>
    <row r="48" spans="1:4">
      <c r="A48" s="1118">
        <v>20</v>
      </c>
      <c r="B48" s="229"/>
      <c r="C48" s="566"/>
      <c r="D48" s="843"/>
    </row>
    <row r="49" spans="1:4">
      <c r="A49" s="1118">
        <v>21</v>
      </c>
      <c r="B49" s="229"/>
      <c r="C49" s="566"/>
      <c r="D49" s="843"/>
    </row>
    <row r="50" spans="1:4">
      <c r="A50" s="1118">
        <v>22</v>
      </c>
      <c r="B50" s="229"/>
      <c r="C50" s="566"/>
      <c r="D50" s="843"/>
    </row>
    <row r="51" spans="1:4">
      <c r="A51" s="1118">
        <v>23</v>
      </c>
      <c r="B51" s="229"/>
      <c r="C51" s="566"/>
      <c r="D51" s="843"/>
    </row>
    <row r="52" spans="1:4">
      <c r="A52" s="1118">
        <v>24</v>
      </c>
      <c r="B52" s="229"/>
      <c r="C52" s="566"/>
      <c r="D52" s="843"/>
    </row>
    <row r="53" spans="1:4">
      <c r="A53" s="1118">
        <v>25</v>
      </c>
      <c r="B53" s="229"/>
      <c r="C53" s="566"/>
      <c r="D53" s="843"/>
    </row>
    <row r="54" spans="1:4">
      <c r="A54" s="1118">
        <v>26</v>
      </c>
      <c r="B54" s="229"/>
      <c r="C54" s="566"/>
      <c r="D54" s="843"/>
    </row>
    <row r="55" spans="1:4">
      <c r="A55" s="1118">
        <v>27</v>
      </c>
      <c r="B55" s="229"/>
      <c r="C55" s="566"/>
      <c r="D55" s="843"/>
    </row>
    <row r="56" spans="1:4">
      <c r="A56" s="1118">
        <v>28</v>
      </c>
      <c r="B56" s="229"/>
      <c r="C56" s="566"/>
      <c r="D56" s="843"/>
    </row>
    <row r="57" spans="1:4">
      <c r="A57" s="1118">
        <v>29</v>
      </c>
      <c r="B57" s="229"/>
      <c r="C57" s="566"/>
      <c r="D57" s="843"/>
    </row>
    <row r="58" spans="1:4">
      <c r="A58" s="1118">
        <v>30</v>
      </c>
      <c r="B58" s="229"/>
      <c r="C58" s="566"/>
      <c r="D58" s="843"/>
    </row>
    <row r="59" spans="1:4">
      <c r="A59" s="1118">
        <v>31</v>
      </c>
      <c r="B59" s="229"/>
      <c r="C59" s="566"/>
      <c r="D59" s="843"/>
    </row>
    <row r="60" spans="1:4">
      <c r="A60" s="1118">
        <v>32</v>
      </c>
      <c r="B60" s="229"/>
      <c r="C60" s="566"/>
      <c r="D60" s="843"/>
    </row>
    <row r="61" spans="1:4">
      <c r="A61" s="1118">
        <v>33</v>
      </c>
      <c r="B61" s="229"/>
      <c r="C61" s="566"/>
      <c r="D61" s="488"/>
    </row>
    <row r="62" spans="1:4" ht="15.75" thickBot="1">
      <c r="A62" s="863">
        <v>34</v>
      </c>
      <c r="B62" s="1121"/>
      <c r="C62" s="1249" t="s">
        <v>1133</v>
      </c>
      <c r="D62" s="461">
        <f>SUM(D29:D61)</f>
        <v>2665083</v>
      </c>
    </row>
    <row r="63" spans="1:4">
      <c r="B63" s="229"/>
      <c r="C63" s="229"/>
      <c r="D63" s="229" t="s">
        <v>1527</v>
      </c>
    </row>
    <row r="64" spans="1:4">
      <c r="A64" s="13" t="s">
        <v>809</v>
      </c>
      <c r="B64" s="13"/>
      <c r="C64" s="8"/>
      <c r="D64" s="13"/>
    </row>
    <row r="65" spans="1:4" ht="18">
      <c r="A65" s="845"/>
      <c r="B65" s="845"/>
      <c r="C65" s="845"/>
      <c r="D65" s="845"/>
    </row>
    <row r="66" spans="1:4" ht="18">
      <c r="A66" s="845"/>
      <c r="B66" s="845"/>
      <c r="C66" s="845"/>
      <c r="D66" s="845"/>
    </row>
    <row r="67" spans="1:4" ht="18">
      <c r="A67" s="845"/>
      <c r="B67" s="845"/>
      <c r="C67" s="845"/>
      <c r="D67" s="845"/>
    </row>
    <row r="68" spans="1:4" ht="18">
      <c r="A68" s="845"/>
      <c r="B68" s="845"/>
      <c r="C68" s="845"/>
      <c r="D68" s="845"/>
    </row>
    <row r="69" spans="1:4" ht="18">
      <c r="A69" s="845"/>
      <c r="B69" s="845"/>
      <c r="C69" s="845"/>
      <c r="D69" s="845"/>
    </row>
    <row r="70" spans="1:4" ht="18">
      <c r="A70" s="845"/>
      <c r="B70" s="845"/>
      <c r="C70" s="265"/>
      <c r="D70" s="845"/>
    </row>
    <row r="71" spans="1:4" ht="18">
      <c r="A71" s="845"/>
      <c r="B71" s="845"/>
      <c r="D71" s="845"/>
    </row>
    <row r="72" spans="1:4" ht="18">
      <c r="A72" s="845"/>
      <c r="B72" s="845"/>
      <c r="C72" s="845"/>
      <c r="D72" s="845"/>
    </row>
    <row r="73" spans="1:4" ht="18">
      <c r="A73" s="845"/>
      <c r="B73" s="845"/>
      <c r="C73" s="265"/>
      <c r="D73" s="845"/>
    </row>
    <row r="74" spans="1:4" ht="18">
      <c r="A74" s="845"/>
      <c r="B74" s="845"/>
      <c r="C74" s="265"/>
    </row>
    <row r="75" spans="1:4" ht="18">
      <c r="A75" s="845"/>
      <c r="B75" s="845"/>
      <c r="C75" s="265"/>
    </row>
    <row r="76" spans="1:4" ht="18">
      <c r="A76" s="845"/>
      <c r="B76" s="845"/>
      <c r="C76" s="265"/>
    </row>
    <row r="77" spans="1:4" ht="18">
      <c r="A77" s="845"/>
      <c r="B77" s="845"/>
    </row>
    <row r="78" spans="1:4" ht="18">
      <c r="A78" s="845"/>
      <c r="B78" s="845"/>
    </row>
    <row r="79" spans="1:4" ht="18">
      <c r="A79" s="845"/>
      <c r="B79" s="845"/>
      <c r="C79" s="845"/>
    </row>
    <row r="80" spans="1:4" ht="18">
      <c r="A80" s="845"/>
      <c r="B80" s="845"/>
      <c r="C80" s="845"/>
    </row>
    <row r="81" spans="1:4" ht="18">
      <c r="A81" s="845"/>
      <c r="B81" s="845"/>
      <c r="C81" s="845"/>
    </row>
    <row r="82" spans="1:4" ht="18">
      <c r="A82" s="845"/>
      <c r="B82" s="845"/>
      <c r="C82" s="845"/>
    </row>
    <row r="83" spans="1:4" ht="18">
      <c r="A83" s="845"/>
      <c r="B83" s="845"/>
      <c r="C83" s="845"/>
      <c r="D83" s="845"/>
    </row>
    <row r="84" spans="1:4" ht="18">
      <c r="A84" s="845"/>
      <c r="B84" s="845"/>
      <c r="C84" s="845"/>
      <c r="D84" s="845"/>
    </row>
    <row r="85" spans="1:4" ht="18">
      <c r="A85" s="845"/>
      <c r="B85" s="845"/>
      <c r="C85" s="845"/>
      <c r="D85" s="845"/>
    </row>
    <row r="86" spans="1:4" ht="18">
      <c r="A86" s="845"/>
      <c r="B86" s="845"/>
      <c r="C86" s="845"/>
      <c r="D86" s="845"/>
    </row>
    <row r="87" spans="1:4" ht="18">
      <c r="A87" s="845"/>
      <c r="B87" s="845"/>
      <c r="C87" s="845"/>
      <c r="D87" s="845"/>
    </row>
    <row r="88" spans="1:4" ht="18">
      <c r="A88" s="845"/>
      <c r="B88" s="845"/>
      <c r="C88" s="845"/>
      <c r="D88" s="845"/>
    </row>
  </sheetData>
  <customSheetViews>
    <customSheetView guid="{2AF3F5E9-4F61-4561-B177-4F48CBC3D886}" scale="87" colorId="22">
      <selection activeCell="H43" sqref="H43"/>
      <rowBreaks count="1" manualBreakCount="1">
        <brk id="65" max="16383" man="1"/>
      </rowBreaks>
      <pageMargins left="0.4" right="0.4" top="0.3" bottom="0.3" header="0" footer="0"/>
      <printOptions horizontalCentered="1" verticalCentered="1"/>
      <pageSetup scale="68" orientation="portrait" r:id="rId1"/>
      <headerFooter alignWithMargins="0"/>
    </customSheetView>
    <customSheetView guid="{D7BBBF77-F838-4AB2-B5F9-DD407B90DD55}" scale="87" colorId="22">
      <selection activeCell="H43" sqref="H43"/>
      <rowBreaks count="1" manualBreakCount="1">
        <brk id="65" max="16383" man="1"/>
      </rowBreaks>
      <pageMargins left="0.4" right="0.4" top="0.3" bottom="0.3" header="0" footer="0"/>
      <printOptions horizontalCentered="1" verticalCentered="1"/>
      <pageSetup scale="68" orientation="portrait" r:id="rId2"/>
      <headerFooter alignWithMargins="0"/>
    </customSheetView>
    <customSheetView guid="{4C413893-8AAD-4C6B-9F27-B589EDCD884E}" scale="87" colorId="22">
      <selection activeCell="C29" sqref="C29"/>
      <rowBreaks count="1" manualBreakCount="1">
        <brk id="65" max="16383" man="1"/>
      </rowBreaks>
      <pageMargins left="0.4" right="0.4" top="0.3" bottom="0.3" header="0" footer="0"/>
      <printOptions horizontalCentered="1" verticalCentered="1"/>
      <pageSetup scale="68" orientation="portrait" r:id="rId3"/>
      <headerFooter alignWithMargins="0"/>
    </customSheetView>
    <customSheetView guid="{A5549170-DBF5-42F1-9039-D999624B11D4}" scale="87" colorId="22">
      <selection activeCell="C29" sqref="C29"/>
      <rowBreaks count="1" manualBreakCount="1">
        <brk id="65" max="16383" man="1"/>
      </rowBreaks>
      <pageMargins left="0.4" right="0.4" top="0.3" bottom="0.3" header="0" footer="0"/>
      <printOptions horizontalCentered="1" verticalCentered="1"/>
      <pageSetup scale="68" orientation="portrait" r:id="rId4"/>
      <headerFooter alignWithMargins="0"/>
    </customSheetView>
    <customSheetView guid="{A483E518-C1FA-4CA5-BC5D-12DF2516F4BA}" scale="87" colorId="22">
      <selection activeCell="H43" sqref="H43"/>
      <rowBreaks count="1" manualBreakCount="1">
        <brk id="65" max="16383" man="1"/>
      </rowBreaks>
      <pageMargins left="0.4" right="0.4" top="0.3" bottom="0.3" header="0" footer="0"/>
      <printOptions horizontalCentered="1" verticalCentered="1"/>
      <pageSetup scale="68" orientation="portrait" r:id="rId5"/>
      <headerFooter alignWithMargins="0"/>
    </customSheetView>
    <customSheetView guid="{7F4D4B31-14C7-431F-8554-797D686306A3}" scale="87" colorId="22">
      <selection activeCell="H43" sqref="H43"/>
      <rowBreaks count="1" manualBreakCount="1">
        <brk id="65" max="16383" man="1"/>
      </rowBreaks>
      <pageMargins left="0.4" right="0.4" top="0.3" bottom="0.3" header="0" footer="0"/>
      <printOptions horizontalCentered="1" verticalCentered="1"/>
      <pageSetup scale="68" orientation="portrait" r:id="rId6"/>
      <headerFooter alignWithMargins="0"/>
    </customSheetView>
  </customSheetViews>
  <phoneticPr fontId="83" type="noConversion"/>
  <printOptions horizontalCentered="1" verticalCentered="1"/>
  <pageMargins left="0.4" right="0.4" top="0.3" bottom="0.3" header="0" footer="0"/>
  <pageSetup scale="68" orientation="portrait" r:id="rId7"/>
  <headerFooter alignWithMargins="0"/>
  <rowBreaks count="1" manualBreakCount="1">
    <brk id="65" max="16383" man="1"/>
  </rowBreaks>
  <customProperties>
    <customPr name="_pios_id" r:id="rId8"/>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R48"/>
  <sheetViews>
    <sheetView workbookViewId="0"/>
  </sheetViews>
  <sheetFormatPr defaultColWidth="9.77734375" defaultRowHeight="15"/>
  <cols>
    <col min="1" max="2" width="7.77734375" customWidth="1"/>
    <col min="4" max="5" width="12.77734375" customWidth="1"/>
    <col min="6" max="6" width="10.44140625" customWidth="1"/>
    <col min="7" max="7" width="8.33203125" customWidth="1"/>
    <col min="10" max="10" width="10.77734375" customWidth="1"/>
    <col min="20" max="20" width="10.109375" bestFit="1" customWidth="1"/>
  </cols>
  <sheetData>
    <row r="1" spans="1:16" ht="16.5" thickBot="1">
      <c r="A1" t="str">
        <f>+'Data sheet'!A63</f>
        <v>Annual Report of New York American Water Company, Inc.  - Service Area 2                                                        Year Ended  December 31, 2018</v>
      </c>
      <c r="E1" s="24"/>
      <c r="F1" s="24"/>
      <c r="G1" s="24"/>
      <c r="H1" s="24"/>
      <c r="I1" s="24"/>
      <c r="J1" s="24"/>
      <c r="K1" s="24"/>
      <c r="L1" s="24"/>
      <c r="M1" s="24"/>
      <c r="N1" s="24"/>
      <c r="O1" s="6"/>
    </row>
    <row r="2" spans="1:16">
      <c r="A2" s="231"/>
      <c r="B2" s="244"/>
      <c r="C2" s="244"/>
      <c r="D2" s="244"/>
      <c r="E2" s="244"/>
      <c r="F2" s="244"/>
      <c r="G2" s="244"/>
      <c r="H2" s="244"/>
      <c r="I2" s="244"/>
      <c r="J2" s="244"/>
      <c r="K2" s="244"/>
      <c r="L2" s="244"/>
      <c r="M2" s="244"/>
      <c r="N2" s="244"/>
      <c r="O2" s="244"/>
      <c r="P2" s="233"/>
    </row>
    <row r="3" spans="1:16" ht="15.75">
      <c r="A3" s="234" t="s">
        <v>181</v>
      </c>
      <c r="B3" s="8"/>
      <c r="C3" s="8"/>
      <c r="D3" s="8"/>
      <c r="E3" s="8"/>
      <c r="F3" s="8"/>
      <c r="G3" s="8"/>
      <c r="H3" s="8"/>
      <c r="I3" s="8"/>
      <c r="J3" s="8"/>
      <c r="K3" s="8"/>
      <c r="L3" s="8"/>
      <c r="M3" s="8"/>
      <c r="N3" s="8"/>
      <c r="O3" s="8"/>
      <c r="P3" s="235"/>
    </row>
    <row r="4" spans="1:16">
      <c r="A4" s="239"/>
      <c r="P4" s="236"/>
    </row>
    <row r="5" spans="1:16">
      <c r="A5" s="2578" t="s">
        <v>182</v>
      </c>
      <c r="B5" s="2583"/>
      <c r="C5" s="2583"/>
      <c r="D5" s="2583"/>
      <c r="E5" s="2583"/>
      <c r="F5" s="2583"/>
      <c r="G5" s="2583"/>
      <c r="J5" s="1820" t="s">
        <v>183</v>
      </c>
      <c r="P5" s="236"/>
    </row>
    <row r="6" spans="1:16">
      <c r="A6" s="2578" t="s">
        <v>184</v>
      </c>
      <c r="B6" s="2583"/>
      <c r="C6" s="2583"/>
      <c r="D6" s="2583"/>
      <c r="E6" s="2583"/>
      <c r="F6" s="2583"/>
      <c r="G6" s="2583"/>
      <c r="J6" s="1820"/>
      <c r="P6" s="236"/>
    </row>
    <row r="7" spans="1:16">
      <c r="A7" s="2578" t="s">
        <v>185</v>
      </c>
      <c r="B7" s="2583"/>
      <c r="C7" s="2583"/>
      <c r="D7" s="2583"/>
      <c r="E7" s="2583"/>
      <c r="F7" s="2583"/>
      <c r="G7" s="2583"/>
      <c r="J7" s="1820" t="s">
        <v>452</v>
      </c>
      <c r="P7" s="236"/>
    </row>
    <row r="8" spans="1:16" ht="15.75">
      <c r="A8" s="1418"/>
      <c r="B8" s="1820"/>
      <c r="C8" s="1820"/>
      <c r="D8" s="1820"/>
      <c r="E8" s="1820"/>
      <c r="F8" s="1820"/>
      <c r="G8" s="1820"/>
      <c r="J8" s="1820" t="s">
        <v>453</v>
      </c>
      <c r="P8" s="236"/>
    </row>
    <row r="9" spans="1:16">
      <c r="A9" s="2578" t="s">
        <v>454</v>
      </c>
      <c r="B9" s="2583"/>
      <c r="C9" s="2583"/>
      <c r="D9" s="2583"/>
      <c r="E9" s="2583"/>
      <c r="F9" s="2583"/>
      <c r="G9" s="2583"/>
      <c r="J9" s="1820" t="s">
        <v>455</v>
      </c>
      <c r="P9" s="236"/>
    </row>
    <row r="10" spans="1:16">
      <c r="A10" s="829"/>
      <c r="B10" s="251"/>
      <c r="C10" s="251"/>
      <c r="D10" s="251"/>
      <c r="E10" s="251"/>
      <c r="F10" s="251"/>
      <c r="G10" s="251"/>
      <c r="H10" s="251"/>
      <c r="I10" s="251"/>
      <c r="J10" s="251"/>
      <c r="K10" s="251"/>
      <c r="L10" s="251"/>
      <c r="M10" s="251"/>
      <c r="N10" s="251"/>
      <c r="O10" s="251"/>
      <c r="P10" s="252"/>
    </row>
    <row r="11" spans="1:16">
      <c r="A11" s="829"/>
      <c r="B11" s="251"/>
      <c r="C11" s="251"/>
      <c r="D11" s="251"/>
      <c r="E11" s="848"/>
      <c r="F11" s="848"/>
      <c r="G11" s="848"/>
      <c r="H11" s="848"/>
      <c r="I11" s="848"/>
      <c r="J11" s="848"/>
      <c r="K11" s="1128"/>
      <c r="L11" s="251"/>
      <c r="M11" s="251"/>
      <c r="N11" s="251"/>
      <c r="O11" s="251"/>
      <c r="P11" s="252"/>
    </row>
    <row r="12" spans="1:16">
      <c r="A12" s="834"/>
      <c r="B12" s="256"/>
      <c r="C12" s="1122" t="s">
        <v>2372</v>
      </c>
      <c r="D12" s="1379"/>
      <c r="E12" s="2591" t="s">
        <v>2373</v>
      </c>
      <c r="F12" s="2592"/>
      <c r="G12" s="2592"/>
      <c r="H12" s="2592"/>
      <c r="I12" s="2592"/>
      <c r="J12" s="1508"/>
      <c r="K12" s="1128"/>
      <c r="L12" s="2593" t="s">
        <v>2374</v>
      </c>
      <c r="M12" s="2594"/>
      <c r="N12" s="2594"/>
      <c r="O12" s="2595"/>
      <c r="P12" s="236" t="s">
        <v>292</v>
      </c>
    </row>
    <row r="13" spans="1:16">
      <c r="A13" s="834"/>
      <c r="B13" s="256"/>
      <c r="C13" s="1123"/>
      <c r="D13" s="1124"/>
      <c r="E13" s="1509"/>
      <c r="F13" t="s">
        <v>293</v>
      </c>
      <c r="G13" s="1128"/>
      <c r="H13" t="s">
        <v>294</v>
      </c>
      <c r="I13" s="1128"/>
      <c r="J13" t="s">
        <v>295</v>
      </c>
      <c r="K13" s="1128"/>
      <c r="L13" s="1126"/>
      <c r="M13" s="1126"/>
      <c r="N13" s="1126"/>
      <c r="O13" s="1124"/>
      <c r="P13" s="891" t="s">
        <v>296</v>
      </c>
    </row>
    <row r="14" spans="1:16">
      <c r="A14" s="834"/>
      <c r="B14" s="256"/>
      <c r="C14" s="256"/>
      <c r="D14" s="254" t="s">
        <v>4139</v>
      </c>
      <c r="E14" s="1232" t="s">
        <v>1845</v>
      </c>
      <c r="F14" s="1684"/>
      <c r="G14" s="1684" t="s">
        <v>296</v>
      </c>
      <c r="H14" s="1684"/>
      <c r="I14" s="1684" t="s">
        <v>296</v>
      </c>
      <c r="J14" s="2119" t="s">
        <v>4147</v>
      </c>
      <c r="K14" s="2119" t="s">
        <v>4147</v>
      </c>
      <c r="L14" s="890" t="s">
        <v>297</v>
      </c>
      <c r="M14" s="890" t="s">
        <v>298</v>
      </c>
      <c r="N14" s="890" t="s">
        <v>299</v>
      </c>
      <c r="O14" s="858" t="s">
        <v>4142</v>
      </c>
      <c r="P14" s="891" t="s">
        <v>300</v>
      </c>
    </row>
    <row r="15" spans="1:16">
      <c r="A15" s="834" t="s">
        <v>830</v>
      </c>
      <c r="B15" s="890" t="s">
        <v>301</v>
      </c>
      <c r="C15" s="890" t="s">
        <v>302</v>
      </c>
      <c r="D15" s="890" t="s">
        <v>303</v>
      </c>
      <c r="E15" s="1222" t="s">
        <v>630</v>
      </c>
      <c r="F15" s="890" t="s">
        <v>304</v>
      </c>
      <c r="G15" s="890" t="s">
        <v>304</v>
      </c>
      <c r="H15" s="890" t="s">
        <v>304</v>
      </c>
      <c r="I15" s="890" t="s">
        <v>304</v>
      </c>
      <c r="J15" s="890" t="s">
        <v>304</v>
      </c>
      <c r="K15" s="858" t="s">
        <v>296</v>
      </c>
      <c r="L15" s="890" t="s">
        <v>305</v>
      </c>
      <c r="M15" s="890" t="s">
        <v>306</v>
      </c>
      <c r="N15" s="890" t="s">
        <v>307</v>
      </c>
      <c r="O15" s="890" t="s">
        <v>1132</v>
      </c>
      <c r="P15" s="891" t="s">
        <v>308</v>
      </c>
    </row>
    <row r="16" spans="1:16">
      <c r="A16" s="834"/>
      <c r="B16" s="256"/>
      <c r="C16" s="256"/>
      <c r="D16" s="256"/>
      <c r="E16" s="890"/>
      <c r="F16" s="890"/>
      <c r="G16" s="890"/>
      <c r="H16" s="890"/>
      <c r="I16" s="890"/>
      <c r="J16" s="890"/>
      <c r="K16" s="858" t="s">
        <v>304</v>
      </c>
      <c r="L16" s="890"/>
      <c r="M16" s="890"/>
      <c r="N16" s="890"/>
      <c r="O16" s="890"/>
      <c r="P16" s="236"/>
    </row>
    <row r="17" spans="1:18">
      <c r="A17" s="834" t="s">
        <v>834</v>
      </c>
      <c r="B17" s="256"/>
      <c r="C17" s="858" t="s">
        <v>4150</v>
      </c>
      <c r="D17" s="858" t="s">
        <v>4150</v>
      </c>
      <c r="E17" s="858" t="s">
        <v>4150</v>
      </c>
      <c r="F17" s="858" t="s">
        <v>4150</v>
      </c>
      <c r="G17" s="858" t="s">
        <v>4150</v>
      </c>
      <c r="H17" s="858" t="s">
        <v>4150</v>
      </c>
      <c r="I17" s="858" t="s">
        <v>4150</v>
      </c>
      <c r="J17" s="858" t="s">
        <v>4150</v>
      </c>
      <c r="K17" s="858" t="s">
        <v>4150</v>
      </c>
      <c r="L17" s="858" t="s">
        <v>4150</v>
      </c>
      <c r="M17" s="858" t="s">
        <v>4150</v>
      </c>
      <c r="N17" s="858" t="s">
        <v>4150</v>
      </c>
      <c r="O17" s="858" t="s">
        <v>4150</v>
      </c>
      <c r="P17" s="2094" t="s">
        <v>4150</v>
      </c>
    </row>
    <row r="18" spans="1:18">
      <c r="A18" s="847"/>
      <c r="B18" s="1124" t="s">
        <v>3281</v>
      </c>
      <c r="C18" s="1124" t="s">
        <v>310</v>
      </c>
      <c r="D18" s="1124" t="s">
        <v>311</v>
      </c>
      <c r="E18" s="1124" t="s">
        <v>312</v>
      </c>
      <c r="F18" s="1124" t="s">
        <v>3429</v>
      </c>
      <c r="G18" s="1124" t="s">
        <v>3430</v>
      </c>
      <c r="H18" s="1124" t="s">
        <v>3431</v>
      </c>
      <c r="I18" s="1124" t="s">
        <v>3432</v>
      </c>
      <c r="J18" s="1124" t="s">
        <v>3433</v>
      </c>
      <c r="K18" s="1124" t="s">
        <v>3434</v>
      </c>
      <c r="L18" s="1124" t="s">
        <v>3435</v>
      </c>
      <c r="M18" s="1124" t="s">
        <v>3436</v>
      </c>
      <c r="N18" s="1124" t="s">
        <v>2916</v>
      </c>
      <c r="O18" s="1124" t="s">
        <v>2917</v>
      </c>
      <c r="P18" s="1127" t="s">
        <v>2918</v>
      </c>
    </row>
    <row r="19" spans="1:18">
      <c r="A19" s="834">
        <v>1</v>
      </c>
      <c r="B19" s="254" t="s">
        <v>313</v>
      </c>
      <c r="C19" s="684"/>
      <c r="D19" s="2115">
        <v>372730</v>
      </c>
      <c r="E19" s="684">
        <v>0</v>
      </c>
      <c r="F19" s="2116">
        <v>333562.15999999997</v>
      </c>
      <c r="G19" s="1824"/>
      <c r="H19" s="1824"/>
      <c r="I19" s="1824"/>
      <c r="J19" s="1824"/>
      <c r="K19" s="1824"/>
      <c r="L19" s="1824"/>
      <c r="M19" s="1824"/>
      <c r="N19" s="2118">
        <v>11153.07</v>
      </c>
      <c r="O19" s="684">
        <v>961</v>
      </c>
      <c r="P19" s="488">
        <f>+D19-F19-I19-K19-N19-O19</f>
        <v>27053.770000000026</v>
      </c>
    </row>
    <row r="20" spans="1:18">
      <c r="A20" s="834">
        <v>2</v>
      </c>
      <c r="B20" s="254" t="s">
        <v>314</v>
      </c>
      <c r="C20" s="684"/>
      <c r="D20" s="2115">
        <v>309534</v>
      </c>
      <c r="E20" s="1765">
        <v>0</v>
      </c>
      <c r="F20" s="2116">
        <v>279431.12</v>
      </c>
      <c r="G20" s="1824"/>
      <c r="H20" s="1824"/>
      <c r="I20" s="1824"/>
      <c r="J20" s="1824"/>
      <c r="K20" s="1824"/>
      <c r="L20" s="1824"/>
      <c r="M20" s="1824"/>
      <c r="N20" s="2118">
        <v>9269.4599999999991</v>
      </c>
      <c r="O20" s="684">
        <v>552</v>
      </c>
      <c r="P20" s="488">
        <f t="shared" ref="P20:P30" si="0">+D20-F20-I20-K20-N20-O20</f>
        <v>20281.420000000006</v>
      </c>
    </row>
    <row r="21" spans="1:18">
      <c r="A21" s="834">
        <v>3</v>
      </c>
      <c r="B21" s="254" t="s">
        <v>315</v>
      </c>
      <c r="C21" s="684"/>
      <c r="D21" s="2115">
        <v>338134</v>
      </c>
      <c r="E21" s="1764">
        <v>0</v>
      </c>
      <c r="F21" s="2117">
        <v>274332.40999999997</v>
      </c>
      <c r="G21" s="1825"/>
      <c r="H21" s="1825"/>
      <c r="I21" s="1825"/>
      <c r="J21" s="1825"/>
      <c r="K21" s="1825"/>
      <c r="L21" s="1825"/>
      <c r="M21" s="1825"/>
      <c r="N21" s="2118">
        <v>10084.17</v>
      </c>
      <c r="O21" s="1887">
        <v>1995</v>
      </c>
      <c r="P21" s="488">
        <f t="shared" si="0"/>
        <v>51722.420000000027</v>
      </c>
    </row>
    <row r="22" spans="1:18">
      <c r="A22" s="834">
        <v>4</v>
      </c>
      <c r="B22" s="254" t="s">
        <v>316</v>
      </c>
      <c r="C22" s="684"/>
      <c r="D22" s="2115">
        <v>361171</v>
      </c>
      <c r="E22" s="1764">
        <v>0</v>
      </c>
      <c r="F22" s="2117">
        <v>270144.95</v>
      </c>
      <c r="G22" s="1825"/>
      <c r="H22" s="1825"/>
      <c r="I22" s="1825"/>
      <c r="J22" s="1825"/>
      <c r="K22" s="1825"/>
      <c r="L22" s="1825"/>
      <c r="M22" s="1825"/>
      <c r="N22" s="2118">
        <v>10717.05</v>
      </c>
      <c r="O22" s="1887">
        <v>3936</v>
      </c>
      <c r="P22" s="488">
        <f t="shared" si="0"/>
        <v>76372.999999999985</v>
      </c>
    </row>
    <row r="23" spans="1:18">
      <c r="A23" s="834">
        <v>5</v>
      </c>
      <c r="B23" s="254" t="s">
        <v>317</v>
      </c>
      <c r="C23" s="684"/>
      <c r="D23" s="2115">
        <v>565399</v>
      </c>
      <c r="E23" s="1764">
        <v>2584.9380000000001</v>
      </c>
      <c r="F23" s="2117">
        <v>314396.31000000006</v>
      </c>
      <c r="G23" s="1825"/>
      <c r="H23" s="1825"/>
      <c r="I23" s="1825"/>
      <c r="J23" s="1825"/>
      <c r="K23" s="1825"/>
      <c r="L23" s="1825"/>
      <c r="M23" s="1825"/>
      <c r="N23" s="2118">
        <v>16735.8</v>
      </c>
      <c r="O23" s="1887">
        <v>7539</v>
      </c>
      <c r="P23" s="488">
        <f t="shared" si="0"/>
        <v>226727.88999999996</v>
      </c>
    </row>
    <row r="24" spans="1:18">
      <c r="A24" s="834">
        <v>6</v>
      </c>
      <c r="B24" s="254" t="s">
        <v>318</v>
      </c>
      <c r="C24" s="684"/>
      <c r="D24" s="2115">
        <v>693650.20000000007</v>
      </c>
      <c r="E24" s="1764">
        <v>9752.6490000000013</v>
      </c>
      <c r="F24" s="2117">
        <v>532037.23</v>
      </c>
      <c r="G24" s="1825"/>
      <c r="H24" s="1825"/>
      <c r="I24" s="1825"/>
      <c r="J24" s="1825"/>
      <c r="K24" s="1825"/>
      <c r="L24" s="1825"/>
      <c r="M24" s="1825"/>
      <c r="N24" s="2118">
        <v>20795.556</v>
      </c>
      <c r="O24" s="1887">
        <v>465</v>
      </c>
      <c r="P24" s="488">
        <f t="shared" si="0"/>
        <v>140352.41400000008</v>
      </c>
    </row>
    <row r="25" spans="1:18">
      <c r="A25" s="834">
        <v>7</v>
      </c>
      <c r="B25" s="229" t="s">
        <v>319</v>
      </c>
      <c r="C25" s="600"/>
      <c r="D25" s="2529">
        <v>837211.8</v>
      </c>
      <c r="E25" s="1764">
        <v>0</v>
      </c>
      <c r="F25" s="2117">
        <v>755551.94000000006</v>
      </c>
      <c r="G25" s="1825"/>
      <c r="H25" s="1825"/>
      <c r="I25" s="1825"/>
      <c r="J25" s="1825"/>
      <c r="K25" s="1825"/>
      <c r="L25" s="1825"/>
      <c r="M25" s="1825"/>
      <c r="N25" s="2118">
        <v>25116.353999999999</v>
      </c>
      <c r="O25" s="1887">
        <v>0</v>
      </c>
      <c r="P25" s="488">
        <f t="shared" si="0"/>
        <v>56543.505999999987</v>
      </c>
    </row>
    <row r="26" spans="1:18">
      <c r="A26" s="834">
        <v>8</v>
      </c>
      <c r="B26" s="254" t="s">
        <v>320</v>
      </c>
      <c r="C26" s="684"/>
      <c r="D26" s="2115">
        <v>767971</v>
      </c>
      <c r="E26" s="1765">
        <v>0</v>
      </c>
      <c r="F26" s="2117">
        <v>714796</v>
      </c>
      <c r="G26" s="1824"/>
      <c r="H26" s="1825"/>
      <c r="I26" s="1825"/>
      <c r="J26" s="1824"/>
      <c r="K26" s="1824"/>
      <c r="L26" s="1824"/>
      <c r="M26" s="1824"/>
      <c r="N26" s="2118">
        <v>23039.13</v>
      </c>
      <c r="O26" s="684">
        <v>0</v>
      </c>
      <c r="P26" s="488">
        <f t="shared" si="0"/>
        <v>30135.87</v>
      </c>
    </row>
    <row r="27" spans="1:18">
      <c r="A27" s="834">
        <v>9</v>
      </c>
      <c r="B27" s="254" t="s">
        <v>321</v>
      </c>
      <c r="C27" s="684"/>
      <c r="D27" s="2115">
        <v>651574</v>
      </c>
      <c r="E27" s="1765">
        <v>0</v>
      </c>
      <c r="F27" s="2117">
        <v>716103.1399999999</v>
      </c>
      <c r="G27" s="1824"/>
      <c r="H27" s="1825"/>
      <c r="I27" s="1825"/>
      <c r="J27" s="1824"/>
      <c r="K27" s="1824"/>
      <c r="L27" s="1824"/>
      <c r="M27" s="1824"/>
      <c r="N27" s="2118">
        <v>19547.22</v>
      </c>
      <c r="O27" s="684">
        <v>0</v>
      </c>
      <c r="P27" s="488">
        <f t="shared" si="0"/>
        <v>-84076.359999999899</v>
      </c>
    </row>
    <row r="28" spans="1:18">
      <c r="A28" s="834">
        <v>10</v>
      </c>
      <c r="B28" s="254" t="s">
        <v>322</v>
      </c>
      <c r="C28" s="684"/>
      <c r="D28" s="2115">
        <v>512107</v>
      </c>
      <c r="E28" s="1764">
        <v>0</v>
      </c>
      <c r="F28" s="2117">
        <v>533043.9</v>
      </c>
      <c r="G28" s="1825"/>
      <c r="H28" s="1825"/>
      <c r="I28" s="1825"/>
      <c r="J28" s="1825"/>
      <c r="K28" s="1825"/>
      <c r="L28" s="1825"/>
      <c r="M28" s="1825"/>
      <c r="N28" s="2118">
        <v>15363.210000000001</v>
      </c>
      <c r="O28" s="1887">
        <v>0</v>
      </c>
      <c r="P28" s="488">
        <f t="shared" si="0"/>
        <v>-36300.110000000022</v>
      </c>
    </row>
    <row r="29" spans="1:18">
      <c r="A29" s="834">
        <v>11</v>
      </c>
      <c r="B29" s="254" t="s">
        <v>323</v>
      </c>
      <c r="C29" s="684"/>
      <c r="D29" s="2115">
        <v>348826</v>
      </c>
      <c r="E29" s="1764">
        <v>0</v>
      </c>
      <c r="F29" s="2117">
        <v>628975.31000000006</v>
      </c>
      <c r="G29" s="1826"/>
      <c r="H29" s="1825"/>
      <c r="I29" s="1825"/>
      <c r="J29" s="1826"/>
      <c r="K29" s="1826"/>
      <c r="L29" s="1826"/>
      <c r="M29" s="1826"/>
      <c r="N29" s="2118">
        <v>10462.23</v>
      </c>
      <c r="O29" s="2423">
        <v>85</v>
      </c>
      <c r="P29" s="488">
        <f t="shared" si="0"/>
        <v>-290696.54000000004</v>
      </c>
    </row>
    <row r="30" spans="1:18">
      <c r="A30" s="834">
        <v>12</v>
      </c>
      <c r="B30" s="254" t="s">
        <v>324</v>
      </c>
      <c r="C30" s="684"/>
      <c r="D30" s="2115">
        <v>341969</v>
      </c>
      <c r="E30" s="1764">
        <v>0</v>
      </c>
      <c r="F30" s="2117">
        <v>287449.11</v>
      </c>
      <c r="G30" s="1825"/>
      <c r="H30" s="1825"/>
      <c r="I30" s="1825"/>
      <c r="J30" s="1825"/>
      <c r="K30" s="1825"/>
      <c r="L30" s="1825"/>
      <c r="M30" s="1825"/>
      <c r="N30" s="2118">
        <v>10259.07</v>
      </c>
      <c r="O30" s="1887">
        <v>0</v>
      </c>
      <c r="P30" s="488">
        <f t="shared" si="0"/>
        <v>44260.820000000014</v>
      </c>
    </row>
    <row r="31" spans="1:18">
      <c r="A31" s="834">
        <v>13</v>
      </c>
      <c r="B31" s="2530" t="s">
        <v>325</v>
      </c>
      <c r="C31" s="447">
        <f t="shared" ref="C31:P31" si="1">SUM(C19:C30)</f>
        <v>0</v>
      </c>
      <c r="D31" s="447">
        <f t="shared" si="1"/>
        <v>6100277</v>
      </c>
      <c r="E31" s="447">
        <f t="shared" si="1"/>
        <v>12337.587000000001</v>
      </c>
      <c r="F31" s="1827">
        <f t="shared" si="1"/>
        <v>5639823.580000001</v>
      </c>
      <c r="G31" s="1827">
        <f t="shared" si="1"/>
        <v>0</v>
      </c>
      <c r="H31" s="1827">
        <f t="shared" si="1"/>
        <v>0</v>
      </c>
      <c r="I31" s="1827">
        <f t="shared" si="1"/>
        <v>0</v>
      </c>
      <c r="J31" s="1827">
        <f t="shared" si="1"/>
        <v>0</v>
      </c>
      <c r="K31" s="1827">
        <f t="shared" si="1"/>
        <v>0</v>
      </c>
      <c r="L31" s="1827">
        <f t="shared" si="1"/>
        <v>0</v>
      </c>
      <c r="M31" s="1827">
        <f t="shared" si="1"/>
        <v>0</v>
      </c>
      <c r="N31" s="1827">
        <f t="shared" si="1"/>
        <v>182542.32</v>
      </c>
      <c r="O31" s="447">
        <f t="shared" si="1"/>
        <v>15533</v>
      </c>
      <c r="P31" s="452">
        <f t="shared" si="1"/>
        <v>262378.10000000009</v>
      </c>
      <c r="R31" s="1564"/>
    </row>
    <row r="32" spans="1:18">
      <c r="A32" s="1129"/>
      <c r="B32" s="1130"/>
      <c r="C32" s="1130"/>
      <c r="D32" s="1130" t="s">
        <v>326</v>
      </c>
      <c r="E32" s="651"/>
      <c r="F32" s="651"/>
      <c r="G32" s="651"/>
      <c r="H32" s="651"/>
      <c r="I32" s="651"/>
      <c r="J32" s="651"/>
      <c r="K32" s="651"/>
      <c r="L32" s="651"/>
      <c r="M32" s="651"/>
      <c r="N32" s="651"/>
      <c r="O32" s="651"/>
      <c r="P32" s="1131"/>
    </row>
    <row r="33" spans="1:18">
      <c r="A33" s="1821"/>
      <c r="B33" s="936"/>
      <c r="C33" s="936"/>
      <c r="D33" s="936"/>
      <c r="E33" s="968"/>
      <c r="F33" s="968"/>
      <c r="G33" s="966"/>
      <c r="H33" s="968"/>
      <c r="I33" s="968"/>
      <c r="J33" s="968"/>
      <c r="K33" s="968"/>
      <c r="L33" s="968"/>
      <c r="M33" s="968"/>
      <c r="N33" s="968"/>
      <c r="O33" s="968"/>
      <c r="P33" s="843"/>
    </row>
    <row r="34" spans="1:18" ht="15.75">
      <c r="A34" s="1687"/>
      <c r="B34" s="936"/>
      <c r="C34" s="2120" t="s">
        <v>4139</v>
      </c>
      <c r="D34" s="2122" t="s">
        <v>4140</v>
      </c>
      <c r="E34" s="2121"/>
      <c r="F34" s="2121"/>
      <c r="G34" s="2123"/>
      <c r="H34" s="2121">
        <f>+D31</f>
        <v>6100277</v>
      </c>
      <c r="I34" s="2121" t="s">
        <v>4141</v>
      </c>
      <c r="J34" s="2121"/>
      <c r="K34" s="968"/>
      <c r="L34" s="968"/>
      <c r="M34" s="968"/>
      <c r="N34" s="968"/>
      <c r="O34" s="968"/>
      <c r="P34" s="843"/>
    </row>
    <row r="35" spans="1:18" ht="15.75">
      <c r="A35" s="1687"/>
      <c r="B35" s="936"/>
      <c r="C35" s="2120" t="s">
        <v>4142</v>
      </c>
      <c r="D35" s="2122" t="s">
        <v>4143</v>
      </c>
      <c r="E35" s="2121"/>
      <c r="F35" s="2121"/>
      <c r="G35" s="2121"/>
      <c r="H35" s="2121">
        <f>+O31</f>
        <v>15533</v>
      </c>
      <c r="I35" s="2121" t="s">
        <v>4141</v>
      </c>
      <c r="J35" s="2121"/>
      <c r="K35" s="968"/>
      <c r="L35" s="968"/>
      <c r="M35" s="968"/>
      <c r="N35" s="968"/>
      <c r="O35" s="968"/>
      <c r="P35" s="843"/>
      <c r="Q35" s="936"/>
    </row>
    <row r="36" spans="1:18" ht="15.75">
      <c r="A36" s="1687"/>
      <c r="B36" s="936"/>
      <c r="C36" s="2120"/>
      <c r="D36" s="2122" t="s">
        <v>4144</v>
      </c>
      <c r="E36" s="2121"/>
      <c r="F36" s="2121"/>
      <c r="G36" s="2121"/>
      <c r="H36" s="2124">
        <f>+H34-H35</f>
        <v>6084744</v>
      </c>
      <c r="I36" s="2121" t="s">
        <v>4141</v>
      </c>
      <c r="J36" s="2121"/>
      <c r="K36" s="968"/>
      <c r="L36" s="968"/>
      <c r="M36" s="968"/>
      <c r="N36" s="968"/>
      <c r="O36" s="968"/>
      <c r="P36" s="843"/>
      <c r="Q36" s="936"/>
    </row>
    <row r="37" spans="1:18" ht="15.75">
      <c r="A37" s="1687"/>
      <c r="B37" s="936"/>
      <c r="C37" s="2120"/>
      <c r="D37" s="2122" t="s">
        <v>4145</v>
      </c>
      <c r="E37" s="2121"/>
      <c r="F37" s="2121"/>
      <c r="G37" s="2121"/>
      <c r="H37" s="2121">
        <v>0</v>
      </c>
      <c r="I37" s="2121" t="s">
        <v>4141</v>
      </c>
      <c r="J37" s="2121"/>
      <c r="K37" s="968"/>
      <c r="L37" s="968"/>
      <c r="M37" s="968"/>
      <c r="N37" s="968"/>
      <c r="O37" s="968"/>
      <c r="P37" s="843"/>
      <c r="Q37" s="936"/>
    </row>
    <row r="38" spans="1:18" ht="15.75">
      <c r="A38" s="1687"/>
      <c r="B38" s="936"/>
      <c r="C38" s="2120"/>
      <c r="D38" s="2122" t="s">
        <v>4146</v>
      </c>
      <c r="E38" s="2121"/>
      <c r="F38" s="2121"/>
      <c r="G38" s="2121"/>
      <c r="H38" s="2121">
        <f>+H36-H37</f>
        <v>6084744</v>
      </c>
      <c r="I38" s="2121" t="s">
        <v>4141</v>
      </c>
      <c r="J38" s="2121"/>
      <c r="K38" s="968"/>
      <c r="L38" s="968"/>
      <c r="M38" s="968"/>
      <c r="N38" s="968"/>
      <c r="O38" s="968"/>
      <c r="P38" s="843"/>
      <c r="Q38" s="936"/>
    </row>
    <row r="39" spans="1:18" ht="15.75">
      <c r="A39" s="1687"/>
      <c r="B39" s="936"/>
      <c r="C39" s="2120" t="s">
        <v>4147</v>
      </c>
      <c r="D39" s="2122" t="s">
        <v>4148</v>
      </c>
      <c r="E39" s="2121"/>
      <c r="F39" s="2121"/>
      <c r="G39" s="2121"/>
      <c r="H39" s="2121"/>
      <c r="I39" s="2121"/>
      <c r="J39" s="2121"/>
      <c r="K39" s="968"/>
      <c r="L39" s="968"/>
      <c r="M39" s="968"/>
      <c r="N39" s="968"/>
      <c r="O39" s="968"/>
      <c r="P39" s="843"/>
      <c r="Q39" s="936"/>
    </row>
    <row r="40" spans="1:18" ht="15.75">
      <c r="A40" s="1687"/>
      <c r="B40" s="936"/>
      <c r="C40" s="2120" t="s">
        <v>4142</v>
      </c>
      <c r="D40" s="2122" t="s">
        <v>4149</v>
      </c>
      <c r="E40" s="2121"/>
      <c r="F40" s="2121"/>
      <c r="G40" s="2121"/>
      <c r="H40" s="2121"/>
      <c r="I40" s="2121"/>
      <c r="J40" s="2121"/>
      <c r="K40" s="972"/>
      <c r="L40" s="972"/>
      <c r="M40" s="972"/>
      <c r="N40" s="972"/>
      <c r="O40" s="972"/>
      <c r="P40" s="843"/>
      <c r="Q40" s="936"/>
    </row>
    <row r="41" spans="1:18" ht="15.75">
      <c r="A41" s="1687"/>
      <c r="B41" s="936"/>
      <c r="C41" s="936"/>
      <c r="D41" s="936"/>
      <c r="E41" s="972"/>
      <c r="F41" s="972"/>
      <c r="G41" s="972"/>
      <c r="H41" s="972"/>
      <c r="I41" s="972"/>
      <c r="J41" s="972"/>
      <c r="K41" s="972"/>
      <c r="L41" s="972"/>
      <c r="M41" s="972"/>
      <c r="N41" s="972"/>
      <c r="O41" s="972"/>
      <c r="P41" s="843"/>
      <c r="Q41" s="936"/>
    </row>
    <row r="42" spans="1:18" ht="15.75">
      <c r="A42" s="1687"/>
      <c r="B42" s="936"/>
      <c r="C42" s="936"/>
      <c r="D42" s="936"/>
      <c r="E42" s="972"/>
      <c r="F42" s="972"/>
      <c r="G42" s="972"/>
      <c r="H42" s="972"/>
      <c r="I42" s="972"/>
      <c r="J42" s="972"/>
      <c r="K42" s="972"/>
      <c r="L42" s="972"/>
      <c r="M42" s="972"/>
      <c r="N42" s="972"/>
      <c r="O42" s="972"/>
      <c r="P42" s="843"/>
      <c r="Q42" s="936"/>
    </row>
    <row r="43" spans="1:18" ht="15.75">
      <c r="A43" s="1687"/>
      <c r="B43" s="936"/>
      <c r="C43" s="936"/>
      <c r="D43" s="936"/>
      <c r="E43" s="972"/>
      <c r="F43" s="972"/>
      <c r="G43" s="972"/>
      <c r="H43" s="972"/>
      <c r="I43" s="972"/>
      <c r="J43" s="972"/>
      <c r="K43" s="972"/>
      <c r="L43" s="972"/>
      <c r="M43" s="972"/>
      <c r="N43" s="972"/>
      <c r="O43" s="972"/>
      <c r="P43" s="843"/>
      <c r="Q43" s="936"/>
    </row>
    <row r="44" spans="1:18" ht="15.75">
      <c r="A44" s="1687"/>
      <c r="B44" s="936"/>
      <c r="C44" s="936"/>
      <c r="D44" s="966"/>
      <c r="E44" s="972"/>
      <c r="F44" s="972"/>
      <c r="G44" s="972"/>
      <c r="H44" s="972"/>
      <c r="I44" s="972"/>
      <c r="J44" s="972"/>
      <c r="K44" s="972"/>
      <c r="L44" s="972"/>
      <c r="M44" s="972"/>
      <c r="N44" s="972"/>
      <c r="O44" s="972"/>
      <c r="P44" s="843"/>
      <c r="Q44" s="936"/>
      <c r="R44" s="936"/>
    </row>
    <row r="45" spans="1:18" ht="15.75" thickBot="1">
      <c r="A45" s="851"/>
      <c r="B45" s="1133"/>
      <c r="C45" s="1133"/>
      <c r="D45" s="1133"/>
      <c r="E45" s="1134"/>
      <c r="F45" s="1134"/>
      <c r="G45" s="1134"/>
      <c r="H45" s="1134"/>
      <c r="I45" s="1134"/>
      <c r="J45" s="1134"/>
      <c r="K45" s="1134"/>
      <c r="L45" s="1134"/>
      <c r="M45" s="1134"/>
      <c r="N45" s="1134"/>
      <c r="O45" s="1134"/>
      <c r="P45" s="1067"/>
      <c r="Q45" s="936"/>
      <c r="R45" s="936"/>
    </row>
    <row r="46" spans="1:18">
      <c r="A46" s="1135" t="s">
        <v>3267</v>
      </c>
      <c r="B46" s="936"/>
      <c r="C46" s="936"/>
      <c r="D46" s="936"/>
      <c r="E46" s="972"/>
      <c r="F46" s="972"/>
      <c r="G46" s="972"/>
      <c r="H46" s="972"/>
      <c r="I46" s="972"/>
      <c r="J46" s="972"/>
      <c r="K46" s="972"/>
      <c r="L46" s="972"/>
      <c r="M46" s="972"/>
      <c r="N46" s="972"/>
      <c r="P46" s="972"/>
      <c r="Q46" s="936"/>
      <c r="R46" s="936"/>
    </row>
    <row r="47" spans="1:18">
      <c r="A47" s="1688" t="s">
        <v>327</v>
      </c>
      <c r="B47" s="967"/>
      <c r="C47" s="967"/>
      <c r="D47" s="967"/>
      <c r="E47" s="1689"/>
      <c r="F47" s="1689"/>
      <c r="G47" s="1689"/>
      <c r="H47" s="8"/>
      <c r="I47" s="8"/>
      <c r="J47" s="1689"/>
      <c r="K47" s="1689"/>
      <c r="L47" s="1689"/>
      <c r="M47" s="1689"/>
      <c r="N47" s="1689"/>
      <c r="O47" s="8"/>
      <c r="P47" s="1689"/>
      <c r="Q47" s="936"/>
      <c r="R47" s="936"/>
    </row>
    <row r="48" spans="1:18">
      <c r="A48" s="966"/>
      <c r="B48" s="936"/>
      <c r="C48" s="936"/>
      <c r="D48" s="970"/>
      <c r="E48" s="971"/>
      <c r="F48" s="971"/>
      <c r="G48" s="971"/>
      <c r="H48" s="971"/>
      <c r="I48" s="971"/>
      <c r="J48" s="971"/>
      <c r="K48" s="971"/>
      <c r="L48" s="971"/>
      <c r="M48" s="971"/>
      <c r="N48" s="971"/>
      <c r="O48" s="971"/>
      <c r="P48" s="971"/>
      <c r="Q48" s="936"/>
      <c r="R48" s="936"/>
    </row>
  </sheetData>
  <customSheetViews>
    <customSheetView guid="{2AF3F5E9-4F61-4561-B177-4F48CBC3D886}" scale="87" colorId="22" fitToPage="1">
      <selection activeCell="O15" sqref="O15"/>
      <colBreaks count="1" manualBreakCount="1">
        <brk id="16" max="1048575" man="1"/>
      </colBreaks>
      <pageMargins left="0.25" right="0.25" top="0.25" bottom="0.25" header="0" footer="0"/>
      <printOptions horizontalCentered="1" verticalCentered="1"/>
      <pageSetup scale="70" orientation="landscape" r:id="rId1"/>
      <headerFooter alignWithMargins="0"/>
    </customSheetView>
    <customSheetView guid="{D7BBBF77-F838-4AB2-B5F9-DD407B90DD55}" scale="87" colorId="22" fitToPage="1">
      <selection activeCell="O15" sqref="O15"/>
      <colBreaks count="1" manualBreakCount="1">
        <brk id="16" max="1048575" man="1"/>
      </colBreaks>
      <pageMargins left="0.25" right="0.25" top="0.25" bottom="0.25" header="0" footer="0"/>
      <printOptions horizontalCentered="1" verticalCentered="1"/>
      <pageSetup scale="70" orientation="landscape" r:id="rId2"/>
      <headerFooter alignWithMargins="0"/>
    </customSheetView>
    <customSheetView guid="{4C413893-8AAD-4C6B-9F27-B589EDCD884E}" scale="87" colorId="22" showPageBreaks="1" fitToPage="1" printArea="1">
      <selection activeCell="R24" sqref="R24"/>
      <colBreaks count="1" manualBreakCount="1">
        <brk id="16" max="1048575" man="1"/>
      </colBreaks>
      <pageMargins left="0.25" right="0.25" top="0.25" bottom="0.25" header="0" footer="0"/>
      <printOptions horizontalCentered="1" verticalCentered="1"/>
      <pageSetup scale="70" orientation="landscape" r:id="rId3"/>
      <headerFooter alignWithMargins="0"/>
    </customSheetView>
    <customSheetView guid="{A5549170-DBF5-42F1-9039-D999624B11D4}" scale="87" colorId="22" showPageBreaks="1" fitToPage="1" printArea="1">
      <selection activeCell="T21" sqref="T21"/>
      <colBreaks count="1" manualBreakCount="1">
        <brk id="16" max="1048575" man="1"/>
      </colBreaks>
      <pageMargins left="0.25" right="0.25" top="0.25" bottom="0.25" header="0" footer="0"/>
      <printOptions horizontalCentered="1" verticalCentered="1"/>
      <pageSetup scale="70" orientation="landscape" r:id="rId4"/>
      <headerFooter alignWithMargins="0"/>
    </customSheetView>
    <customSheetView guid="{A483E518-C1FA-4CA5-BC5D-12DF2516F4BA}" scale="87" colorId="22" showPageBreaks="1" fitToPage="1" printArea="1">
      <selection activeCell="R27" sqref="R27"/>
      <colBreaks count="1" manualBreakCount="1">
        <brk id="16" max="1048575" man="1"/>
      </colBreaks>
      <pageMargins left="0.25" right="0.25" top="0.25" bottom="0.25" header="0" footer="0"/>
      <printOptions horizontalCentered="1" verticalCentered="1"/>
      <pageSetup scale="10" orientation="landscape" r:id="rId5"/>
      <headerFooter alignWithMargins="0"/>
    </customSheetView>
    <customSheetView guid="{7F4D4B31-14C7-431F-8554-797D686306A3}" scale="87" colorId="22" showPageBreaks="1" fitToPage="1" printArea="1">
      <selection activeCell="R27" sqref="R27"/>
      <colBreaks count="1" manualBreakCount="1">
        <brk id="16" max="1048575" man="1"/>
      </colBreaks>
      <pageMargins left="0.25" right="0.25" top="0.25" bottom="0.25" header="0" footer="0"/>
      <printOptions horizontalCentered="1" verticalCentered="1"/>
      <pageSetup scale="10" orientation="landscape" r:id="rId6"/>
      <headerFooter alignWithMargins="0"/>
    </customSheetView>
  </customSheetViews>
  <mergeCells count="6">
    <mergeCell ref="A5:G5"/>
    <mergeCell ref="E12:I12"/>
    <mergeCell ref="L12:O12"/>
    <mergeCell ref="A6:G6"/>
    <mergeCell ref="A7:G7"/>
    <mergeCell ref="A9:G9"/>
  </mergeCells>
  <phoneticPr fontId="83" type="noConversion"/>
  <printOptions horizontalCentered="1" verticalCentered="1"/>
  <pageMargins left="0.25" right="0.25" top="0.25" bottom="0.25" header="0" footer="0"/>
  <pageSetup scale="70" orientation="landscape" r:id="rId7"/>
  <headerFooter alignWithMargins="0"/>
  <colBreaks count="1" manualBreakCount="1">
    <brk id="16" max="1048575" man="1"/>
  </colBreaks>
  <customProperties>
    <customPr name="_pios_id" r:id="rId8"/>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F1561"/>
  <sheetViews>
    <sheetView workbookViewId="0"/>
  </sheetViews>
  <sheetFormatPr defaultColWidth="9.77734375" defaultRowHeight="15"/>
  <cols>
    <col min="1" max="1" width="4.77734375" customWidth="1"/>
    <col min="2" max="2" width="16.77734375" customWidth="1"/>
    <col min="4" max="4" width="13.77734375" customWidth="1"/>
    <col min="5" max="5" width="7.77734375" customWidth="1"/>
    <col min="6" max="6" width="8.77734375" customWidth="1"/>
    <col min="7" max="7" width="7.77734375" customWidth="1"/>
    <col min="8" max="8" width="6.77734375" customWidth="1"/>
    <col min="9" max="9" width="13.21875" customWidth="1"/>
    <col min="10" max="10" width="11.88671875" customWidth="1"/>
    <col min="11" max="11" width="11.77734375" customWidth="1"/>
    <col min="13" max="13" width="11.77734375" customWidth="1"/>
    <col min="14" max="14" width="10.77734375" customWidth="1"/>
  </cols>
  <sheetData>
    <row r="1" spans="1:32" ht="15.75" thickBot="1">
      <c r="A1" s="229" t="str">
        <f>'Data sheet'!A63</f>
        <v>Annual Report of New York American Water Company, Inc.  - Service Area 2                                                        Year Ended  December 31, 2018</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row>
    <row r="2" spans="1:32">
      <c r="A2" s="823"/>
      <c r="B2" s="824"/>
      <c r="C2" s="824"/>
      <c r="D2" s="824"/>
      <c r="E2" s="824"/>
      <c r="F2" s="824"/>
      <c r="G2" s="824"/>
      <c r="H2" s="824"/>
      <c r="I2" s="824"/>
      <c r="J2" s="824"/>
      <c r="K2" s="824"/>
      <c r="L2" s="824"/>
      <c r="M2" s="824"/>
      <c r="N2" s="825"/>
      <c r="O2" s="229"/>
      <c r="P2" s="229"/>
      <c r="Q2" s="229"/>
      <c r="R2" s="229"/>
      <c r="S2" s="229"/>
      <c r="T2" s="229"/>
      <c r="U2" s="229"/>
      <c r="V2" s="229"/>
      <c r="W2" s="229"/>
      <c r="X2" s="229"/>
      <c r="Y2" s="229"/>
      <c r="Z2" s="229"/>
      <c r="AA2" s="229"/>
      <c r="AB2" s="229"/>
      <c r="AC2" s="229"/>
      <c r="AD2" s="229"/>
      <c r="AE2" s="229"/>
      <c r="AF2" s="229"/>
    </row>
    <row r="3" spans="1:32" ht="15.75">
      <c r="A3" s="1381" t="s">
        <v>328</v>
      </c>
      <c r="B3" s="967"/>
      <c r="C3" s="967"/>
      <c r="D3" s="967"/>
      <c r="E3" s="13"/>
      <c r="F3" s="967"/>
      <c r="G3" s="967"/>
      <c r="H3" s="967"/>
      <c r="I3" s="967"/>
      <c r="J3" s="967"/>
      <c r="K3" s="967"/>
      <c r="L3" s="967"/>
      <c r="M3" s="967"/>
      <c r="N3" s="826"/>
      <c r="O3" s="229"/>
      <c r="P3" s="229"/>
      <c r="Q3" s="229"/>
      <c r="R3" s="229"/>
      <c r="S3" s="229"/>
      <c r="T3" s="229"/>
      <c r="U3" s="229"/>
      <c r="V3" s="229"/>
      <c r="W3" s="229"/>
      <c r="X3" s="229"/>
      <c r="Y3" s="229"/>
      <c r="Z3" s="229"/>
      <c r="AA3" s="229"/>
      <c r="AB3" s="229"/>
      <c r="AC3" s="229"/>
      <c r="AD3" s="229"/>
      <c r="AE3" s="229"/>
      <c r="AF3" s="229"/>
    </row>
    <row r="4" spans="1:32">
      <c r="A4" s="1382"/>
      <c r="B4" s="1130"/>
      <c r="C4" s="1130"/>
      <c r="D4" s="1130"/>
      <c r="E4" s="1130"/>
      <c r="F4" s="1130"/>
      <c r="G4" s="1130"/>
      <c r="H4" s="1130"/>
      <c r="I4" s="1130"/>
      <c r="J4" s="1130"/>
      <c r="K4" s="1130"/>
      <c r="L4" s="1130"/>
      <c r="M4" s="1130"/>
      <c r="N4" s="830"/>
      <c r="O4" s="229"/>
      <c r="P4" s="229"/>
      <c r="Q4" s="229"/>
      <c r="R4" s="229"/>
      <c r="S4" s="229"/>
      <c r="T4" s="229"/>
      <c r="U4" s="229"/>
      <c r="V4" s="229"/>
      <c r="W4" s="229"/>
      <c r="X4" s="229"/>
      <c r="Y4" s="229"/>
      <c r="Z4" s="229"/>
      <c r="AA4" s="229"/>
      <c r="AB4" s="229"/>
      <c r="AC4" s="229"/>
      <c r="AD4" s="229"/>
      <c r="AE4" s="229"/>
      <c r="AF4" s="229"/>
    </row>
    <row r="5" spans="1:32">
      <c r="A5" s="1118"/>
      <c r="B5" s="936"/>
      <c r="C5" s="936"/>
      <c r="D5" s="936"/>
      <c r="E5" s="936"/>
      <c r="F5" s="936"/>
      <c r="G5" s="936"/>
      <c r="H5" s="936"/>
      <c r="I5" s="936"/>
      <c r="J5" s="936"/>
      <c r="K5" s="936"/>
      <c r="L5" s="936"/>
      <c r="M5" s="936"/>
      <c r="N5" s="827"/>
      <c r="O5" s="229"/>
      <c r="P5" s="229"/>
      <c r="Q5" s="229"/>
      <c r="R5" s="229"/>
      <c r="S5" s="229"/>
      <c r="T5" s="229"/>
      <c r="U5" s="229"/>
      <c r="V5" s="229"/>
      <c r="W5" s="229"/>
      <c r="X5" s="229"/>
      <c r="Y5" s="229"/>
      <c r="Z5" s="229"/>
      <c r="AA5" s="229"/>
      <c r="AB5" s="229"/>
      <c r="AC5" s="229"/>
      <c r="AD5" s="229"/>
      <c r="AE5" s="229"/>
      <c r="AF5" s="229"/>
    </row>
    <row r="6" spans="1:32">
      <c r="A6" s="1118" t="s">
        <v>329</v>
      </c>
      <c r="B6" s="936"/>
      <c r="C6" s="936"/>
      <c r="D6" s="936"/>
      <c r="E6" s="936"/>
      <c r="F6" s="936"/>
      <c r="G6" s="936"/>
      <c r="H6" s="936"/>
      <c r="I6" s="936" t="s">
        <v>330</v>
      </c>
      <c r="J6" s="229"/>
      <c r="K6" s="936"/>
      <c r="L6" s="936"/>
      <c r="M6" s="936"/>
      <c r="N6" s="827"/>
      <c r="O6" s="229"/>
      <c r="P6" s="229"/>
      <c r="Q6" s="229"/>
      <c r="R6" s="229"/>
      <c r="S6" s="229"/>
      <c r="T6" s="229"/>
      <c r="U6" s="229"/>
      <c r="V6" s="229"/>
      <c r="W6" s="229"/>
      <c r="X6" s="229"/>
      <c r="Y6" s="229"/>
      <c r="Z6" s="229"/>
      <c r="AA6" s="229"/>
      <c r="AB6" s="229"/>
      <c r="AC6" s="229"/>
      <c r="AD6" s="229"/>
      <c r="AE6" s="229"/>
      <c r="AF6" s="229"/>
    </row>
    <row r="7" spans="1:32">
      <c r="A7" s="1118" t="s">
        <v>331</v>
      </c>
      <c r="B7" s="936"/>
      <c r="C7" s="936"/>
      <c r="D7" s="936"/>
      <c r="E7" s="936"/>
      <c r="F7" s="936"/>
      <c r="G7" s="936"/>
      <c r="H7" s="936"/>
      <c r="I7" s="936"/>
      <c r="J7" s="229"/>
      <c r="K7" s="936"/>
      <c r="L7" s="936"/>
      <c r="M7" s="936"/>
      <c r="N7" s="827"/>
      <c r="O7" s="229"/>
      <c r="P7" s="229"/>
      <c r="Q7" s="229"/>
      <c r="R7" s="229"/>
      <c r="S7" s="229"/>
      <c r="T7" s="229"/>
      <c r="U7" s="229"/>
      <c r="V7" s="229"/>
      <c r="W7" s="229"/>
      <c r="X7" s="229"/>
      <c r="Y7" s="229"/>
      <c r="Z7" s="229"/>
      <c r="AA7" s="229"/>
      <c r="AB7" s="229"/>
      <c r="AC7" s="229"/>
      <c r="AD7" s="229"/>
      <c r="AE7" s="229"/>
      <c r="AF7" s="229"/>
    </row>
    <row r="8" spans="1:32">
      <c r="A8" s="1118" t="s">
        <v>332</v>
      </c>
      <c r="B8" s="936"/>
      <c r="C8" s="936"/>
      <c r="D8" s="936"/>
      <c r="E8" s="936"/>
      <c r="F8" s="936"/>
      <c r="G8" s="936"/>
      <c r="H8" s="936"/>
      <c r="I8" s="936" t="s">
        <v>333</v>
      </c>
      <c r="J8" s="229"/>
      <c r="K8" s="936"/>
      <c r="L8" s="936"/>
      <c r="M8" s="936"/>
      <c r="N8" s="827"/>
      <c r="O8" s="229"/>
      <c r="P8" s="229"/>
      <c r="Q8" s="229"/>
      <c r="R8" s="229"/>
      <c r="S8" s="229"/>
      <c r="T8" s="229"/>
      <c r="U8" s="229"/>
      <c r="V8" s="229"/>
      <c r="W8" s="229"/>
      <c r="X8" s="229"/>
      <c r="Y8" s="229"/>
      <c r="Z8" s="229"/>
      <c r="AA8" s="229"/>
      <c r="AB8" s="229"/>
      <c r="AC8" s="229"/>
      <c r="AD8" s="229"/>
      <c r="AE8" s="229"/>
      <c r="AF8" s="229"/>
    </row>
    <row r="9" spans="1:32">
      <c r="A9" s="1118"/>
      <c r="B9" s="936"/>
      <c r="C9" s="936"/>
      <c r="D9" s="936"/>
      <c r="E9" s="936"/>
      <c r="F9" s="936"/>
      <c r="G9" s="936"/>
      <c r="H9" s="936"/>
      <c r="I9" s="936" t="s">
        <v>453</v>
      </c>
      <c r="J9" s="229"/>
      <c r="K9" s="936"/>
      <c r="L9" s="936"/>
      <c r="M9" s="936"/>
      <c r="N9" s="827"/>
      <c r="O9" s="229"/>
      <c r="P9" s="229"/>
      <c r="Q9" s="229"/>
      <c r="R9" s="229"/>
      <c r="S9" s="229"/>
      <c r="T9" s="229"/>
      <c r="U9" s="229"/>
      <c r="V9" s="229"/>
      <c r="W9" s="229"/>
      <c r="X9" s="229"/>
      <c r="Y9" s="229"/>
      <c r="Z9" s="229"/>
      <c r="AA9" s="229"/>
      <c r="AB9" s="229"/>
      <c r="AC9" s="229"/>
      <c r="AD9" s="229"/>
      <c r="AE9" s="229"/>
      <c r="AF9" s="229"/>
    </row>
    <row r="10" spans="1:32">
      <c r="A10" s="1118" t="s">
        <v>334</v>
      </c>
      <c r="B10" s="936"/>
      <c r="C10" s="936"/>
      <c r="D10" s="936"/>
      <c r="E10" s="936"/>
      <c r="F10" s="936"/>
      <c r="G10" s="936"/>
      <c r="H10" s="936"/>
      <c r="I10" s="936" t="s">
        <v>455</v>
      </c>
      <c r="J10" s="229"/>
      <c r="K10" s="936"/>
      <c r="L10" s="936"/>
      <c r="M10" s="936"/>
      <c r="N10" s="827"/>
      <c r="O10" s="229"/>
      <c r="P10" s="229"/>
      <c r="Q10" s="229"/>
      <c r="R10" s="229"/>
      <c r="S10" s="229"/>
      <c r="T10" s="229"/>
      <c r="U10" s="229"/>
      <c r="V10" s="229"/>
      <c r="W10" s="229"/>
      <c r="X10" s="229"/>
      <c r="Y10" s="229"/>
      <c r="Z10" s="229"/>
      <c r="AA10" s="229"/>
      <c r="AB10" s="229"/>
      <c r="AC10" s="229"/>
      <c r="AD10" s="229"/>
      <c r="AE10" s="229"/>
      <c r="AF10" s="229"/>
    </row>
    <row r="11" spans="1:32">
      <c r="A11" s="1118"/>
      <c r="B11" s="936"/>
      <c r="C11" s="936"/>
      <c r="D11" s="936"/>
      <c r="E11" s="936"/>
      <c r="F11" s="936"/>
      <c r="G11" s="936"/>
      <c r="H11" s="936"/>
      <c r="I11" s="936"/>
      <c r="J11" s="936"/>
      <c r="K11" s="936"/>
      <c r="L11" s="936"/>
      <c r="M11" s="936"/>
      <c r="N11" s="827"/>
      <c r="O11" s="229"/>
      <c r="P11" s="229"/>
      <c r="Q11" s="229"/>
      <c r="R11" s="229"/>
      <c r="S11" s="229"/>
      <c r="T11" s="229"/>
      <c r="U11" s="229"/>
      <c r="V11" s="229"/>
      <c r="W11" s="229"/>
      <c r="X11" s="229"/>
      <c r="Y11" s="229"/>
      <c r="Z11" s="229"/>
      <c r="AA11" s="229"/>
      <c r="AB11" s="229"/>
      <c r="AC11" s="229"/>
      <c r="AD11" s="229"/>
      <c r="AE11" s="229"/>
      <c r="AF11" s="229"/>
    </row>
    <row r="12" spans="1:32">
      <c r="A12" s="1383"/>
      <c r="B12" s="1384"/>
      <c r="C12" s="1385" t="s">
        <v>335</v>
      </c>
      <c r="D12" s="1385"/>
      <c r="E12" s="1385"/>
      <c r="F12" s="1385"/>
      <c r="G12" s="1386"/>
      <c r="H12" s="1385"/>
      <c r="I12" s="1510"/>
      <c r="J12" s="1385" t="s">
        <v>336</v>
      </c>
      <c r="K12" s="1385"/>
      <c r="L12" s="1385"/>
      <c r="M12" s="1385"/>
      <c r="N12" s="1387"/>
      <c r="O12" s="936"/>
      <c r="P12" s="936"/>
      <c r="Q12" s="936"/>
      <c r="R12" s="936"/>
      <c r="S12" s="936"/>
      <c r="T12" s="936"/>
      <c r="U12" s="936"/>
      <c r="V12" s="936"/>
      <c r="W12" s="936"/>
      <c r="X12" s="936"/>
      <c r="Y12" s="936"/>
      <c r="Z12" s="936"/>
      <c r="AA12" s="229"/>
      <c r="AB12" s="229"/>
      <c r="AC12" s="229"/>
      <c r="AD12" s="229"/>
      <c r="AE12" s="229"/>
      <c r="AF12" s="229"/>
    </row>
    <row r="13" spans="1:32">
      <c r="A13" s="1388"/>
      <c r="B13" s="1389" t="s">
        <v>337</v>
      </c>
      <c r="C13" s="1389" t="s">
        <v>338</v>
      </c>
      <c r="D13" s="1389"/>
      <c r="E13" s="1389" t="s">
        <v>339</v>
      </c>
      <c r="F13" s="1389"/>
      <c r="G13" s="254"/>
      <c r="H13" s="1389" t="s">
        <v>340</v>
      </c>
      <c r="I13" s="254"/>
      <c r="J13" s="229"/>
      <c r="K13" s="1390"/>
      <c r="L13" s="1389"/>
      <c r="M13" s="1389" t="s">
        <v>341</v>
      </c>
      <c r="N13" s="561"/>
      <c r="O13" s="966"/>
      <c r="P13" s="229"/>
      <c r="Q13" s="229"/>
      <c r="R13" s="229"/>
      <c r="S13" s="229"/>
      <c r="T13" s="229"/>
      <c r="U13" s="229"/>
      <c r="V13" s="229"/>
      <c r="W13" s="229"/>
      <c r="X13" s="229"/>
      <c r="Y13" s="229"/>
      <c r="Z13" s="229"/>
      <c r="AA13" s="229"/>
      <c r="AB13" s="229"/>
      <c r="AC13" s="229"/>
      <c r="AD13" s="229"/>
      <c r="AE13" s="229"/>
      <c r="AF13" s="229"/>
    </row>
    <row r="14" spans="1:32">
      <c r="A14" s="1391" t="s">
        <v>1504</v>
      </c>
      <c r="B14" s="1389" t="s">
        <v>342</v>
      </c>
      <c r="C14" s="1389" t="s">
        <v>342</v>
      </c>
      <c r="D14" s="1389" t="s">
        <v>343</v>
      </c>
      <c r="E14" s="1389" t="s">
        <v>344</v>
      </c>
      <c r="F14" s="1389" t="s">
        <v>345</v>
      </c>
      <c r="G14" s="1389" t="s">
        <v>346</v>
      </c>
      <c r="H14" s="1389" t="s">
        <v>347</v>
      </c>
      <c r="I14" s="1389" t="s">
        <v>348</v>
      </c>
      <c r="J14" s="1389" t="s">
        <v>349</v>
      </c>
      <c r="K14" s="1389" t="s">
        <v>343</v>
      </c>
      <c r="L14" s="1389" t="s">
        <v>350</v>
      </c>
      <c r="M14" s="1389" t="s">
        <v>351</v>
      </c>
      <c r="N14" s="1248" t="s">
        <v>346</v>
      </c>
      <c r="O14" s="229"/>
      <c r="P14" s="229"/>
      <c r="Q14" s="229"/>
      <c r="R14" s="229"/>
      <c r="S14" s="229"/>
      <c r="T14" s="229"/>
      <c r="U14" s="229"/>
      <c r="V14" s="229"/>
      <c r="W14" s="229"/>
      <c r="X14" s="229"/>
      <c r="Y14" s="229"/>
      <c r="Z14" s="229"/>
      <c r="AA14" s="229"/>
      <c r="AB14" s="229"/>
      <c r="AC14" s="229"/>
      <c r="AD14" s="229"/>
      <c r="AE14" s="229"/>
      <c r="AF14" s="229"/>
    </row>
    <row r="15" spans="1:32">
      <c r="A15" s="1391"/>
      <c r="B15" s="932"/>
      <c r="C15" s="1389" t="s">
        <v>352</v>
      </c>
      <c r="D15" s="1389" t="s">
        <v>353</v>
      </c>
      <c r="E15" s="1389" t="s">
        <v>354</v>
      </c>
      <c r="F15" s="1389" t="s">
        <v>355</v>
      </c>
      <c r="G15" s="1389" t="s">
        <v>356</v>
      </c>
      <c r="H15" s="1389" t="s">
        <v>357</v>
      </c>
      <c r="I15" s="1389" t="s">
        <v>358</v>
      </c>
      <c r="J15" s="1389"/>
      <c r="K15" s="1389"/>
      <c r="L15" s="1389" t="s">
        <v>359</v>
      </c>
      <c r="M15" s="1389" t="s">
        <v>360</v>
      </c>
      <c r="N15" s="1248" t="s">
        <v>356</v>
      </c>
      <c r="O15" s="229"/>
      <c r="P15" s="229"/>
      <c r="Q15" s="229"/>
      <c r="R15" s="229"/>
      <c r="S15" s="229"/>
      <c r="T15" s="229"/>
      <c r="U15" s="229"/>
      <c r="V15" s="229"/>
      <c r="W15" s="229"/>
      <c r="X15" s="229"/>
      <c r="Y15" s="229"/>
      <c r="Z15" s="229"/>
      <c r="AA15" s="229"/>
      <c r="AB15" s="229"/>
      <c r="AC15" s="229"/>
      <c r="AD15" s="229"/>
      <c r="AE15" s="229"/>
      <c r="AF15" s="229"/>
    </row>
    <row r="16" spans="1:32">
      <c r="A16" s="1391" t="s">
        <v>834</v>
      </c>
      <c r="B16" s="932"/>
      <c r="C16" s="932"/>
      <c r="D16" s="932"/>
      <c r="E16" s="932"/>
      <c r="F16" s="932"/>
      <c r="G16" s="932"/>
      <c r="H16" s="1389" t="s">
        <v>356</v>
      </c>
      <c r="I16" s="932"/>
      <c r="J16" s="1389"/>
      <c r="K16" s="1389"/>
      <c r="L16" s="1389"/>
      <c r="M16" s="1389" t="s">
        <v>356</v>
      </c>
      <c r="N16" s="561"/>
      <c r="O16" s="229"/>
      <c r="P16" s="229"/>
      <c r="Q16" s="229"/>
      <c r="R16" s="229"/>
      <c r="S16" s="229"/>
      <c r="T16" s="229"/>
      <c r="U16" s="229"/>
      <c r="V16" s="229"/>
      <c r="W16" s="229"/>
      <c r="X16" s="229"/>
      <c r="Y16" s="229"/>
      <c r="Z16" s="229"/>
      <c r="AA16" s="229"/>
      <c r="AB16" s="229"/>
      <c r="AC16" s="229"/>
      <c r="AD16" s="229"/>
      <c r="AE16" s="229"/>
      <c r="AF16" s="229"/>
    </row>
    <row r="17" spans="1:32">
      <c r="A17" s="1391"/>
      <c r="B17" s="1389" t="s">
        <v>3281</v>
      </c>
      <c r="C17" s="1389" t="s">
        <v>310</v>
      </c>
      <c r="D17" s="1389" t="s">
        <v>311</v>
      </c>
      <c r="E17" s="1389" t="s">
        <v>312</v>
      </c>
      <c r="F17" s="1389" t="s">
        <v>3429</v>
      </c>
      <c r="G17" s="1389" t="s">
        <v>3430</v>
      </c>
      <c r="H17" s="1389" t="s">
        <v>3431</v>
      </c>
      <c r="I17" s="1389" t="s">
        <v>3432</v>
      </c>
      <c r="J17" s="1389" t="s">
        <v>3433</v>
      </c>
      <c r="K17" s="1389" t="s">
        <v>3434</v>
      </c>
      <c r="L17" s="1389" t="s">
        <v>3435</v>
      </c>
      <c r="M17" s="1389" t="s">
        <v>3436</v>
      </c>
      <c r="N17" s="1248" t="s">
        <v>2916</v>
      </c>
      <c r="O17" s="229"/>
      <c r="P17" s="229"/>
      <c r="Q17" s="229"/>
      <c r="R17" s="229"/>
      <c r="S17" s="229"/>
      <c r="T17" s="229"/>
      <c r="U17" s="229"/>
      <c r="V17" s="229"/>
      <c r="W17" s="229"/>
      <c r="X17" s="229"/>
      <c r="Y17" s="229"/>
      <c r="Z17" s="229"/>
      <c r="AA17" s="229"/>
      <c r="AB17" s="229"/>
      <c r="AC17" s="229"/>
      <c r="AD17" s="229"/>
      <c r="AE17" s="229"/>
      <c r="AF17" s="229"/>
    </row>
    <row r="18" spans="1:32">
      <c r="A18" s="1392">
        <v>1</v>
      </c>
      <c r="B18" s="1384"/>
      <c r="C18" s="1384"/>
      <c r="D18" s="1384"/>
      <c r="E18" s="1384"/>
      <c r="F18" s="1384"/>
      <c r="G18" s="1384"/>
      <c r="H18" s="1384"/>
      <c r="I18" s="1384"/>
      <c r="J18" s="1384"/>
      <c r="K18" s="1384"/>
      <c r="L18" s="1384"/>
      <c r="M18" s="1384"/>
      <c r="N18" s="833"/>
      <c r="O18" s="229"/>
      <c r="P18" s="229"/>
      <c r="Q18" s="229"/>
      <c r="R18" s="229"/>
      <c r="S18" s="229"/>
      <c r="T18" s="229"/>
      <c r="U18" s="229"/>
      <c r="V18" s="229"/>
      <c r="W18" s="229"/>
      <c r="X18" s="229"/>
      <c r="Y18" s="229"/>
      <c r="Z18" s="229"/>
      <c r="AA18" s="229"/>
      <c r="AB18" s="229"/>
      <c r="AC18" s="229"/>
      <c r="AD18" s="229"/>
      <c r="AE18" s="229"/>
      <c r="AF18" s="229"/>
    </row>
    <row r="19" spans="1:32">
      <c r="A19" s="1388">
        <v>2</v>
      </c>
      <c r="B19" s="1393"/>
      <c r="C19" s="932"/>
      <c r="D19" s="932"/>
      <c r="E19" s="932"/>
      <c r="F19" s="932"/>
      <c r="G19" s="932"/>
      <c r="H19" s="932"/>
      <c r="I19" s="932"/>
      <c r="J19" s="932"/>
      <c r="K19" s="932"/>
      <c r="L19" s="932"/>
      <c r="M19" s="932"/>
      <c r="N19" s="827"/>
      <c r="O19" s="229"/>
      <c r="P19" s="229"/>
      <c r="Q19" s="229"/>
      <c r="R19" s="229"/>
      <c r="S19" s="229"/>
      <c r="T19" s="229"/>
      <c r="U19" s="229"/>
      <c r="V19" s="229"/>
      <c r="W19" s="229"/>
      <c r="X19" s="229"/>
      <c r="Y19" s="229"/>
      <c r="Z19" s="229"/>
      <c r="AA19" s="229"/>
      <c r="AB19" s="229"/>
      <c r="AC19" s="229"/>
      <c r="AD19" s="229"/>
      <c r="AE19" s="229"/>
      <c r="AF19" s="229"/>
    </row>
    <row r="20" spans="1:32">
      <c r="A20" s="1388">
        <v>3</v>
      </c>
      <c r="B20" s="1393"/>
      <c r="C20" s="932"/>
      <c r="D20" s="932"/>
      <c r="E20" s="932"/>
      <c r="F20" s="932"/>
      <c r="G20" s="932"/>
      <c r="H20" s="932"/>
      <c r="I20" s="932"/>
      <c r="J20" s="932"/>
      <c r="K20" s="932"/>
      <c r="L20" s="932"/>
      <c r="M20" s="932"/>
      <c r="N20" s="827"/>
      <c r="O20" s="229"/>
      <c r="P20" s="229"/>
      <c r="Q20" s="229"/>
      <c r="R20" s="229"/>
      <c r="S20" s="229"/>
      <c r="T20" s="229"/>
      <c r="U20" s="229"/>
      <c r="V20" s="229"/>
      <c r="W20" s="229"/>
      <c r="X20" s="229"/>
      <c r="Y20" s="229"/>
      <c r="Z20" s="229"/>
      <c r="AA20" s="229"/>
      <c r="AB20" s="229"/>
      <c r="AC20" s="229"/>
      <c r="AD20" s="229"/>
      <c r="AE20" s="229"/>
      <c r="AF20" s="229"/>
    </row>
    <row r="21" spans="1:32">
      <c r="A21" s="1388">
        <v>4</v>
      </c>
      <c r="B21" s="1393"/>
      <c r="C21" s="932"/>
      <c r="D21" s="932"/>
      <c r="E21" s="932"/>
      <c r="F21" s="932"/>
      <c r="G21" s="932"/>
      <c r="H21" s="932"/>
      <c r="I21" s="932"/>
      <c r="J21" s="932"/>
      <c r="K21" s="932"/>
      <c r="L21" s="932"/>
      <c r="M21" s="932"/>
      <c r="N21" s="827"/>
      <c r="O21" s="229"/>
      <c r="P21" s="229"/>
      <c r="Q21" s="229"/>
      <c r="R21" s="229"/>
      <c r="S21" s="229"/>
      <c r="T21" s="229"/>
      <c r="U21" s="229"/>
      <c r="V21" s="229"/>
      <c r="W21" s="229"/>
      <c r="X21" s="229"/>
      <c r="Y21" s="229"/>
      <c r="Z21" s="229"/>
      <c r="AA21" s="229"/>
      <c r="AB21" s="229"/>
      <c r="AC21" s="229"/>
      <c r="AD21" s="229"/>
      <c r="AE21" s="229"/>
      <c r="AF21" s="229"/>
    </row>
    <row r="22" spans="1:32">
      <c r="A22" s="1388">
        <v>5</v>
      </c>
      <c r="B22" s="1605" t="s">
        <v>1</v>
      </c>
      <c r="C22" s="932"/>
      <c r="D22" s="932"/>
      <c r="E22" s="932"/>
      <c r="F22" s="932"/>
      <c r="G22" s="932"/>
      <c r="H22" s="932"/>
      <c r="I22" s="932"/>
      <c r="J22" s="932"/>
      <c r="K22" s="932"/>
      <c r="L22" s="932"/>
      <c r="M22" s="932"/>
      <c r="N22" s="827"/>
      <c r="O22" s="229"/>
      <c r="P22" s="229"/>
      <c r="Q22" s="229"/>
      <c r="R22" s="229"/>
      <c r="S22" s="229"/>
      <c r="T22" s="229"/>
      <c r="U22" s="229"/>
      <c r="V22" s="229"/>
      <c r="W22" s="229"/>
      <c r="X22" s="229"/>
      <c r="Y22" s="229"/>
      <c r="Z22" s="229"/>
      <c r="AA22" s="229"/>
      <c r="AB22" s="229"/>
      <c r="AC22" s="229"/>
      <c r="AD22" s="229"/>
      <c r="AE22" s="229"/>
      <c r="AF22" s="229"/>
    </row>
    <row r="23" spans="1:32">
      <c r="A23" s="1388">
        <v>6</v>
      </c>
      <c r="B23" s="1393"/>
      <c r="C23" s="932"/>
      <c r="D23" s="932"/>
      <c r="E23" s="932"/>
      <c r="F23" s="932"/>
      <c r="G23" s="932"/>
      <c r="H23" s="932"/>
      <c r="I23" s="932"/>
      <c r="J23" s="932"/>
      <c r="K23" s="932"/>
      <c r="L23" s="932"/>
      <c r="M23" s="932"/>
      <c r="N23" s="827"/>
      <c r="O23" s="229"/>
      <c r="P23" s="229"/>
      <c r="Q23" s="229"/>
      <c r="R23" s="229"/>
      <c r="S23" s="229"/>
      <c r="T23" s="229"/>
      <c r="U23" s="229"/>
      <c r="V23" s="229"/>
      <c r="W23" s="229"/>
      <c r="X23" s="229"/>
      <c r="Y23" s="229"/>
      <c r="Z23" s="229"/>
      <c r="AA23" s="229"/>
      <c r="AB23" s="229"/>
      <c r="AC23" s="229"/>
      <c r="AD23" s="229"/>
      <c r="AE23" s="229"/>
      <c r="AF23" s="229"/>
    </row>
    <row r="24" spans="1:32">
      <c r="A24" s="1388">
        <v>7</v>
      </c>
      <c r="B24" s="1393"/>
      <c r="C24" s="932"/>
      <c r="D24" s="932"/>
      <c r="E24" s="932"/>
      <c r="F24" s="932"/>
      <c r="G24" s="932"/>
      <c r="H24" s="932"/>
      <c r="I24" s="932"/>
      <c r="J24" s="932"/>
      <c r="K24" s="932"/>
      <c r="L24" s="932"/>
      <c r="M24" s="932"/>
      <c r="N24" s="827"/>
      <c r="O24" s="229"/>
      <c r="P24" s="229"/>
      <c r="Q24" s="229"/>
      <c r="R24" s="229"/>
      <c r="S24" s="229"/>
      <c r="T24" s="229"/>
      <c r="U24" s="229"/>
      <c r="V24" s="229"/>
      <c r="W24" s="229"/>
      <c r="X24" s="229"/>
      <c r="Y24" s="229"/>
      <c r="Z24" s="229"/>
      <c r="AA24" s="229"/>
      <c r="AB24" s="229"/>
      <c r="AC24" s="229"/>
      <c r="AD24" s="229"/>
      <c r="AE24" s="229"/>
      <c r="AF24" s="229"/>
    </row>
    <row r="25" spans="1:32">
      <c r="A25" s="1388">
        <v>8</v>
      </c>
      <c r="B25" s="1393"/>
      <c r="C25" s="932"/>
      <c r="D25" s="932"/>
      <c r="E25" s="932"/>
      <c r="F25" s="932"/>
      <c r="G25" s="932"/>
      <c r="H25" s="932"/>
      <c r="I25" s="932"/>
      <c r="J25" s="932"/>
      <c r="K25" s="932"/>
      <c r="L25" s="932"/>
      <c r="M25" s="932"/>
      <c r="N25" s="827"/>
      <c r="O25" s="229"/>
      <c r="P25" s="229"/>
      <c r="Q25" s="229"/>
      <c r="R25" s="229"/>
      <c r="S25" s="229"/>
      <c r="T25" s="229"/>
      <c r="U25" s="229"/>
      <c r="V25" s="229"/>
      <c r="W25" s="229"/>
      <c r="X25" s="229"/>
      <c r="Y25" s="229"/>
      <c r="Z25" s="229"/>
      <c r="AA25" s="229"/>
      <c r="AB25" s="229"/>
      <c r="AC25" s="229"/>
      <c r="AD25" s="229"/>
      <c r="AE25" s="229"/>
      <c r="AF25" s="229"/>
    </row>
    <row r="26" spans="1:32">
      <c r="A26" s="1388">
        <v>9</v>
      </c>
      <c r="B26" s="1393"/>
      <c r="C26" s="932"/>
      <c r="D26" s="932"/>
      <c r="E26" s="932"/>
      <c r="F26" s="932"/>
      <c r="G26" s="932"/>
      <c r="H26" s="932"/>
      <c r="I26" s="932"/>
      <c r="J26" s="932"/>
      <c r="K26" s="932"/>
      <c r="L26" s="932"/>
      <c r="M26" s="932"/>
      <c r="N26" s="827"/>
      <c r="O26" s="229"/>
      <c r="P26" s="229"/>
      <c r="Q26" s="229"/>
      <c r="R26" s="229"/>
      <c r="S26" s="229"/>
      <c r="T26" s="229"/>
      <c r="U26" s="229"/>
      <c r="V26" s="229"/>
      <c r="W26" s="229"/>
      <c r="X26" s="229"/>
      <c r="Y26" s="229"/>
      <c r="Z26" s="229"/>
      <c r="AA26" s="229"/>
      <c r="AB26" s="229"/>
      <c r="AC26" s="229"/>
      <c r="AD26" s="229"/>
      <c r="AE26" s="229"/>
      <c r="AF26" s="229"/>
    </row>
    <row r="27" spans="1:32">
      <c r="A27" s="1388">
        <v>10</v>
      </c>
      <c r="B27" s="1393"/>
      <c r="C27" s="932"/>
      <c r="D27" s="932"/>
      <c r="E27" s="932"/>
      <c r="F27" s="932"/>
      <c r="G27" s="932"/>
      <c r="H27" s="932"/>
      <c r="I27" s="932"/>
      <c r="J27" s="932"/>
      <c r="K27" s="932"/>
      <c r="L27" s="932"/>
      <c r="M27" s="932"/>
      <c r="N27" s="827"/>
      <c r="O27" s="229"/>
      <c r="P27" s="229"/>
      <c r="Q27" s="229"/>
      <c r="R27" s="229"/>
      <c r="S27" s="229"/>
      <c r="T27" s="229"/>
      <c r="U27" s="229"/>
      <c r="V27" s="229"/>
      <c r="W27" s="229"/>
      <c r="X27" s="229"/>
      <c r="Y27" s="229"/>
      <c r="Z27" s="229"/>
      <c r="AA27" s="229"/>
      <c r="AB27" s="229"/>
      <c r="AC27" s="229"/>
      <c r="AD27" s="229"/>
      <c r="AE27" s="229"/>
      <c r="AF27" s="229"/>
    </row>
    <row r="28" spans="1:32">
      <c r="A28" s="1388">
        <v>11</v>
      </c>
      <c r="B28" s="1393"/>
      <c r="C28" s="932"/>
      <c r="D28" s="932"/>
      <c r="E28" s="932"/>
      <c r="F28" s="932"/>
      <c r="G28" s="932"/>
      <c r="H28" s="932"/>
      <c r="I28" s="932"/>
      <c r="J28" s="932"/>
      <c r="K28" s="932"/>
      <c r="L28" s="932"/>
      <c r="M28" s="932"/>
      <c r="N28" s="827"/>
      <c r="O28" s="229"/>
      <c r="P28" s="229"/>
      <c r="Q28" s="229"/>
      <c r="R28" s="229"/>
      <c r="S28" s="229"/>
      <c r="T28" s="229"/>
      <c r="U28" s="229"/>
      <c r="V28" s="229"/>
      <c r="W28" s="229"/>
      <c r="X28" s="229"/>
      <c r="Y28" s="229"/>
      <c r="Z28" s="229"/>
      <c r="AA28" s="229"/>
      <c r="AB28" s="229"/>
      <c r="AC28" s="229"/>
      <c r="AD28" s="229"/>
      <c r="AE28" s="229"/>
      <c r="AF28" s="229"/>
    </row>
    <row r="29" spans="1:32">
      <c r="A29" s="1394">
        <v>12</v>
      </c>
      <c r="B29" s="1395"/>
      <c r="C29" s="1396"/>
      <c r="D29" s="1396"/>
      <c r="E29" s="1396"/>
      <c r="F29" s="1396"/>
      <c r="G29" s="1396"/>
      <c r="H29" s="1396"/>
      <c r="I29" s="1396"/>
      <c r="J29" s="1396"/>
      <c r="K29" s="1396"/>
      <c r="L29" s="1396"/>
      <c r="M29" s="1396"/>
      <c r="N29" s="830"/>
      <c r="O29" s="936"/>
      <c r="P29" s="936"/>
      <c r="Q29" s="936"/>
      <c r="R29" s="936"/>
      <c r="S29" s="936"/>
      <c r="T29" s="936"/>
      <c r="U29" s="229"/>
      <c r="V29" s="229"/>
      <c r="W29" s="229"/>
      <c r="X29" s="229"/>
      <c r="Y29" s="229"/>
      <c r="Z29" s="229"/>
      <c r="AA29" s="229"/>
      <c r="AB29" s="229"/>
      <c r="AC29" s="229"/>
      <c r="AD29" s="229"/>
      <c r="AE29" s="229"/>
      <c r="AF29" s="229"/>
    </row>
    <row r="30" spans="1:32">
      <c r="A30" s="1397"/>
      <c r="B30" s="936"/>
      <c r="C30" s="936"/>
      <c r="D30" s="936"/>
      <c r="E30" s="936"/>
      <c r="F30" s="936"/>
      <c r="G30" s="936"/>
      <c r="H30" s="936"/>
      <c r="I30" s="936"/>
      <c r="J30" s="936"/>
      <c r="K30" s="936"/>
      <c r="L30" s="936"/>
      <c r="M30" s="936"/>
      <c r="N30" s="827"/>
      <c r="O30" s="936"/>
      <c r="P30" s="936"/>
      <c r="Q30" s="936"/>
      <c r="R30" s="936"/>
      <c r="S30" s="936"/>
      <c r="T30" s="936"/>
      <c r="U30" s="229"/>
      <c r="V30" s="229"/>
      <c r="W30" s="229"/>
      <c r="X30" s="229"/>
      <c r="Y30" s="229"/>
      <c r="Z30" s="229"/>
      <c r="AA30" s="229"/>
      <c r="AB30" s="229"/>
      <c r="AC30" s="229"/>
      <c r="AD30" s="229"/>
      <c r="AE30" s="229"/>
      <c r="AF30" s="229"/>
    </row>
    <row r="31" spans="1:32">
      <c r="A31" s="1392">
        <v>13</v>
      </c>
      <c r="B31" s="1384"/>
      <c r="C31" s="1385" t="s">
        <v>361</v>
      </c>
      <c r="D31" s="1385"/>
      <c r="E31" s="1385"/>
      <c r="F31" s="1385"/>
      <c r="G31" s="1398"/>
      <c r="H31" s="1399"/>
      <c r="I31" s="1399" t="s">
        <v>362</v>
      </c>
      <c r="J31" s="1400"/>
      <c r="K31" s="1385" t="s">
        <v>363</v>
      </c>
      <c r="L31" s="1385"/>
      <c r="M31" s="1385"/>
      <c r="N31" s="1387"/>
      <c r="O31" s="229"/>
      <c r="P31" s="229"/>
      <c r="Q31" s="229"/>
      <c r="R31" s="229"/>
      <c r="S31" s="229"/>
      <c r="T31" s="229"/>
      <c r="U31" s="229"/>
      <c r="V31" s="229"/>
      <c r="W31" s="229"/>
      <c r="X31" s="229"/>
      <c r="Y31" s="229"/>
      <c r="Z31" s="229"/>
      <c r="AA31" s="229"/>
      <c r="AB31" s="229"/>
      <c r="AC31" s="229"/>
      <c r="AD31" s="229"/>
      <c r="AE31" s="229"/>
      <c r="AF31" s="229"/>
    </row>
    <row r="32" spans="1:32">
      <c r="A32" s="1388">
        <v>14</v>
      </c>
      <c r="B32" s="1389" t="s">
        <v>364</v>
      </c>
      <c r="C32" s="1389" t="s">
        <v>1862</v>
      </c>
      <c r="D32" s="1389" t="s">
        <v>1863</v>
      </c>
      <c r="E32" s="1389"/>
      <c r="F32" s="1389" t="s">
        <v>1864</v>
      </c>
      <c r="G32" s="1389" t="s">
        <v>1865</v>
      </c>
      <c r="H32" s="1389"/>
      <c r="I32" s="1389" t="s">
        <v>1866</v>
      </c>
      <c r="J32" s="1389" t="s">
        <v>1867</v>
      </c>
      <c r="K32" s="936"/>
      <c r="L32" s="932"/>
      <c r="M32" s="936"/>
      <c r="N32" s="827"/>
      <c r="O32" s="229"/>
      <c r="P32" s="229"/>
      <c r="Q32" s="229"/>
      <c r="R32" s="229"/>
      <c r="S32" s="229"/>
      <c r="T32" s="229"/>
      <c r="U32" s="229"/>
      <c r="V32" s="229"/>
      <c r="W32" s="229"/>
      <c r="X32" s="229"/>
      <c r="Y32" s="229"/>
      <c r="Z32" s="229"/>
      <c r="AA32" s="229"/>
      <c r="AB32" s="229"/>
      <c r="AC32" s="229"/>
      <c r="AD32" s="229"/>
      <c r="AE32" s="229"/>
      <c r="AF32" s="229"/>
    </row>
    <row r="33" spans="1:32">
      <c r="A33" s="1388">
        <v>15</v>
      </c>
      <c r="B33" s="932"/>
      <c r="C33" s="1389" t="s">
        <v>1868</v>
      </c>
      <c r="D33" s="1389" t="s">
        <v>1869</v>
      </c>
      <c r="E33" s="1389" t="s">
        <v>1870</v>
      </c>
      <c r="F33" s="1389" t="s">
        <v>1871</v>
      </c>
      <c r="G33" s="1389" t="s">
        <v>1872</v>
      </c>
      <c r="H33" s="1389" t="s">
        <v>1873</v>
      </c>
      <c r="I33" s="1389" t="s">
        <v>1874</v>
      </c>
      <c r="J33" s="1389" t="s">
        <v>1874</v>
      </c>
      <c r="K33" s="1401" t="s">
        <v>1875</v>
      </c>
      <c r="L33" s="1402"/>
      <c r="M33" s="1401" t="s">
        <v>1876</v>
      </c>
      <c r="N33" s="1403"/>
      <c r="O33" s="229"/>
      <c r="P33" s="229"/>
      <c r="Q33" s="229"/>
      <c r="R33" s="229"/>
      <c r="S33" s="229"/>
      <c r="T33" s="229"/>
      <c r="U33" s="229"/>
      <c r="V33" s="229"/>
      <c r="W33" s="229"/>
      <c r="X33" s="229"/>
      <c r="Y33" s="229"/>
      <c r="Z33" s="229"/>
      <c r="AA33" s="229"/>
      <c r="AB33" s="229"/>
      <c r="AC33" s="229"/>
      <c r="AD33" s="229"/>
      <c r="AE33" s="229"/>
      <c r="AF33" s="229"/>
    </row>
    <row r="34" spans="1:32">
      <c r="A34" s="1388">
        <v>16</v>
      </c>
      <c r="B34" s="932"/>
      <c r="C34" s="1389" t="s">
        <v>354</v>
      </c>
      <c r="D34" s="1389" t="s">
        <v>1877</v>
      </c>
      <c r="E34" s="1389" t="s">
        <v>1878</v>
      </c>
      <c r="F34" s="1389" t="s">
        <v>356</v>
      </c>
      <c r="G34" s="1389" t="s">
        <v>1879</v>
      </c>
      <c r="H34" s="1389" t="s">
        <v>1880</v>
      </c>
      <c r="I34" s="1389"/>
      <c r="J34" s="1389"/>
      <c r="K34" s="1389"/>
      <c r="L34" s="1389"/>
      <c r="M34" s="1389"/>
      <c r="N34" s="1248"/>
      <c r="O34" s="229"/>
      <c r="P34" s="229"/>
      <c r="Q34" s="229"/>
      <c r="R34" s="229"/>
      <c r="S34" s="229"/>
      <c r="T34" s="229"/>
      <c r="U34" s="229"/>
      <c r="V34" s="229"/>
      <c r="W34" s="229"/>
      <c r="X34" s="229"/>
      <c r="Y34" s="229"/>
      <c r="Z34" s="229"/>
      <c r="AA34" s="229"/>
      <c r="AB34" s="229"/>
      <c r="AC34" s="229"/>
      <c r="AD34" s="229"/>
      <c r="AE34" s="229"/>
      <c r="AF34" s="229"/>
    </row>
    <row r="35" spans="1:32">
      <c r="A35" s="1388">
        <v>17</v>
      </c>
      <c r="B35" s="932"/>
      <c r="C35" s="1389"/>
      <c r="D35" s="1389"/>
      <c r="E35" s="1389"/>
      <c r="F35" s="1389"/>
      <c r="G35" s="1389" t="s">
        <v>1878</v>
      </c>
      <c r="H35" s="1389" t="s">
        <v>1878</v>
      </c>
      <c r="I35" s="1389" t="s">
        <v>1878</v>
      </c>
      <c r="J35" s="1389" t="s">
        <v>1878</v>
      </c>
      <c r="K35" s="1389" t="s">
        <v>1878</v>
      </c>
      <c r="L35" s="1389" t="s">
        <v>3420</v>
      </c>
      <c r="M35" s="1389" t="s">
        <v>1878</v>
      </c>
      <c r="N35" s="1248" t="s">
        <v>3420</v>
      </c>
      <c r="O35" s="229"/>
      <c r="P35" s="229"/>
      <c r="Q35" s="229"/>
      <c r="R35" s="229"/>
      <c r="S35" s="229"/>
      <c r="T35" s="229"/>
      <c r="U35" s="229"/>
      <c r="V35" s="229"/>
      <c r="W35" s="229"/>
      <c r="X35" s="229"/>
      <c r="Y35" s="229"/>
      <c r="Z35" s="229"/>
      <c r="AA35" s="229"/>
      <c r="AB35" s="229"/>
      <c r="AC35" s="229"/>
      <c r="AD35" s="229"/>
      <c r="AE35" s="229"/>
      <c r="AF35" s="229"/>
    </row>
    <row r="36" spans="1:32">
      <c r="A36" s="1388">
        <v>18</v>
      </c>
      <c r="B36" s="1389" t="s">
        <v>2917</v>
      </c>
      <c r="C36" s="1389" t="s">
        <v>2918</v>
      </c>
      <c r="D36" s="1389" t="s">
        <v>2919</v>
      </c>
      <c r="E36" s="1389" t="s">
        <v>2920</v>
      </c>
      <c r="F36" s="1389" t="s">
        <v>1881</v>
      </c>
      <c r="G36" s="1389" t="s">
        <v>1882</v>
      </c>
      <c r="H36" s="1389" t="s">
        <v>1883</v>
      </c>
      <c r="I36" s="1389" t="s">
        <v>1884</v>
      </c>
      <c r="J36" s="1389" t="s">
        <v>1885</v>
      </c>
      <c r="K36" s="1389" t="s">
        <v>1886</v>
      </c>
      <c r="L36" s="1389" t="s">
        <v>1887</v>
      </c>
      <c r="M36" s="1389" t="s">
        <v>1888</v>
      </c>
      <c r="N36" s="1248" t="s">
        <v>1889</v>
      </c>
      <c r="O36" s="936"/>
      <c r="P36" s="936"/>
      <c r="Q36" s="936"/>
      <c r="R36" s="936"/>
      <c r="S36" s="936"/>
      <c r="T36" s="936"/>
      <c r="U36" s="936"/>
      <c r="V36" s="936"/>
      <c r="W36" s="936"/>
      <c r="X36" s="936"/>
      <c r="Y36" s="936"/>
      <c r="Z36" s="936"/>
      <c r="AA36" s="936"/>
      <c r="AB36" s="936"/>
      <c r="AC36" s="936"/>
      <c r="AD36" s="936"/>
      <c r="AE36" s="936"/>
      <c r="AF36" s="229"/>
    </row>
    <row r="37" spans="1:32">
      <c r="A37" s="1388">
        <v>19</v>
      </c>
      <c r="B37" s="1384"/>
      <c r="C37" s="1384"/>
      <c r="D37" s="1384"/>
      <c r="E37" s="1384"/>
      <c r="F37" s="1384"/>
      <c r="G37" s="1384"/>
      <c r="H37" s="1384"/>
      <c r="I37" s="1384"/>
      <c r="J37" s="1384"/>
      <c r="K37" s="1384"/>
      <c r="L37" s="1384"/>
      <c r="M37" s="1384"/>
      <c r="N37" s="833"/>
      <c r="O37" s="229"/>
      <c r="P37" s="229"/>
      <c r="Q37" s="229"/>
      <c r="R37" s="229"/>
      <c r="S37" s="229"/>
      <c r="T37" s="229"/>
      <c r="U37" s="229"/>
      <c r="V37" s="229"/>
      <c r="W37" s="229"/>
      <c r="X37" s="229"/>
      <c r="Y37" s="229"/>
      <c r="Z37" s="229"/>
      <c r="AA37" s="229"/>
      <c r="AB37" s="229"/>
      <c r="AC37" s="229"/>
      <c r="AD37" s="229"/>
      <c r="AE37" s="229"/>
      <c r="AF37" s="229"/>
    </row>
    <row r="38" spans="1:32">
      <c r="A38" s="1388">
        <v>20</v>
      </c>
      <c r="B38" s="932"/>
      <c r="C38" s="932"/>
      <c r="D38" s="932"/>
      <c r="E38" s="932"/>
      <c r="F38" s="932"/>
      <c r="G38" s="932"/>
      <c r="H38" s="932"/>
      <c r="I38" s="932"/>
      <c r="J38" s="932"/>
      <c r="K38" s="932"/>
      <c r="L38" s="932"/>
      <c r="M38" s="932"/>
      <c r="N38" s="827"/>
      <c r="O38" s="229"/>
      <c r="P38" s="229"/>
      <c r="Q38" s="229"/>
      <c r="R38" s="229"/>
      <c r="S38" s="229"/>
      <c r="T38" s="229"/>
      <c r="U38" s="229"/>
      <c r="V38" s="229"/>
      <c r="W38" s="229"/>
      <c r="X38" s="229"/>
      <c r="Y38" s="229"/>
      <c r="Z38" s="229"/>
      <c r="AA38" s="229"/>
      <c r="AB38" s="229"/>
      <c r="AC38" s="229"/>
      <c r="AD38" s="229"/>
      <c r="AE38" s="229"/>
      <c r="AF38" s="229"/>
    </row>
    <row r="39" spans="1:32">
      <c r="A39" s="1388">
        <v>21</v>
      </c>
      <c r="B39" s="932"/>
      <c r="C39" s="932"/>
      <c r="D39" s="932"/>
      <c r="E39" s="932"/>
      <c r="F39" s="932"/>
      <c r="G39" s="932"/>
      <c r="H39" s="932"/>
      <c r="I39" s="932"/>
      <c r="J39" s="932"/>
      <c r="K39" s="932"/>
      <c r="L39" s="932"/>
      <c r="M39" s="932"/>
      <c r="N39" s="827"/>
      <c r="O39" s="229"/>
      <c r="P39" s="229"/>
      <c r="Q39" s="229"/>
      <c r="R39" s="229"/>
      <c r="S39" s="229"/>
      <c r="T39" s="229"/>
      <c r="U39" s="229"/>
      <c r="V39" s="229"/>
      <c r="W39" s="229"/>
      <c r="X39" s="229"/>
      <c r="Y39" s="229"/>
      <c r="Z39" s="229"/>
      <c r="AA39" s="229"/>
      <c r="AB39" s="229"/>
      <c r="AC39" s="229"/>
      <c r="AD39" s="229"/>
      <c r="AE39" s="229"/>
      <c r="AF39" s="229"/>
    </row>
    <row r="40" spans="1:32">
      <c r="A40" s="1388">
        <v>22</v>
      </c>
      <c r="B40" s="932"/>
      <c r="C40" s="932"/>
      <c r="D40" s="932"/>
      <c r="E40" s="932"/>
      <c r="F40" s="932"/>
      <c r="G40" s="932"/>
      <c r="H40" s="932"/>
      <c r="I40" s="932"/>
      <c r="J40" s="932"/>
      <c r="K40" s="932"/>
      <c r="L40" s="932"/>
      <c r="M40" s="932"/>
      <c r="N40" s="827"/>
      <c r="O40" s="229"/>
      <c r="P40" s="229"/>
      <c r="Q40" s="229"/>
      <c r="R40" s="229"/>
      <c r="S40" s="229"/>
      <c r="T40" s="229"/>
      <c r="U40" s="229"/>
      <c r="V40" s="229"/>
      <c r="W40" s="229"/>
      <c r="X40" s="229"/>
      <c r="Y40" s="229"/>
      <c r="Z40" s="229"/>
      <c r="AA40" s="229"/>
      <c r="AB40" s="229"/>
      <c r="AC40" s="229"/>
      <c r="AD40" s="229"/>
      <c r="AE40" s="229"/>
      <c r="AF40" s="229"/>
    </row>
    <row r="41" spans="1:32">
      <c r="A41" s="1388">
        <v>23</v>
      </c>
      <c r="B41" s="1605" t="s">
        <v>1</v>
      </c>
      <c r="C41" s="932"/>
      <c r="D41" s="932"/>
      <c r="E41" s="932"/>
      <c r="F41" s="932"/>
      <c r="G41" s="932"/>
      <c r="H41" s="932"/>
      <c r="I41" s="932"/>
      <c r="J41" s="932"/>
      <c r="K41" s="932"/>
      <c r="L41" s="932"/>
      <c r="M41" s="932"/>
      <c r="N41" s="827"/>
      <c r="O41" s="229"/>
      <c r="P41" s="229"/>
      <c r="Q41" s="229"/>
      <c r="R41" s="229"/>
      <c r="S41" s="229"/>
      <c r="T41" s="229"/>
      <c r="U41" s="229"/>
      <c r="V41" s="229"/>
      <c r="W41" s="229"/>
      <c r="X41" s="229"/>
      <c r="Y41" s="229"/>
      <c r="Z41" s="229"/>
      <c r="AA41" s="229"/>
      <c r="AB41" s="229"/>
      <c r="AC41" s="229"/>
      <c r="AD41" s="229"/>
      <c r="AE41" s="229"/>
      <c r="AF41" s="229"/>
    </row>
    <row r="42" spans="1:32">
      <c r="A42" s="1388">
        <v>24</v>
      </c>
      <c r="B42" s="932"/>
      <c r="C42" s="932"/>
      <c r="D42" s="932"/>
      <c r="E42" s="932"/>
      <c r="F42" s="932"/>
      <c r="G42" s="932"/>
      <c r="H42" s="932"/>
      <c r="I42" s="932"/>
      <c r="J42" s="932"/>
      <c r="K42" s="932"/>
      <c r="L42" s="932"/>
      <c r="M42" s="932"/>
      <c r="N42" s="827"/>
      <c r="O42" s="229"/>
      <c r="P42" s="229"/>
      <c r="Q42" s="229"/>
      <c r="R42" s="229"/>
      <c r="S42" s="229"/>
      <c r="T42" s="229"/>
      <c r="U42" s="229"/>
      <c r="V42" s="229"/>
      <c r="W42" s="229"/>
      <c r="X42" s="229"/>
      <c r="Y42" s="229"/>
      <c r="Z42" s="229"/>
      <c r="AA42" s="229"/>
      <c r="AB42" s="229"/>
      <c r="AC42" s="229"/>
      <c r="AD42" s="229"/>
      <c r="AE42" s="229"/>
      <c r="AF42" s="229"/>
    </row>
    <row r="43" spans="1:32">
      <c r="A43" s="1388">
        <v>25</v>
      </c>
      <c r="B43" s="932"/>
      <c r="C43" s="932"/>
      <c r="D43" s="932"/>
      <c r="E43" s="932"/>
      <c r="F43" s="932"/>
      <c r="G43" s="932"/>
      <c r="H43" s="932"/>
      <c r="I43" s="932"/>
      <c r="J43" s="932"/>
      <c r="K43" s="932"/>
      <c r="L43" s="932"/>
      <c r="M43" s="932"/>
      <c r="N43" s="827"/>
      <c r="O43" s="936"/>
      <c r="P43" s="229"/>
      <c r="Q43" s="229"/>
      <c r="R43" s="229"/>
      <c r="S43" s="229"/>
      <c r="T43" s="229"/>
      <c r="U43" s="229"/>
      <c r="V43" s="229"/>
      <c r="W43" s="229"/>
      <c r="X43" s="229"/>
      <c r="Y43" s="229"/>
      <c r="Z43" s="229"/>
      <c r="AA43" s="229"/>
      <c r="AB43" s="229"/>
      <c r="AC43" s="229"/>
      <c r="AD43" s="229"/>
      <c r="AE43" s="229"/>
      <c r="AF43" s="229"/>
    </row>
    <row r="44" spans="1:32">
      <c r="A44" s="1388">
        <v>26</v>
      </c>
      <c r="B44" s="932"/>
      <c r="C44" s="932"/>
      <c r="D44" s="932"/>
      <c r="E44" s="932"/>
      <c r="F44" s="932"/>
      <c r="G44" s="932"/>
      <c r="H44" s="932"/>
      <c r="I44" s="932"/>
      <c r="J44" s="932"/>
      <c r="K44" s="932"/>
      <c r="L44" s="932"/>
      <c r="M44" s="932"/>
      <c r="N44" s="827"/>
      <c r="O44" s="936"/>
      <c r="P44" s="229"/>
      <c r="Q44" s="229"/>
      <c r="R44" s="229"/>
      <c r="S44" s="229"/>
      <c r="T44" s="229"/>
      <c r="U44" s="229"/>
      <c r="V44" s="229"/>
      <c r="W44" s="229"/>
      <c r="X44" s="229"/>
      <c r="Y44" s="229"/>
      <c r="Z44" s="229"/>
      <c r="AA44" s="229"/>
      <c r="AB44" s="229"/>
      <c r="AC44" s="229"/>
      <c r="AD44" s="229"/>
      <c r="AE44" s="229"/>
      <c r="AF44" s="229"/>
    </row>
    <row r="45" spans="1:32">
      <c r="A45" s="1388">
        <v>27</v>
      </c>
      <c r="B45" s="932"/>
      <c r="C45" s="932"/>
      <c r="D45" s="932"/>
      <c r="E45" s="932"/>
      <c r="F45" s="932"/>
      <c r="G45" s="932"/>
      <c r="H45" s="932"/>
      <c r="I45" s="932"/>
      <c r="J45" s="932"/>
      <c r="K45" s="932"/>
      <c r="L45" s="932"/>
      <c r="M45" s="932"/>
      <c r="N45" s="827"/>
      <c r="O45" s="936"/>
      <c r="P45" s="229"/>
      <c r="Q45" s="229"/>
      <c r="R45" s="229"/>
      <c r="S45" s="229"/>
      <c r="T45" s="229"/>
      <c r="U45" s="229"/>
      <c r="V45" s="229"/>
      <c r="W45" s="229"/>
      <c r="X45" s="229"/>
      <c r="Y45" s="229"/>
      <c r="Z45" s="229"/>
      <c r="AA45" s="229"/>
      <c r="AB45" s="229"/>
      <c r="AC45" s="229"/>
      <c r="AD45" s="229"/>
      <c r="AE45" s="229"/>
      <c r="AF45" s="229"/>
    </row>
    <row r="46" spans="1:32">
      <c r="A46" s="1388">
        <v>28</v>
      </c>
      <c r="B46" s="932"/>
      <c r="C46" s="932"/>
      <c r="D46" s="932"/>
      <c r="E46" s="932"/>
      <c r="F46" s="932"/>
      <c r="G46" s="932"/>
      <c r="H46" s="932"/>
      <c r="I46" s="932"/>
      <c r="J46" s="932"/>
      <c r="K46" s="932"/>
      <c r="L46" s="932"/>
      <c r="M46" s="932"/>
      <c r="N46" s="827"/>
      <c r="O46" s="936"/>
      <c r="P46" s="229"/>
      <c r="Q46" s="229"/>
      <c r="R46" s="229"/>
      <c r="S46" s="229"/>
      <c r="T46" s="229"/>
      <c r="U46" s="229"/>
      <c r="V46" s="229"/>
      <c r="W46" s="229"/>
      <c r="X46" s="229"/>
      <c r="Y46" s="229"/>
      <c r="Z46" s="229"/>
      <c r="AA46" s="229"/>
      <c r="AB46" s="229"/>
      <c r="AC46" s="229"/>
      <c r="AD46" s="229"/>
      <c r="AE46" s="229"/>
      <c r="AF46" s="229"/>
    </row>
    <row r="47" spans="1:32">
      <c r="A47" s="1388">
        <v>29</v>
      </c>
      <c r="B47" s="932"/>
      <c r="C47" s="932"/>
      <c r="D47" s="932"/>
      <c r="E47" s="932"/>
      <c r="F47" s="932"/>
      <c r="G47" s="932"/>
      <c r="H47" s="932"/>
      <c r="I47" s="932"/>
      <c r="J47" s="932"/>
      <c r="K47" s="932"/>
      <c r="L47" s="932"/>
      <c r="M47" s="932"/>
      <c r="N47" s="827"/>
      <c r="O47" s="936"/>
      <c r="P47" s="229"/>
      <c r="Q47" s="229"/>
      <c r="R47" s="229"/>
      <c r="S47" s="229"/>
      <c r="T47" s="229"/>
      <c r="U47" s="229"/>
      <c r="V47" s="229"/>
      <c r="W47" s="229"/>
      <c r="X47" s="229"/>
      <c r="Y47" s="229"/>
      <c r="Z47" s="229"/>
      <c r="AA47" s="229"/>
      <c r="AB47" s="229"/>
      <c r="AC47" s="229"/>
      <c r="AD47" s="229"/>
      <c r="AE47" s="229"/>
      <c r="AF47" s="229"/>
    </row>
    <row r="48" spans="1:32">
      <c r="A48" s="1388">
        <v>30</v>
      </c>
      <c r="B48" s="932"/>
      <c r="C48" s="932"/>
      <c r="D48" s="932"/>
      <c r="E48" s="932"/>
      <c r="F48" s="932"/>
      <c r="G48" s="932"/>
      <c r="H48" s="932"/>
      <c r="I48" s="932"/>
      <c r="J48" s="932"/>
      <c r="K48" s="932"/>
      <c r="L48" s="932"/>
      <c r="M48" s="932"/>
      <c r="N48" s="827"/>
      <c r="O48" s="936"/>
      <c r="P48" s="229"/>
      <c r="Q48" s="229"/>
      <c r="R48" s="229"/>
      <c r="S48" s="229"/>
      <c r="T48" s="229"/>
      <c r="U48" s="229"/>
      <c r="V48" s="229"/>
      <c r="W48" s="229"/>
      <c r="X48" s="229"/>
      <c r="Y48" s="229"/>
      <c r="Z48" s="229"/>
      <c r="AA48" s="229"/>
      <c r="AB48" s="229"/>
      <c r="AC48" s="229"/>
      <c r="AD48" s="229"/>
      <c r="AE48" s="229"/>
      <c r="AF48" s="229"/>
    </row>
    <row r="49" spans="1:32">
      <c r="A49" s="1388">
        <v>31</v>
      </c>
      <c r="B49" s="932"/>
      <c r="C49" s="932"/>
      <c r="D49" s="932"/>
      <c r="E49" s="932"/>
      <c r="F49" s="932"/>
      <c r="G49" s="932"/>
      <c r="H49" s="932"/>
      <c r="I49" s="932"/>
      <c r="J49" s="932"/>
      <c r="K49" s="932"/>
      <c r="L49" s="932"/>
      <c r="M49" s="932"/>
      <c r="N49" s="827"/>
      <c r="O49" s="936"/>
      <c r="P49" s="229"/>
      <c r="Q49" s="229"/>
      <c r="R49" s="229"/>
      <c r="S49" s="229"/>
      <c r="T49" s="229"/>
      <c r="U49" s="229"/>
      <c r="V49" s="229"/>
      <c r="W49" s="229"/>
      <c r="X49" s="229"/>
      <c r="Y49" s="229"/>
      <c r="Z49" s="229"/>
      <c r="AA49" s="229"/>
      <c r="AB49" s="229"/>
      <c r="AC49" s="229"/>
      <c r="AD49" s="229"/>
      <c r="AE49" s="229"/>
      <c r="AF49" s="229"/>
    </row>
    <row r="50" spans="1:32">
      <c r="A50" s="1388">
        <v>32</v>
      </c>
      <c r="B50" s="932"/>
      <c r="C50" s="932"/>
      <c r="D50" s="932"/>
      <c r="E50" s="932"/>
      <c r="F50" s="932"/>
      <c r="G50" s="932"/>
      <c r="H50" s="932"/>
      <c r="I50" s="932"/>
      <c r="J50" s="932"/>
      <c r="K50" s="932"/>
      <c r="L50" s="932"/>
      <c r="M50" s="932"/>
      <c r="N50" s="827"/>
      <c r="O50" s="936"/>
      <c r="P50" s="229"/>
      <c r="Q50" s="229"/>
      <c r="R50" s="229"/>
      <c r="S50" s="229"/>
      <c r="T50" s="229"/>
      <c r="U50" s="229"/>
      <c r="V50" s="229"/>
      <c r="W50" s="229"/>
      <c r="X50" s="229"/>
      <c r="Y50" s="229"/>
      <c r="Z50" s="229"/>
      <c r="AA50" s="229"/>
      <c r="AB50" s="229"/>
      <c r="AC50" s="229"/>
      <c r="AD50" s="229"/>
      <c r="AE50" s="229"/>
      <c r="AF50" s="229"/>
    </row>
    <row r="51" spans="1:32" ht="15.75" thickBot="1">
      <c r="A51" s="1404">
        <v>33</v>
      </c>
      <c r="B51" s="1121"/>
      <c r="C51" s="1121"/>
      <c r="D51" s="1121"/>
      <c r="E51" s="1121"/>
      <c r="F51" s="1121"/>
      <c r="G51" s="1121"/>
      <c r="H51" s="1121"/>
      <c r="I51" s="1121"/>
      <c r="J51" s="1121"/>
      <c r="K51" s="1121"/>
      <c r="L51" s="1121"/>
      <c r="M51" s="1121"/>
      <c r="N51" s="1405"/>
      <c r="O51" s="936"/>
      <c r="P51" s="229"/>
      <c r="Q51" s="229"/>
      <c r="R51" s="229"/>
      <c r="S51" s="229"/>
      <c r="T51" s="229"/>
      <c r="U51" s="229"/>
      <c r="V51" s="229"/>
      <c r="W51" s="229"/>
      <c r="X51" s="229"/>
      <c r="Y51" s="229"/>
      <c r="Z51" s="229"/>
      <c r="AA51" s="229"/>
      <c r="AB51" s="229"/>
      <c r="AC51" s="229"/>
      <c r="AD51" s="229"/>
      <c r="AE51" s="229"/>
      <c r="AF51" s="229"/>
    </row>
    <row r="52" spans="1:32">
      <c r="A52" s="229"/>
      <c r="B52" s="229"/>
      <c r="C52" s="229"/>
      <c r="D52" s="229"/>
      <c r="E52" s="229"/>
      <c r="F52" s="229"/>
      <c r="G52" s="229"/>
      <c r="H52" s="229"/>
      <c r="I52" s="229"/>
      <c r="J52" s="229"/>
      <c r="K52" s="229"/>
      <c r="L52" s="229"/>
      <c r="M52" s="229"/>
      <c r="N52" s="1406" t="s">
        <v>2996</v>
      </c>
      <c r="O52" s="936"/>
      <c r="P52" s="229"/>
      <c r="Q52" s="229"/>
      <c r="R52" s="229"/>
      <c r="S52" s="229"/>
      <c r="T52" s="229"/>
      <c r="U52" s="229"/>
      <c r="V52" s="229"/>
      <c r="W52" s="229"/>
      <c r="X52" s="229"/>
      <c r="Y52" s="229"/>
      <c r="Z52" s="229"/>
      <c r="AA52" s="229"/>
      <c r="AB52" s="229"/>
      <c r="AC52" s="229"/>
      <c r="AD52" s="229"/>
      <c r="AE52" s="229"/>
      <c r="AF52" s="229"/>
    </row>
    <row r="53" spans="1:32">
      <c r="A53" s="967" t="s">
        <v>1890</v>
      </c>
      <c r="B53" s="13"/>
      <c r="C53" s="13"/>
      <c r="D53" s="13"/>
      <c r="E53" s="13"/>
      <c r="F53" s="13"/>
      <c r="G53" s="13"/>
      <c r="H53" s="13"/>
      <c r="I53" s="13"/>
      <c r="J53" s="13"/>
      <c r="K53" s="13"/>
      <c r="L53" s="13"/>
      <c r="M53" s="13"/>
      <c r="N53" s="13"/>
      <c r="O53" s="936"/>
      <c r="P53" s="229"/>
      <c r="Q53" s="229"/>
      <c r="R53" s="229"/>
      <c r="S53" s="229"/>
      <c r="T53" s="229"/>
      <c r="U53" s="229"/>
      <c r="V53" s="229"/>
      <c r="W53" s="229"/>
      <c r="X53" s="229"/>
      <c r="Y53" s="229"/>
      <c r="Z53" s="229"/>
      <c r="AA53" s="229"/>
      <c r="AB53" s="229"/>
      <c r="AC53" s="229"/>
      <c r="AD53" s="229"/>
      <c r="AE53" s="229"/>
      <c r="AF53" s="229"/>
    </row>
    <row r="54" spans="1:32">
      <c r="A54" s="229"/>
      <c r="B54" s="229"/>
      <c r="C54" s="229"/>
      <c r="D54" s="229"/>
      <c r="E54" s="229"/>
      <c r="F54" s="229"/>
      <c r="G54" s="229"/>
      <c r="H54" s="229"/>
      <c r="I54" s="229"/>
      <c r="J54" s="229"/>
      <c r="K54" s="229"/>
      <c r="L54" s="229"/>
      <c r="M54" s="229"/>
      <c r="N54" s="229"/>
      <c r="O54" s="936"/>
      <c r="P54" s="229"/>
      <c r="Q54" s="229"/>
      <c r="R54" s="229"/>
      <c r="S54" s="229"/>
      <c r="T54" s="229"/>
      <c r="U54" s="229"/>
      <c r="V54" s="229"/>
      <c r="W54" s="229"/>
      <c r="X54" s="229"/>
      <c r="Y54" s="229"/>
      <c r="Z54" s="229"/>
      <c r="AA54" s="229"/>
      <c r="AB54" s="229"/>
      <c r="AC54" s="229"/>
      <c r="AD54" s="229"/>
      <c r="AE54" s="229"/>
      <c r="AF54" s="229"/>
    </row>
    <row r="55" spans="1:32">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row>
    <row r="56" spans="1:32">
      <c r="A56" s="229"/>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229"/>
      <c r="AE56" s="229"/>
      <c r="AF56" s="229"/>
    </row>
    <row r="57" spans="1:32">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row>
    <row r="58" spans="1:32">
      <c r="A58" s="229"/>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c r="AE58" s="229"/>
      <c r="AF58" s="229"/>
    </row>
    <row r="59" spans="1:32">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row>
    <row r="60" spans="1:32">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row>
    <row r="61" spans="1:32">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row>
    <row r="62" spans="1:32">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row>
    <row r="63" spans="1:32">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row>
    <row r="64" spans="1:32">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row>
    <row r="65" spans="1:32">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row>
    <row r="66" spans="1:32">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row>
    <row r="67" spans="1:32">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row>
    <row r="68" spans="1:32">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row>
    <row r="69" spans="1:32">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row>
    <row r="70" spans="1:32">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row>
    <row r="71" spans="1:32">
      <c r="A71" s="229"/>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row>
    <row r="72" spans="1:32">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row>
    <row r="73" spans="1:32">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row>
    <row r="74" spans="1:32">
      <c r="A74" s="229"/>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row>
    <row r="75" spans="1:32">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row>
    <row r="76" spans="1:32">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row>
    <row r="77" spans="1:32">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row>
    <row r="78" spans="1:32">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row>
    <row r="79" spans="1:32">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row>
    <row r="80" spans="1:32">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row>
    <row r="81" spans="1:32">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row>
    <row r="82" spans="1:32">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row>
    <row r="83" spans="1:32">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row>
    <row r="84" spans="1:32">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row>
    <row r="85" spans="1:32">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row>
    <row r="86" spans="1:32">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row>
    <row r="87" spans="1:32">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row>
    <row r="88" spans="1:32">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row>
    <row r="89" spans="1:32">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row>
    <row r="90" spans="1:32">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row>
    <row r="91" spans="1:32">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row>
    <row r="92" spans="1:32">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row>
    <row r="93" spans="1:32">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row>
    <row r="94" spans="1:32">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row>
    <row r="95" spans="1:32">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row>
    <row r="96" spans="1:32">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row>
    <row r="97" spans="1:32">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row>
    <row r="98" spans="1:32">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row>
    <row r="99" spans="1:32">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row>
    <row r="100" spans="1:32">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row>
    <row r="101" spans="1:32">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row>
    <row r="102" spans="1:32">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row>
    <row r="103" spans="1:32">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row>
    <row r="104" spans="1:32">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row>
    <row r="105" spans="1:32">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row>
    <row r="106" spans="1:32">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row>
    <row r="107" spans="1:32">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row>
    <row r="108" spans="1:32">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row>
    <row r="109" spans="1:32">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row>
    <row r="110" spans="1:32">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row>
    <row r="111" spans="1:32">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row>
    <row r="112" spans="1:32">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row>
    <row r="113" spans="1:32">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row>
    <row r="114" spans="1:32">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row>
    <row r="115" spans="1:32">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row>
    <row r="116" spans="1:32">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row>
    <row r="117" spans="1:32">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229"/>
    </row>
    <row r="118" spans="1:32">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229"/>
      <c r="AE118" s="229"/>
      <c r="AF118" s="229"/>
    </row>
    <row r="119" spans="1:32">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row>
    <row r="120" spans="1:32">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row>
    <row r="121" spans="1:32">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c r="AA121" s="229"/>
      <c r="AB121" s="229"/>
      <c r="AC121" s="229"/>
      <c r="AD121" s="229"/>
      <c r="AE121" s="229"/>
      <c r="AF121" s="229"/>
    </row>
    <row r="122" spans="1:32">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row>
    <row r="123" spans="1:32">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29"/>
      <c r="AB123" s="229"/>
      <c r="AC123" s="229"/>
      <c r="AD123" s="229"/>
      <c r="AE123" s="229"/>
      <c r="AF123" s="229"/>
    </row>
    <row r="124" spans="1:32">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c r="AA124" s="229"/>
      <c r="AB124" s="229"/>
      <c r="AC124" s="229"/>
      <c r="AD124" s="229"/>
      <c r="AE124" s="229"/>
      <c r="AF124" s="229"/>
    </row>
    <row r="125" spans="1:32">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c r="AF125" s="229"/>
    </row>
    <row r="126" spans="1:32">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c r="AE126" s="229"/>
      <c r="AF126" s="229"/>
    </row>
    <row r="127" spans="1:32">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229"/>
      <c r="AF127" s="229"/>
    </row>
    <row r="128" spans="1:32">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row>
    <row r="129" spans="1:32">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c r="AE129" s="229"/>
      <c r="AF129" s="229"/>
    </row>
    <row r="130" spans="1:32">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c r="AE130" s="229"/>
      <c r="AF130" s="229"/>
    </row>
    <row r="131" spans="1:32">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c r="AE131" s="229"/>
      <c r="AF131" s="229"/>
    </row>
    <row r="132" spans="1:32">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row>
    <row r="133" spans="1:32">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229"/>
      <c r="AF133" s="229"/>
    </row>
    <row r="134" spans="1:32">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row>
    <row r="135" spans="1:32">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row>
    <row r="136" spans="1:32">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row>
    <row r="137" spans="1:32">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row>
    <row r="138" spans="1:32">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c r="AE138" s="229"/>
      <c r="AF138" s="229"/>
    </row>
    <row r="139" spans="1:32">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229"/>
      <c r="AF139" s="229"/>
    </row>
    <row r="140" spans="1:32">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29"/>
      <c r="AF140" s="229"/>
    </row>
    <row r="141" spans="1:32">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row>
    <row r="142" spans="1:32">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229"/>
      <c r="AE142" s="229"/>
      <c r="AF142" s="229"/>
    </row>
    <row r="143" spans="1:32">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row>
    <row r="144" spans="1:32">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row>
    <row r="145" spans="1:32">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row>
    <row r="146" spans="1:32">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row>
    <row r="147" spans="1:32">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row>
    <row r="148" spans="1:32">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229"/>
      <c r="AE148" s="229"/>
      <c r="AF148" s="229"/>
    </row>
    <row r="149" spans="1:32">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229"/>
      <c r="AE149" s="229"/>
      <c r="AF149" s="229"/>
    </row>
    <row r="150" spans="1:32">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229"/>
      <c r="AE150" s="229"/>
      <c r="AF150" s="229"/>
    </row>
    <row r="151" spans="1:32">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229"/>
      <c r="AE151" s="229"/>
      <c r="AF151" s="229"/>
    </row>
    <row r="152" spans="1:32">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c r="AA152" s="229"/>
      <c r="AB152" s="229"/>
      <c r="AC152" s="229"/>
      <c r="AD152" s="229"/>
      <c r="AE152" s="229"/>
      <c r="AF152" s="229"/>
    </row>
    <row r="153" spans="1:32">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9"/>
      <c r="AA153" s="229"/>
      <c r="AB153" s="229"/>
      <c r="AC153" s="229"/>
      <c r="AD153" s="229"/>
      <c r="AE153" s="229"/>
      <c r="AF153" s="229"/>
    </row>
    <row r="154" spans="1:32">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row>
    <row r="155" spans="1:32">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c r="AA155" s="229"/>
      <c r="AB155" s="229"/>
      <c r="AC155" s="229"/>
      <c r="AD155" s="229"/>
      <c r="AE155" s="229"/>
      <c r="AF155" s="229"/>
    </row>
    <row r="156" spans="1:32">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c r="AA156" s="229"/>
      <c r="AB156" s="229"/>
      <c r="AC156" s="229"/>
      <c r="AD156" s="229"/>
      <c r="AE156" s="229"/>
      <c r="AF156" s="229"/>
    </row>
    <row r="157" spans="1:32">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c r="AA157" s="229"/>
      <c r="AB157" s="229"/>
      <c r="AC157" s="229"/>
      <c r="AD157" s="229"/>
      <c r="AE157" s="229"/>
      <c r="AF157" s="229"/>
    </row>
    <row r="158" spans="1:32">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row>
    <row r="159" spans="1:32">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229"/>
      <c r="AE159" s="229"/>
      <c r="AF159" s="229"/>
    </row>
    <row r="160" spans="1:32">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row>
    <row r="161" spans="1:32">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229"/>
      <c r="AE161" s="229"/>
      <c r="AF161" s="229"/>
    </row>
    <row r="162" spans="1:32">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c r="AA162" s="229"/>
      <c r="AB162" s="229"/>
      <c r="AC162" s="229"/>
      <c r="AD162" s="229"/>
      <c r="AE162" s="229"/>
      <c r="AF162" s="229"/>
    </row>
    <row r="163" spans="1:32">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c r="AF163" s="229"/>
    </row>
    <row r="164" spans="1:32">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c r="AA164" s="229"/>
      <c r="AB164" s="229"/>
      <c r="AC164" s="229"/>
      <c r="AD164" s="229"/>
      <c r="AE164" s="229"/>
      <c r="AF164" s="229"/>
    </row>
    <row r="165" spans="1:32">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c r="AB165" s="229"/>
      <c r="AC165" s="229"/>
      <c r="AD165" s="229"/>
      <c r="AE165" s="229"/>
      <c r="AF165" s="229"/>
    </row>
    <row r="166" spans="1:32">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c r="AA166" s="229"/>
      <c r="AB166" s="229"/>
      <c r="AC166" s="229"/>
      <c r="AD166" s="229"/>
      <c r="AE166" s="229"/>
      <c r="AF166" s="229"/>
    </row>
    <row r="167" spans="1:32">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row>
    <row r="168" spans="1:32">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229"/>
      <c r="AE168" s="229"/>
      <c r="AF168" s="229"/>
    </row>
    <row r="169" spans="1:32">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row>
    <row r="170" spans="1:32">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row>
    <row r="171" spans="1:32">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row>
    <row r="172" spans="1:32">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row>
    <row r="173" spans="1:32">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row>
    <row r="174" spans="1:32">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row>
    <row r="175" spans="1:32">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row>
    <row r="176" spans="1:32">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c r="AA176" s="229"/>
      <c r="AB176" s="229"/>
      <c r="AC176" s="229"/>
      <c r="AD176" s="229"/>
      <c r="AE176" s="229"/>
      <c r="AF176" s="229"/>
    </row>
    <row r="177" spans="1:32">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229"/>
      <c r="AE177" s="229"/>
      <c r="AF177" s="229"/>
    </row>
    <row r="178" spans="1:32">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row>
    <row r="179" spans="1:32">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row>
    <row r="180" spans="1:32">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row>
    <row r="181" spans="1:32">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row>
    <row r="182" spans="1:32">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229"/>
      <c r="AE182" s="229"/>
      <c r="AF182" s="229"/>
    </row>
    <row r="183" spans="1:32">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229"/>
      <c r="AE183" s="229"/>
      <c r="AF183" s="229"/>
    </row>
    <row r="184" spans="1:32">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c r="AB184" s="229"/>
      <c r="AC184" s="229"/>
      <c r="AD184" s="229"/>
      <c r="AE184" s="229"/>
      <c r="AF184" s="229"/>
    </row>
    <row r="185" spans="1:32">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c r="AA185" s="229"/>
      <c r="AB185" s="229"/>
      <c r="AC185" s="229"/>
      <c r="AD185" s="229"/>
      <c r="AE185" s="229"/>
      <c r="AF185" s="229"/>
    </row>
    <row r="186" spans="1:32">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c r="AA186" s="229"/>
      <c r="AB186" s="229"/>
      <c r="AC186" s="229"/>
      <c r="AD186" s="229"/>
      <c r="AE186" s="229"/>
      <c r="AF186" s="229"/>
    </row>
    <row r="187" spans="1:32">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29"/>
    </row>
    <row r="188" spans="1:32">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c r="AA188" s="229"/>
      <c r="AB188" s="229"/>
      <c r="AC188" s="229"/>
      <c r="AD188" s="229"/>
      <c r="AE188" s="229"/>
      <c r="AF188" s="229"/>
    </row>
    <row r="189" spans="1:32">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229"/>
      <c r="AE189" s="229"/>
      <c r="AF189" s="229"/>
    </row>
    <row r="190" spans="1:32">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c r="AA190" s="229"/>
      <c r="AB190" s="229"/>
      <c r="AC190" s="229"/>
      <c r="AD190" s="229"/>
      <c r="AE190" s="229"/>
      <c r="AF190" s="229"/>
    </row>
    <row r="191" spans="1:32">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row>
    <row r="192" spans="1:32">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c r="AA192" s="229"/>
      <c r="AB192" s="229"/>
      <c r="AC192" s="229"/>
      <c r="AD192" s="229"/>
      <c r="AE192" s="229"/>
      <c r="AF192" s="229"/>
    </row>
    <row r="193" spans="1:32">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c r="AB193" s="229"/>
      <c r="AC193" s="229"/>
      <c r="AD193" s="229"/>
      <c r="AE193" s="229"/>
      <c r="AF193" s="229"/>
    </row>
    <row r="194" spans="1:32">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row>
    <row r="195" spans="1:32">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229"/>
      <c r="AE195" s="229"/>
      <c r="AF195" s="229"/>
    </row>
    <row r="196" spans="1:32">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229"/>
      <c r="AE196" s="229"/>
      <c r="AF196" s="229"/>
    </row>
    <row r="197" spans="1:32">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229"/>
    </row>
    <row r="198" spans="1:32">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row>
    <row r="199" spans="1:32">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c r="AB199" s="229"/>
      <c r="AC199" s="229"/>
      <c r="AD199" s="229"/>
      <c r="AE199" s="229"/>
      <c r="AF199" s="229"/>
    </row>
    <row r="200" spans="1:32">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c r="AB200" s="229"/>
      <c r="AC200" s="229"/>
      <c r="AD200" s="229"/>
      <c r="AE200" s="229"/>
      <c r="AF200" s="229"/>
    </row>
    <row r="201" spans="1:32">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229"/>
      <c r="AE201" s="229"/>
      <c r="AF201" s="229"/>
    </row>
    <row r="202" spans="1:32">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c r="AD202" s="229"/>
      <c r="AE202" s="229"/>
      <c r="AF202" s="229"/>
    </row>
    <row r="203" spans="1:32">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229"/>
      <c r="AE203" s="229"/>
      <c r="AF203" s="229"/>
    </row>
    <row r="204" spans="1:32">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229"/>
      <c r="AE204" s="229"/>
      <c r="AF204" s="229"/>
    </row>
    <row r="205" spans="1:32">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229"/>
      <c r="AE205" s="229"/>
      <c r="AF205" s="229"/>
    </row>
    <row r="206" spans="1:32">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row>
    <row r="207" spans="1:32">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229"/>
      <c r="AE207" s="229"/>
      <c r="AF207" s="229"/>
    </row>
    <row r="208" spans="1:32">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row>
    <row r="209" spans="1:32">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229"/>
      <c r="AE209" s="229"/>
      <c r="AF209" s="229"/>
    </row>
    <row r="210" spans="1:32">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row>
    <row r="211" spans="1:32">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row>
    <row r="212" spans="1:32">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c r="AA212" s="229"/>
      <c r="AB212" s="229"/>
      <c r="AC212" s="229"/>
      <c r="AD212" s="229"/>
      <c r="AE212" s="229"/>
      <c r="AF212" s="229"/>
    </row>
    <row r="213" spans="1:32">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229"/>
    </row>
    <row r="214" spans="1:32">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row>
    <row r="215" spans="1:32">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row>
    <row r="216" spans="1:32">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row>
    <row r="217" spans="1:32">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row>
    <row r="218" spans="1:32">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c r="AA218" s="229"/>
      <c r="AB218" s="229"/>
      <c r="AC218" s="229"/>
      <c r="AD218" s="229"/>
      <c r="AE218" s="229"/>
      <c r="AF218" s="229"/>
    </row>
    <row r="219" spans="1:32">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row>
    <row r="220" spans="1:32">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row>
    <row r="221" spans="1:32">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c r="AA221" s="229"/>
      <c r="AB221" s="229"/>
      <c r="AC221" s="229"/>
      <c r="AD221" s="229"/>
      <c r="AE221" s="229"/>
      <c r="AF221" s="229"/>
    </row>
    <row r="222" spans="1:32">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row>
    <row r="223" spans="1:32">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c r="AA223" s="229"/>
      <c r="AB223" s="229"/>
      <c r="AC223" s="229"/>
      <c r="AD223" s="229"/>
      <c r="AE223" s="229"/>
      <c r="AF223" s="229"/>
    </row>
    <row r="224" spans="1:32">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c r="AA224" s="229"/>
      <c r="AB224" s="229"/>
      <c r="AC224" s="229"/>
      <c r="AD224" s="229"/>
      <c r="AE224" s="229"/>
      <c r="AF224" s="229"/>
    </row>
    <row r="225" spans="1:32">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row>
    <row r="226" spans="1:32">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c r="AA226" s="229"/>
      <c r="AB226" s="229"/>
      <c r="AC226" s="229"/>
      <c r="AD226" s="229"/>
      <c r="AE226" s="229"/>
      <c r="AF226" s="229"/>
    </row>
    <row r="227" spans="1:32">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c r="AA227" s="229"/>
      <c r="AB227" s="229"/>
      <c r="AC227" s="229"/>
      <c r="AD227" s="229"/>
      <c r="AE227" s="229"/>
      <c r="AF227" s="229"/>
    </row>
    <row r="228" spans="1:32">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row>
    <row r="229" spans="1:32">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row>
    <row r="230" spans="1:32">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row>
    <row r="231" spans="1:32">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row>
    <row r="232" spans="1:32">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229"/>
      <c r="AE232" s="229"/>
      <c r="AF232" s="229"/>
    </row>
    <row r="233" spans="1:32">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229"/>
      <c r="AE233" s="229"/>
      <c r="AF233" s="229"/>
    </row>
    <row r="234" spans="1:32">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229"/>
      <c r="AE234" s="229"/>
      <c r="AF234" s="229"/>
    </row>
    <row r="235" spans="1:32">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229"/>
      <c r="AE235" s="229"/>
      <c r="AF235" s="229"/>
    </row>
    <row r="236" spans="1:32">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229"/>
      <c r="AE236" s="229"/>
      <c r="AF236" s="229"/>
    </row>
    <row r="237" spans="1:32">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229"/>
      <c r="AE237" s="229"/>
      <c r="AF237" s="229"/>
    </row>
    <row r="238" spans="1:32">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229"/>
      <c r="AE238" s="229"/>
      <c r="AF238" s="229"/>
    </row>
    <row r="239" spans="1:32">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229"/>
      <c r="AE239" s="229"/>
      <c r="AF239" s="229"/>
    </row>
    <row r="240" spans="1:32">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229"/>
      <c r="AE240" s="229"/>
      <c r="AF240" s="229"/>
    </row>
    <row r="241" spans="1:32">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row>
    <row r="242" spans="1:32">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229"/>
      <c r="AE242" s="229"/>
      <c r="AF242" s="229"/>
    </row>
    <row r="243" spans="1:32">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c r="AA243" s="229"/>
      <c r="AB243" s="229"/>
      <c r="AC243" s="229"/>
      <c r="AD243" s="229"/>
      <c r="AE243" s="229"/>
      <c r="AF243" s="229"/>
    </row>
    <row r="244" spans="1:32">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c r="AA244" s="229"/>
      <c r="AB244" s="229"/>
      <c r="AC244" s="229"/>
      <c r="AD244" s="229"/>
      <c r="AE244" s="229"/>
      <c r="AF244" s="229"/>
    </row>
    <row r="245" spans="1:32">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229"/>
    </row>
    <row r="246" spans="1:32">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row>
    <row r="247" spans="1:32">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c r="AA247" s="229"/>
      <c r="AB247" s="229"/>
      <c r="AC247" s="229"/>
      <c r="AD247" s="229"/>
      <c r="AE247" s="229"/>
      <c r="AF247" s="229"/>
    </row>
    <row r="248" spans="1:32">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c r="AA248" s="229"/>
      <c r="AB248" s="229"/>
      <c r="AC248" s="229"/>
      <c r="AD248" s="229"/>
      <c r="AE248" s="229"/>
      <c r="AF248" s="229"/>
    </row>
    <row r="249" spans="1:32">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row>
    <row r="250" spans="1:32">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229"/>
      <c r="AE250" s="229"/>
      <c r="AF250" s="229"/>
    </row>
    <row r="251" spans="1:32">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229"/>
      <c r="AE251" s="229"/>
      <c r="AF251" s="229"/>
    </row>
    <row r="252" spans="1:32">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c r="AA252" s="229"/>
      <c r="AB252" s="229"/>
      <c r="AC252" s="229"/>
      <c r="AD252" s="229"/>
      <c r="AE252" s="229"/>
      <c r="AF252" s="229"/>
    </row>
    <row r="253" spans="1:32">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c r="AA253" s="229"/>
      <c r="AB253" s="229"/>
      <c r="AC253" s="229"/>
      <c r="AD253" s="229"/>
      <c r="AE253" s="229"/>
      <c r="AF253" s="229"/>
    </row>
    <row r="254" spans="1:32">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c r="AA254" s="229"/>
      <c r="AB254" s="229"/>
      <c r="AC254" s="229"/>
      <c r="AD254" s="229"/>
      <c r="AE254" s="229"/>
      <c r="AF254" s="229"/>
    </row>
    <row r="255" spans="1:32">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row>
    <row r="256" spans="1:32">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row>
    <row r="257" spans="1:32">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row>
    <row r="258" spans="1:32">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row>
    <row r="259" spans="1:32">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row>
    <row r="260" spans="1:32">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row>
    <row r="261" spans="1:32">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row>
    <row r="262" spans="1:32">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row>
    <row r="263" spans="1:32">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229"/>
      <c r="AE263" s="229"/>
      <c r="AF263" s="229"/>
    </row>
    <row r="264" spans="1:32">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229"/>
      <c r="AE264" s="229"/>
      <c r="AF264" s="229"/>
    </row>
    <row r="265" spans="1:32">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row>
    <row r="266" spans="1:32">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row>
    <row r="267" spans="1:32">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row>
    <row r="268" spans="1:32">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row>
    <row r="269" spans="1:32">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row>
    <row r="270" spans="1:32">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row>
    <row r="271" spans="1:32">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row>
    <row r="272" spans="1:32">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row>
    <row r="273" spans="1:32">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row>
    <row r="274" spans="1:32">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row>
    <row r="275" spans="1:32">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row>
    <row r="276" spans="1:32">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row>
    <row r="277" spans="1:32">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row>
    <row r="278" spans="1:32">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row>
    <row r="279" spans="1:32">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row>
    <row r="280" spans="1:32">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row>
    <row r="281" spans="1:32">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row>
    <row r="282" spans="1:32">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row>
    <row r="283" spans="1:32">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row>
    <row r="284" spans="1:32">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row>
    <row r="285" spans="1:32">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row>
    <row r="286" spans="1:32">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row>
    <row r="287" spans="1:32">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row>
    <row r="288" spans="1:32">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row>
    <row r="289" spans="1:32">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row>
    <row r="290" spans="1:32">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row>
    <row r="291" spans="1:32">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row>
    <row r="292" spans="1:32">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229"/>
      <c r="AE292" s="229"/>
      <c r="AF292" s="229"/>
    </row>
    <row r="293" spans="1:32">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229"/>
    </row>
    <row r="294" spans="1:32">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c r="AA294" s="229"/>
      <c r="AB294" s="229"/>
      <c r="AC294" s="229"/>
      <c r="AD294" s="229"/>
      <c r="AE294" s="229"/>
      <c r="AF294" s="229"/>
    </row>
    <row r="295" spans="1:32">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c r="AA295" s="229"/>
      <c r="AB295" s="229"/>
      <c r="AC295" s="229"/>
      <c r="AD295" s="229"/>
      <c r="AE295" s="229"/>
      <c r="AF295" s="229"/>
    </row>
    <row r="296" spans="1:32">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c r="AA296" s="229"/>
      <c r="AB296" s="229"/>
      <c r="AC296" s="229"/>
      <c r="AD296" s="229"/>
      <c r="AE296" s="229"/>
      <c r="AF296" s="229"/>
    </row>
    <row r="297" spans="1:32">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c r="AA297" s="229"/>
      <c r="AB297" s="229"/>
      <c r="AC297" s="229"/>
      <c r="AD297" s="229"/>
      <c r="AE297" s="229"/>
      <c r="AF297" s="229"/>
    </row>
    <row r="298" spans="1:32">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229"/>
      <c r="AE298" s="229"/>
      <c r="AF298" s="229"/>
    </row>
    <row r="299" spans="1:32">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229"/>
      <c r="AE299" s="229"/>
      <c r="AF299" s="229"/>
    </row>
    <row r="300" spans="1:32">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229"/>
      <c r="AE300" s="229"/>
      <c r="AF300" s="229"/>
    </row>
    <row r="301" spans="1:32">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row>
    <row r="302" spans="1:32">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row>
    <row r="303" spans="1:32">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c r="AA303" s="229"/>
      <c r="AB303" s="229"/>
      <c r="AC303" s="229"/>
      <c r="AD303" s="229"/>
      <c r="AE303" s="229"/>
      <c r="AF303" s="229"/>
    </row>
    <row r="304" spans="1:32">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row>
    <row r="305" spans="1:32">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row>
    <row r="306" spans="1:32">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row>
    <row r="307" spans="1:32">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row>
    <row r="308" spans="1:32">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row>
    <row r="309" spans="1:32">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229"/>
    </row>
    <row r="310" spans="1:32">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row>
    <row r="311" spans="1:32">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229"/>
      <c r="AE311" s="229"/>
      <c r="AF311" s="229"/>
    </row>
    <row r="312" spans="1:32">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c r="AB312" s="229"/>
      <c r="AC312" s="229"/>
      <c r="AD312" s="229"/>
      <c r="AE312" s="229"/>
      <c r="AF312" s="229"/>
    </row>
    <row r="313" spans="1:32">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c r="AB313" s="229"/>
      <c r="AC313" s="229"/>
      <c r="AD313" s="229"/>
      <c r="AE313" s="229"/>
      <c r="AF313" s="229"/>
    </row>
    <row r="314" spans="1:32">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row>
    <row r="315" spans="1:32">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c r="AA315" s="229"/>
      <c r="AB315" s="229"/>
      <c r="AC315" s="229"/>
      <c r="AD315" s="229"/>
      <c r="AE315" s="229"/>
      <c r="AF315" s="229"/>
    </row>
    <row r="316" spans="1:32">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row>
    <row r="317" spans="1:32">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row>
    <row r="318" spans="1:32">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row>
    <row r="319" spans="1:32">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c r="AA319" s="229"/>
      <c r="AB319" s="229"/>
      <c r="AC319" s="229"/>
      <c r="AD319" s="229"/>
      <c r="AE319" s="229"/>
      <c r="AF319" s="229"/>
    </row>
    <row r="320" spans="1:32">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row>
    <row r="321" spans="1:32">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row>
    <row r="322" spans="1:32">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c r="AA322" s="229"/>
      <c r="AB322" s="229"/>
      <c r="AC322" s="229"/>
      <c r="AD322" s="229"/>
      <c r="AE322" s="229"/>
      <c r="AF322" s="229"/>
    </row>
    <row r="323" spans="1:32">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c r="AA323" s="229"/>
      <c r="AB323" s="229"/>
      <c r="AC323" s="229"/>
      <c r="AD323" s="229"/>
      <c r="AE323" s="229"/>
      <c r="AF323" s="229"/>
    </row>
    <row r="324" spans="1:32">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c r="AA324" s="229"/>
      <c r="AB324" s="229"/>
      <c r="AC324" s="229"/>
      <c r="AD324" s="229"/>
      <c r="AE324" s="229"/>
      <c r="AF324" s="229"/>
    </row>
    <row r="325" spans="1:32">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c r="AA325" s="229"/>
      <c r="AB325" s="229"/>
      <c r="AC325" s="229"/>
      <c r="AD325" s="229"/>
      <c r="AE325" s="229"/>
      <c r="AF325" s="229"/>
    </row>
    <row r="326" spans="1:32">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c r="AA326" s="229"/>
      <c r="AB326" s="229"/>
      <c r="AC326" s="229"/>
      <c r="AD326" s="229"/>
      <c r="AE326" s="229"/>
      <c r="AF326" s="229"/>
    </row>
    <row r="327" spans="1:32">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c r="AA327" s="229"/>
      <c r="AB327" s="229"/>
      <c r="AC327" s="229"/>
      <c r="AD327" s="229"/>
      <c r="AE327" s="229"/>
      <c r="AF327" s="229"/>
    </row>
    <row r="328" spans="1:32">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c r="AA328" s="229"/>
      <c r="AB328" s="229"/>
      <c r="AC328" s="229"/>
      <c r="AD328" s="229"/>
      <c r="AE328" s="229"/>
      <c r="AF328" s="229"/>
    </row>
    <row r="329" spans="1:32">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c r="AA329" s="229"/>
      <c r="AB329" s="229"/>
      <c r="AC329" s="229"/>
      <c r="AD329" s="229"/>
      <c r="AE329" s="229"/>
      <c r="AF329" s="229"/>
    </row>
    <row r="330" spans="1:32">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c r="AA330" s="229"/>
      <c r="AB330" s="229"/>
      <c r="AC330" s="229"/>
      <c r="AD330" s="229"/>
      <c r="AE330" s="229"/>
      <c r="AF330" s="229"/>
    </row>
    <row r="331" spans="1:32">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c r="AA331" s="229"/>
      <c r="AB331" s="229"/>
      <c r="AC331" s="229"/>
      <c r="AD331" s="229"/>
      <c r="AE331" s="229"/>
      <c r="AF331" s="229"/>
    </row>
    <row r="332" spans="1:32">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row>
    <row r="333" spans="1:32">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row>
    <row r="334" spans="1:32">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row>
    <row r="335" spans="1:32">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c r="AA335" s="229"/>
      <c r="AB335" s="229"/>
      <c r="AC335" s="229"/>
      <c r="AD335" s="229"/>
      <c r="AE335" s="229"/>
      <c r="AF335" s="229"/>
    </row>
    <row r="336" spans="1:32">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c r="AA336" s="229"/>
      <c r="AB336" s="229"/>
      <c r="AC336" s="229"/>
      <c r="AD336" s="229"/>
      <c r="AE336" s="229"/>
      <c r="AF336" s="229"/>
    </row>
    <row r="337" spans="1:32">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row>
    <row r="338" spans="1:32">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c r="AA338" s="229"/>
      <c r="AB338" s="229"/>
      <c r="AC338" s="229"/>
      <c r="AD338" s="229"/>
      <c r="AE338" s="229"/>
      <c r="AF338" s="229"/>
    </row>
    <row r="339" spans="1:32">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c r="AA339" s="229"/>
      <c r="AB339" s="229"/>
      <c r="AC339" s="229"/>
      <c r="AD339" s="229"/>
      <c r="AE339" s="229"/>
      <c r="AF339" s="229"/>
    </row>
    <row r="340" spans="1:32">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c r="AB340" s="229"/>
      <c r="AC340" s="229"/>
      <c r="AD340" s="229"/>
      <c r="AE340" s="229"/>
      <c r="AF340" s="229"/>
    </row>
    <row r="341" spans="1:32">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row>
    <row r="342" spans="1:32">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c r="AA342" s="229"/>
      <c r="AB342" s="229"/>
      <c r="AC342" s="229"/>
      <c r="AD342" s="229"/>
      <c r="AE342" s="229"/>
      <c r="AF342" s="229"/>
    </row>
    <row r="343" spans="1:32">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c r="AA343" s="229"/>
      <c r="AB343" s="229"/>
      <c r="AC343" s="229"/>
      <c r="AD343" s="229"/>
      <c r="AE343" s="229"/>
      <c r="AF343" s="229"/>
    </row>
    <row r="344" spans="1:32">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row>
    <row r="345" spans="1:32">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c r="AA345" s="229"/>
      <c r="AB345" s="229"/>
      <c r="AC345" s="229"/>
      <c r="AD345" s="229"/>
      <c r="AE345" s="229"/>
      <c r="AF345" s="229"/>
    </row>
    <row r="346" spans="1:32">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c r="AA346" s="229"/>
      <c r="AB346" s="229"/>
      <c r="AC346" s="229"/>
      <c r="AD346" s="229"/>
      <c r="AE346" s="229"/>
      <c r="AF346" s="229"/>
    </row>
    <row r="347" spans="1:32">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row>
    <row r="348" spans="1:32">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c r="AA348" s="229"/>
      <c r="AB348" s="229"/>
      <c r="AC348" s="229"/>
      <c r="AD348" s="229"/>
      <c r="AE348" s="229"/>
      <c r="AF348" s="229"/>
    </row>
    <row r="349" spans="1:32">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c r="AA349" s="229"/>
      <c r="AB349" s="229"/>
      <c r="AC349" s="229"/>
      <c r="AD349" s="229"/>
      <c r="AE349" s="229"/>
      <c r="AF349" s="229"/>
    </row>
    <row r="350" spans="1:32">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c r="AA350" s="229"/>
      <c r="AB350" s="229"/>
      <c r="AC350" s="229"/>
      <c r="AD350" s="229"/>
      <c r="AE350" s="229"/>
      <c r="AF350" s="229"/>
    </row>
    <row r="351" spans="1:32">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c r="AA351" s="229"/>
      <c r="AB351" s="229"/>
      <c r="AC351" s="229"/>
      <c r="AD351" s="229"/>
      <c r="AE351" s="229"/>
      <c r="AF351" s="229"/>
    </row>
    <row r="352" spans="1:32">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c r="AA352" s="229"/>
      <c r="AB352" s="229"/>
      <c r="AC352" s="229"/>
      <c r="AD352" s="229"/>
      <c r="AE352" s="229"/>
      <c r="AF352" s="229"/>
    </row>
    <row r="353" spans="1:32">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row>
    <row r="354" spans="1:32">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row>
    <row r="355" spans="1:32">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row>
    <row r="356" spans="1:32">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row>
    <row r="357" spans="1:32">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row>
    <row r="358" spans="1:32">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row>
    <row r="359" spans="1:32">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c r="AB359" s="229"/>
      <c r="AC359" s="229"/>
      <c r="AD359" s="229"/>
      <c r="AE359" s="229"/>
      <c r="AF359" s="229"/>
    </row>
    <row r="360" spans="1:32">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row>
    <row r="361" spans="1:32">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c r="AA361" s="229"/>
      <c r="AB361" s="229"/>
      <c r="AC361" s="229"/>
      <c r="AD361" s="229"/>
      <c r="AE361" s="229"/>
      <c r="AF361" s="229"/>
    </row>
    <row r="362" spans="1:32">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c r="AA362" s="229"/>
      <c r="AB362" s="229"/>
      <c r="AC362" s="229"/>
      <c r="AD362" s="229"/>
      <c r="AE362" s="229"/>
      <c r="AF362" s="229"/>
    </row>
    <row r="363" spans="1:32">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c r="AB363" s="229"/>
      <c r="AC363" s="229"/>
      <c r="AD363" s="229"/>
      <c r="AE363" s="229"/>
      <c r="AF363" s="229"/>
    </row>
    <row r="364" spans="1:32">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c r="AA364" s="229"/>
      <c r="AB364" s="229"/>
      <c r="AC364" s="229"/>
      <c r="AD364" s="229"/>
      <c r="AE364" s="229"/>
      <c r="AF364" s="229"/>
    </row>
    <row r="365" spans="1:32">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c r="AA365" s="229"/>
      <c r="AB365" s="229"/>
      <c r="AC365" s="229"/>
      <c r="AD365" s="229"/>
      <c r="AE365" s="229"/>
      <c r="AF365" s="229"/>
    </row>
    <row r="366" spans="1:32">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c r="AB366" s="229"/>
      <c r="AC366" s="229"/>
      <c r="AD366" s="229"/>
      <c r="AE366" s="229"/>
      <c r="AF366" s="229"/>
    </row>
    <row r="367" spans="1:32">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c r="AB367" s="229"/>
      <c r="AC367" s="229"/>
      <c r="AD367" s="229"/>
      <c r="AE367" s="229"/>
      <c r="AF367" s="229"/>
    </row>
    <row r="368" spans="1:32">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c r="AA368" s="229"/>
      <c r="AB368" s="229"/>
      <c r="AC368" s="229"/>
      <c r="AD368" s="229"/>
      <c r="AE368" s="229"/>
      <c r="AF368" s="229"/>
    </row>
    <row r="369" spans="1:32">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c r="AA369" s="229"/>
      <c r="AB369" s="229"/>
      <c r="AC369" s="229"/>
      <c r="AD369" s="229"/>
      <c r="AE369" s="229"/>
      <c r="AF369" s="229"/>
    </row>
    <row r="370" spans="1:32">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row>
    <row r="371" spans="1:32">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c r="AA371" s="229"/>
      <c r="AB371" s="229"/>
      <c r="AC371" s="229"/>
      <c r="AD371" s="229"/>
      <c r="AE371" s="229"/>
      <c r="AF371" s="229"/>
    </row>
    <row r="372" spans="1:32">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row>
    <row r="373" spans="1:32">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c r="AB373" s="229"/>
      <c r="AC373" s="229"/>
      <c r="AD373" s="229"/>
      <c r="AE373" s="229"/>
      <c r="AF373" s="229"/>
    </row>
    <row r="374" spans="1:32">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c r="AB374" s="229"/>
      <c r="AC374" s="229"/>
      <c r="AD374" s="229"/>
      <c r="AE374" s="229"/>
      <c r="AF374" s="229"/>
    </row>
    <row r="375" spans="1:32">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row>
    <row r="376" spans="1:32">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row>
    <row r="377" spans="1:32">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c r="AA377" s="229"/>
      <c r="AB377" s="229"/>
      <c r="AC377" s="229"/>
      <c r="AD377" s="229"/>
      <c r="AE377" s="229"/>
      <c r="AF377" s="229"/>
    </row>
    <row r="378" spans="1:32">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row>
    <row r="379" spans="1:32">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c r="AA379" s="229"/>
      <c r="AB379" s="229"/>
      <c r="AC379" s="229"/>
      <c r="AD379" s="229"/>
      <c r="AE379" s="229"/>
      <c r="AF379" s="229"/>
    </row>
    <row r="380" spans="1:32">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row>
    <row r="381" spans="1:32">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row>
    <row r="382" spans="1:32">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row>
    <row r="383" spans="1:32">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row>
    <row r="384" spans="1:32">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row>
    <row r="385" spans="1:32">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row>
    <row r="386" spans="1:32">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row>
    <row r="387" spans="1:32">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row>
    <row r="388" spans="1:32">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row>
    <row r="389" spans="1:32">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row>
    <row r="390" spans="1:32">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row>
    <row r="391" spans="1:32">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c r="Y391" s="229"/>
      <c r="Z391" s="229"/>
      <c r="AA391" s="229"/>
      <c r="AB391" s="229"/>
      <c r="AC391" s="229"/>
      <c r="AD391" s="229"/>
      <c r="AE391" s="229"/>
      <c r="AF391" s="229"/>
    </row>
    <row r="392" spans="1:32">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row>
    <row r="393" spans="1:32">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c r="AA393" s="229"/>
      <c r="AB393" s="229"/>
      <c r="AC393" s="229"/>
      <c r="AD393" s="229"/>
      <c r="AE393" s="229"/>
      <c r="AF393" s="229"/>
    </row>
    <row r="394" spans="1:32">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row>
    <row r="395" spans="1:32">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row>
    <row r="396" spans="1:32">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row>
    <row r="397" spans="1:32">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c r="AA397" s="229"/>
      <c r="AB397" s="229"/>
      <c r="AC397" s="229"/>
      <c r="AD397" s="229"/>
      <c r="AE397" s="229"/>
      <c r="AF397" s="229"/>
    </row>
    <row r="398" spans="1:32">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c r="AA398" s="229"/>
      <c r="AB398" s="229"/>
      <c r="AC398" s="229"/>
      <c r="AD398" s="229"/>
      <c r="AE398" s="229"/>
      <c r="AF398" s="229"/>
    </row>
    <row r="399" spans="1:32">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c r="AA399" s="229"/>
      <c r="AB399" s="229"/>
      <c r="AC399" s="229"/>
      <c r="AD399" s="229"/>
      <c r="AE399" s="229"/>
      <c r="AF399" s="229"/>
    </row>
    <row r="400" spans="1:32">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c r="AA400" s="229"/>
      <c r="AB400" s="229"/>
      <c r="AC400" s="229"/>
      <c r="AD400" s="229"/>
      <c r="AE400" s="229"/>
      <c r="AF400" s="229"/>
    </row>
    <row r="401" spans="1:32">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c r="AA401" s="229"/>
      <c r="AB401" s="229"/>
      <c r="AC401" s="229"/>
      <c r="AD401" s="229"/>
      <c r="AE401" s="229"/>
      <c r="AF401" s="229"/>
    </row>
    <row r="402" spans="1:32">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c r="AA402" s="229"/>
      <c r="AB402" s="229"/>
      <c r="AC402" s="229"/>
      <c r="AD402" s="229"/>
      <c r="AE402" s="229"/>
      <c r="AF402" s="229"/>
    </row>
    <row r="403" spans="1:32">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c r="AA403" s="229"/>
      <c r="AB403" s="229"/>
      <c r="AC403" s="229"/>
      <c r="AD403" s="229"/>
      <c r="AE403" s="229"/>
      <c r="AF403" s="229"/>
    </row>
    <row r="404" spans="1:32">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c r="AA404" s="229"/>
      <c r="AB404" s="229"/>
      <c r="AC404" s="229"/>
      <c r="AD404" s="229"/>
      <c r="AE404" s="229"/>
      <c r="AF404" s="229"/>
    </row>
    <row r="405" spans="1:32">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row>
    <row r="406" spans="1:32">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c r="AA406" s="229"/>
      <c r="AB406" s="229"/>
      <c r="AC406" s="229"/>
      <c r="AD406" s="229"/>
      <c r="AE406" s="229"/>
      <c r="AF406" s="229"/>
    </row>
    <row r="407" spans="1:32">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c r="AA407" s="229"/>
      <c r="AB407" s="229"/>
      <c r="AC407" s="229"/>
      <c r="AD407" s="229"/>
      <c r="AE407" s="229"/>
      <c r="AF407" s="229"/>
    </row>
    <row r="408" spans="1:32">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c r="AA408" s="229"/>
      <c r="AB408" s="229"/>
      <c r="AC408" s="229"/>
      <c r="AD408" s="229"/>
      <c r="AE408" s="229"/>
      <c r="AF408" s="229"/>
    </row>
    <row r="409" spans="1:32">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c r="AA409" s="229"/>
      <c r="AB409" s="229"/>
      <c r="AC409" s="229"/>
      <c r="AD409" s="229"/>
      <c r="AE409" s="229"/>
      <c r="AF409" s="229"/>
    </row>
    <row r="410" spans="1:32">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row>
    <row r="411" spans="1:32">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c r="AA411" s="229"/>
      <c r="AB411" s="229"/>
      <c r="AC411" s="229"/>
      <c r="AD411" s="229"/>
      <c r="AE411" s="229"/>
      <c r="AF411" s="229"/>
    </row>
    <row r="412" spans="1:32">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row>
    <row r="413" spans="1:32">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c r="AA413" s="229"/>
      <c r="AB413" s="229"/>
      <c r="AC413" s="229"/>
      <c r="AD413" s="229"/>
      <c r="AE413" s="229"/>
      <c r="AF413" s="229"/>
    </row>
    <row r="414" spans="1:32">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c r="AA414" s="229"/>
      <c r="AB414" s="229"/>
      <c r="AC414" s="229"/>
      <c r="AD414" s="229"/>
      <c r="AE414" s="229"/>
      <c r="AF414" s="229"/>
    </row>
    <row r="415" spans="1:32">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row>
    <row r="416" spans="1:32">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row>
    <row r="417" spans="1:32">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c r="AB417" s="229"/>
      <c r="AC417" s="229"/>
      <c r="AD417" s="229"/>
      <c r="AE417" s="229"/>
      <c r="AF417" s="229"/>
    </row>
    <row r="418" spans="1:32">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c r="AA418" s="229"/>
      <c r="AB418" s="229"/>
      <c r="AC418" s="229"/>
      <c r="AD418" s="229"/>
      <c r="AE418" s="229"/>
      <c r="AF418" s="229"/>
    </row>
    <row r="419" spans="1:32">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c r="AA419" s="229"/>
      <c r="AB419" s="229"/>
      <c r="AC419" s="229"/>
      <c r="AD419" s="229"/>
      <c r="AE419" s="229"/>
      <c r="AF419" s="229"/>
    </row>
    <row r="420" spans="1:32">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c r="AA420" s="229"/>
      <c r="AB420" s="229"/>
      <c r="AC420" s="229"/>
      <c r="AD420" s="229"/>
      <c r="AE420" s="229"/>
      <c r="AF420" s="229"/>
    </row>
    <row r="421" spans="1:32">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row>
    <row r="422" spans="1:32">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row>
    <row r="423" spans="1:32">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row>
    <row r="424" spans="1:32">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row>
    <row r="425" spans="1:32">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row>
    <row r="426" spans="1:32">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row>
    <row r="427" spans="1:32">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c r="AA427" s="229"/>
      <c r="AB427" s="229"/>
      <c r="AC427" s="229"/>
      <c r="AD427" s="229"/>
      <c r="AE427" s="229"/>
      <c r="AF427" s="229"/>
    </row>
    <row r="428" spans="1:32">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c r="AA428" s="229"/>
      <c r="AB428" s="229"/>
      <c r="AC428" s="229"/>
      <c r="AD428" s="229"/>
      <c r="AE428" s="229"/>
      <c r="AF428" s="229"/>
    </row>
    <row r="429" spans="1:32">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c r="AA429" s="229"/>
      <c r="AB429" s="229"/>
      <c r="AC429" s="229"/>
      <c r="AD429" s="229"/>
      <c r="AE429" s="229"/>
      <c r="AF429" s="229"/>
    </row>
    <row r="430" spans="1:32">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c r="AA430" s="229"/>
      <c r="AB430" s="229"/>
      <c r="AC430" s="229"/>
      <c r="AD430" s="229"/>
      <c r="AE430" s="229"/>
      <c r="AF430" s="229"/>
    </row>
    <row r="431" spans="1:32">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c r="AA431" s="229"/>
      <c r="AB431" s="229"/>
      <c r="AC431" s="229"/>
      <c r="AD431" s="229"/>
      <c r="AE431" s="229"/>
      <c r="AF431" s="229"/>
    </row>
    <row r="432" spans="1:32">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row>
    <row r="433" spans="1:32">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c r="AA433" s="229"/>
      <c r="AB433" s="229"/>
      <c r="AC433" s="229"/>
      <c r="AD433" s="229"/>
      <c r="AE433" s="229"/>
      <c r="AF433" s="229"/>
    </row>
    <row r="434" spans="1:32">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c r="AA434" s="229"/>
      <c r="AB434" s="229"/>
      <c r="AC434" s="229"/>
      <c r="AD434" s="229"/>
      <c r="AE434" s="229"/>
      <c r="AF434" s="229"/>
    </row>
    <row r="435" spans="1:32">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row>
    <row r="436" spans="1:32">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row>
    <row r="437" spans="1:32">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row>
    <row r="438" spans="1:32">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row>
    <row r="439" spans="1:32">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c r="AA439" s="229"/>
      <c r="AB439" s="229"/>
      <c r="AC439" s="229"/>
      <c r="AD439" s="229"/>
      <c r="AE439" s="229"/>
      <c r="AF439" s="229"/>
    </row>
    <row r="440" spans="1:32">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row>
    <row r="441" spans="1:32">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c r="W441" s="229"/>
      <c r="X441" s="229"/>
      <c r="Y441" s="229"/>
      <c r="Z441" s="229"/>
      <c r="AA441" s="229"/>
      <c r="AB441" s="229"/>
      <c r="AC441" s="229"/>
      <c r="AD441" s="229"/>
      <c r="AE441" s="229"/>
      <c r="AF441" s="229"/>
    </row>
    <row r="442" spans="1:32">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row>
    <row r="443" spans="1:32">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row>
    <row r="444" spans="1:32">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row>
    <row r="445" spans="1:32">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c r="AA445" s="229"/>
      <c r="AB445" s="229"/>
      <c r="AC445" s="229"/>
      <c r="AD445" s="229"/>
      <c r="AE445" s="229"/>
      <c r="AF445" s="229"/>
    </row>
    <row r="446" spans="1:32">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c r="AA446" s="229"/>
      <c r="AB446" s="229"/>
      <c r="AC446" s="229"/>
      <c r="AD446" s="229"/>
      <c r="AE446" s="229"/>
      <c r="AF446" s="229"/>
    </row>
    <row r="447" spans="1:32">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c r="AA447" s="229"/>
      <c r="AB447" s="229"/>
      <c r="AC447" s="229"/>
      <c r="AD447" s="229"/>
      <c r="AE447" s="229"/>
      <c r="AF447" s="229"/>
    </row>
    <row r="448" spans="1:32">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c r="AA448" s="229"/>
      <c r="AB448" s="229"/>
      <c r="AC448" s="229"/>
      <c r="AD448" s="229"/>
      <c r="AE448" s="229"/>
      <c r="AF448" s="229"/>
    </row>
    <row r="449" spans="1:32">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c r="AA449" s="229"/>
      <c r="AB449" s="229"/>
      <c r="AC449" s="229"/>
      <c r="AD449" s="229"/>
      <c r="AE449" s="229"/>
      <c r="AF449" s="229"/>
    </row>
    <row r="450" spans="1:32">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c r="AA450" s="229"/>
      <c r="AB450" s="229"/>
      <c r="AC450" s="229"/>
      <c r="AD450" s="229"/>
      <c r="AE450" s="229"/>
      <c r="AF450" s="229"/>
    </row>
    <row r="451" spans="1:32">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c r="AA451" s="229"/>
      <c r="AB451" s="229"/>
      <c r="AC451" s="229"/>
      <c r="AD451" s="229"/>
      <c r="AE451" s="229"/>
      <c r="AF451" s="229"/>
    </row>
    <row r="452" spans="1:32">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row>
    <row r="453" spans="1:32">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c r="AA453" s="229"/>
      <c r="AB453" s="229"/>
      <c r="AC453" s="229"/>
      <c r="AD453" s="229"/>
      <c r="AE453" s="229"/>
      <c r="AF453" s="229"/>
    </row>
    <row r="454" spans="1:32">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c r="AA454" s="229"/>
      <c r="AB454" s="229"/>
      <c r="AC454" s="229"/>
      <c r="AD454" s="229"/>
      <c r="AE454" s="229"/>
      <c r="AF454" s="229"/>
    </row>
    <row r="455" spans="1:32">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c r="AA455" s="229"/>
      <c r="AB455" s="229"/>
      <c r="AC455" s="229"/>
      <c r="AD455" s="229"/>
      <c r="AE455" s="229"/>
      <c r="AF455" s="229"/>
    </row>
    <row r="456" spans="1:32">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c r="AA456" s="229"/>
      <c r="AB456" s="229"/>
      <c r="AC456" s="229"/>
      <c r="AD456" s="229"/>
      <c r="AE456" s="229"/>
      <c r="AF456" s="229"/>
    </row>
    <row r="457" spans="1:32">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row>
    <row r="458" spans="1:32">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c r="AA458" s="229"/>
      <c r="AB458" s="229"/>
      <c r="AC458" s="229"/>
      <c r="AD458" s="229"/>
      <c r="AE458" s="229"/>
      <c r="AF458" s="229"/>
    </row>
    <row r="459" spans="1:32">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c r="AA459" s="229"/>
      <c r="AB459" s="229"/>
      <c r="AC459" s="229"/>
      <c r="AD459" s="229"/>
      <c r="AE459" s="229"/>
      <c r="AF459" s="229"/>
    </row>
    <row r="460" spans="1:32">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row>
    <row r="461" spans="1:32">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c r="AA461" s="229"/>
      <c r="AB461" s="229"/>
      <c r="AC461" s="229"/>
      <c r="AD461" s="229"/>
      <c r="AE461" s="229"/>
      <c r="AF461" s="229"/>
    </row>
    <row r="462" spans="1:32">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c r="AA462" s="229"/>
      <c r="AB462" s="229"/>
      <c r="AC462" s="229"/>
      <c r="AD462" s="229"/>
      <c r="AE462" s="229"/>
      <c r="AF462" s="229"/>
    </row>
    <row r="463" spans="1:32">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row>
    <row r="464" spans="1:32">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c r="AA464" s="229"/>
      <c r="AB464" s="229"/>
      <c r="AC464" s="229"/>
      <c r="AD464" s="229"/>
      <c r="AE464" s="229"/>
      <c r="AF464" s="229"/>
    </row>
    <row r="465" spans="1:32">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c r="AA465" s="229"/>
      <c r="AB465" s="229"/>
      <c r="AC465" s="229"/>
      <c r="AD465" s="229"/>
      <c r="AE465" s="229"/>
      <c r="AF465" s="229"/>
    </row>
    <row r="466" spans="1:32">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c r="AA466" s="229"/>
      <c r="AB466" s="229"/>
      <c r="AC466" s="229"/>
      <c r="AD466" s="229"/>
      <c r="AE466" s="229"/>
      <c r="AF466" s="229"/>
    </row>
    <row r="467" spans="1:32">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c r="AA467" s="229"/>
      <c r="AB467" s="229"/>
      <c r="AC467" s="229"/>
      <c r="AD467" s="229"/>
      <c r="AE467" s="229"/>
      <c r="AF467" s="229"/>
    </row>
    <row r="468" spans="1:32">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row>
    <row r="469" spans="1:32">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row>
    <row r="470" spans="1:32">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c r="W470" s="229"/>
      <c r="X470" s="229"/>
      <c r="Y470" s="229"/>
      <c r="Z470" s="229"/>
      <c r="AA470" s="229"/>
      <c r="AB470" s="229"/>
      <c r="AC470" s="229"/>
      <c r="AD470" s="229"/>
      <c r="AE470" s="229"/>
      <c r="AF470" s="229"/>
    </row>
    <row r="471" spans="1:32">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row>
    <row r="472" spans="1:32">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229"/>
      <c r="AA472" s="229"/>
      <c r="AB472" s="229"/>
      <c r="AC472" s="229"/>
      <c r="AD472" s="229"/>
      <c r="AE472" s="229"/>
      <c r="AF472" s="229"/>
    </row>
    <row r="473" spans="1:32">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c r="AA473" s="229"/>
      <c r="AB473" s="229"/>
      <c r="AC473" s="229"/>
      <c r="AD473" s="229"/>
      <c r="AE473" s="229"/>
      <c r="AF473" s="229"/>
    </row>
    <row r="474" spans="1:32">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c r="AA474" s="229"/>
      <c r="AB474" s="229"/>
      <c r="AC474" s="229"/>
      <c r="AD474" s="229"/>
      <c r="AE474" s="229"/>
      <c r="AF474" s="229"/>
    </row>
    <row r="475" spans="1:32">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c r="AA475" s="229"/>
      <c r="AB475" s="229"/>
      <c r="AC475" s="229"/>
      <c r="AD475" s="229"/>
      <c r="AE475" s="229"/>
      <c r="AF475" s="229"/>
    </row>
    <row r="476" spans="1:32">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c r="AA476" s="229"/>
      <c r="AB476" s="229"/>
      <c r="AC476" s="229"/>
      <c r="AD476" s="229"/>
      <c r="AE476" s="229"/>
      <c r="AF476" s="229"/>
    </row>
    <row r="477" spans="1:32">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row>
    <row r="478" spans="1:32">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c r="AA478" s="229"/>
      <c r="AB478" s="229"/>
      <c r="AC478" s="229"/>
      <c r="AD478" s="229"/>
      <c r="AE478" s="229"/>
      <c r="AF478" s="229"/>
    </row>
    <row r="479" spans="1:32">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c r="W479" s="229"/>
      <c r="X479" s="229"/>
      <c r="Y479" s="229"/>
      <c r="Z479" s="229"/>
      <c r="AA479" s="229"/>
      <c r="AB479" s="229"/>
      <c r="AC479" s="229"/>
      <c r="AD479" s="229"/>
      <c r="AE479" s="229"/>
      <c r="AF479" s="229"/>
    </row>
    <row r="480" spans="1:32">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c r="W480" s="229"/>
      <c r="X480" s="229"/>
      <c r="Y480" s="229"/>
      <c r="Z480" s="229"/>
      <c r="AA480" s="229"/>
      <c r="AB480" s="229"/>
      <c r="AC480" s="229"/>
      <c r="AD480" s="229"/>
      <c r="AE480" s="229"/>
      <c r="AF480" s="229"/>
    </row>
    <row r="481" spans="1:32">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c r="W481" s="229"/>
      <c r="X481" s="229"/>
      <c r="Y481" s="229"/>
      <c r="Z481" s="229"/>
      <c r="AA481" s="229"/>
      <c r="AB481" s="229"/>
      <c r="AC481" s="229"/>
      <c r="AD481" s="229"/>
      <c r="AE481" s="229"/>
      <c r="AF481" s="229"/>
    </row>
    <row r="482" spans="1:32">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c r="W482" s="229"/>
      <c r="X482" s="229"/>
      <c r="Y482" s="229"/>
      <c r="Z482" s="229"/>
      <c r="AA482" s="229"/>
      <c r="AB482" s="229"/>
      <c r="AC482" s="229"/>
      <c r="AD482" s="229"/>
      <c r="AE482" s="229"/>
      <c r="AF482" s="229"/>
    </row>
    <row r="483" spans="1:32">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row>
    <row r="484" spans="1:32">
      <c r="A484" s="229"/>
      <c r="B484" s="229"/>
      <c r="C484" s="229"/>
      <c r="D484" s="229"/>
      <c r="E484" s="229"/>
      <c r="F484" s="229"/>
      <c r="G484" s="229"/>
      <c r="H484" s="229"/>
      <c r="I484" s="229"/>
      <c r="J484" s="229"/>
      <c r="K484" s="229"/>
      <c r="L484" s="229"/>
      <c r="M484" s="229"/>
      <c r="N484" s="229"/>
      <c r="O484" s="229"/>
      <c r="P484" s="229"/>
      <c r="Q484" s="229"/>
      <c r="R484" s="229"/>
      <c r="S484" s="229"/>
      <c r="T484" s="229"/>
      <c r="U484" s="229"/>
      <c r="V484" s="229"/>
      <c r="W484" s="229"/>
      <c r="X484" s="229"/>
      <c r="Y484" s="229"/>
      <c r="Z484" s="229"/>
      <c r="AA484" s="229"/>
      <c r="AB484" s="229"/>
      <c r="AC484" s="229"/>
      <c r="AD484" s="229"/>
      <c r="AE484" s="229"/>
      <c r="AF484" s="229"/>
    </row>
    <row r="485" spans="1:32">
      <c r="A485" s="229"/>
      <c r="B485" s="229"/>
      <c r="C485" s="229"/>
      <c r="D485" s="229"/>
      <c r="E485" s="229"/>
      <c r="F485" s="229"/>
      <c r="G485" s="229"/>
      <c r="H485" s="229"/>
      <c r="I485" s="229"/>
      <c r="J485" s="229"/>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row>
    <row r="486" spans="1:32">
      <c r="A486" s="229"/>
      <c r="B486" s="229"/>
      <c r="C486" s="229"/>
      <c r="D486" s="229"/>
      <c r="E486" s="229"/>
      <c r="F486" s="229"/>
      <c r="G486" s="229"/>
      <c r="H486" s="229"/>
      <c r="I486" s="229"/>
      <c r="J486" s="229"/>
      <c r="K486" s="229"/>
      <c r="L486" s="229"/>
      <c r="M486" s="229"/>
      <c r="N486" s="229"/>
      <c r="O486" s="229"/>
      <c r="P486" s="229"/>
      <c r="Q486" s="229"/>
      <c r="R486" s="229"/>
      <c r="S486" s="229"/>
      <c r="T486" s="229"/>
      <c r="U486" s="229"/>
      <c r="V486" s="229"/>
      <c r="W486" s="229"/>
      <c r="X486" s="229"/>
      <c r="Y486" s="229"/>
      <c r="Z486" s="229"/>
      <c r="AA486" s="229"/>
      <c r="AB486" s="229"/>
      <c r="AC486" s="229"/>
      <c r="AD486" s="229"/>
      <c r="AE486" s="229"/>
      <c r="AF486" s="229"/>
    </row>
    <row r="487" spans="1:32">
      <c r="A487" s="229"/>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c r="AB487" s="229"/>
      <c r="AC487" s="229"/>
      <c r="AD487" s="229"/>
      <c r="AE487" s="229"/>
      <c r="AF487" s="229"/>
    </row>
    <row r="488" spans="1:32">
      <c r="A488" s="229"/>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c r="AA488" s="229"/>
      <c r="AB488" s="229"/>
      <c r="AC488" s="229"/>
      <c r="AD488" s="229"/>
      <c r="AE488" s="229"/>
      <c r="AF488" s="229"/>
    </row>
    <row r="489" spans="1:32">
      <c r="A489" s="229"/>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c r="AA489" s="229"/>
      <c r="AB489" s="229"/>
      <c r="AC489" s="229"/>
      <c r="AD489" s="229"/>
      <c r="AE489" s="229"/>
      <c r="AF489" s="229"/>
    </row>
    <row r="490" spans="1:32">
      <c r="A490" s="229"/>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c r="AA490" s="229"/>
      <c r="AB490" s="229"/>
      <c r="AC490" s="229"/>
      <c r="AD490" s="229"/>
      <c r="AE490" s="229"/>
      <c r="AF490" s="229"/>
    </row>
    <row r="491" spans="1:32">
      <c r="A491" s="229"/>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c r="AA491" s="229"/>
      <c r="AB491" s="229"/>
      <c r="AC491" s="229"/>
      <c r="AD491" s="229"/>
      <c r="AE491" s="229"/>
      <c r="AF491" s="229"/>
    </row>
    <row r="492" spans="1:32">
      <c r="A492" s="229"/>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c r="AA492" s="229"/>
      <c r="AB492" s="229"/>
      <c r="AC492" s="229"/>
      <c r="AD492" s="229"/>
      <c r="AE492" s="229"/>
      <c r="AF492" s="229"/>
    </row>
    <row r="493" spans="1:32">
      <c r="A493" s="229"/>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c r="AA493" s="229"/>
      <c r="AB493" s="229"/>
      <c r="AC493" s="229"/>
      <c r="AD493" s="229"/>
      <c r="AE493" s="229"/>
      <c r="AF493" s="229"/>
    </row>
    <row r="494" spans="1:32">
      <c r="A494" s="229"/>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c r="AA494" s="229"/>
      <c r="AB494" s="229"/>
      <c r="AC494" s="229"/>
      <c r="AD494" s="229"/>
      <c r="AE494" s="229"/>
      <c r="AF494" s="229"/>
    </row>
    <row r="495" spans="1:32">
      <c r="A495" s="229"/>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c r="AA495" s="229"/>
      <c r="AB495" s="229"/>
      <c r="AC495" s="229"/>
      <c r="AD495" s="229"/>
      <c r="AE495" s="229"/>
      <c r="AF495" s="229"/>
    </row>
    <row r="496" spans="1:32">
      <c r="A496" s="229"/>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c r="AA496" s="229"/>
      <c r="AB496" s="229"/>
      <c r="AC496" s="229"/>
      <c r="AD496" s="229"/>
      <c r="AE496" s="229"/>
      <c r="AF496" s="229"/>
    </row>
    <row r="497" spans="1:32">
      <c r="A497" s="229"/>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row>
    <row r="498" spans="1:32">
      <c r="A498" s="229"/>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c r="AA498" s="229"/>
      <c r="AB498" s="229"/>
      <c r="AC498" s="229"/>
      <c r="AD498" s="229"/>
      <c r="AE498" s="229"/>
      <c r="AF498" s="229"/>
    </row>
    <row r="499" spans="1:32">
      <c r="A499" s="229"/>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c r="AA499" s="229"/>
      <c r="AB499" s="229"/>
      <c r="AC499" s="229"/>
      <c r="AD499" s="229"/>
      <c r="AE499" s="229"/>
      <c r="AF499" s="229"/>
    </row>
    <row r="500" spans="1:32">
      <c r="A500" s="229"/>
      <c r="B500" s="229"/>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229"/>
      <c r="AA500" s="229"/>
      <c r="AB500" s="229"/>
      <c r="AC500" s="229"/>
      <c r="AD500" s="229"/>
      <c r="AE500" s="229"/>
      <c r="AF500" s="229"/>
    </row>
    <row r="501" spans="1:32">
      <c r="A501" s="229"/>
      <c r="B501" s="229"/>
      <c r="C501" s="229"/>
      <c r="D501" s="229"/>
      <c r="E501" s="229"/>
      <c r="F501" s="229"/>
      <c r="G501" s="229"/>
      <c r="H501" s="229"/>
      <c r="I501" s="229"/>
      <c r="J501" s="229"/>
      <c r="K501" s="229"/>
      <c r="L501" s="229"/>
      <c r="M501" s="229"/>
      <c r="N501" s="229"/>
      <c r="O501" s="229"/>
      <c r="P501" s="229"/>
      <c r="Q501" s="229"/>
      <c r="R501" s="229"/>
      <c r="S501" s="229"/>
      <c r="T501" s="229"/>
      <c r="U501" s="229"/>
      <c r="V501" s="229"/>
      <c r="W501" s="229"/>
      <c r="X501" s="229"/>
      <c r="Y501" s="229"/>
      <c r="Z501" s="229"/>
      <c r="AA501" s="229"/>
      <c r="AB501" s="229"/>
      <c r="AC501" s="229"/>
      <c r="AD501" s="229"/>
      <c r="AE501" s="229"/>
      <c r="AF501" s="229"/>
    </row>
    <row r="502" spans="1:32">
      <c r="A502" s="229"/>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row>
    <row r="503" spans="1:32">
      <c r="A503" s="229"/>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c r="AA503" s="229"/>
      <c r="AB503" s="229"/>
      <c r="AC503" s="229"/>
      <c r="AD503" s="229"/>
      <c r="AE503" s="229"/>
      <c r="AF503" s="229"/>
    </row>
    <row r="504" spans="1:32">
      <c r="A504" s="229"/>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c r="AA504" s="229"/>
      <c r="AB504" s="229"/>
      <c r="AC504" s="229"/>
      <c r="AD504" s="229"/>
      <c r="AE504" s="229"/>
      <c r="AF504" s="229"/>
    </row>
    <row r="505" spans="1:32">
      <c r="A505" s="229"/>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c r="AA505" s="229"/>
      <c r="AB505" s="229"/>
      <c r="AC505" s="229"/>
      <c r="AD505" s="229"/>
      <c r="AE505" s="229"/>
      <c r="AF505" s="229"/>
    </row>
    <row r="506" spans="1:32">
      <c r="A506" s="229"/>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c r="AA506" s="229"/>
      <c r="AB506" s="229"/>
      <c r="AC506" s="229"/>
      <c r="AD506" s="229"/>
      <c r="AE506" s="229"/>
      <c r="AF506" s="229"/>
    </row>
    <row r="507" spans="1:32">
      <c r="A507" s="229"/>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c r="AA507" s="229"/>
      <c r="AB507" s="229"/>
      <c r="AC507" s="229"/>
      <c r="AD507" s="229"/>
      <c r="AE507" s="229"/>
      <c r="AF507" s="229"/>
    </row>
    <row r="508" spans="1:32">
      <c r="A508" s="229"/>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row>
    <row r="509" spans="1:32">
      <c r="A509" s="229"/>
      <c r="B509" s="229"/>
      <c r="C509" s="229"/>
      <c r="D509" s="229"/>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c r="AA509" s="229"/>
      <c r="AB509" s="229"/>
      <c r="AC509" s="229"/>
      <c r="AD509" s="229"/>
      <c r="AE509" s="229"/>
      <c r="AF509" s="229"/>
    </row>
    <row r="510" spans="1:32">
      <c r="A510" s="229"/>
      <c r="B510" s="229"/>
      <c r="C510" s="229"/>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row>
    <row r="511" spans="1:32">
      <c r="A511" s="229"/>
      <c r="B511" s="229"/>
      <c r="C511" s="229"/>
      <c r="D511" s="229"/>
      <c r="E511" s="229"/>
      <c r="F511" s="229"/>
      <c r="G511" s="229"/>
      <c r="H511" s="229"/>
      <c r="I511" s="229"/>
      <c r="J511" s="229"/>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row>
    <row r="512" spans="1:32">
      <c r="A512" s="229"/>
      <c r="B512" s="229"/>
      <c r="C512" s="229"/>
      <c r="D512" s="229"/>
      <c r="E512" s="229"/>
      <c r="F512" s="229"/>
      <c r="G512" s="229"/>
      <c r="H512" s="229"/>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row>
    <row r="513" spans="1:32">
      <c r="A513" s="229"/>
      <c r="B513" s="229"/>
      <c r="C513" s="229"/>
      <c r="D513" s="229"/>
      <c r="E513" s="229"/>
      <c r="F513" s="229"/>
      <c r="G513" s="229"/>
      <c r="H513" s="229"/>
      <c r="I513" s="229"/>
      <c r="J513" s="229"/>
      <c r="K513" s="229"/>
      <c r="L513" s="229"/>
      <c r="M513" s="229"/>
      <c r="N513" s="229"/>
      <c r="O513" s="229"/>
      <c r="P513" s="229"/>
      <c r="Q513" s="229"/>
      <c r="R513" s="229"/>
      <c r="S513" s="229"/>
      <c r="T513" s="229"/>
      <c r="U513" s="229"/>
      <c r="V513" s="229"/>
      <c r="W513" s="229"/>
      <c r="X513" s="229"/>
      <c r="Y513" s="229"/>
      <c r="Z513" s="229"/>
      <c r="AA513" s="229"/>
      <c r="AB513" s="229"/>
      <c r="AC513" s="229"/>
      <c r="AD513" s="229"/>
      <c r="AE513" s="229"/>
      <c r="AF513" s="229"/>
    </row>
    <row r="514" spans="1:32">
      <c r="A514" s="229"/>
      <c r="B514" s="229"/>
      <c r="C514" s="229"/>
      <c r="D514" s="229"/>
      <c r="E514" s="229"/>
      <c r="F514" s="229"/>
      <c r="G514" s="229"/>
      <c r="H514" s="229"/>
      <c r="I514" s="229"/>
      <c r="J514" s="229"/>
      <c r="K514" s="229"/>
      <c r="L514" s="229"/>
      <c r="M514" s="229"/>
      <c r="N514" s="229"/>
      <c r="O514" s="229"/>
      <c r="P514" s="229"/>
      <c r="Q514" s="229"/>
      <c r="R514" s="229"/>
      <c r="S514" s="229"/>
      <c r="T514" s="229"/>
      <c r="U514" s="229"/>
      <c r="V514" s="229"/>
      <c r="W514" s="229"/>
      <c r="X514" s="229"/>
      <c r="Y514" s="229"/>
      <c r="Z514" s="229"/>
      <c r="AA514" s="229"/>
      <c r="AB514" s="229"/>
      <c r="AC514" s="229"/>
      <c r="AD514" s="229"/>
      <c r="AE514" s="229"/>
      <c r="AF514" s="229"/>
    </row>
    <row r="515" spans="1:32">
      <c r="A515" s="229"/>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c r="AA515" s="229"/>
      <c r="AB515" s="229"/>
      <c r="AC515" s="229"/>
      <c r="AD515" s="229"/>
      <c r="AE515" s="229"/>
      <c r="AF515" s="229"/>
    </row>
    <row r="516" spans="1:32">
      <c r="A516" s="229"/>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c r="AA516" s="229"/>
      <c r="AB516" s="229"/>
      <c r="AC516" s="229"/>
      <c r="AD516" s="229"/>
      <c r="AE516" s="229"/>
      <c r="AF516" s="229"/>
    </row>
    <row r="517" spans="1:32">
      <c r="A517" s="229"/>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c r="AA517" s="229"/>
      <c r="AB517" s="229"/>
      <c r="AC517" s="229"/>
      <c r="AD517" s="229"/>
      <c r="AE517" s="229"/>
      <c r="AF517" s="229"/>
    </row>
    <row r="518" spans="1:32">
      <c r="A518" s="229"/>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c r="AA518" s="229"/>
      <c r="AB518" s="229"/>
      <c r="AC518" s="229"/>
      <c r="AD518" s="229"/>
      <c r="AE518" s="229"/>
      <c r="AF518" s="229"/>
    </row>
    <row r="519" spans="1:32">
      <c r="A519" s="229"/>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c r="AA519" s="229"/>
      <c r="AB519" s="229"/>
      <c r="AC519" s="229"/>
      <c r="AD519" s="229"/>
      <c r="AE519" s="229"/>
      <c r="AF519" s="229"/>
    </row>
    <row r="520" spans="1:32">
      <c r="A520" s="229"/>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c r="AA520" s="229"/>
      <c r="AB520" s="229"/>
      <c r="AC520" s="229"/>
      <c r="AD520" s="229"/>
      <c r="AE520" s="229"/>
      <c r="AF520" s="229"/>
    </row>
    <row r="521" spans="1:32">
      <c r="A521" s="229"/>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c r="AA521" s="229"/>
      <c r="AB521" s="229"/>
      <c r="AC521" s="229"/>
      <c r="AD521" s="229"/>
      <c r="AE521" s="229"/>
      <c r="AF521" s="229"/>
    </row>
    <row r="522" spans="1:32">
      <c r="A522" s="229"/>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c r="AA522" s="229"/>
      <c r="AB522" s="229"/>
      <c r="AC522" s="229"/>
      <c r="AD522" s="229"/>
      <c r="AE522" s="229"/>
      <c r="AF522" s="229"/>
    </row>
    <row r="523" spans="1:32">
      <c r="A523" s="229"/>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c r="AA523" s="229"/>
      <c r="AB523" s="229"/>
      <c r="AC523" s="229"/>
      <c r="AD523" s="229"/>
      <c r="AE523" s="229"/>
      <c r="AF523" s="229"/>
    </row>
    <row r="524" spans="1:32">
      <c r="A524" s="229"/>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c r="AA524" s="229"/>
      <c r="AB524" s="229"/>
      <c r="AC524" s="229"/>
      <c r="AD524" s="229"/>
      <c r="AE524" s="229"/>
      <c r="AF524" s="229"/>
    </row>
    <row r="525" spans="1:32">
      <c r="A525" s="229"/>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c r="AA525" s="229"/>
      <c r="AB525" s="229"/>
      <c r="AC525" s="229"/>
      <c r="AD525" s="229"/>
      <c r="AE525" s="229"/>
      <c r="AF525" s="229"/>
    </row>
    <row r="526" spans="1:32">
      <c r="A526" s="229"/>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row>
    <row r="527" spans="1:32">
      <c r="A527" s="229"/>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c r="AA527" s="229"/>
      <c r="AB527" s="229"/>
      <c r="AC527" s="229"/>
      <c r="AD527" s="229"/>
      <c r="AE527" s="229"/>
      <c r="AF527" s="229"/>
    </row>
    <row r="528" spans="1:32">
      <c r="A528" s="229"/>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c r="AA528" s="229"/>
      <c r="AB528" s="229"/>
      <c r="AC528" s="229"/>
      <c r="AD528" s="229"/>
      <c r="AE528" s="229"/>
      <c r="AF528" s="229"/>
    </row>
    <row r="529" spans="1:32">
      <c r="A529" s="229"/>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c r="AA529" s="229"/>
      <c r="AB529" s="229"/>
      <c r="AC529" s="229"/>
      <c r="AD529" s="229"/>
      <c r="AE529" s="229"/>
      <c r="AF529" s="229"/>
    </row>
    <row r="530" spans="1:32">
      <c r="A530" s="229"/>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c r="AA530" s="229"/>
      <c r="AB530" s="229"/>
      <c r="AC530" s="229"/>
      <c r="AD530" s="229"/>
      <c r="AE530" s="229"/>
      <c r="AF530" s="229"/>
    </row>
    <row r="531" spans="1:32">
      <c r="A531" s="229"/>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c r="AA531" s="229"/>
      <c r="AB531" s="229"/>
      <c r="AC531" s="229"/>
      <c r="AD531" s="229"/>
      <c r="AE531" s="229"/>
      <c r="AF531" s="229"/>
    </row>
    <row r="532" spans="1:32">
      <c r="A532" s="229"/>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c r="AA532" s="229"/>
      <c r="AB532" s="229"/>
      <c r="AC532" s="229"/>
      <c r="AD532" s="229"/>
      <c r="AE532" s="229"/>
      <c r="AF532" s="229"/>
    </row>
    <row r="533" spans="1:32">
      <c r="A533" s="229"/>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c r="AA533" s="229"/>
      <c r="AB533" s="229"/>
      <c r="AC533" s="229"/>
      <c r="AD533" s="229"/>
      <c r="AE533" s="229"/>
      <c r="AF533" s="229"/>
    </row>
    <row r="534" spans="1:32">
      <c r="A534" s="229"/>
      <c r="B534" s="229"/>
      <c r="C534" s="229"/>
      <c r="D534" s="229"/>
      <c r="E534" s="229"/>
      <c r="F534" s="229"/>
      <c r="G534" s="229"/>
      <c r="H534" s="229"/>
      <c r="I534" s="229"/>
      <c r="J534" s="229"/>
      <c r="K534" s="229"/>
      <c r="L534" s="229"/>
      <c r="M534" s="229"/>
      <c r="N534" s="229"/>
      <c r="O534" s="229"/>
      <c r="P534" s="229"/>
      <c r="Q534" s="229"/>
      <c r="R534" s="229"/>
      <c r="S534" s="229"/>
      <c r="T534" s="229"/>
      <c r="U534" s="229"/>
      <c r="V534" s="229"/>
      <c r="W534" s="229"/>
      <c r="X534" s="229"/>
      <c r="Y534" s="229"/>
      <c r="Z534" s="229"/>
      <c r="AA534" s="229"/>
      <c r="AB534" s="229"/>
      <c r="AC534" s="229"/>
      <c r="AD534" s="229"/>
      <c r="AE534" s="229"/>
      <c r="AF534" s="229"/>
    </row>
    <row r="535" spans="1:32">
      <c r="A535" s="229"/>
      <c r="B535" s="229"/>
      <c r="C535" s="229"/>
      <c r="D535" s="229"/>
      <c r="E535" s="229"/>
      <c r="F535" s="229"/>
      <c r="G535" s="229"/>
      <c r="H535" s="229"/>
      <c r="I535" s="229"/>
      <c r="J535" s="229"/>
      <c r="K535" s="229"/>
      <c r="L535" s="229"/>
      <c r="M535" s="229"/>
      <c r="N535" s="229"/>
      <c r="O535" s="229"/>
      <c r="P535" s="229"/>
      <c r="Q535" s="229"/>
      <c r="R535" s="229"/>
      <c r="S535" s="229"/>
      <c r="T535" s="229"/>
      <c r="U535" s="229"/>
      <c r="V535" s="229"/>
      <c r="W535" s="229"/>
      <c r="X535" s="229"/>
      <c r="Y535" s="229"/>
      <c r="Z535" s="229"/>
      <c r="AA535" s="229"/>
      <c r="AB535" s="229"/>
      <c r="AC535" s="229"/>
      <c r="AD535" s="229"/>
      <c r="AE535" s="229"/>
      <c r="AF535" s="229"/>
    </row>
    <row r="536" spans="1:32">
      <c r="A536" s="229"/>
      <c r="B536" s="229"/>
      <c r="C536" s="229"/>
      <c r="D536" s="229"/>
      <c r="E536" s="229"/>
      <c r="F536" s="229"/>
      <c r="G536" s="229"/>
      <c r="H536" s="229"/>
      <c r="I536" s="229"/>
      <c r="J536" s="229"/>
      <c r="K536" s="229"/>
      <c r="L536" s="229"/>
      <c r="M536" s="229"/>
      <c r="N536" s="229"/>
      <c r="O536" s="229"/>
      <c r="P536" s="229"/>
      <c r="Q536" s="229"/>
      <c r="R536" s="229"/>
      <c r="S536" s="229"/>
      <c r="T536" s="229"/>
      <c r="U536" s="229"/>
      <c r="V536" s="229"/>
      <c r="W536" s="229"/>
      <c r="X536" s="229"/>
      <c r="Y536" s="229"/>
      <c r="Z536" s="229"/>
      <c r="AA536" s="229"/>
      <c r="AB536" s="229"/>
      <c r="AC536" s="229"/>
      <c r="AD536" s="229"/>
      <c r="AE536" s="229"/>
      <c r="AF536" s="229"/>
    </row>
    <row r="537" spans="1:32">
      <c r="A537" s="229"/>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c r="AA537" s="229"/>
      <c r="AB537" s="229"/>
      <c r="AC537" s="229"/>
      <c r="AD537" s="229"/>
      <c r="AE537" s="229"/>
      <c r="AF537" s="229"/>
    </row>
    <row r="538" spans="1:32">
      <c r="A538" s="229"/>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c r="AA538" s="229"/>
      <c r="AB538" s="229"/>
      <c r="AC538" s="229"/>
      <c r="AD538" s="229"/>
      <c r="AE538" s="229"/>
      <c r="AF538" s="229"/>
    </row>
    <row r="539" spans="1:32">
      <c r="A539" s="229"/>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row>
    <row r="540" spans="1:32">
      <c r="A540" s="229"/>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c r="AA540" s="229"/>
      <c r="AB540" s="229"/>
      <c r="AC540" s="229"/>
      <c r="AD540" s="229"/>
      <c r="AE540" s="229"/>
      <c r="AF540" s="229"/>
    </row>
    <row r="541" spans="1:32">
      <c r="A541" s="229"/>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c r="AA541" s="229"/>
      <c r="AB541" s="229"/>
      <c r="AC541" s="229"/>
      <c r="AD541" s="229"/>
      <c r="AE541" s="229"/>
      <c r="AF541" s="229"/>
    </row>
    <row r="542" spans="1:32">
      <c r="A542" s="229"/>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c r="AA542" s="229"/>
      <c r="AB542" s="229"/>
      <c r="AC542" s="229"/>
      <c r="AD542" s="229"/>
      <c r="AE542" s="229"/>
      <c r="AF542" s="229"/>
    </row>
    <row r="543" spans="1:32">
      <c r="A543" s="229"/>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c r="AA543" s="229"/>
      <c r="AB543" s="229"/>
      <c r="AC543" s="229"/>
      <c r="AD543" s="229"/>
      <c r="AE543" s="229"/>
      <c r="AF543" s="229"/>
    </row>
    <row r="544" spans="1:32">
      <c r="A544" s="229"/>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c r="AA544" s="229"/>
      <c r="AB544" s="229"/>
      <c r="AC544" s="229"/>
      <c r="AD544" s="229"/>
      <c r="AE544" s="229"/>
      <c r="AF544" s="229"/>
    </row>
    <row r="545" spans="1:32">
      <c r="A545" s="229"/>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c r="AA545" s="229"/>
      <c r="AB545" s="229"/>
      <c r="AC545" s="229"/>
      <c r="AD545" s="229"/>
      <c r="AE545" s="229"/>
      <c r="AF545" s="229"/>
    </row>
    <row r="546" spans="1:32">
      <c r="A546" s="229"/>
      <c r="B546" s="229"/>
      <c r="C546" s="229"/>
      <c r="D546" s="229"/>
      <c r="E546" s="229"/>
      <c r="F546" s="229"/>
      <c r="G546" s="229"/>
      <c r="H546" s="229"/>
      <c r="I546" s="229"/>
      <c r="J546" s="229"/>
      <c r="K546" s="229"/>
      <c r="L546" s="229"/>
      <c r="M546" s="229"/>
      <c r="N546" s="229"/>
      <c r="O546" s="229"/>
      <c r="P546" s="229"/>
      <c r="Q546" s="229"/>
      <c r="R546" s="229"/>
      <c r="S546" s="229"/>
      <c r="T546" s="229"/>
      <c r="U546" s="229"/>
      <c r="V546" s="229"/>
      <c r="W546" s="229"/>
      <c r="X546" s="229"/>
      <c r="Y546" s="229"/>
      <c r="Z546" s="229"/>
      <c r="AA546" s="229"/>
      <c r="AB546" s="229"/>
      <c r="AC546" s="229"/>
      <c r="AD546" s="229"/>
      <c r="AE546" s="229"/>
      <c r="AF546" s="229"/>
    </row>
    <row r="547" spans="1:32">
      <c r="A547" s="229"/>
      <c r="B547" s="229"/>
      <c r="C547" s="229"/>
      <c r="D547" s="229"/>
      <c r="E547" s="229"/>
      <c r="F547" s="229"/>
      <c r="G547" s="229"/>
      <c r="H547" s="229"/>
      <c r="I547" s="229"/>
      <c r="J547" s="229"/>
      <c r="K547" s="229"/>
      <c r="L547" s="229"/>
      <c r="M547" s="229"/>
      <c r="N547" s="229"/>
      <c r="O547" s="229"/>
      <c r="P547" s="229"/>
      <c r="Q547" s="229"/>
      <c r="R547" s="229"/>
      <c r="S547" s="229"/>
      <c r="T547" s="229"/>
      <c r="U547" s="229"/>
      <c r="V547" s="229"/>
      <c r="W547" s="229"/>
      <c r="X547" s="229"/>
      <c r="Y547" s="229"/>
      <c r="Z547" s="229"/>
      <c r="AA547" s="229"/>
      <c r="AB547" s="229"/>
      <c r="AC547" s="229"/>
      <c r="AD547" s="229"/>
      <c r="AE547" s="229"/>
      <c r="AF547" s="229"/>
    </row>
    <row r="548" spans="1:32">
      <c r="A548" s="229"/>
      <c r="B548" s="229"/>
      <c r="C548" s="229"/>
      <c r="D548" s="229"/>
      <c r="E548" s="229"/>
      <c r="F548" s="229"/>
      <c r="G548" s="229"/>
      <c r="H548" s="229"/>
      <c r="I548" s="229"/>
      <c r="J548" s="229"/>
      <c r="K548" s="229"/>
      <c r="L548" s="229"/>
      <c r="M548" s="229"/>
      <c r="N548" s="229"/>
      <c r="O548" s="229"/>
      <c r="P548" s="229"/>
      <c r="Q548" s="229"/>
      <c r="R548" s="229"/>
      <c r="S548" s="229"/>
      <c r="T548" s="229"/>
      <c r="U548" s="229"/>
      <c r="V548" s="229"/>
      <c r="W548" s="229"/>
      <c r="X548" s="229"/>
      <c r="Y548" s="229"/>
      <c r="Z548" s="229"/>
      <c r="AA548" s="229"/>
      <c r="AB548" s="229"/>
      <c r="AC548" s="229"/>
      <c r="AD548" s="229"/>
      <c r="AE548" s="229"/>
      <c r="AF548" s="229"/>
    </row>
    <row r="549" spans="1:32">
      <c r="A549" s="229"/>
      <c r="B549" s="229"/>
      <c r="C549" s="229"/>
      <c r="D549" s="229"/>
      <c r="E549" s="229"/>
      <c r="F549" s="229"/>
      <c r="G549" s="229"/>
      <c r="H549" s="229"/>
      <c r="I549" s="229"/>
      <c r="J549" s="229"/>
      <c r="K549" s="229"/>
      <c r="L549" s="229"/>
      <c r="M549" s="229"/>
      <c r="N549" s="229"/>
      <c r="O549" s="229"/>
      <c r="P549" s="229"/>
      <c r="Q549" s="229"/>
      <c r="R549" s="229"/>
      <c r="S549" s="229"/>
      <c r="T549" s="229"/>
      <c r="U549" s="229"/>
      <c r="V549" s="229"/>
      <c r="W549" s="229"/>
      <c r="X549" s="229"/>
      <c r="Y549" s="229"/>
      <c r="Z549" s="229"/>
      <c r="AA549" s="229"/>
      <c r="AB549" s="229"/>
      <c r="AC549" s="229"/>
      <c r="AD549" s="229"/>
      <c r="AE549" s="229"/>
      <c r="AF549" s="229"/>
    </row>
    <row r="550" spans="1:32">
      <c r="A550" s="229"/>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c r="AA550" s="229"/>
      <c r="AB550" s="229"/>
      <c r="AC550" s="229"/>
      <c r="AD550" s="229"/>
      <c r="AE550" s="229"/>
      <c r="AF550" s="229"/>
    </row>
    <row r="551" spans="1:32">
      <c r="A551" s="229"/>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c r="AA551" s="229"/>
      <c r="AB551" s="229"/>
      <c r="AC551" s="229"/>
      <c r="AD551" s="229"/>
      <c r="AE551" s="229"/>
      <c r="AF551" s="229"/>
    </row>
    <row r="552" spans="1:32">
      <c r="A552" s="229"/>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c r="AA552" s="229"/>
      <c r="AB552" s="229"/>
      <c r="AC552" s="229"/>
      <c r="AD552" s="229"/>
      <c r="AE552" s="229"/>
      <c r="AF552" s="229"/>
    </row>
    <row r="553" spans="1:32">
      <c r="A553" s="229"/>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c r="AA553" s="229"/>
      <c r="AB553" s="229"/>
      <c r="AC553" s="229"/>
      <c r="AD553" s="229"/>
      <c r="AE553" s="229"/>
      <c r="AF553" s="229"/>
    </row>
    <row r="554" spans="1:32">
      <c r="A554" s="229"/>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c r="AA554" s="229"/>
      <c r="AB554" s="229"/>
      <c r="AC554" s="229"/>
      <c r="AD554" s="229"/>
      <c r="AE554" s="229"/>
      <c r="AF554" s="229"/>
    </row>
    <row r="555" spans="1:32">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row>
    <row r="556" spans="1:32">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row>
    <row r="557" spans="1:32">
      <c r="A557" s="229"/>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c r="AA557" s="229"/>
      <c r="AB557" s="229"/>
      <c r="AC557" s="229"/>
      <c r="AD557" s="229"/>
      <c r="AE557" s="229"/>
      <c r="AF557" s="229"/>
    </row>
    <row r="558" spans="1:32">
      <c r="A558" s="229"/>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c r="AA558" s="229"/>
      <c r="AB558" s="229"/>
      <c r="AC558" s="229"/>
      <c r="AD558" s="229"/>
      <c r="AE558" s="229"/>
      <c r="AF558" s="229"/>
    </row>
    <row r="559" spans="1:32">
      <c r="A559" s="229"/>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c r="AA559" s="229"/>
      <c r="AB559" s="229"/>
      <c r="AC559" s="229"/>
      <c r="AD559" s="229"/>
      <c r="AE559" s="229"/>
      <c r="AF559" s="229"/>
    </row>
    <row r="560" spans="1:32">
      <c r="A560" s="229"/>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row>
    <row r="561" spans="1:32">
      <c r="A561" s="229"/>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c r="AA561" s="229"/>
      <c r="AB561" s="229"/>
      <c r="AC561" s="229"/>
      <c r="AD561" s="229"/>
      <c r="AE561" s="229"/>
      <c r="AF561" s="229"/>
    </row>
    <row r="562" spans="1:32">
      <c r="A562" s="229"/>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c r="AA562" s="229"/>
      <c r="AB562" s="229"/>
      <c r="AC562" s="229"/>
      <c r="AD562" s="229"/>
      <c r="AE562" s="229"/>
      <c r="AF562" s="229"/>
    </row>
    <row r="563" spans="1:32">
      <c r="A563" s="229"/>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row>
    <row r="564" spans="1:32">
      <c r="A564" s="229"/>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c r="AA564" s="229"/>
      <c r="AB564" s="229"/>
      <c r="AC564" s="229"/>
      <c r="AD564" s="229"/>
      <c r="AE564" s="229"/>
      <c r="AF564" s="229"/>
    </row>
    <row r="565" spans="1:32">
      <c r="A565" s="229"/>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229"/>
      <c r="AB565" s="229"/>
      <c r="AC565" s="229"/>
      <c r="AD565" s="229"/>
      <c r="AE565" s="229"/>
      <c r="AF565" s="229"/>
    </row>
    <row r="566" spans="1:32">
      <c r="A566" s="229"/>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row>
    <row r="567" spans="1:32">
      <c r="A567" s="229"/>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c r="AA567" s="229"/>
      <c r="AB567" s="229"/>
      <c r="AC567" s="229"/>
      <c r="AD567" s="229"/>
      <c r="AE567" s="229"/>
      <c r="AF567" s="229"/>
    </row>
    <row r="568" spans="1:32">
      <c r="A568" s="229"/>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row>
    <row r="569" spans="1:32">
      <c r="A569" s="229"/>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c r="AA569" s="229"/>
      <c r="AB569" s="229"/>
      <c r="AC569" s="229"/>
      <c r="AD569" s="229"/>
      <c r="AE569" s="229"/>
      <c r="AF569" s="229"/>
    </row>
    <row r="570" spans="1:32">
      <c r="A570" s="229"/>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c r="AA570" s="229"/>
      <c r="AB570" s="229"/>
      <c r="AC570" s="229"/>
      <c r="AD570" s="229"/>
      <c r="AE570" s="229"/>
      <c r="AF570" s="229"/>
    </row>
    <row r="571" spans="1:32">
      <c r="A571" s="229"/>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row>
    <row r="572" spans="1:32">
      <c r="A572" s="229"/>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c r="AA572" s="229"/>
      <c r="AB572" s="229"/>
      <c r="AC572" s="229"/>
      <c r="AD572" s="229"/>
      <c r="AE572" s="229"/>
      <c r="AF572" s="229"/>
    </row>
    <row r="573" spans="1:32">
      <c r="A573" s="229"/>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c r="AA573" s="229"/>
      <c r="AB573" s="229"/>
      <c r="AC573" s="229"/>
      <c r="AD573" s="229"/>
      <c r="AE573" s="229"/>
      <c r="AF573" s="229"/>
    </row>
    <row r="574" spans="1:32">
      <c r="A574" s="229"/>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c r="AA574" s="229"/>
      <c r="AB574" s="229"/>
      <c r="AC574" s="229"/>
      <c r="AD574" s="229"/>
      <c r="AE574" s="229"/>
      <c r="AF574" s="229"/>
    </row>
    <row r="575" spans="1:32">
      <c r="A575" s="229"/>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29"/>
    </row>
    <row r="576" spans="1:32">
      <c r="A576" s="229"/>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c r="AA576" s="229"/>
      <c r="AB576" s="229"/>
      <c r="AC576" s="229"/>
      <c r="AD576" s="229"/>
      <c r="AE576" s="229"/>
      <c r="AF576" s="229"/>
    </row>
    <row r="577" spans="1:32">
      <c r="A577" s="229"/>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c r="AA577" s="229"/>
      <c r="AB577" s="229"/>
      <c r="AC577" s="229"/>
      <c r="AD577" s="229"/>
      <c r="AE577" s="229"/>
      <c r="AF577" s="229"/>
    </row>
    <row r="578" spans="1:32">
      <c r="A578" s="229"/>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c r="AA578" s="229"/>
      <c r="AB578" s="229"/>
      <c r="AC578" s="229"/>
      <c r="AD578" s="229"/>
      <c r="AE578" s="229"/>
      <c r="AF578" s="229"/>
    </row>
    <row r="579" spans="1:32">
      <c r="A579" s="229"/>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c r="AA579" s="229"/>
      <c r="AB579" s="229"/>
      <c r="AC579" s="229"/>
      <c r="AD579" s="229"/>
      <c r="AE579" s="229"/>
      <c r="AF579" s="229"/>
    </row>
    <row r="580" spans="1:32">
      <c r="A580" s="229"/>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c r="AA580" s="229"/>
      <c r="AB580" s="229"/>
      <c r="AC580" s="229"/>
      <c r="AD580" s="229"/>
      <c r="AE580" s="229"/>
      <c r="AF580" s="229"/>
    </row>
    <row r="581" spans="1:32">
      <c r="A581" s="229"/>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c r="AA581" s="229"/>
      <c r="AB581" s="229"/>
      <c r="AC581" s="229"/>
      <c r="AD581" s="229"/>
      <c r="AE581" s="229"/>
      <c r="AF581" s="229"/>
    </row>
    <row r="582" spans="1:32">
      <c r="A582" s="229"/>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c r="AA582" s="229"/>
      <c r="AB582" s="229"/>
      <c r="AC582" s="229"/>
      <c r="AD582" s="229"/>
      <c r="AE582" s="229"/>
      <c r="AF582" s="229"/>
    </row>
    <row r="583" spans="1:32">
      <c r="A583" s="229"/>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row>
    <row r="584" spans="1:32">
      <c r="A584" s="229"/>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row>
    <row r="585" spans="1:32">
      <c r="A585" s="229"/>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c r="AA585" s="229"/>
      <c r="AB585" s="229"/>
      <c r="AC585" s="229"/>
      <c r="AD585" s="229"/>
      <c r="AE585" s="229"/>
      <c r="AF585" s="229"/>
    </row>
    <row r="586" spans="1:32">
      <c r="A586" s="229"/>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c r="AA586" s="229"/>
      <c r="AB586" s="229"/>
      <c r="AC586" s="229"/>
      <c r="AD586" s="229"/>
      <c r="AE586" s="229"/>
      <c r="AF586" s="229"/>
    </row>
    <row r="587" spans="1:32">
      <c r="A587" s="229"/>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c r="AA587" s="229"/>
      <c r="AB587" s="229"/>
      <c r="AC587" s="229"/>
      <c r="AD587" s="229"/>
      <c r="AE587" s="229"/>
      <c r="AF587" s="229"/>
    </row>
    <row r="588" spans="1:32">
      <c r="A588" s="229"/>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c r="AA588" s="229"/>
      <c r="AB588" s="229"/>
      <c r="AC588" s="229"/>
      <c r="AD588" s="229"/>
      <c r="AE588" s="229"/>
      <c r="AF588" s="229"/>
    </row>
    <row r="589" spans="1:32">
      <c r="A589" s="229"/>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c r="AA589" s="229"/>
      <c r="AB589" s="229"/>
      <c r="AC589" s="229"/>
      <c r="AD589" s="229"/>
      <c r="AE589" s="229"/>
      <c r="AF589" s="229"/>
    </row>
    <row r="590" spans="1:32">
      <c r="A590" s="229"/>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c r="AA590" s="229"/>
      <c r="AB590" s="229"/>
      <c r="AC590" s="229"/>
      <c r="AD590" s="229"/>
      <c r="AE590" s="229"/>
      <c r="AF590" s="229"/>
    </row>
    <row r="591" spans="1:32">
      <c r="A591" s="229"/>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c r="AA591" s="229"/>
      <c r="AB591" s="229"/>
      <c r="AC591" s="229"/>
      <c r="AD591" s="229"/>
      <c r="AE591" s="229"/>
      <c r="AF591" s="229"/>
    </row>
    <row r="592" spans="1:32">
      <c r="A592" s="229"/>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c r="AA592" s="229"/>
      <c r="AB592" s="229"/>
      <c r="AC592" s="229"/>
      <c r="AD592" s="229"/>
      <c r="AE592" s="229"/>
      <c r="AF592" s="229"/>
    </row>
    <row r="593" spans="1:32">
      <c r="A593" s="229"/>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row>
    <row r="594" spans="1:32">
      <c r="A594" s="229"/>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row>
    <row r="595" spans="1:32">
      <c r="A595" s="229"/>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c r="AA595" s="229"/>
      <c r="AB595" s="229"/>
      <c r="AC595" s="229"/>
      <c r="AD595" s="229"/>
      <c r="AE595" s="229"/>
      <c r="AF595" s="229"/>
    </row>
    <row r="596" spans="1:32">
      <c r="A596" s="229"/>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row>
    <row r="597" spans="1:32">
      <c r="A597" s="229"/>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row>
    <row r="598" spans="1:32">
      <c r="A598" s="229"/>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row>
    <row r="599" spans="1:32">
      <c r="A599" s="229"/>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row>
    <row r="600" spans="1:32">
      <c r="A600" s="229"/>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c r="AA600" s="229"/>
      <c r="AB600" s="229"/>
      <c r="AC600" s="229"/>
      <c r="AD600" s="229"/>
      <c r="AE600" s="229"/>
      <c r="AF600" s="229"/>
    </row>
    <row r="601" spans="1:32">
      <c r="A601" s="229"/>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c r="AA601" s="229"/>
      <c r="AB601" s="229"/>
      <c r="AC601" s="229"/>
      <c r="AD601" s="229"/>
      <c r="AE601" s="229"/>
      <c r="AF601" s="229"/>
    </row>
    <row r="602" spans="1:32">
      <c r="A602" s="229"/>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c r="AA602" s="229"/>
      <c r="AB602" s="229"/>
      <c r="AC602" s="229"/>
      <c r="AD602" s="229"/>
      <c r="AE602" s="229"/>
      <c r="AF602" s="229"/>
    </row>
    <row r="603" spans="1:32">
      <c r="A603" s="229"/>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c r="AA603" s="229"/>
      <c r="AB603" s="229"/>
      <c r="AC603" s="229"/>
      <c r="AD603" s="229"/>
      <c r="AE603" s="229"/>
      <c r="AF603" s="229"/>
    </row>
    <row r="604" spans="1:32">
      <c r="A604" s="229"/>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row>
    <row r="605" spans="1:32">
      <c r="A605" s="229"/>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c r="AA605" s="229"/>
      <c r="AB605" s="229"/>
      <c r="AC605" s="229"/>
      <c r="AD605" s="229"/>
      <c r="AE605" s="229"/>
      <c r="AF605" s="229"/>
    </row>
    <row r="606" spans="1:32">
      <c r="A606" s="229"/>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c r="AA606" s="229"/>
      <c r="AB606" s="229"/>
      <c r="AC606" s="229"/>
      <c r="AD606" s="229"/>
      <c r="AE606" s="229"/>
      <c r="AF606" s="229"/>
    </row>
    <row r="607" spans="1:32">
      <c r="A607" s="229"/>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c r="AA607" s="229"/>
      <c r="AB607" s="229"/>
      <c r="AC607" s="229"/>
      <c r="AD607" s="229"/>
      <c r="AE607" s="229"/>
      <c r="AF607" s="229"/>
    </row>
    <row r="608" spans="1:32">
      <c r="A608" s="229"/>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c r="AA608" s="229"/>
      <c r="AB608" s="229"/>
      <c r="AC608" s="229"/>
      <c r="AD608" s="229"/>
      <c r="AE608" s="229"/>
      <c r="AF608" s="229"/>
    </row>
    <row r="609" spans="1:32">
      <c r="A609" s="229"/>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c r="AA609" s="229"/>
      <c r="AB609" s="229"/>
      <c r="AC609" s="229"/>
      <c r="AD609" s="229"/>
      <c r="AE609" s="229"/>
      <c r="AF609" s="229"/>
    </row>
    <row r="610" spans="1:32">
      <c r="A610" s="229"/>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row>
    <row r="611" spans="1:32">
      <c r="A611" s="229"/>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c r="AA611" s="229"/>
      <c r="AB611" s="229"/>
      <c r="AC611" s="229"/>
      <c r="AD611" s="229"/>
      <c r="AE611" s="229"/>
      <c r="AF611" s="229"/>
    </row>
    <row r="612" spans="1:32">
      <c r="A612" s="229"/>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c r="AA612" s="229"/>
      <c r="AB612" s="229"/>
      <c r="AC612" s="229"/>
      <c r="AD612" s="229"/>
      <c r="AE612" s="229"/>
      <c r="AF612" s="229"/>
    </row>
    <row r="613" spans="1:32">
      <c r="A613" s="229"/>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row>
    <row r="614" spans="1:32">
      <c r="A614" s="229"/>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c r="AA614" s="229"/>
      <c r="AB614" s="229"/>
      <c r="AC614" s="229"/>
      <c r="AD614" s="229"/>
      <c r="AE614" s="229"/>
      <c r="AF614" s="229"/>
    </row>
    <row r="615" spans="1:32">
      <c r="A615" s="229"/>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c r="AA615" s="229"/>
      <c r="AB615" s="229"/>
      <c r="AC615" s="229"/>
      <c r="AD615" s="229"/>
      <c r="AE615" s="229"/>
      <c r="AF615" s="229"/>
    </row>
    <row r="616" spans="1:32">
      <c r="A616" s="229"/>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c r="AA616" s="229"/>
      <c r="AB616" s="229"/>
      <c r="AC616" s="229"/>
      <c r="AD616" s="229"/>
      <c r="AE616" s="229"/>
      <c r="AF616" s="229"/>
    </row>
    <row r="617" spans="1:32">
      <c r="A617" s="229"/>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c r="AA617" s="229"/>
      <c r="AB617" s="229"/>
      <c r="AC617" s="229"/>
      <c r="AD617" s="229"/>
      <c r="AE617" s="229"/>
      <c r="AF617" s="229"/>
    </row>
    <row r="618" spans="1:32">
      <c r="A618" s="229"/>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c r="AA618" s="229"/>
      <c r="AB618" s="229"/>
      <c r="AC618" s="229"/>
      <c r="AD618" s="229"/>
      <c r="AE618" s="229"/>
      <c r="AF618" s="229"/>
    </row>
    <row r="619" spans="1:32">
      <c r="A619" s="229"/>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c r="AA619" s="229"/>
      <c r="AB619" s="229"/>
      <c r="AC619" s="229"/>
      <c r="AD619" s="229"/>
      <c r="AE619" s="229"/>
      <c r="AF619" s="229"/>
    </row>
    <row r="620" spans="1:32">
      <c r="A620" s="229"/>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c r="AA620" s="229"/>
      <c r="AB620" s="229"/>
      <c r="AC620" s="229"/>
      <c r="AD620" s="229"/>
      <c r="AE620" s="229"/>
      <c r="AF620" s="229"/>
    </row>
    <row r="621" spans="1:32">
      <c r="A621" s="229"/>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c r="AA621" s="229"/>
      <c r="AB621" s="229"/>
      <c r="AC621" s="229"/>
      <c r="AD621" s="229"/>
      <c r="AE621" s="229"/>
      <c r="AF621" s="229"/>
    </row>
    <row r="622" spans="1:32">
      <c r="A622" s="229"/>
      <c r="B622" s="229"/>
      <c r="C622" s="229"/>
      <c r="D622" s="229"/>
      <c r="E622" s="229"/>
      <c r="F622" s="229"/>
      <c r="G622" s="229"/>
      <c r="H622" s="229"/>
      <c r="I622" s="229"/>
      <c r="J622" s="229"/>
      <c r="K622" s="229"/>
      <c r="L622" s="229"/>
      <c r="M622" s="229"/>
      <c r="N622" s="229"/>
      <c r="O622" s="229"/>
      <c r="P622" s="229"/>
      <c r="Q622" s="229"/>
      <c r="R622" s="229"/>
      <c r="S622" s="229"/>
      <c r="T622" s="229"/>
      <c r="U622" s="229"/>
      <c r="V622" s="229"/>
      <c r="W622" s="229"/>
      <c r="X622" s="229"/>
      <c r="Y622" s="229"/>
      <c r="Z622" s="229"/>
      <c r="AA622" s="229"/>
      <c r="AB622" s="229"/>
      <c r="AC622" s="229"/>
      <c r="AD622" s="229"/>
      <c r="AE622" s="229"/>
      <c r="AF622" s="229"/>
    </row>
    <row r="623" spans="1:32">
      <c r="A623" s="229"/>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c r="AA623" s="229"/>
      <c r="AB623" s="229"/>
      <c r="AC623" s="229"/>
      <c r="AD623" s="229"/>
      <c r="AE623" s="229"/>
      <c r="AF623" s="229"/>
    </row>
    <row r="624" spans="1:32">
      <c r="A624" s="229"/>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c r="AA624" s="229"/>
      <c r="AB624" s="229"/>
      <c r="AC624" s="229"/>
      <c r="AD624" s="229"/>
      <c r="AE624" s="229"/>
      <c r="AF624" s="229"/>
    </row>
    <row r="625" spans="1:32">
      <c r="A625" s="229"/>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c r="AA625" s="229"/>
      <c r="AB625" s="229"/>
      <c r="AC625" s="229"/>
      <c r="AD625" s="229"/>
      <c r="AE625" s="229"/>
      <c r="AF625" s="229"/>
    </row>
    <row r="626" spans="1:32">
      <c r="A626" s="229"/>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c r="AA626" s="229"/>
      <c r="AB626" s="229"/>
      <c r="AC626" s="229"/>
      <c r="AD626" s="229"/>
      <c r="AE626" s="229"/>
      <c r="AF626" s="229"/>
    </row>
    <row r="627" spans="1:32">
      <c r="A627" s="229"/>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c r="AA627" s="229"/>
      <c r="AB627" s="229"/>
      <c r="AC627" s="229"/>
      <c r="AD627" s="229"/>
      <c r="AE627" s="229"/>
      <c r="AF627" s="229"/>
    </row>
    <row r="628" spans="1:32">
      <c r="A628" s="229"/>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c r="AA628" s="229"/>
      <c r="AB628" s="229"/>
      <c r="AC628" s="229"/>
      <c r="AD628" s="229"/>
      <c r="AE628" s="229"/>
      <c r="AF628" s="229"/>
    </row>
    <row r="629" spans="1:32">
      <c r="A629" s="229"/>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c r="AA629" s="229"/>
      <c r="AB629" s="229"/>
      <c r="AC629" s="229"/>
      <c r="AD629" s="229"/>
      <c r="AE629" s="229"/>
      <c r="AF629" s="229"/>
    </row>
    <row r="630" spans="1:32">
      <c r="A630" s="229"/>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row>
    <row r="631" spans="1:32">
      <c r="A631" s="229"/>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c r="AA631" s="229"/>
      <c r="AB631" s="229"/>
      <c r="AC631" s="229"/>
      <c r="AD631" s="229"/>
      <c r="AE631" s="229"/>
      <c r="AF631" s="229"/>
    </row>
    <row r="632" spans="1:32">
      <c r="A632" s="229"/>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c r="AB632" s="229"/>
      <c r="AC632" s="229"/>
      <c r="AD632" s="229"/>
      <c r="AE632" s="229"/>
      <c r="AF632" s="229"/>
    </row>
    <row r="633" spans="1:32">
      <c r="A633" s="229"/>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c r="AA633" s="229"/>
      <c r="AB633" s="229"/>
      <c r="AC633" s="229"/>
      <c r="AD633" s="229"/>
      <c r="AE633" s="229"/>
      <c r="AF633" s="229"/>
    </row>
    <row r="634" spans="1:32">
      <c r="A634" s="229"/>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c r="AA634" s="229"/>
      <c r="AB634" s="229"/>
      <c r="AC634" s="229"/>
      <c r="AD634" s="229"/>
      <c r="AE634" s="229"/>
      <c r="AF634" s="229"/>
    </row>
    <row r="635" spans="1:32">
      <c r="A635" s="229"/>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c r="AA635" s="229"/>
      <c r="AB635" s="229"/>
      <c r="AC635" s="229"/>
      <c r="AD635" s="229"/>
      <c r="AE635" s="229"/>
      <c r="AF635" s="229"/>
    </row>
    <row r="636" spans="1:32">
      <c r="A636" s="229"/>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row>
    <row r="637" spans="1:32">
      <c r="A637" s="229"/>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row>
    <row r="638" spans="1:32">
      <c r="A638" s="229"/>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row>
    <row r="639" spans="1:32">
      <c r="A639" s="229"/>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c r="AA639" s="229"/>
      <c r="AB639" s="229"/>
      <c r="AC639" s="229"/>
      <c r="AD639" s="229"/>
      <c r="AE639" s="229"/>
      <c r="AF639" s="229"/>
    </row>
    <row r="640" spans="1:32">
      <c r="A640" s="229"/>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c r="AA640" s="229"/>
      <c r="AB640" s="229"/>
      <c r="AC640" s="229"/>
      <c r="AD640" s="229"/>
      <c r="AE640" s="229"/>
      <c r="AF640" s="229"/>
    </row>
    <row r="641" spans="1:32">
      <c r="A641" s="229"/>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c r="AA641" s="229"/>
      <c r="AB641" s="229"/>
      <c r="AC641" s="229"/>
      <c r="AD641" s="229"/>
      <c r="AE641" s="229"/>
      <c r="AF641" s="229"/>
    </row>
    <row r="642" spans="1:32">
      <c r="A642" s="229"/>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c r="AA642" s="229"/>
      <c r="AB642" s="229"/>
      <c r="AC642" s="229"/>
      <c r="AD642" s="229"/>
      <c r="AE642" s="229"/>
      <c r="AF642" s="229"/>
    </row>
    <row r="643" spans="1:32">
      <c r="A643" s="229"/>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c r="AA643" s="229"/>
      <c r="AB643" s="229"/>
      <c r="AC643" s="229"/>
      <c r="AD643" s="229"/>
      <c r="AE643" s="229"/>
      <c r="AF643" s="229"/>
    </row>
    <row r="644" spans="1:32">
      <c r="A644" s="229"/>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c r="AA644" s="229"/>
      <c r="AB644" s="229"/>
      <c r="AC644" s="229"/>
      <c r="AD644" s="229"/>
      <c r="AE644" s="229"/>
      <c r="AF644" s="229"/>
    </row>
    <row r="645" spans="1:32">
      <c r="A645" s="229"/>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9"/>
      <c r="AA645" s="229"/>
      <c r="AB645" s="229"/>
      <c r="AC645" s="229"/>
      <c r="AD645" s="229"/>
      <c r="AE645" s="229"/>
      <c r="AF645" s="229"/>
    </row>
    <row r="646" spans="1:32">
      <c r="A646" s="229"/>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c r="AA646" s="229"/>
      <c r="AB646" s="229"/>
      <c r="AC646" s="229"/>
      <c r="AD646" s="229"/>
      <c r="AE646" s="229"/>
      <c r="AF646" s="229"/>
    </row>
    <row r="647" spans="1:32">
      <c r="A647" s="229"/>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c r="AA647" s="229"/>
      <c r="AB647" s="229"/>
      <c r="AC647" s="229"/>
      <c r="AD647" s="229"/>
      <c r="AE647" s="229"/>
      <c r="AF647" s="229"/>
    </row>
    <row r="648" spans="1:32">
      <c r="A648" s="229"/>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c r="AA648" s="229"/>
      <c r="AB648" s="229"/>
      <c r="AC648" s="229"/>
      <c r="AD648" s="229"/>
      <c r="AE648" s="229"/>
      <c r="AF648" s="229"/>
    </row>
    <row r="649" spans="1:32">
      <c r="A649" s="229"/>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c r="AA649" s="229"/>
      <c r="AB649" s="229"/>
      <c r="AC649" s="229"/>
      <c r="AD649" s="229"/>
      <c r="AE649" s="229"/>
      <c r="AF649" s="229"/>
    </row>
    <row r="650" spans="1:32">
      <c r="A650" s="229"/>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29"/>
    </row>
    <row r="651" spans="1:32">
      <c r="A651" s="229"/>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c r="AA651" s="229"/>
      <c r="AB651" s="229"/>
      <c r="AC651" s="229"/>
      <c r="AD651" s="229"/>
      <c r="AE651" s="229"/>
      <c r="AF651" s="229"/>
    </row>
    <row r="652" spans="1:32">
      <c r="A652" s="229"/>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c r="AA652" s="229"/>
      <c r="AB652" s="229"/>
      <c r="AC652" s="229"/>
      <c r="AD652" s="229"/>
      <c r="AE652" s="229"/>
      <c r="AF652" s="229"/>
    </row>
    <row r="653" spans="1:32">
      <c r="A653" s="229"/>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c r="AA653" s="229"/>
      <c r="AB653" s="229"/>
      <c r="AC653" s="229"/>
      <c r="AD653" s="229"/>
      <c r="AE653" s="229"/>
      <c r="AF653" s="229"/>
    </row>
    <row r="654" spans="1:32">
      <c r="A654" s="229"/>
      <c r="B654" s="229"/>
      <c r="C654" s="229"/>
      <c r="D654" s="229"/>
      <c r="E654" s="229"/>
      <c r="F654" s="229"/>
      <c r="G654" s="229"/>
      <c r="H654" s="229"/>
      <c r="I654" s="229"/>
      <c r="J654" s="229"/>
      <c r="K654" s="229"/>
      <c r="L654" s="229"/>
      <c r="M654" s="229"/>
      <c r="N654" s="229"/>
      <c r="O654" s="229"/>
      <c r="P654" s="229"/>
      <c r="Q654" s="229"/>
      <c r="R654" s="229"/>
      <c r="S654" s="229"/>
      <c r="T654" s="229"/>
      <c r="U654" s="229"/>
      <c r="V654" s="229"/>
      <c r="W654" s="229"/>
      <c r="X654" s="229"/>
      <c r="Y654" s="229"/>
      <c r="Z654" s="229"/>
      <c r="AA654" s="229"/>
      <c r="AB654" s="229"/>
      <c r="AC654" s="229"/>
      <c r="AD654" s="229"/>
      <c r="AE654" s="229"/>
      <c r="AF654" s="229"/>
    </row>
    <row r="655" spans="1:32">
      <c r="A655" s="229"/>
      <c r="B655" s="229"/>
      <c r="C655" s="229"/>
      <c r="D655" s="229"/>
      <c r="E655" s="229"/>
      <c r="F655" s="229"/>
      <c r="G655" s="229"/>
      <c r="H655" s="229"/>
      <c r="I655" s="229"/>
      <c r="J655" s="229"/>
      <c r="K655" s="229"/>
      <c r="L655" s="229"/>
      <c r="M655" s="229"/>
      <c r="N655" s="229"/>
      <c r="O655" s="229"/>
      <c r="P655" s="229"/>
      <c r="Q655" s="229"/>
      <c r="R655" s="229"/>
      <c r="S655" s="229"/>
      <c r="T655" s="229"/>
      <c r="U655" s="229"/>
      <c r="V655" s="229"/>
      <c r="W655" s="229"/>
      <c r="X655" s="229"/>
      <c r="Y655" s="229"/>
      <c r="Z655" s="229"/>
      <c r="AA655" s="229"/>
      <c r="AB655" s="229"/>
      <c r="AC655" s="229"/>
      <c r="AD655" s="229"/>
      <c r="AE655" s="229"/>
      <c r="AF655" s="229"/>
    </row>
    <row r="656" spans="1:32">
      <c r="A656" s="229"/>
      <c r="B656" s="229"/>
      <c r="C656" s="229"/>
      <c r="D656" s="229"/>
      <c r="E656" s="229"/>
      <c r="F656" s="229"/>
      <c r="G656" s="229"/>
      <c r="H656" s="229"/>
      <c r="I656" s="229"/>
      <c r="J656" s="229"/>
      <c r="K656" s="229"/>
      <c r="L656" s="229"/>
      <c r="M656" s="229"/>
      <c r="N656" s="229"/>
      <c r="O656" s="229"/>
      <c r="P656" s="229"/>
      <c r="Q656" s="229"/>
      <c r="R656" s="229"/>
      <c r="S656" s="229"/>
      <c r="T656" s="229"/>
      <c r="U656" s="229"/>
      <c r="V656" s="229"/>
      <c r="W656" s="229"/>
      <c r="X656" s="229"/>
      <c r="Y656" s="229"/>
      <c r="Z656" s="229"/>
      <c r="AA656" s="229"/>
      <c r="AB656" s="229"/>
      <c r="AC656" s="229"/>
      <c r="AD656" s="229"/>
      <c r="AE656" s="229"/>
      <c r="AF656" s="229"/>
    </row>
    <row r="657" spans="1:32">
      <c r="A657" s="229"/>
      <c r="B657" s="229"/>
      <c r="C657" s="229"/>
      <c r="D657" s="229"/>
      <c r="E657" s="229"/>
      <c r="F657" s="229"/>
      <c r="G657" s="229"/>
      <c r="H657" s="229"/>
      <c r="I657" s="229"/>
      <c r="J657" s="229"/>
      <c r="K657" s="229"/>
      <c r="L657" s="229"/>
      <c r="M657" s="229"/>
      <c r="N657" s="229"/>
      <c r="O657" s="229"/>
      <c r="P657" s="229"/>
      <c r="Q657" s="229"/>
      <c r="R657" s="229"/>
      <c r="S657" s="229"/>
      <c r="T657" s="229"/>
      <c r="U657" s="229"/>
      <c r="V657" s="229"/>
      <c r="W657" s="229"/>
      <c r="X657" s="229"/>
      <c r="Y657" s="229"/>
      <c r="Z657" s="229"/>
      <c r="AA657" s="229"/>
      <c r="AB657" s="229"/>
      <c r="AC657" s="229"/>
      <c r="AD657" s="229"/>
      <c r="AE657" s="229"/>
      <c r="AF657" s="229"/>
    </row>
    <row r="658" spans="1:32">
      <c r="A658" s="229"/>
      <c r="B658" s="229"/>
      <c r="C658" s="229"/>
      <c r="D658" s="229"/>
      <c r="E658" s="229"/>
      <c r="F658" s="229"/>
      <c r="G658" s="229"/>
      <c r="H658" s="229"/>
      <c r="I658" s="229"/>
      <c r="J658" s="229"/>
      <c r="K658" s="229"/>
      <c r="L658" s="229"/>
      <c r="M658" s="229"/>
      <c r="N658" s="229"/>
      <c r="O658" s="229"/>
      <c r="P658" s="229"/>
      <c r="Q658" s="229"/>
      <c r="R658" s="229"/>
      <c r="S658" s="229"/>
      <c r="T658" s="229"/>
      <c r="U658" s="229"/>
      <c r="V658" s="229"/>
      <c r="W658" s="229"/>
      <c r="X658" s="229"/>
      <c r="Y658" s="229"/>
      <c r="Z658" s="229"/>
      <c r="AA658" s="229"/>
      <c r="AB658" s="229"/>
      <c r="AC658" s="229"/>
      <c r="AD658" s="229"/>
      <c r="AE658" s="229"/>
      <c r="AF658" s="229"/>
    </row>
    <row r="659" spans="1:32">
      <c r="A659" s="229"/>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c r="AA659" s="229"/>
      <c r="AB659" s="229"/>
      <c r="AC659" s="229"/>
      <c r="AD659" s="229"/>
      <c r="AE659" s="229"/>
      <c r="AF659" s="229"/>
    </row>
    <row r="660" spans="1:32">
      <c r="A660" s="229"/>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row>
    <row r="661" spans="1:32">
      <c r="A661" s="229"/>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c r="AA661" s="229"/>
      <c r="AB661" s="229"/>
      <c r="AC661" s="229"/>
      <c r="AD661" s="229"/>
      <c r="AE661" s="229"/>
      <c r="AF661" s="229"/>
    </row>
    <row r="662" spans="1:32">
      <c r="A662" s="229"/>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c r="AA662" s="229"/>
      <c r="AB662" s="229"/>
      <c r="AC662" s="229"/>
      <c r="AD662" s="229"/>
      <c r="AE662" s="229"/>
      <c r="AF662" s="229"/>
    </row>
    <row r="663" spans="1:32">
      <c r="A663" s="229"/>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c r="AA663" s="229"/>
      <c r="AB663" s="229"/>
      <c r="AC663" s="229"/>
      <c r="AD663" s="229"/>
      <c r="AE663" s="229"/>
      <c r="AF663" s="229"/>
    </row>
    <row r="664" spans="1:32">
      <c r="A664" s="229"/>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row>
    <row r="665" spans="1:32">
      <c r="A665" s="229"/>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c r="AA665" s="229"/>
      <c r="AB665" s="229"/>
      <c r="AC665" s="229"/>
      <c r="AD665" s="229"/>
      <c r="AE665" s="229"/>
      <c r="AF665" s="229"/>
    </row>
    <row r="666" spans="1:32">
      <c r="A666" s="229"/>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row>
    <row r="667" spans="1:32">
      <c r="A667" s="229"/>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c r="AA667" s="229"/>
      <c r="AB667" s="229"/>
      <c r="AC667" s="229"/>
      <c r="AD667" s="229"/>
      <c r="AE667" s="229"/>
      <c r="AF667" s="229"/>
    </row>
    <row r="668" spans="1:32">
      <c r="A668" s="229"/>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c r="AA668" s="229"/>
      <c r="AB668" s="229"/>
      <c r="AC668" s="229"/>
      <c r="AD668" s="229"/>
      <c r="AE668" s="229"/>
      <c r="AF668" s="229"/>
    </row>
    <row r="669" spans="1:32">
      <c r="A669" s="229"/>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c r="AA669" s="229"/>
      <c r="AB669" s="229"/>
      <c r="AC669" s="229"/>
      <c r="AD669" s="229"/>
      <c r="AE669" s="229"/>
      <c r="AF669" s="229"/>
    </row>
    <row r="670" spans="1:32">
      <c r="A670" s="229"/>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c r="AA670" s="229"/>
      <c r="AB670" s="229"/>
      <c r="AC670" s="229"/>
      <c r="AD670" s="229"/>
      <c r="AE670" s="229"/>
      <c r="AF670" s="229"/>
    </row>
    <row r="671" spans="1:32">
      <c r="A671" s="229"/>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c r="AA671" s="229"/>
      <c r="AB671" s="229"/>
      <c r="AC671" s="229"/>
      <c r="AD671" s="229"/>
      <c r="AE671" s="229"/>
      <c r="AF671" s="229"/>
    </row>
    <row r="672" spans="1:32">
      <c r="A672" s="229"/>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c r="AA672" s="229"/>
      <c r="AB672" s="229"/>
      <c r="AC672" s="229"/>
      <c r="AD672" s="229"/>
      <c r="AE672" s="229"/>
      <c r="AF672" s="229"/>
    </row>
    <row r="673" spans="1:32">
      <c r="A673" s="229"/>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c r="AA673" s="229"/>
      <c r="AB673" s="229"/>
      <c r="AC673" s="229"/>
      <c r="AD673" s="229"/>
      <c r="AE673" s="229"/>
      <c r="AF673" s="229"/>
    </row>
    <row r="674" spans="1:32">
      <c r="A674" s="229"/>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c r="AA674" s="229"/>
      <c r="AB674" s="229"/>
      <c r="AC674" s="229"/>
      <c r="AD674" s="229"/>
      <c r="AE674" s="229"/>
      <c r="AF674" s="229"/>
    </row>
    <row r="675" spans="1:32">
      <c r="A675" s="229"/>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c r="AA675" s="229"/>
      <c r="AB675" s="229"/>
      <c r="AC675" s="229"/>
      <c r="AD675" s="229"/>
      <c r="AE675" s="229"/>
      <c r="AF675" s="229"/>
    </row>
    <row r="676" spans="1:32">
      <c r="A676" s="229"/>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c r="AA676" s="229"/>
      <c r="AB676" s="229"/>
      <c r="AC676" s="229"/>
      <c r="AD676" s="229"/>
      <c r="AE676" s="229"/>
      <c r="AF676" s="229"/>
    </row>
    <row r="677" spans="1:32">
      <c r="A677" s="229"/>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c r="AA677" s="229"/>
      <c r="AB677" s="229"/>
      <c r="AC677" s="229"/>
      <c r="AD677" s="229"/>
      <c r="AE677" s="229"/>
      <c r="AF677" s="229"/>
    </row>
    <row r="678" spans="1:32">
      <c r="A678" s="229"/>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c r="AA678" s="229"/>
      <c r="AB678" s="229"/>
      <c r="AC678" s="229"/>
      <c r="AD678" s="229"/>
      <c r="AE678" s="229"/>
      <c r="AF678" s="229"/>
    </row>
    <row r="679" spans="1:32">
      <c r="A679" s="229"/>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c r="AA679" s="229"/>
      <c r="AB679" s="229"/>
      <c r="AC679" s="229"/>
      <c r="AD679" s="229"/>
      <c r="AE679" s="229"/>
      <c r="AF679" s="229"/>
    </row>
    <row r="680" spans="1:32">
      <c r="A680" s="229"/>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c r="AA680" s="229"/>
      <c r="AB680" s="229"/>
      <c r="AC680" s="229"/>
      <c r="AD680" s="229"/>
      <c r="AE680" s="229"/>
      <c r="AF680" s="229"/>
    </row>
    <row r="681" spans="1:32">
      <c r="A681" s="229"/>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c r="AA681" s="229"/>
      <c r="AB681" s="229"/>
      <c r="AC681" s="229"/>
      <c r="AD681" s="229"/>
      <c r="AE681" s="229"/>
      <c r="AF681" s="229"/>
    </row>
    <row r="682" spans="1:32">
      <c r="A682" s="229"/>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c r="AA682" s="229"/>
      <c r="AB682" s="229"/>
      <c r="AC682" s="229"/>
      <c r="AD682" s="229"/>
      <c r="AE682" s="229"/>
      <c r="AF682" s="229"/>
    </row>
    <row r="683" spans="1:32">
      <c r="A683" s="229"/>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row>
    <row r="684" spans="1:32">
      <c r="A684" s="229"/>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c r="AA684" s="229"/>
      <c r="AB684" s="229"/>
      <c r="AC684" s="229"/>
      <c r="AD684" s="229"/>
      <c r="AE684" s="229"/>
      <c r="AF684" s="229"/>
    </row>
    <row r="685" spans="1:32">
      <c r="A685" s="229"/>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c r="AA685" s="229"/>
      <c r="AB685" s="229"/>
      <c r="AC685" s="229"/>
      <c r="AD685" s="229"/>
      <c r="AE685" s="229"/>
      <c r="AF685" s="229"/>
    </row>
    <row r="686" spans="1:32">
      <c r="A686" s="229"/>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row>
    <row r="687" spans="1:32">
      <c r="A687" s="229"/>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c r="AA687" s="229"/>
      <c r="AB687" s="229"/>
      <c r="AC687" s="229"/>
      <c r="AD687" s="229"/>
      <c r="AE687" s="229"/>
      <c r="AF687" s="229"/>
    </row>
    <row r="688" spans="1:32">
      <c r="A688" s="229"/>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c r="AA688" s="229"/>
      <c r="AB688" s="229"/>
      <c r="AC688" s="229"/>
      <c r="AD688" s="229"/>
      <c r="AE688" s="229"/>
      <c r="AF688" s="229"/>
    </row>
    <row r="689" spans="1:32">
      <c r="A689" s="229"/>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row>
    <row r="690" spans="1:32">
      <c r="A690" s="229"/>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c r="AA690" s="229"/>
      <c r="AB690" s="229"/>
      <c r="AC690" s="229"/>
      <c r="AD690" s="229"/>
      <c r="AE690" s="229"/>
      <c r="AF690" s="229"/>
    </row>
    <row r="691" spans="1:32">
      <c r="A691" s="229"/>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c r="AA691" s="229"/>
      <c r="AB691" s="229"/>
      <c r="AC691" s="229"/>
      <c r="AD691" s="229"/>
      <c r="AE691" s="229"/>
      <c r="AF691" s="229"/>
    </row>
    <row r="692" spans="1:32">
      <c r="A692" s="229"/>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c r="AA692" s="229"/>
      <c r="AB692" s="229"/>
      <c r="AC692" s="229"/>
      <c r="AD692" s="229"/>
      <c r="AE692" s="229"/>
      <c r="AF692" s="229"/>
    </row>
    <row r="693" spans="1:32">
      <c r="A693" s="229"/>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c r="AA693" s="229"/>
      <c r="AB693" s="229"/>
      <c r="AC693" s="229"/>
      <c r="AD693" s="229"/>
      <c r="AE693" s="229"/>
      <c r="AF693" s="229"/>
    </row>
    <row r="694" spans="1:32">
      <c r="A694" s="229"/>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c r="AA694" s="229"/>
      <c r="AB694" s="229"/>
      <c r="AC694" s="229"/>
      <c r="AD694" s="229"/>
      <c r="AE694" s="229"/>
      <c r="AF694" s="229"/>
    </row>
    <row r="695" spans="1:32">
      <c r="A695" s="229"/>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c r="AA695" s="229"/>
      <c r="AB695" s="229"/>
      <c r="AC695" s="229"/>
      <c r="AD695" s="229"/>
      <c r="AE695" s="229"/>
      <c r="AF695" s="229"/>
    </row>
    <row r="696" spans="1:32">
      <c r="A696" s="229"/>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row>
    <row r="697" spans="1:32">
      <c r="A697" s="229"/>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c r="AA697" s="229"/>
      <c r="AB697" s="229"/>
      <c r="AC697" s="229"/>
      <c r="AD697" s="229"/>
      <c r="AE697" s="229"/>
      <c r="AF697" s="229"/>
    </row>
    <row r="698" spans="1:32">
      <c r="A698" s="229"/>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c r="AA698" s="229"/>
      <c r="AB698" s="229"/>
      <c r="AC698" s="229"/>
      <c r="AD698" s="229"/>
      <c r="AE698" s="229"/>
      <c r="AF698" s="229"/>
    </row>
    <row r="699" spans="1:32">
      <c r="A699" s="229"/>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c r="AA699" s="229"/>
      <c r="AB699" s="229"/>
      <c r="AC699" s="229"/>
      <c r="AD699" s="229"/>
      <c r="AE699" s="229"/>
      <c r="AF699" s="229"/>
    </row>
    <row r="700" spans="1:32">
      <c r="A700" s="229"/>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c r="AA700" s="229"/>
      <c r="AB700" s="229"/>
      <c r="AC700" s="229"/>
      <c r="AD700" s="229"/>
      <c r="AE700" s="229"/>
      <c r="AF700" s="229"/>
    </row>
    <row r="701" spans="1:32">
      <c r="A701" s="229"/>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c r="AA701" s="229"/>
      <c r="AB701" s="229"/>
      <c r="AC701" s="229"/>
      <c r="AD701" s="229"/>
      <c r="AE701" s="229"/>
      <c r="AF701" s="229"/>
    </row>
    <row r="702" spans="1:32">
      <c r="A702" s="229"/>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c r="AA702" s="229"/>
      <c r="AB702" s="229"/>
      <c r="AC702" s="229"/>
      <c r="AD702" s="229"/>
      <c r="AE702" s="229"/>
      <c r="AF702" s="229"/>
    </row>
    <row r="703" spans="1:32">
      <c r="A703" s="229"/>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c r="AA703" s="229"/>
      <c r="AB703" s="229"/>
      <c r="AC703" s="229"/>
      <c r="AD703" s="229"/>
      <c r="AE703" s="229"/>
      <c r="AF703" s="229"/>
    </row>
    <row r="704" spans="1:32">
      <c r="A704" s="229"/>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c r="AA704" s="229"/>
      <c r="AB704" s="229"/>
      <c r="AC704" s="229"/>
      <c r="AD704" s="229"/>
      <c r="AE704" s="229"/>
      <c r="AF704" s="229"/>
    </row>
    <row r="705" spans="1:32">
      <c r="A705" s="229"/>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c r="AA705" s="229"/>
      <c r="AB705" s="229"/>
      <c r="AC705" s="229"/>
      <c r="AD705" s="229"/>
      <c r="AE705" s="229"/>
      <c r="AF705" s="229"/>
    </row>
    <row r="706" spans="1:32">
      <c r="A706" s="229"/>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c r="AA706" s="229"/>
      <c r="AB706" s="229"/>
      <c r="AC706" s="229"/>
      <c r="AD706" s="229"/>
      <c r="AE706" s="229"/>
      <c r="AF706" s="229"/>
    </row>
    <row r="707" spans="1:32">
      <c r="A707" s="229"/>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c r="AB707" s="229"/>
      <c r="AC707" s="229"/>
      <c r="AD707" s="229"/>
      <c r="AE707" s="229"/>
      <c r="AF707" s="229"/>
    </row>
    <row r="708" spans="1:32">
      <c r="A708" s="229"/>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c r="AA708" s="229"/>
      <c r="AB708" s="229"/>
      <c r="AC708" s="229"/>
      <c r="AD708" s="229"/>
      <c r="AE708" s="229"/>
      <c r="AF708" s="229"/>
    </row>
    <row r="709" spans="1:32">
      <c r="A709" s="229"/>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c r="AA709" s="229"/>
      <c r="AB709" s="229"/>
      <c r="AC709" s="229"/>
      <c r="AD709" s="229"/>
      <c r="AE709" s="229"/>
      <c r="AF709" s="229"/>
    </row>
    <row r="710" spans="1:32">
      <c r="A710" s="229"/>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row>
    <row r="711" spans="1:32">
      <c r="A711" s="229"/>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c r="AA711" s="229"/>
      <c r="AB711" s="229"/>
      <c r="AC711" s="229"/>
      <c r="AD711" s="229"/>
      <c r="AE711" s="229"/>
      <c r="AF711" s="229"/>
    </row>
    <row r="712" spans="1:32">
      <c r="A712" s="229"/>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c r="AA712" s="229"/>
      <c r="AB712" s="229"/>
      <c r="AC712" s="229"/>
      <c r="AD712" s="229"/>
      <c r="AE712" s="229"/>
      <c r="AF712" s="229"/>
    </row>
    <row r="713" spans="1:32">
      <c r="A713" s="229"/>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row>
    <row r="714" spans="1:32">
      <c r="A714" s="229"/>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c r="AA714" s="229"/>
      <c r="AB714" s="229"/>
      <c r="AC714" s="229"/>
      <c r="AD714" s="229"/>
      <c r="AE714" s="229"/>
      <c r="AF714" s="229"/>
    </row>
    <row r="715" spans="1:32">
      <c r="A715" s="229"/>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c r="AA715" s="229"/>
      <c r="AB715" s="229"/>
      <c r="AC715" s="229"/>
      <c r="AD715" s="229"/>
      <c r="AE715" s="229"/>
      <c r="AF715" s="229"/>
    </row>
    <row r="716" spans="1:32">
      <c r="A716" s="229"/>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c r="AA716" s="229"/>
      <c r="AB716" s="229"/>
      <c r="AC716" s="229"/>
      <c r="AD716" s="229"/>
      <c r="AE716" s="229"/>
      <c r="AF716" s="229"/>
    </row>
    <row r="717" spans="1:32">
      <c r="A717" s="229"/>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c r="AA717" s="229"/>
      <c r="AB717" s="229"/>
      <c r="AC717" s="229"/>
      <c r="AD717" s="229"/>
      <c r="AE717" s="229"/>
      <c r="AF717" s="229"/>
    </row>
    <row r="718" spans="1:32">
      <c r="A718" s="229"/>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c r="AA718" s="229"/>
      <c r="AB718" s="229"/>
      <c r="AC718" s="229"/>
      <c r="AD718" s="229"/>
      <c r="AE718" s="229"/>
      <c r="AF718" s="229"/>
    </row>
    <row r="719" spans="1:32">
      <c r="A719" s="229"/>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c r="AB719" s="229"/>
      <c r="AC719" s="229"/>
      <c r="AD719" s="229"/>
      <c r="AE719" s="229"/>
      <c r="AF719" s="229"/>
    </row>
    <row r="720" spans="1:32">
      <c r="A720" s="229"/>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c r="AA720" s="229"/>
      <c r="AB720" s="229"/>
      <c r="AC720" s="229"/>
      <c r="AD720" s="229"/>
      <c r="AE720" s="229"/>
      <c r="AF720" s="229"/>
    </row>
    <row r="721" spans="1:32">
      <c r="A721" s="229"/>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c r="AA721" s="229"/>
      <c r="AB721" s="229"/>
      <c r="AC721" s="229"/>
      <c r="AD721" s="229"/>
      <c r="AE721" s="229"/>
      <c r="AF721" s="229"/>
    </row>
    <row r="722" spans="1:32">
      <c r="A722" s="229"/>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c r="AA722" s="229"/>
      <c r="AB722" s="229"/>
      <c r="AC722" s="229"/>
      <c r="AD722" s="229"/>
      <c r="AE722" s="229"/>
      <c r="AF722" s="229"/>
    </row>
    <row r="723" spans="1:32">
      <c r="A723" s="229"/>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c r="AA723" s="229"/>
      <c r="AB723" s="229"/>
      <c r="AC723" s="229"/>
      <c r="AD723" s="229"/>
      <c r="AE723" s="229"/>
      <c r="AF723" s="229"/>
    </row>
    <row r="724" spans="1:32">
      <c r="A724" s="229"/>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c r="AA724" s="229"/>
      <c r="AB724" s="229"/>
      <c r="AC724" s="229"/>
      <c r="AD724" s="229"/>
      <c r="AE724" s="229"/>
      <c r="AF724" s="229"/>
    </row>
    <row r="725" spans="1:32">
      <c r="A725" s="229"/>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c r="AA725" s="229"/>
      <c r="AB725" s="229"/>
      <c r="AC725" s="229"/>
      <c r="AD725" s="229"/>
      <c r="AE725" s="229"/>
      <c r="AF725" s="229"/>
    </row>
    <row r="726" spans="1:32">
      <c r="A726" s="229"/>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c r="AA726" s="229"/>
      <c r="AB726" s="229"/>
      <c r="AC726" s="229"/>
      <c r="AD726" s="229"/>
      <c r="AE726" s="229"/>
      <c r="AF726" s="229"/>
    </row>
    <row r="727" spans="1:32">
      <c r="A727" s="229"/>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c r="AA727" s="229"/>
      <c r="AB727" s="229"/>
      <c r="AC727" s="229"/>
      <c r="AD727" s="229"/>
      <c r="AE727" s="229"/>
      <c r="AF727" s="229"/>
    </row>
    <row r="728" spans="1:32">
      <c r="A728" s="229"/>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c r="AA728" s="229"/>
      <c r="AB728" s="229"/>
      <c r="AC728" s="229"/>
      <c r="AD728" s="229"/>
      <c r="AE728" s="229"/>
      <c r="AF728" s="229"/>
    </row>
    <row r="729" spans="1:32">
      <c r="A729" s="229"/>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c r="AA729" s="229"/>
      <c r="AB729" s="229"/>
      <c r="AC729" s="229"/>
      <c r="AD729" s="229"/>
      <c r="AE729" s="229"/>
      <c r="AF729" s="229"/>
    </row>
    <row r="730" spans="1:32">
      <c r="A730" s="229"/>
      <c r="B730" s="229"/>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229"/>
      <c r="AA730" s="229"/>
      <c r="AB730" s="229"/>
      <c r="AC730" s="229"/>
      <c r="AD730" s="229"/>
      <c r="AE730" s="229"/>
      <c r="AF730" s="229"/>
    </row>
    <row r="731" spans="1:32">
      <c r="A731" s="229"/>
      <c r="B731" s="229"/>
      <c r="C731" s="229"/>
      <c r="D731" s="229"/>
      <c r="E731" s="229"/>
      <c r="F731" s="229"/>
      <c r="G731" s="229"/>
      <c r="H731" s="229"/>
      <c r="I731" s="229"/>
      <c r="J731" s="229"/>
      <c r="K731" s="229"/>
      <c r="L731" s="229"/>
      <c r="M731" s="229"/>
      <c r="N731" s="229"/>
      <c r="O731" s="229"/>
      <c r="P731" s="229"/>
      <c r="Q731" s="229"/>
      <c r="R731" s="229"/>
      <c r="S731" s="229"/>
      <c r="T731" s="229"/>
      <c r="U731" s="229"/>
      <c r="V731" s="229"/>
      <c r="W731" s="229"/>
      <c r="X731" s="229"/>
      <c r="Y731" s="229"/>
      <c r="Z731" s="229"/>
      <c r="AA731" s="229"/>
      <c r="AB731" s="229"/>
      <c r="AC731" s="229"/>
      <c r="AD731" s="229"/>
      <c r="AE731" s="229"/>
      <c r="AF731" s="229"/>
    </row>
    <row r="732" spans="1:32">
      <c r="A732" s="229"/>
      <c r="B732" s="229"/>
      <c r="C732" s="229"/>
      <c r="D732" s="229"/>
      <c r="E732" s="229"/>
      <c r="F732" s="229"/>
      <c r="G732" s="229"/>
      <c r="H732" s="229"/>
      <c r="I732" s="229"/>
      <c r="J732" s="229"/>
      <c r="K732" s="229"/>
      <c r="L732" s="229"/>
      <c r="M732" s="229"/>
      <c r="N732" s="229"/>
      <c r="O732" s="229"/>
      <c r="P732" s="229"/>
      <c r="Q732" s="229"/>
      <c r="R732" s="229"/>
      <c r="S732" s="229"/>
      <c r="T732" s="229"/>
      <c r="U732" s="229"/>
      <c r="V732" s="229"/>
      <c r="W732" s="229"/>
      <c r="X732" s="229"/>
      <c r="Y732" s="229"/>
      <c r="Z732" s="229"/>
      <c r="AA732" s="229"/>
      <c r="AB732" s="229"/>
      <c r="AC732" s="229"/>
      <c r="AD732" s="229"/>
      <c r="AE732" s="229"/>
      <c r="AF732" s="229"/>
    </row>
    <row r="733" spans="1:32">
      <c r="A733" s="229"/>
      <c r="B733" s="229"/>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c r="AA733" s="229"/>
      <c r="AB733" s="229"/>
      <c r="AC733" s="229"/>
      <c r="AD733" s="229"/>
      <c r="AE733" s="229"/>
      <c r="AF733" s="229"/>
    </row>
    <row r="734" spans="1:32">
      <c r="A734" s="229"/>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c r="AA734" s="229"/>
      <c r="AB734" s="229"/>
      <c r="AC734" s="229"/>
      <c r="AD734" s="229"/>
      <c r="AE734" s="229"/>
      <c r="AF734" s="229"/>
    </row>
    <row r="735" spans="1:32">
      <c r="A735" s="229"/>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c r="AA735" s="229"/>
      <c r="AB735" s="229"/>
      <c r="AC735" s="229"/>
      <c r="AD735" s="229"/>
      <c r="AE735" s="229"/>
      <c r="AF735" s="229"/>
    </row>
    <row r="736" spans="1:32">
      <c r="A736" s="229"/>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c r="AA736" s="229"/>
      <c r="AB736" s="229"/>
      <c r="AC736" s="229"/>
      <c r="AD736" s="229"/>
      <c r="AE736" s="229"/>
      <c r="AF736" s="229"/>
    </row>
    <row r="737" spans="1:32">
      <c r="A737" s="229"/>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c r="AA737" s="229"/>
      <c r="AB737" s="229"/>
      <c r="AC737" s="229"/>
      <c r="AD737" s="229"/>
      <c r="AE737" s="229"/>
      <c r="AF737" s="229"/>
    </row>
    <row r="738" spans="1:32">
      <c r="A738" s="229"/>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c r="AA738" s="229"/>
      <c r="AB738" s="229"/>
      <c r="AC738" s="229"/>
      <c r="AD738" s="229"/>
      <c r="AE738" s="229"/>
      <c r="AF738" s="229"/>
    </row>
    <row r="739" spans="1:32">
      <c r="A739" s="229"/>
      <c r="B739" s="229"/>
      <c r="C739" s="229"/>
      <c r="D739" s="229"/>
      <c r="E739" s="229"/>
      <c r="F739" s="229"/>
      <c r="G739" s="229"/>
      <c r="H739" s="229"/>
      <c r="I739" s="229"/>
      <c r="J739" s="229"/>
      <c r="K739" s="229"/>
      <c r="L739" s="229"/>
      <c r="M739" s="229"/>
      <c r="N739" s="229"/>
      <c r="O739" s="229"/>
      <c r="P739" s="229"/>
      <c r="Q739" s="229"/>
      <c r="R739" s="229"/>
      <c r="S739" s="229"/>
      <c r="T739" s="229"/>
      <c r="U739" s="229"/>
      <c r="V739" s="229"/>
      <c r="W739" s="229"/>
      <c r="X739" s="229"/>
      <c r="Y739" s="229"/>
      <c r="Z739" s="229"/>
      <c r="AA739" s="229"/>
      <c r="AB739" s="229"/>
      <c r="AC739" s="229"/>
      <c r="AD739" s="229"/>
      <c r="AE739" s="229"/>
      <c r="AF739" s="229"/>
    </row>
    <row r="740" spans="1:32">
      <c r="A740" s="229"/>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row>
    <row r="741" spans="1:32">
      <c r="A741" s="229"/>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row>
    <row r="742" spans="1:32">
      <c r="A742" s="229"/>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row>
    <row r="743" spans="1:32">
      <c r="A743" s="229"/>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c r="AA743" s="229"/>
      <c r="AB743" s="229"/>
      <c r="AC743" s="229"/>
      <c r="AD743" s="229"/>
      <c r="AE743" s="229"/>
      <c r="AF743" s="229"/>
    </row>
    <row r="744" spans="1:32">
      <c r="A744" s="229"/>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c r="AA744" s="229"/>
      <c r="AB744" s="229"/>
      <c r="AC744" s="229"/>
      <c r="AD744" s="229"/>
      <c r="AE744" s="229"/>
      <c r="AF744" s="229"/>
    </row>
    <row r="745" spans="1:32">
      <c r="A745" s="229"/>
      <c r="B745" s="229"/>
      <c r="C745" s="229"/>
      <c r="D745" s="229"/>
      <c r="E745" s="229"/>
      <c r="F745" s="229"/>
      <c r="G745" s="229"/>
      <c r="H745" s="229"/>
      <c r="I745" s="229"/>
      <c r="J745" s="229"/>
      <c r="K745" s="229"/>
      <c r="L745" s="229"/>
      <c r="M745" s="229"/>
      <c r="N745" s="229"/>
      <c r="O745" s="229"/>
      <c r="P745" s="229"/>
      <c r="Q745" s="229"/>
      <c r="R745" s="229"/>
      <c r="S745" s="229"/>
      <c r="T745" s="229"/>
      <c r="U745" s="229"/>
      <c r="V745" s="229"/>
      <c r="W745" s="229"/>
      <c r="X745" s="229"/>
      <c r="Y745" s="229"/>
      <c r="Z745" s="229"/>
      <c r="AA745" s="229"/>
      <c r="AB745" s="229"/>
      <c r="AC745" s="229"/>
      <c r="AD745" s="229"/>
      <c r="AE745" s="229"/>
      <c r="AF745" s="229"/>
    </row>
    <row r="746" spans="1:32">
      <c r="A746" s="229"/>
      <c r="B746" s="229"/>
      <c r="C746" s="229"/>
      <c r="D746" s="229"/>
      <c r="E746" s="229"/>
      <c r="F746" s="229"/>
      <c r="G746" s="229"/>
      <c r="H746" s="229"/>
      <c r="I746" s="229"/>
      <c r="J746" s="229"/>
      <c r="K746" s="229"/>
      <c r="L746" s="229"/>
      <c r="M746" s="229"/>
      <c r="N746" s="229"/>
      <c r="O746" s="229"/>
      <c r="P746" s="229"/>
      <c r="Q746" s="229"/>
      <c r="R746" s="229"/>
      <c r="S746" s="229"/>
      <c r="T746" s="229"/>
      <c r="U746" s="229"/>
      <c r="V746" s="229"/>
      <c r="W746" s="229"/>
      <c r="X746" s="229"/>
      <c r="Y746" s="229"/>
      <c r="Z746" s="229"/>
      <c r="AA746" s="229"/>
      <c r="AB746" s="229"/>
      <c r="AC746" s="229"/>
      <c r="AD746" s="229"/>
      <c r="AE746" s="229"/>
      <c r="AF746" s="229"/>
    </row>
    <row r="747" spans="1:32">
      <c r="A747" s="229"/>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c r="AA747" s="229"/>
      <c r="AB747" s="229"/>
      <c r="AC747" s="229"/>
      <c r="AD747" s="229"/>
      <c r="AE747" s="229"/>
      <c r="AF747" s="229"/>
    </row>
    <row r="748" spans="1:32">
      <c r="A748" s="229"/>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c r="AA748" s="229"/>
      <c r="AB748" s="229"/>
      <c r="AC748" s="229"/>
      <c r="AD748" s="229"/>
      <c r="AE748" s="229"/>
      <c r="AF748" s="229"/>
    </row>
    <row r="749" spans="1:32">
      <c r="A749" s="229"/>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c r="AA749" s="229"/>
      <c r="AB749" s="229"/>
      <c r="AC749" s="229"/>
      <c r="AD749" s="229"/>
      <c r="AE749" s="229"/>
      <c r="AF749" s="229"/>
    </row>
    <row r="750" spans="1:32">
      <c r="A750" s="229"/>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c r="AA750" s="229"/>
      <c r="AB750" s="229"/>
      <c r="AC750" s="229"/>
      <c r="AD750" s="229"/>
      <c r="AE750" s="229"/>
      <c r="AF750" s="229"/>
    </row>
    <row r="751" spans="1:32">
      <c r="A751" s="229"/>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c r="AA751" s="229"/>
      <c r="AB751" s="229"/>
      <c r="AC751" s="229"/>
      <c r="AD751" s="229"/>
      <c r="AE751" s="229"/>
      <c r="AF751" s="229"/>
    </row>
    <row r="752" spans="1:32">
      <c r="A752" s="229"/>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c r="AA752" s="229"/>
      <c r="AB752" s="229"/>
      <c r="AC752" s="229"/>
      <c r="AD752" s="229"/>
      <c r="AE752" s="229"/>
      <c r="AF752" s="229"/>
    </row>
    <row r="753" spans="1:32">
      <c r="A753" s="229"/>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c r="AB753" s="229"/>
      <c r="AC753" s="229"/>
      <c r="AD753" s="229"/>
      <c r="AE753" s="229"/>
      <c r="AF753" s="229"/>
    </row>
    <row r="754" spans="1:32">
      <c r="A754" s="229"/>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c r="AA754" s="229"/>
      <c r="AB754" s="229"/>
      <c r="AC754" s="229"/>
      <c r="AD754" s="229"/>
      <c r="AE754" s="229"/>
      <c r="AF754" s="229"/>
    </row>
    <row r="755" spans="1:32">
      <c r="A755" s="229"/>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c r="AA755" s="229"/>
      <c r="AB755" s="229"/>
      <c r="AC755" s="229"/>
      <c r="AD755" s="229"/>
      <c r="AE755" s="229"/>
      <c r="AF755" s="229"/>
    </row>
    <row r="756" spans="1:32">
      <c r="A756" s="229"/>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c r="AA756" s="229"/>
      <c r="AB756" s="229"/>
      <c r="AC756" s="229"/>
      <c r="AD756" s="229"/>
      <c r="AE756" s="229"/>
      <c r="AF756" s="229"/>
    </row>
    <row r="757" spans="1:32">
      <c r="A757" s="229"/>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row>
    <row r="758" spans="1:32">
      <c r="A758" s="229"/>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row>
    <row r="759" spans="1:32">
      <c r="A759" s="229"/>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row>
    <row r="760" spans="1:32">
      <c r="A760" s="229"/>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row>
    <row r="761" spans="1:32">
      <c r="A761" s="229"/>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c r="AA761" s="229"/>
      <c r="AB761" s="229"/>
      <c r="AC761" s="229"/>
      <c r="AD761" s="229"/>
      <c r="AE761" s="229"/>
      <c r="AF761" s="229"/>
    </row>
    <row r="762" spans="1:32">
      <c r="A762" s="229"/>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c r="AA762" s="229"/>
      <c r="AB762" s="229"/>
      <c r="AC762" s="229"/>
      <c r="AD762" s="229"/>
      <c r="AE762" s="229"/>
      <c r="AF762" s="229"/>
    </row>
    <row r="763" spans="1:32">
      <c r="A763" s="229"/>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c r="AA763" s="229"/>
      <c r="AB763" s="229"/>
      <c r="AC763" s="229"/>
      <c r="AD763" s="229"/>
      <c r="AE763" s="229"/>
      <c r="AF763" s="229"/>
    </row>
    <row r="764" spans="1:32">
      <c r="A764" s="229"/>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c r="AA764" s="229"/>
      <c r="AB764" s="229"/>
      <c r="AC764" s="229"/>
      <c r="AD764" s="229"/>
      <c r="AE764" s="229"/>
      <c r="AF764" s="229"/>
    </row>
    <row r="765" spans="1:32">
      <c r="A765" s="229"/>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c r="AA765" s="229"/>
      <c r="AB765" s="229"/>
      <c r="AC765" s="229"/>
      <c r="AD765" s="229"/>
      <c r="AE765" s="229"/>
      <c r="AF765" s="229"/>
    </row>
    <row r="766" spans="1:32">
      <c r="A766" s="229"/>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c r="AA766" s="229"/>
      <c r="AB766" s="229"/>
      <c r="AC766" s="229"/>
      <c r="AD766" s="229"/>
      <c r="AE766" s="229"/>
      <c r="AF766" s="229"/>
    </row>
    <row r="767" spans="1:32">
      <c r="A767" s="229"/>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c r="AA767" s="229"/>
      <c r="AB767" s="229"/>
      <c r="AC767" s="229"/>
      <c r="AD767" s="229"/>
      <c r="AE767" s="229"/>
      <c r="AF767" s="229"/>
    </row>
    <row r="768" spans="1:32">
      <c r="A768" s="229"/>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c r="AA768" s="229"/>
      <c r="AB768" s="229"/>
      <c r="AC768" s="229"/>
      <c r="AD768" s="229"/>
      <c r="AE768" s="229"/>
      <c r="AF768" s="229"/>
    </row>
    <row r="769" spans="1:32">
      <c r="A769" s="229"/>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c r="AA769" s="229"/>
      <c r="AB769" s="229"/>
      <c r="AC769" s="229"/>
      <c r="AD769" s="229"/>
      <c r="AE769" s="229"/>
      <c r="AF769" s="229"/>
    </row>
    <row r="770" spans="1:32">
      <c r="A770" s="229"/>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row>
    <row r="771" spans="1:32">
      <c r="A771" s="229"/>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c r="AA771" s="229"/>
      <c r="AB771" s="229"/>
      <c r="AC771" s="229"/>
      <c r="AD771" s="229"/>
      <c r="AE771" s="229"/>
      <c r="AF771" s="229"/>
    </row>
    <row r="772" spans="1:32">
      <c r="A772" s="229"/>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c r="AA772" s="229"/>
      <c r="AB772" s="229"/>
      <c r="AC772" s="229"/>
      <c r="AD772" s="229"/>
      <c r="AE772" s="229"/>
      <c r="AF772" s="229"/>
    </row>
    <row r="773" spans="1:32">
      <c r="A773" s="229"/>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c r="AA773" s="229"/>
      <c r="AB773" s="229"/>
      <c r="AC773" s="229"/>
      <c r="AD773" s="229"/>
      <c r="AE773" s="229"/>
      <c r="AF773" s="229"/>
    </row>
    <row r="774" spans="1:32">
      <c r="A774" s="229"/>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c r="AA774" s="229"/>
      <c r="AB774" s="229"/>
      <c r="AC774" s="229"/>
      <c r="AD774" s="229"/>
      <c r="AE774" s="229"/>
      <c r="AF774" s="229"/>
    </row>
    <row r="775" spans="1:32">
      <c r="A775" s="229"/>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c r="AA775" s="229"/>
      <c r="AB775" s="229"/>
      <c r="AC775" s="229"/>
      <c r="AD775" s="229"/>
      <c r="AE775" s="229"/>
      <c r="AF775" s="229"/>
    </row>
    <row r="776" spans="1:32">
      <c r="A776" s="229"/>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row>
    <row r="777" spans="1:32">
      <c r="A777" s="229"/>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c r="AA777" s="229"/>
      <c r="AB777" s="229"/>
      <c r="AC777" s="229"/>
      <c r="AD777" s="229"/>
      <c r="AE777" s="229"/>
      <c r="AF777" s="229"/>
    </row>
    <row r="778" spans="1:32">
      <c r="A778" s="229"/>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c r="AA778" s="229"/>
      <c r="AB778" s="229"/>
      <c r="AC778" s="229"/>
      <c r="AD778" s="229"/>
      <c r="AE778" s="229"/>
      <c r="AF778" s="229"/>
    </row>
    <row r="779" spans="1:32">
      <c r="A779" s="229"/>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c r="AA779" s="229"/>
      <c r="AB779" s="229"/>
      <c r="AC779" s="229"/>
      <c r="AD779" s="229"/>
      <c r="AE779" s="229"/>
      <c r="AF779" s="229"/>
    </row>
    <row r="780" spans="1:32">
      <c r="A780" s="229"/>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c r="AA780" s="229"/>
      <c r="AB780" s="229"/>
      <c r="AC780" s="229"/>
      <c r="AD780" s="229"/>
      <c r="AE780" s="229"/>
      <c r="AF780" s="229"/>
    </row>
    <row r="781" spans="1:32">
      <c r="A781" s="229"/>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c r="AA781" s="229"/>
      <c r="AB781" s="229"/>
      <c r="AC781" s="229"/>
      <c r="AD781" s="229"/>
      <c r="AE781" s="229"/>
      <c r="AF781" s="229"/>
    </row>
    <row r="782" spans="1:32">
      <c r="A782" s="229"/>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c r="AA782" s="229"/>
      <c r="AB782" s="229"/>
      <c r="AC782" s="229"/>
      <c r="AD782" s="229"/>
      <c r="AE782" s="229"/>
      <c r="AF782" s="229"/>
    </row>
    <row r="783" spans="1:32">
      <c r="A783" s="229"/>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c r="AA783" s="229"/>
      <c r="AB783" s="229"/>
      <c r="AC783" s="229"/>
      <c r="AD783" s="229"/>
      <c r="AE783" s="229"/>
      <c r="AF783" s="229"/>
    </row>
    <row r="784" spans="1:32">
      <c r="A784" s="229"/>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c r="AB784" s="229"/>
      <c r="AC784" s="229"/>
      <c r="AD784" s="229"/>
      <c r="AE784" s="229"/>
      <c r="AF784" s="229"/>
    </row>
    <row r="785" spans="1:32">
      <c r="A785" s="229"/>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c r="AA785" s="229"/>
      <c r="AB785" s="229"/>
      <c r="AC785" s="229"/>
      <c r="AD785" s="229"/>
      <c r="AE785" s="229"/>
      <c r="AF785" s="229"/>
    </row>
    <row r="786" spans="1:32">
      <c r="A786" s="229"/>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row>
    <row r="787" spans="1:32">
      <c r="A787" s="229"/>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row>
    <row r="788" spans="1:32">
      <c r="A788" s="229"/>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c r="AA788" s="229"/>
      <c r="AB788" s="229"/>
      <c r="AC788" s="229"/>
      <c r="AD788" s="229"/>
      <c r="AE788" s="229"/>
      <c r="AF788" s="229"/>
    </row>
    <row r="789" spans="1:32">
      <c r="A789" s="229"/>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c r="AA789" s="229"/>
      <c r="AB789" s="229"/>
      <c r="AC789" s="229"/>
      <c r="AD789" s="229"/>
      <c r="AE789" s="229"/>
      <c r="AF789" s="229"/>
    </row>
    <row r="790" spans="1:32">
      <c r="A790" s="229"/>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c r="AA790" s="229"/>
      <c r="AB790" s="229"/>
      <c r="AC790" s="229"/>
      <c r="AD790" s="229"/>
      <c r="AE790" s="229"/>
      <c r="AF790" s="229"/>
    </row>
    <row r="791" spans="1:32">
      <c r="A791" s="229"/>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c r="AA791" s="229"/>
      <c r="AB791" s="229"/>
      <c r="AC791" s="229"/>
      <c r="AD791" s="229"/>
      <c r="AE791" s="229"/>
      <c r="AF791" s="229"/>
    </row>
    <row r="792" spans="1:32">
      <c r="A792" s="229"/>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row>
    <row r="793" spans="1:32">
      <c r="A793" s="229"/>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row>
    <row r="794" spans="1:32">
      <c r="A794" s="229"/>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row>
    <row r="795" spans="1:32">
      <c r="A795" s="229"/>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c r="AA795" s="229"/>
      <c r="AB795" s="229"/>
      <c r="AC795" s="229"/>
      <c r="AD795" s="229"/>
      <c r="AE795" s="229"/>
      <c r="AF795" s="229"/>
    </row>
    <row r="796" spans="1:32">
      <c r="A796" s="229"/>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c r="AA796" s="229"/>
      <c r="AB796" s="229"/>
      <c r="AC796" s="229"/>
      <c r="AD796" s="229"/>
      <c r="AE796" s="229"/>
      <c r="AF796" s="229"/>
    </row>
    <row r="797" spans="1:32">
      <c r="A797" s="229"/>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c r="AA797" s="229"/>
      <c r="AB797" s="229"/>
      <c r="AC797" s="229"/>
      <c r="AD797" s="229"/>
      <c r="AE797" s="229"/>
      <c r="AF797" s="229"/>
    </row>
    <row r="798" spans="1:32">
      <c r="A798" s="229"/>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c r="AA798" s="229"/>
      <c r="AB798" s="229"/>
      <c r="AC798" s="229"/>
      <c r="AD798" s="229"/>
      <c r="AE798" s="229"/>
      <c r="AF798" s="229"/>
    </row>
    <row r="799" spans="1:32">
      <c r="A799" s="229"/>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row>
    <row r="800" spans="1:32">
      <c r="A800" s="229"/>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row>
    <row r="801" spans="1:32">
      <c r="A801" s="229"/>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c r="AA801" s="229"/>
      <c r="AB801" s="229"/>
      <c r="AC801" s="229"/>
      <c r="AD801" s="229"/>
      <c r="AE801" s="229"/>
      <c r="AF801" s="229"/>
    </row>
    <row r="802" spans="1:32">
      <c r="A802" s="229"/>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c r="AA802" s="229"/>
      <c r="AB802" s="229"/>
      <c r="AC802" s="229"/>
      <c r="AD802" s="229"/>
      <c r="AE802" s="229"/>
      <c r="AF802" s="229"/>
    </row>
    <row r="803" spans="1:32">
      <c r="A803" s="229"/>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c r="AA803" s="229"/>
      <c r="AB803" s="229"/>
      <c r="AC803" s="229"/>
      <c r="AD803" s="229"/>
      <c r="AE803" s="229"/>
      <c r="AF803" s="229"/>
    </row>
    <row r="804" spans="1:32">
      <c r="A804" s="229"/>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row>
    <row r="805" spans="1:32">
      <c r="A805" s="229"/>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row>
    <row r="806" spans="1:32">
      <c r="A806" s="229"/>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row>
    <row r="807" spans="1:32">
      <c r="A807" s="229"/>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c r="AA807" s="229"/>
      <c r="AB807" s="229"/>
      <c r="AC807" s="229"/>
      <c r="AD807" s="229"/>
      <c r="AE807" s="229"/>
      <c r="AF807" s="229"/>
    </row>
    <row r="808" spans="1:32">
      <c r="A808" s="229"/>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c r="AA808" s="229"/>
      <c r="AB808" s="229"/>
      <c r="AC808" s="229"/>
      <c r="AD808" s="229"/>
      <c r="AE808" s="229"/>
      <c r="AF808" s="229"/>
    </row>
    <row r="809" spans="1:32">
      <c r="A809" s="229"/>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c r="AA809" s="229"/>
      <c r="AB809" s="229"/>
      <c r="AC809" s="229"/>
      <c r="AD809" s="229"/>
      <c r="AE809" s="229"/>
      <c r="AF809" s="229"/>
    </row>
    <row r="810" spans="1:32">
      <c r="A810" s="229"/>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row>
    <row r="811" spans="1:32">
      <c r="A811" s="229"/>
      <c r="B811" s="229"/>
      <c r="C811" s="229"/>
      <c r="D811" s="229"/>
      <c r="E811" s="229"/>
      <c r="F811" s="229"/>
      <c r="G811" s="229"/>
      <c r="H811" s="229"/>
      <c r="I811" s="229"/>
      <c r="J811" s="229"/>
      <c r="K811" s="229"/>
      <c r="L811" s="229"/>
      <c r="M811" s="229"/>
      <c r="N811" s="229"/>
      <c r="O811" s="229"/>
      <c r="P811" s="229"/>
      <c r="Q811" s="229"/>
      <c r="R811" s="229"/>
      <c r="S811" s="229"/>
      <c r="T811" s="229"/>
      <c r="U811" s="229"/>
      <c r="V811" s="229"/>
      <c r="W811" s="229"/>
      <c r="X811" s="229"/>
      <c r="Y811" s="229"/>
      <c r="Z811" s="229"/>
      <c r="AA811" s="229"/>
      <c r="AB811" s="229"/>
      <c r="AC811" s="229"/>
      <c r="AD811" s="229"/>
      <c r="AE811" s="229"/>
      <c r="AF811" s="229"/>
    </row>
    <row r="812" spans="1:32">
      <c r="A812" s="229"/>
      <c r="B812" s="229"/>
      <c r="C812" s="229"/>
      <c r="D812" s="229"/>
      <c r="E812" s="229"/>
      <c r="F812" s="229"/>
      <c r="G812" s="229"/>
      <c r="H812" s="229"/>
      <c r="I812" s="229"/>
      <c r="J812" s="229"/>
      <c r="K812" s="229"/>
      <c r="L812" s="229"/>
      <c r="M812" s="229"/>
      <c r="N812" s="229"/>
      <c r="O812" s="229"/>
      <c r="P812" s="229"/>
      <c r="Q812" s="229"/>
      <c r="R812" s="229"/>
      <c r="S812" s="229"/>
      <c r="T812" s="229"/>
      <c r="U812" s="229"/>
      <c r="V812" s="229"/>
      <c r="W812" s="229"/>
      <c r="X812" s="229"/>
      <c r="Y812" s="229"/>
      <c r="Z812" s="229"/>
      <c r="AA812" s="229"/>
      <c r="AB812" s="229"/>
      <c r="AC812" s="229"/>
      <c r="AD812" s="229"/>
      <c r="AE812" s="229"/>
      <c r="AF812" s="229"/>
    </row>
    <row r="813" spans="1:32">
      <c r="A813" s="229"/>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c r="AA813" s="229"/>
      <c r="AB813" s="229"/>
      <c r="AC813" s="229"/>
      <c r="AD813" s="229"/>
      <c r="AE813" s="229"/>
      <c r="AF813" s="229"/>
    </row>
    <row r="814" spans="1:32">
      <c r="A814" s="229"/>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c r="AA814" s="229"/>
      <c r="AB814" s="229"/>
      <c r="AC814" s="229"/>
      <c r="AD814" s="229"/>
      <c r="AE814" s="229"/>
      <c r="AF814" s="229"/>
    </row>
    <row r="815" spans="1:32">
      <c r="A815" s="229"/>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c r="AA815" s="229"/>
      <c r="AB815" s="229"/>
      <c r="AC815" s="229"/>
      <c r="AD815" s="229"/>
      <c r="AE815" s="229"/>
      <c r="AF815" s="229"/>
    </row>
    <row r="816" spans="1:32">
      <c r="A816" s="229"/>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c r="AA816" s="229"/>
      <c r="AB816" s="229"/>
      <c r="AC816" s="229"/>
      <c r="AD816" s="229"/>
      <c r="AE816" s="229"/>
      <c r="AF816" s="229"/>
    </row>
    <row r="817" spans="1:32">
      <c r="A817" s="229"/>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row>
    <row r="818" spans="1:32">
      <c r="A818" s="229"/>
      <c r="B818" s="229"/>
      <c r="C818" s="229"/>
      <c r="D818" s="229"/>
      <c r="E818" s="229"/>
      <c r="F818" s="229"/>
      <c r="G818" s="229"/>
      <c r="H818" s="229"/>
      <c r="I818" s="229"/>
      <c r="J818" s="229"/>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row>
    <row r="819" spans="1:32">
      <c r="A819" s="229"/>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row>
    <row r="820" spans="1:32">
      <c r="A820" s="229"/>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c r="AA820" s="229"/>
      <c r="AB820" s="229"/>
      <c r="AC820" s="229"/>
      <c r="AD820" s="229"/>
      <c r="AE820" s="229"/>
      <c r="AF820" s="229"/>
    </row>
    <row r="821" spans="1:32">
      <c r="A821" s="229"/>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c r="AA821" s="229"/>
      <c r="AB821" s="229"/>
      <c r="AC821" s="229"/>
      <c r="AD821" s="229"/>
      <c r="AE821" s="229"/>
      <c r="AF821" s="229"/>
    </row>
    <row r="822" spans="1:32">
      <c r="A822" s="229"/>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c r="AA822" s="229"/>
      <c r="AB822" s="229"/>
      <c r="AC822" s="229"/>
      <c r="AD822" s="229"/>
      <c r="AE822" s="229"/>
      <c r="AF822" s="229"/>
    </row>
    <row r="823" spans="1:32">
      <c r="A823" s="229"/>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c r="AA823" s="229"/>
      <c r="AB823" s="229"/>
      <c r="AC823" s="229"/>
      <c r="AD823" s="229"/>
      <c r="AE823" s="229"/>
      <c r="AF823" s="229"/>
    </row>
    <row r="824" spans="1:32">
      <c r="A824" s="229"/>
      <c r="B824" s="229"/>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229"/>
      <c r="AA824" s="229"/>
      <c r="AB824" s="229"/>
      <c r="AC824" s="229"/>
      <c r="AD824" s="229"/>
      <c r="AE824" s="229"/>
      <c r="AF824" s="229"/>
    </row>
    <row r="825" spans="1:32">
      <c r="A825" s="229"/>
      <c r="B825" s="229"/>
      <c r="C825" s="229"/>
      <c r="D825" s="229"/>
      <c r="E825" s="229"/>
      <c r="F825" s="229"/>
      <c r="G825" s="229"/>
      <c r="H825" s="229"/>
      <c r="I825" s="229"/>
      <c r="J825" s="229"/>
      <c r="K825" s="229"/>
      <c r="L825" s="229"/>
      <c r="M825" s="229"/>
      <c r="N825" s="229"/>
      <c r="O825" s="229"/>
      <c r="P825" s="229"/>
      <c r="Q825" s="229"/>
      <c r="R825" s="229"/>
      <c r="S825" s="229"/>
      <c r="T825" s="229"/>
      <c r="U825" s="229"/>
      <c r="V825" s="229"/>
      <c r="W825" s="229"/>
      <c r="X825" s="229"/>
      <c r="Y825" s="229"/>
      <c r="Z825" s="229"/>
      <c r="AA825" s="229"/>
      <c r="AB825" s="229"/>
      <c r="AC825" s="229"/>
      <c r="AD825" s="229"/>
      <c r="AE825" s="229"/>
      <c r="AF825" s="229"/>
    </row>
    <row r="826" spans="1:32">
      <c r="A826" s="229"/>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c r="AA826" s="229"/>
      <c r="AB826" s="229"/>
      <c r="AC826" s="229"/>
      <c r="AD826" s="229"/>
      <c r="AE826" s="229"/>
      <c r="AF826" s="229"/>
    </row>
    <row r="827" spans="1:32">
      <c r="A827" s="229"/>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c r="AA827" s="229"/>
      <c r="AB827" s="229"/>
      <c r="AC827" s="229"/>
      <c r="AD827" s="229"/>
      <c r="AE827" s="229"/>
      <c r="AF827" s="229"/>
    </row>
    <row r="828" spans="1:32">
      <c r="A828" s="229"/>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c r="AA828" s="229"/>
      <c r="AB828" s="229"/>
      <c r="AC828" s="229"/>
      <c r="AD828" s="229"/>
      <c r="AE828" s="229"/>
      <c r="AF828" s="229"/>
    </row>
    <row r="829" spans="1:32">
      <c r="A829" s="229"/>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c r="AA829" s="229"/>
      <c r="AB829" s="229"/>
      <c r="AC829" s="229"/>
      <c r="AD829" s="229"/>
      <c r="AE829" s="229"/>
      <c r="AF829" s="229"/>
    </row>
    <row r="830" spans="1:32">
      <c r="A830" s="229"/>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c r="AA830" s="229"/>
      <c r="AB830" s="229"/>
      <c r="AC830" s="229"/>
      <c r="AD830" s="229"/>
      <c r="AE830" s="229"/>
      <c r="AF830" s="229"/>
    </row>
    <row r="831" spans="1:32">
      <c r="A831" s="229"/>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c r="AA831" s="229"/>
      <c r="AB831" s="229"/>
      <c r="AC831" s="229"/>
      <c r="AD831" s="229"/>
      <c r="AE831" s="229"/>
      <c r="AF831" s="229"/>
    </row>
    <row r="832" spans="1:32">
      <c r="A832" s="229"/>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c r="AA832" s="229"/>
      <c r="AB832" s="229"/>
      <c r="AC832" s="229"/>
      <c r="AD832" s="229"/>
      <c r="AE832" s="229"/>
      <c r="AF832" s="229"/>
    </row>
    <row r="833" spans="1:32">
      <c r="A833" s="229"/>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c r="AA833" s="229"/>
      <c r="AB833" s="229"/>
      <c r="AC833" s="229"/>
      <c r="AD833" s="229"/>
      <c r="AE833" s="229"/>
      <c r="AF833" s="229"/>
    </row>
    <row r="834" spans="1:32">
      <c r="A834" s="229"/>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c r="AA834" s="229"/>
      <c r="AB834" s="229"/>
      <c r="AC834" s="229"/>
      <c r="AD834" s="229"/>
      <c r="AE834" s="229"/>
      <c r="AF834" s="229"/>
    </row>
    <row r="835" spans="1:32">
      <c r="A835" s="229"/>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c r="AA835" s="229"/>
      <c r="AB835" s="229"/>
      <c r="AC835" s="229"/>
      <c r="AD835" s="229"/>
      <c r="AE835" s="229"/>
      <c r="AF835" s="229"/>
    </row>
    <row r="836" spans="1:32">
      <c r="A836" s="229"/>
      <c r="B836" s="229"/>
      <c r="C836" s="229"/>
      <c r="D836" s="229"/>
      <c r="E836" s="229"/>
      <c r="F836" s="229"/>
      <c r="G836" s="229"/>
      <c r="H836" s="229"/>
      <c r="I836" s="229"/>
      <c r="J836" s="229"/>
      <c r="K836" s="229"/>
      <c r="L836" s="229"/>
      <c r="M836" s="229"/>
      <c r="N836" s="229"/>
      <c r="O836" s="229"/>
      <c r="P836" s="229"/>
      <c r="Q836" s="229"/>
      <c r="R836" s="229"/>
      <c r="S836" s="229"/>
      <c r="T836" s="229"/>
      <c r="U836" s="229"/>
      <c r="V836" s="229"/>
      <c r="W836" s="229"/>
      <c r="X836" s="229"/>
      <c r="Y836" s="229"/>
      <c r="Z836" s="229"/>
      <c r="AA836" s="229"/>
      <c r="AB836" s="229"/>
      <c r="AC836" s="229"/>
      <c r="AD836" s="229"/>
      <c r="AE836" s="229"/>
      <c r="AF836" s="229"/>
    </row>
    <row r="837" spans="1:32">
      <c r="A837" s="229"/>
      <c r="B837" s="229"/>
      <c r="C837" s="229"/>
      <c r="D837" s="229"/>
      <c r="E837" s="229"/>
      <c r="F837" s="229"/>
      <c r="G837" s="229"/>
      <c r="H837" s="229"/>
      <c r="I837" s="229"/>
      <c r="J837" s="229"/>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row>
    <row r="838" spans="1:32">
      <c r="A838" s="229"/>
      <c r="B838" s="229"/>
      <c r="C838" s="229"/>
      <c r="D838" s="229"/>
      <c r="E838" s="229"/>
      <c r="F838" s="229"/>
      <c r="G838" s="229"/>
      <c r="H838" s="229"/>
      <c r="I838" s="229"/>
      <c r="J838" s="229"/>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row>
    <row r="839" spans="1:32">
      <c r="A839" s="229"/>
      <c r="B839" s="229"/>
      <c r="C839" s="229"/>
      <c r="D839" s="229"/>
      <c r="E839" s="229"/>
      <c r="F839" s="229"/>
      <c r="G839" s="229"/>
      <c r="H839" s="229"/>
      <c r="I839" s="229"/>
      <c r="J839" s="229"/>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row>
    <row r="840" spans="1:32">
      <c r="A840" s="229"/>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row>
    <row r="841" spans="1:32">
      <c r="A841" s="229"/>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c r="AA841" s="229"/>
      <c r="AB841" s="229"/>
      <c r="AC841" s="229"/>
      <c r="AD841" s="229"/>
      <c r="AE841" s="229"/>
      <c r="AF841" s="229"/>
    </row>
    <row r="842" spans="1:32">
      <c r="A842" s="229"/>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c r="AA842" s="229"/>
      <c r="AB842" s="229"/>
      <c r="AC842" s="229"/>
      <c r="AD842" s="229"/>
      <c r="AE842" s="229"/>
      <c r="AF842" s="229"/>
    </row>
    <row r="843" spans="1:32">
      <c r="A843" s="229"/>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c r="AA843" s="229"/>
      <c r="AB843" s="229"/>
      <c r="AC843" s="229"/>
      <c r="AD843" s="229"/>
      <c r="AE843" s="229"/>
      <c r="AF843" s="229"/>
    </row>
    <row r="844" spans="1:32">
      <c r="A844" s="229"/>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c r="AA844" s="229"/>
      <c r="AB844" s="229"/>
      <c r="AC844" s="229"/>
      <c r="AD844" s="229"/>
      <c r="AE844" s="229"/>
      <c r="AF844" s="229"/>
    </row>
    <row r="845" spans="1:32">
      <c r="A845" s="229"/>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row>
    <row r="846" spans="1:32">
      <c r="A846" s="229"/>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c r="AA846" s="229"/>
      <c r="AB846" s="229"/>
      <c r="AC846" s="229"/>
      <c r="AD846" s="229"/>
      <c r="AE846" s="229"/>
      <c r="AF846" s="229"/>
    </row>
    <row r="847" spans="1:32">
      <c r="A847" s="229"/>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c r="AA847" s="229"/>
      <c r="AB847" s="229"/>
      <c r="AC847" s="229"/>
      <c r="AD847" s="229"/>
      <c r="AE847" s="229"/>
      <c r="AF847" s="229"/>
    </row>
    <row r="848" spans="1:32">
      <c r="A848" s="229"/>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c r="AA848" s="229"/>
      <c r="AB848" s="229"/>
      <c r="AC848" s="229"/>
      <c r="AD848" s="229"/>
      <c r="AE848" s="229"/>
      <c r="AF848" s="229"/>
    </row>
    <row r="849" spans="1:32">
      <c r="A849" s="229"/>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c r="AA849" s="229"/>
      <c r="AB849" s="229"/>
      <c r="AC849" s="229"/>
      <c r="AD849" s="229"/>
      <c r="AE849" s="229"/>
      <c r="AF849" s="229"/>
    </row>
    <row r="850" spans="1:32">
      <c r="A850" s="229"/>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c r="AA850" s="229"/>
      <c r="AB850" s="229"/>
      <c r="AC850" s="229"/>
      <c r="AD850" s="229"/>
      <c r="AE850" s="229"/>
      <c r="AF850" s="229"/>
    </row>
    <row r="851" spans="1:32">
      <c r="A851" s="229"/>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c r="AA851" s="229"/>
      <c r="AB851" s="229"/>
      <c r="AC851" s="229"/>
      <c r="AD851" s="229"/>
      <c r="AE851" s="229"/>
      <c r="AF851" s="229"/>
    </row>
    <row r="852" spans="1:32">
      <c r="A852" s="229"/>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c r="AA852" s="229"/>
      <c r="AB852" s="229"/>
      <c r="AC852" s="229"/>
      <c r="AD852" s="229"/>
      <c r="AE852" s="229"/>
      <c r="AF852" s="229"/>
    </row>
    <row r="853" spans="1:32">
      <c r="A853" s="229"/>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c r="AA853" s="229"/>
      <c r="AB853" s="229"/>
      <c r="AC853" s="229"/>
      <c r="AD853" s="229"/>
      <c r="AE853" s="229"/>
      <c r="AF853" s="229"/>
    </row>
    <row r="854" spans="1:32">
      <c r="A854" s="229"/>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c r="AA854" s="229"/>
      <c r="AB854" s="229"/>
      <c r="AC854" s="229"/>
      <c r="AD854" s="229"/>
      <c r="AE854" s="229"/>
      <c r="AF854" s="229"/>
    </row>
    <row r="855" spans="1:32">
      <c r="A855" s="229"/>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c r="AA855" s="229"/>
      <c r="AB855" s="229"/>
      <c r="AC855" s="229"/>
      <c r="AD855" s="229"/>
      <c r="AE855" s="229"/>
      <c r="AF855" s="229"/>
    </row>
    <row r="856" spans="1:32">
      <c r="A856" s="229"/>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c r="AA856" s="229"/>
      <c r="AB856" s="229"/>
      <c r="AC856" s="229"/>
      <c r="AD856" s="229"/>
      <c r="AE856" s="229"/>
      <c r="AF856" s="229"/>
    </row>
    <row r="857" spans="1:32">
      <c r="A857" s="229"/>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c r="AA857" s="229"/>
      <c r="AB857" s="229"/>
      <c r="AC857" s="229"/>
      <c r="AD857" s="229"/>
      <c r="AE857" s="229"/>
      <c r="AF857" s="229"/>
    </row>
    <row r="858" spans="1:32">
      <c r="A858" s="229"/>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c r="AB858" s="229"/>
      <c r="AC858" s="229"/>
      <c r="AD858" s="229"/>
      <c r="AE858" s="229"/>
      <c r="AF858" s="229"/>
    </row>
    <row r="859" spans="1:32">
      <c r="A859" s="229"/>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c r="AB859" s="229"/>
      <c r="AC859" s="229"/>
      <c r="AD859" s="229"/>
      <c r="AE859" s="229"/>
      <c r="AF859" s="229"/>
    </row>
    <row r="860" spans="1:32">
      <c r="A860" s="229"/>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row>
    <row r="861" spans="1:32">
      <c r="A861" s="229"/>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c r="AA861" s="229"/>
      <c r="AB861" s="229"/>
      <c r="AC861" s="229"/>
      <c r="AD861" s="229"/>
      <c r="AE861" s="229"/>
      <c r="AF861" s="229"/>
    </row>
    <row r="862" spans="1:32">
      <c r="A862" s="229"/>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c r="AA862" s="229"/>
      <c r="AB862" s="229"/>
      <c r="AC862" s="229"/>
      <c r="AD862" s="229"/>
      <c r="AE862" s="229"/>
      <c r="AF862" s="229"/>
    </row>
    <row r="863" spans="1:32">
      <c r="A863" s="229"/>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c r="AA863" s="229"/>
      <c r="AB863" s="229"/>
      <c r="AC863" s="229"/>
      <c r="AD863" s="229"/>
      <c r="AE863" s="229"/>
      <c r="AF863" s="229"/>
    </row>
    <row r="864" spans="1:32">
      <c r="A864" s="229"/>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c r="AA864" s="229"/>
      <c r="AB864" s="229"/>
      <c r="AC864" s="229"/>
      <c r="AD864" s="229"/>
      <c r="AE864" s="229"/>
      <c r="AF864" s="229"/>
    </row>
    <row r="865" spans="1:32">
      <c r="A865" s="229"/>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c r="AA865" s="229"/>
      <c r="AB865" s="229"/>
      <c r="AC865" s="229"/>
      <c r="AD865" s="229"/>
      <c r="AE865" s="229"/>
      <c r="AF865" s="229"/>
    </row>
    <row r="866" spans="1:32">
      <c r="A866" s="229"/>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c r="AA866" s="229"/>
      <c r="AB866" s="229"/>
      <c r="AC866" s="229"/>
      <c r="AD866" s="229"/>
      <c r="AE866" s="229"/>
      <c r="AF866" s="229"/>
    </row>
    <row r="867" spans="1:32">
      <c r="A867" s="229"/>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row>
    <row r="868" spans="1:32">
      <c r="A868" s="229"/>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row>
    <row r="869" spans="1:32">
      <c r="A869" s="229"/>
      <c r="B869" s="229"/>
      <c r="C869" s="229"/>
      <c r="D869" s="229"/>
      <c r="E869" s="229"/>
      <c r="F869" s="229"/>
      <c r="G869" s="229"/>
      <c r="H869" s="229"/>
      <c r="I869" s="229"/>
      <c r="J869" s="229"/>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row>
    <row r="870" spans="1:32">
      <c r="A870" s="229"/>
      <c r="B870" s="229"/>
      <c r="C870" s="229"/>
      <c r="D870" s="229"/>
      <c r="E870" s="229"/>
      <c r="F870" s="229"/>
      <c r="G870" s="229"/>
      <c r="H870" s="229"/>
      <c r="I870" s="229"/>
      <c r="J870" s="229"/>
      <c r="K870" s="229"/>
      <c r="L870" s="229"/>
      <c r="M870" s="229"/>
      <c r="N870" s="229"/>
      <c r="O870" s="229"/>
      <c r="P870" s="229"/>
      <c r="Q870" s="229"/>
      <c r="R870" s="229"/>
      <c r="S870" s="229"/>
      <c r="T870" s="229"/>
      <c r="U870" s="229"/>
      <c r="V870" s="229"/>
      <c r="W870" s="229"/>
      <c r="X870" s="229"/>
      <c r="Y870" s="229"/>
      <c r="Z870" s="229"/>
      <c r="AA870" s="229"/>
      <c r="AB870" s="229"/>
      <c r="AC870" s="229"/>
      <c r="AD870" s="229"/>
      <c r="AE870" s="229"/>
      <c r="AF870" s="229"/>
    </row>
    <row r="871" spans="1:32">
      <c r="A871" s="229"/>
      <c r="B871" s="229"/>
      <c r="C871" s="229"/>
      <c r="D871" s="229"/>
      <c r="E871" s="229"/>
      <c r="F871" s="229"/>
      <c r="G871" s="229"/>
      <c r="H871" s="229"/>
      <c r="I871" s="229"/>
      <c r="J871" s="229"/>
      <c r="K871" s="229"/>
      <c r="L871" s="229"/>
      <c r="M871" s="229"/>
      <c r="N871" s="229"/>
      <c r="O871" s="229"/>
      <c r="P871" s="229"/>
      <c r="Q871" s="229"/>
      <c r="R871" s="229"/>
      <c r="S871" s="229"/>
      <c r="T871" s="229"/>
      <c r="U871" s="229"/>
      <c r="V871" s="229"/>
      <c r="W871" s="229"/>
      <c r="X871" s="229"/>
      <c r="Y871" s="229"/>
      <c r="Z871" s="229"/>
      <c r="AA871" s="229"/>
      <c r="AB871" s="229"/>
      <c r="AC871" s="229"/>
      <c r="AD871" s="229"/>
      <c r="AE871" s="229"/>
      <c r="AF871" s="229"/>
    </row>
    <row r="872" spans="1:32">
      <c r="A872" s="229"/>
      <c r="B872" s="229"/>
      <c r="C872" s="229"/>
      <c r="D872" s="229"/>
      <c r="E872" s="229"/>
      <c r="F872" s="229"/>
      <c r="G872" s="229"/>
      <c r="H872" s="229"/>
      <c r="I872" s="229"/>
      <c r="J872" s="229"/>
      <c r="K872" s="229"/>
      <c r="L872" s="229"/>
      <c r="M872" s="229"/>
      <c r="N872" s="229"/>
      <c r="O872" s="229"/>
      <c r="P872" s="229"/>
      <c r="Q872" s="229"/>
      <c r="R872" s="229"/>
      <c r="S872" s="229"/>
      <c r="T872" s="229"/>
      <c r="U872" s="229"/>
      <c r="V872" s="229"/>
      <c r="W872" s="229"/>
      <c r="X872" s="229"/>
      <c r="Y872" s="229"/>
      <c r="Z872" s="229"/>
      <c r="AA872" s="229"/>
      <c r="AB872" s="229"/>
      <c r="AC872" s="229"/>
      <c r="AD872" s="229"/>
      <c r="AE872" s="229"/>
      <c r="AF872" s="229"/>
    </row>
    <row r="873" spans="1:32">
      <c r="A873" s="229"/>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c r="AA873" s="229"/>
      <c r="AB873" s="229"/>
      <c r="AC873" s="229"/>
      <c r="AD873" s="229"/>
      <c r="AE873" s="229"/>
      <c r="AF873" s="229"/>
    </row>
    <row r="874" spans="1:32">
      <c r="A874" s="229"/>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c r="AA874" s="229"/>
      <c r="AB874" s="229"/>
      <c r="AC874" s="229"/>
      <c r="AD874" s="229"/>
      <c r="AE874" s="229"/>
      <c r="AF874" s="229"/>
    </row>
    <row r="875" spans="1:32">
      <c r="A875" s="229"/>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c r="AA875" s="229"/>
      <c r="AB875" s="229"/>
      <c r="AC875" s="229"/>
      <c r="AD875" s="229"/>
      <c r="AE875" s="229"/>
      <c r="AF875" s="229"/>
    </row>
    <row r="876" spans="1:32">
      <c r="A876" s="229"/>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c r="AA876" s="229"/>
      <c r="AB876" s="229"/>
      <c r="AC876" s="229"/>
      <c r="AD876" s="229"/>
      <c r="AE876" s="229"/>
      <c r="AF876" s="229"/>
    </row>
    <row r="877" spans="1:32">
      <c r="A877" s="229"/>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c r="AA877" s="229"/>
      <c r="AB877" s="229"/>
      <c r="AC877" s="229"/>
      <c r="AD877" s="229"/>
      <c r="AE877" s="229"/>
      <c r="AF877" s="229"/>
    </row>
    <row r="878" spans="1:32">
      <c r="A878" s="229"/>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c r="AA878" s="229"/>
      <c r="AB878" s="229"/>
      <c r="AC878" s="229"/>
      <c r="AD878" s="229"/>
      <c r="AE878" s="229"/>
      <c r="AF878" s="229"/>
    </row>
    <row r="879" spans="1:32">
      <c r="A879" s="229"/>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c r="AA879" s="229"/>
      <c r="AB879" s="229"/>
      <c r="AC879" s="229"/>
      <c r="AD879" s="229"/>
      <c r="AE879" s="229"/>
      <c r="AF879" s="229"/>
    </row>
    <row r="880" spans="1:32">
      <c r="A880" s="229"/>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c r="AA880" s="229"/>
      <c r="AB880" s="229"/>
      <c r="AC880" s="229"/>
      <c r="AD880" s="229"/>
      <c r="AE880" s="229"/>
      <c r="AF880" s="229"/>
    </row>
    <row r="881" spans="1:32">
      <c r="A881" s="229"/>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c r="AA881" s="229"/>
      <c r="AB881" s="229"/>
      <c r="AC881" s="229"/>
      <c r="AD881" s="229"/>
      <c r="AE881" s="229"/>
      <c r="AF881" s="229"/>
    </row>
    <row r="882" spans="1:32">
      <c r="A882" s="229"/>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c r="AA882" s="229"/>
      <c r="AB882" s="229"/>
      <c r="AC882" s="229"/>
      <c r="AD882" s="229"/>
      <c r="AE882" s="229"/>
      <c r="AF882" s="229"/>
    </row>
    <row r="883" spans="1:32">
      <c r="A883" s="229"/>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c r="AA883" s="229"/>
      <c r="AB883" s="229"/>
      <c r="AC883" s="229"/>
      <c r="AD883" s="229"/>
      <c r="AE883" s="229"/>
      <c r="AF883" s="229"/>
    </row>
    <row r="884" spans="1:32">
      <c r="A884" s="229"/>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c r="AA884" s="229"/>
      <c r="AB884" s="229"/>
      <c r="AC884" s="229"/>
      <c r="AD884" s="229"/>
      <c r="AE884" s="229"/>
      <c r="AF884" s="229"/>
    </row>
    <row r="885" spans="1:32">
      <c r="A885" s="229"/>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c r="AA885" s="229"/>
      <c r="AB885" s="229"/>
      <c r="AC885" s="229"/>
      <c r="AD885" s="229"/>
      <c r="AE885" s="229"/>
      <c r="AF885" s="229"/>
    </row>
    <row r="886" spans="1:32">
      <c r="A886" s="229"/>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c r="AA886" s="229"/>
      <c r="AB886" s="229"/>
      <c r="AC886" s="229"/>
      <c r="AD886" s="229"/>
      <c r="AE886" s="229"/>
      <c r="AF886" s="229"/>
    </row>
    <row r="887" spans="1:32">
      <c r="A887" s="229"/>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c r="AA887" s="229"/>
      <c r="AB887" s="229"/>
      <c r="AC887" s="229"/>
      <c r="AD887" s="229"/>
      <c r="AE887" s="229"/>
      <c r="AF887" s="229"/>
    </row>
    <row r="888" spans="1:32">
      <c r="A888" s="229"/>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c r="AA888" s="229"/>
      <c r="AB888" s="229"/>
      <c r="AC888" s="229"/>
      <c r="AD888" s="229"/>
      <c r="AE888" s="229"/>
      <c r="AF888" s="229"/>
    </row>
    <row r="889" spans="1:32">
      <c r="A889" s="229"/>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c r="AA889" s="229"/>
      <c r="AB889" s="229"/>
      <c r="AC889" s="229"/>
      <c r="AD889" s="229"/>
      <c r="AE889" s="229"/>
      <c r="AF889" s="229"/>
    </row>
    <row r="890" spans="1:32">
      <c r="A890" s="229"/>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c r="AA890" s="229"/>
      <c r="AB890" s="229"/>
      <c r="AC890" s="229"/>
      <c r="AD890" s="229"/>
      <c r="AE890" s="229"/>
      <c r="AF890" s="229"/>
    </row>
    <row r="891" spans="1:32">
      <c r="A891" s="229"/>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c r="AA891" s="229"/>
      <c r="AB891" s="229"/>
      <c r="AC891" s="229"/>
      <c r="AD891" s="229"/>
      <c r="AE891" s="229"/>
      <c r="AF891" s="229"/>
    </row>
    <row r="892" spans="1:32">
      <c r="A892" s="229"/>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c r="AA892" s="229"/>
      <c r="AB892" s="229"/>
      <c r="AC892" s="229"/>
      <c r="AD892" s="229"/>
      <c r="AE892" s="229"/>
      <c r="AF892" s="229"/>
    </row>
    <row r="893" spans="1:32">
      <c r="A893" s="229"/>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c r="AA893" s="229"/>
      <c r="AB893" s="229"/>
      <c r="AC893" s="229"/>
      <c r="AD893" s="229"/>
      <c r="AE893" s="229"/>
      <c r="AF893" s="229"/>
    </row>
    <row r="894" spans="1:32">
      <c r="A894" s="229"/>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c r="AA894" s="229"/>
      <c r="AB894" s="229"/>
      <c r="AC894" s="229"/>
      <c r="AD894" s="229"/>
      <c r="AE894" s="229"/>
      <c r="AF894" s="229"/>
    </row>
    <row r="895" spans="1:32">
      <c r="A895" s="229"/>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c r="AA895" s="229"/>
      <c r="AB895" s="229"/>
      <c r="AC895" s="229"/>
      <c r="AD895" s="229"/>
      <c r="AE895" s="229"/>
      <c r="AF895" s="229"/>
    </row>
    <row r="896" spans="1:32">
      <c r="A896" s="229"/>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c r="AA896" s="229"/>
      <c r="AB896" s="229"/>
      <c r="AC896" s="229"/>
      <c r="AD896" s="229"/>
      <c r="AE896" s="229"/>
      <c r="AF896" s="229"/>
    </row>
    <row r="897" spans="1:32">
      <c r="A897" s="229"/>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c r="AA897" s="229"/>
      <c r="AB897" s="229"/>
      <c r="AC897" s="229"/>
      <c r="AD897" s="229"/>
      <c r="AE897" s="229"/>
      <c r="AF897" s="229"/>
    </row>
    <row r="898" spans="1:32">
      <c r="A898" s="229"/>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row>
    <row r="899" spans="1:32">
      <c r="A899" s="229"/>
      <c r="B899" s="229"/>
      <c r="C899" s="229"/>
      <c r="D899" s="229"/>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row>
    <row r="900" spans="1:32">
      <c r="A900" s="229"/>
      <c r="B900" s="229"/>
      <c r="C900" s="229"/>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row>
    <row r="901" spans="1:32">
      <c r="A901" s="229"/>
      <c r="B901" s="229"/>
      <c r="C901" s="229"/>
      <c r="D901" s="229"/>
      <c r="E901" s="229"/>
      <c r="F901" s="229"/>
      <c r="G901" s="229"/>
      <c r="H901" s="229"/>
      <c r="I901" s="229"/>
      <c r="J901" s="229"/>
      <c r="K901" s="229"/>
      <c r="L901" s="229"/>
      <c r="M901" s="229"/>
      <c r="N901" s="229"/>
      <c r="O901" s="229"/>
      <c r="P901" s="229"/>
      <c r="Q901" s="229"/>
      <c r="R901" s="229"/>
      <c r="S901" s="229"/>
      <c r="T901" s="229"/>
      <c r="U901" s="229"/>
      <c r="V901" s="229"/>
      <c r="W901" s="229"/>
      <c r="X901" s="229"/>
      <c r="Y901" s="229"/>
      <c r="Z901" s="229"/>
      <c r="AA901" s="229"/>
      <c r="AB901" s="229"/>
      <c r="AC901" s="229"/>
      <c r="AD901" s="229"/>
      <c r="AE901" s="229"/>
      <c r="AF901" s="229"/>
    </row>
    <row r="902" spans="1:32">
      <c r="A902" s="229"/>
      <c r="B902" s="229"/>
      <c r="C902" s="229"/>
      <c r="D902" s="229"/>
      <c r="E902" s="229"/>
      <c r="F902" s="229"/>
      <c r="G902" s="229"/>
      <c r="H902" s="229"/>
      <c r="I902" s="229"/>
      <c r="J902" s="229"/>
      <c r="K902" s="229"/>
      <c r="L902" s="229"/>
      <c r="M902" s="229"/>
      <c r="N902" s="229"/>
      <c r="O902" s="229"/>
      <c r="P902" s="229"/>
      <c r="Q902" s="229"/>
      <c r="R902" s="229"/>
      <c r="S902" s="229"/>
      <c r="T902" s="229"/>
      <c r="U902" s="229"/>
      <c r="V902" s="229"/>
      <c r="W902" s="229"/>
      <c r="X902" s="229"/>
      <c r="Y902" s="229"/>
      <c r="Z902" s="229"/>
      <c r="AA902" s="229"/>
      <c r="AB902" s="229"/>
      <c r="AC902" s="229"/>
      <c r="AD902" s="229"/>
      <c r="AE902" s="229"/>
      <c r="AF902" s="229"/>
    </row>
    <row r="903" spans="1:32">
      <c r="A903" s="229"/>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c r="AA903" s="229"/>
      <c r="AB903" s="229"/>
      <c r="AC903" s="229"/>
      <c r="AD903" s="229"/>
      <c r="AE903" s="229"/>
      <c r="AF903" s="229"/>
    </row>
    <row r="904" spans="1:32">
      <c r="A904" s="229"/>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c r="AA904" s="229"/>
      <c r="AB904" s="229"/>
      <c r="AC904" s="229"/>
      <c r="AD904" s="229"/>
      <c r="AE904" s="229"/>
      <c r="AF904" s="229"/>
    </row>
    <row r="905" spans="1:32">
      <c r="A905" s="229"/>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c r="AA905" s="229"/>
      <c r="AB905" s="229"/>
      <c r="AC905" s="229"/>
      <c r="AD905" s="229"/>
      <c r="AE905" s="229"/>
      <c r="AF905" s="229"/>
    </row>
    <row r="906" spans="1:32">
      <c r="A906" s="229"/>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c r="AA906" s="229"/>
      <c r="AB906" s="229"/>
      <c r="AC906" s="229"/>
      <c r="AD906" s="229"/>
      <c r="AE906" s="229"/>
      <c r="AF906" s="229"/>
    </row>
    <row r="907" spans="1:32">
      <c r="A907" s="229"/>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c r="AA907" s="229"/>
      <c r="AB907" s="229"/>
      <c r="AC907" s="229"/>
      <c r="AD907" s="229"/>
      <c r="AE907" s="229"/>
      <c r="AF907" s="229"/>
    </row>
    <row r="908" spans="1:32">
      <c r="A908" s="229"/>
      <c r="B908" s="229"/>
      <c r="C908" s="229"/>
      <c r="D908" s="229"/>
      <c r="E908" s="229"/>
      <c r="F908" s="229"/>
      <c r="G908" s="229"/>
      <c r="H908" s="229"/>
      <c r="I908" s="229"/>
      <c r="J908" s="229"/>
      <c r="K908" s="229"/>
      <c r="L908" s="229"/>
      <c r="M908" s="229"/>
      <c r="N908" s="229"/>
      <c r="O908" s="229"/>
      <c r="P908" s="229"/>
      <c r="Q908" s="229"/>
      <c r="R908" s="229"/>
      <c r="S908" s="229"/>
      <c r="T908" s="229"/>
      <c r="U908" s="229"/>
      <c r="V908" s="229"/>
      <c r="W908" s="229"/>
      <c r="X908" s="229"/>
      <c r="Y908" s="229"/>
      <c r="Z908" s="229"/>
      <c r="AA908" s="229"/>
      <c r="AB908" s="229"/>
      <c r="AC908" s="229"/>
      <c r="AD908" s="229"/>
      <c r="AE908" s="229"/>
      <c r="AF908" s="229"/>
    </row>
    <row r="909" spans="1:32">
      <c r="A909" s="229"/>
      <c r="B909" s="229"/>
      <c r="C909" s="229"/>
      <c r="D909" s="229"/>
      <c r="E909" s="229"/>
      <c r="F909" s="229"/>
      <c r="G909" s="229"/>
      <c r="H909" s="229"/>
      <c r="I909" s="229"/>
      <c r="J909" s="229"/>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row>
    <row r="910" spans="1:32">
      <c r="A910" s="229"/>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row>
    <row r="911" spans="1:32">
      <c r="A911" s="229"/>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9"/>
      <c r="AA911" s="229"/>
      <c r="AB911" s="229"/>
      <c r="AC911" s="229"/>
      <c r="AD911" s="229"/>
      <c r="AE911" s="229"/>
      <c r="AF911" s="229"/>
    </row>
    <row r="912" spans="1:32">
      <c r="A912" s="229"/>
      <c r="B912" s="229"/>
      <c r="C912" s="229"/>
      <c r="D912" s="229"/>
      <c r="E912" s="229"/>
      <c r="F912" s="229"/>
      <c r="G912" s="229"/>
      <c r="H912" s="229"/>
      <c r="I912" s="229"/>
      <c r="J912" s="229"/>
      <c r="K912" s="229"/>
      <c r="L912" s="229"/>
      <c r="M912" s="229"/>
      <c r="N912" s="229"/>
      <c r="O912" s="229"/>
      <c r="P912" s="229"/>
      <c r="Q912" s="229"/>
      <c r="R912" s="229"/>
      <c r="S912" s="229"/>
      <c r="T912" s="229"/>
      <c r="U912" s="229"/>
      <c r="V912" s="229"/>
      <c r="W912" s="229"/>
      <c r="X912" s="229"/>
      <c r="Y912" s="229"/>
      <c r="Z912" s="229"/>
      <c r="AA912" s="229"/>
      <c r="AB912" s="229"/>
      <c r="AC912" s="229"/>
      <c r="AD912" s="229"/>
      <c r="AE912" s="229"/>
      <c r="AF912" s="229"/>
    </row>
    <row r="913" spans="1:32">
      <c r="A913" s="229"/>
      <c r="B913" s="229"/>
      <c r="C913" s="229"/>
      <c r="D913" s="229"/>
      <c r="E913" s="229"/>
      <c r="F913" s="229"/>
      <c r="G913" s="229"/>
      <c r="H913" s="229"/>
      <c r="I913" s="229"/>
      <c r="J913" s="229"/>
      <c r="K913" s="229"/>
      <c r="L913" s="229"/>
      <c r="M913" s="229"/>
      <c r="N913" s="229"/>
      <c r="O913" s="229"/>
      <c r="P913" s="229"/>
      <c r="Q913" s="229"/>
      <c r="R913" s="229"/>
      <c r="S913" s="229"/>
      <c r="T913" s="229"/>
      <c r="U913" s="229"/>
      <c r="V913" s="229"/>
      <c r="W913" s="229"/>
      <c r="X913" s="229"/>
      <c r="Y913" s="229"/>
      <c r="Z913" s="229"/>
      <c r="AA913" s="229"/>
      <c r="AB913" s="229"/>
      <c r="AC913" s="229"/>
      <c r="AD913" s="229"/>
      <c r="AE913" s="229"/>
      <c r="AF913" s="229"/>
    </row>
    <row r="914" spans="1:32">
      <c r="A914" s="229"/>
      <c r="B914" s="229"/>
      <c r="C914" s="229"/>
      <c r="D914" s="229"/>
      <c r="E914" s="229"/>
      <c r="F914" s="229"/>
      <c r="G914" s="229"/>
      <c r="H914" s="229"/>
      <c r="I914" s="229"/>
      <c r="J914" s="229"/>
      <c r="K914" s="229"/>
      <c r="L914" s="229"/>
      <c r="M914" s="229"/>
      <c r="N914" s="229"/>
      <c r="O914" s="229"/>
      <c r="P914" s="229"/>
      <c r="Q914" s="229"/>
      <c r="R914" s="229"/>
      <c r="S914" s="229"/>
      <c r="T914" s="229"/>
      <c r="U914" s="229"/>
      <c r="V914" s="229"/>
      <c r="W914" s="229"/>
      <c r="X914" s="229"/>
      <c r="Y914" s="229"/>
      <c r="Z914" s="229"/>
      <c r="AA914" s="229"/>
      <c r="AB914" s="229"/>
      <c r="AC914" s="229"/>
      <c r="AD914" s="229"/>
      <c r="AE914" s="229"/>
      <c r="AF914" s="229"/>
    </row>
    <row r="915" spans="1:32">
      <c r="A915" s="229"/>
      <c r="B915" s="229"/>
      <c r="C915" s="229"/>
      <c r="D915" s="229"/>
      <c r="E915" s="229"/>
      <c r="F915" s="229"/>
      <c r="G915" s="229"/>
      <c r="H915" s="229"/>
      <c r="I915" s="229"/>
      <c r="J915" s="229"/>
      <c r="K915" s="229"/>
      <c r="L915" s="229"/>
      <c r="M915" s="229"/>
      <c r="N915" s="229"/>
      <c r="O915" s="229"/>
      <c r="P915" s="229"/>
      <c r="Q915" s="229"/>
      <c r="R915" s="229"/>
      <c r="S915" s="229"/>
      <c r="T915" s="229"/>
      <c r="U915" s="229"/>
      <c r="V915" s="229"/>
      <c r="W915" s="229"/>
      <c r="X915" s="229"/>
      <c r="Y915" s="229"/>
      <c r="Z915" s="229"/>
      <c r="AA915" s="229"/>
      <c r="AB915" s="229"/>
      <c r="AC915" s="229"/>
      <c r="AD915" s="229"/>
      <c r="AE915" s="229"/>
      <c r="AF915" s="229"/>
    </row>
    <row r="916" spans="1:32">
      <c r="A916" s="229"/>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c r="AA916" s="229"/>
      <c r="AB916" s="229"/>
      <c r="AC916" s="229"/>
      <c r="AD916" s="229"/>
      <c r="AE916" s="229"/>
      <c r="AF916" s="229"/>
    </row>
    <row r="917" spans="1:32">
      <c r="A917" s="229"/>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c r="AA917" s="229"/>
      <c r="AB917" s="229"/>
      <c r="AC917" s="229"/>
      <c r="AD917" s="229"/>
      <c r="AE917" s="229"/>
      <c r="AF917" s="229"/>
    </row>
    <row r="918" spans="1:32">
      <c r="A918" s="229"/>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row>
    <row r="919" spans="1:32">
      <c r="A919" s="229"/>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row>
    <row r="920" spans="1:32">
      <c r="A920" s="229"/>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row>
    <row r="921" spans="1:32">
      <c r="A921" s="229"/>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row>
    <row r="922" spans="1:32">
      <c r="A922" s="229"/>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c r="AA922" s="229"/>
      <c r="AB922" s="229"/>
      <c r="AC922" s="229"/>
      <c r="AD922" s="229"/>
      <c r="AE922" s="229"/>
      <c r="AF922" s="229"/>
    </row>
    <row r="923" spans="1:32">
      <c r="A923" s="229"/>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c r="AA923" s="229"/>
      <c r="AB923" s="229"/>
      <c r="AC923" s="229"/>
      <c r="AD923" s="229"/>
      <c r="AE923" s="229"/>
      <c r="AF923" s="229"/>
    </row>
    <row r="924" spans="1:32">
      <c r="A924" s="229"/>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c r="AA924" s="229"/>
      <c r="AB924" s="229"/>
      <c r="AC924" s="229"/>
      <c r="AD924" s="229"/>
      <c r="AE924" s="229"/>
      <c r="AF924" s="229"/>
    </row>
    <row r="925" spans="1:32">
      <c r="A925" s="229"/>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c r="AA925" s="229"/>
      <c r="AB925" s="229"/>
      <c r="AC925" s="229"/>
      <c r="AD925" s="229"/>
      <c r="AE925" s="229"/>
      <c r="AF925" s="229"/>
    </row>
    <row r="926" spans="1:32">
      <c r="A926" s="229"/>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c r="AA926" s="229"/>
      <c r="AB926" s="229"/>
      <c r="AC926" s="229"/>
      <c r="AD926" s="229"/>
      <c r="AE926" s="229"/>
      <c r="AF926" s="229"/>
    </row>
    <row r="927" spans="1:32">
      <c r="A927" s="229"/>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c r="AA927" s="229"/>
      <c r="AB927" s="229"/>
      <c r="AC927" s="229"/>
      <c r="AD927" s="229"/>
      <c r="AE927" s="229"/>
      <c r="AF927" s="229"/>
    </row>
    <row r="928" spans="1:32">
      <c r="A928" s="229"/>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c r="AA928" s="229"/>
      <c r="AB928" s="229"/>
      <c r="AC928" s="229"/>
      <c r="AD928" s="229"/>
      <c r="AE928" s="229"/>
      <c r="AF928" s="229"/>
    </row>
    <row r="929" spans="1:32">
      <c r="A929" s="229"/>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c r="AA929" s="229"/>
      <c r="AB929" s="229"/>
      <c r="AC929" s="229"/>
      <c r="AD929" s="229"/>
      <c r="AE929" s="229"/>
      <c r="AF929" s="229"/>
    </row>
    <row r="930" spans="1:32">
      <c r="A930" s="229"/>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c r="AA930" s="229"/>
      <c r="AB930" s="229"/>
      <c r="AC930" s="229"/>
      <c r="AD930" s="229"/>
      <c r="AE930" s="229"/>
      <c r="AF930" s="229"/>
    </row>
    <row r="931" spans="1:32">
      <c r="A931" s="229"/>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c r="AA931" s="229"/>
      <c r="AB931" s="229"/>
      <c r="AC931" s="229"/>
      <c r="AD931" s="229"/>
      <c r="AE931" s="229"/>
      <c r="AF931" s="229"/>
    </row>
    <row r="932" spans="1:32">
      <c r="A932" s="229"/>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c r="AA932" s="229"/>
      <c r="AB932" s="229"/>
      <c r="AC932" s="229"/>
      <c r="AD932" s="229"/>
      <c r="AE932" s="229"/>
      <c r="AF932" s="229"/>
    </row>
    <row r="933" spans="1:32">
      <c r="A933" s="229"/>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c r="AA933" s="229"/>
      <c r="AB933" s="229"/>
      <c r="AC933" s="229"/>
      <c r="AD933" s="229"/>
      <c r="AE933" s="229"/>
      <c r="AF933" s="229"/>
    </row>
    <row r="934" spans="1:32">
      <c r="A934" s="229"/>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row>
    <row r="935" spans="1:32">
      <c r="A935" s="229"/>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c r="AA935" s="229"/>
      <c r="AB935" s="229"/>
      <c r="AC935" s="229"/>
      <c r="AD935" s="229"/>
      <c r="AE935" s="229"/>
      <c r="AF935" s="229"/>
    </row>
    <row r="936" spans="1:32">
      <c r="A936" s="229"/>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c r="AA936" s="229"/>
      <c r="AB936" s="229"/>
      <c r="AC936" s="229"/>
      <c r="AD936" s="229"/>
      <c r="AE936" s="229"/>
      <c r="AF936" s="229"/>
    </row>
    <row r="937" spans="1:32">
      <c r="A937" s="229"/>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c r="AA937" s="229"/>
      <c r="AB937" s="229"/>
      <c r="AC937" s="229"/>
      <c r="AD937" s="229"/>
      <c r="AE937" s="229"/>
      <c r="AF937" s="229"/>
    </row>
    <row r="938" spans="1:32">
      <c r="A938" s="229"/>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c r="AA938" s="229"/>
      <c r="AB938" s="229"/>
      <c r="AC938" s="229"/>
      <c r="AD938" s="229"/>
      <c r="AE938" s="229"/>
      <c r="AF938" s="229"/>
    </row>
    <row r="939" spans="1:32">
      <c r="A939" s="229"/>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c r="AA939" s="229"/>
      <c r="AB939" s="229"/>
      <c r="AC939" s="229"/>
      <c r="AD939" s="229"/>
      <c r="AE939" s="229"/>
      <c r="AF939" s="229"/>
    </row>
    <row r="940" spans="1:32">
      <c r="A940" s="229"/>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c r="AA940" s="229"/>
      <c r="AB940" s="229"/>
      <c r="AC940" s="229"/>
      <c r="AD940" s="229"/>
      <c r="AE940" s="229"/>
      <c r="AF940" s="229"/>
    </row>
    <row r="941" spans="1:32">
      <c r="A941" s="229"/>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c r="AA941" s="229"/>
      <c r="AB941" s="229"/>
      <c r="AC941" s="229"/>
      <c r="AD941" s="229"/>
      <c r="AE941" s="229"/>
      <c r="AF941" s="229"/>
    </row>
    <row r="942" spans="1:32">
      <c r="A942" s="229"/>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c r="AA942" s="229"/>
      <c r="AB942" s="229"/>
      <c r="AC942" s="229"/>
      <c r="AD942" s="229"/>
      <c r="AE942" s="229"/>
      <c r="AF942" s="229"/>
    </row>
    <row r="943" spans="1:32">
      <c r="A943" s="229"/>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c r="AA943" s="229"/>
      <c r="AB943" s="229"/>
      <c r="AC943" s="229"/>
      <c r="AD943" s="229"/>
      <c r="AE943" s="229"/>
      <c r="AF943" s="229"/>
    </row>
    <row r="944" spans="1:32">
      <c r="A944" s="229"/>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row>
    <row r="945" spans="1:32">
      <c r="A945" s="229"/>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row>
    <row r="946" spans="1:32">
      <c r="A946" s="229"/>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c r="AA946" s="229"/>
      <c r="AB946" s="229"/>
      <c r="AC946" s="229"/>
      <c r="AD946" s="229"/>
      <c r="AE946" s="229"/>
      <c r="AF946" s="229"/>
    </row>
    <row r="947" spans="1:32">
      <c r="A947" s="229"/>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c r="AA947" s="229"/>
      <c r="AB947" s="229"/>
      <c r="AC947" s="229"/>
      <c r="AD947" s="229"/>
      <c r="AE947" s="229"/>
      <c r="AF947" s="229"/>
    </row>
    <row r="948" spans="1:32">
      <c r="A948" s="229"/>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row>
    <row r="949" spans="1:32">
      <c r="A949" s="229"/>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row>
    <row r="950" spans="1:32">
      <c r="A950" s="229"/>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c r="AA950" s="229"/>
      <c r="AB950" s="229"/>
      <c r="AC950" s="229"/>
      <c r="AD950" s="229"/>
      <c r="AE950" s="229"/>
      <c r="AF950" s="229"/>
    </row>
    <row r="951" spans="1:32">
      <c r="A951" s="229"/>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c r="AA951" s="229"/>
      <c r="AB951" s="229"/>
      <c r="AC951" s="229"/>
      <c r="AD951" s="229"/>
      <c r="AE951" s="229"/>
      <c r="AF951" s="229"/>
    </row>
    <row r="952" spans="1:32">
      <c r="A952" s="229"/>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row>
    <row r="953" spans="1:32">
      <c r="A953" s="229"/>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row>
    <row r="954" spans="1:32">
      <c r="A954" s="229"/>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row>
    <row r="955" spans="1:32">
      <c r="A955" s="229"/>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c r="AA955" s="229"/>
      <c r="AB955" s="229"/>
      <c r="AC955" s="229"/>
      <c r="AD955" s="229"/>
      <c r="AE955" s="229"/>
      <c r="AF955" s="229"/>
    </row>
    <row r="956" spans="1:32">
      <c r="A956" s="229"/>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c r="AA956" s="229"/>
      <c r="AB956" s="229"/>
      <c r="AC956" s="229"/>
      <c r="AD956" s="229"/>
      <c r="AE956" s="229"/>
      <c r="AF956" s="229"/>
    </row>
    <row r="957" spans="1:32">
      <c r="A957" s="229"/>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row>
    <row r="958" spans="1:32">
      <c r="A958" s="229"/>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row>
    <row r="959" spans="1:32">
      <c r="A959" s="229"/>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row>
    <row r="960" spans="1:32">
      <c r="A960" s="229"/>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row>
    <row r="961" spans="1:32">
      <c r="A961" s="229"/>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row>
    <row r="962" spans="1:32">
      <c r="A962" s="229"/>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row>
    <row r="963" spans="1:32">
      <c r="A963" s="229"/>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row>
    <row r="964" spans="1:32">
      <c r="A964" s="229"/>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c r="AA964" s="229"/>
      <c r="AB964" s="229"/>
      <c r="AC964" s="229"/>
      <c r="AD964" s="229"/>
      <c r="AE964" s="229"/>
      <c r="AF964" s="229"/>
    </row>
    <row r="965" spans="1:32">
      <c r="A965" s="229"/>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c r="AA965" s="229"/>
      <c r="AB965" s="229"/>
      <c r="AC965" s="229"/>
      <c r="AD965" s="229"/>
      <c r="AE965" s="229"/>
      <c r="AF965" s="229"/>
    </row>
    <row r="966" spans="1:32">
      <c r="A966" s="229"/>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c r="AA966" s="229"/>
      <c r="AB966" s="229"/>
      <c r="AC966" s="229"/>
      <c r="AD966" s="229"/>
      <c r="AE966" s="229"/>
      <c r="AF966" s="229"/>
    </row>
    <row r="967" spans="1:32">
      <c r="A967" s="229"/>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c r="AA967" s="229"/>
      <c r="AB967" s="229"/>
      <c r="AC967" s="229"/>
      <c r="AD967" s="229"/>
      <c r="AE967" s="229"/>
      <c r="AF967" s="229"/>
    </row>
    <row r="968" spans="1:32">
      <c r="A968" s="229"/>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c r="AA968" s="229"/>
      <c r="AB968" s="229"/>
      <c r="AC968" s="229"/>
      <c r="AD968" s="229"/>
      <c r="AE968" s="229"/>
      <c r="AF968" s="229"/>
    </row>
    <row r="969" spans="1:32">
      <c r="A969" s="229"/>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c r="AA969" s="229"/>
      <c r="AB969" s="229"/>
      <c r="AC969" s="229"/>
      <c r="AD969" s="229"/>
      <c r="AE969" s="229"/>
      <c r="AF969" s="229"/>
    </row>
    <row r="970" spans="1:32">
      <c r="A970" s="229"/>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c r="AA970" s="229"/>
      <c r="AB970" s="229"/>
      <c r="AC970" s="229"/>
      <c r="AD970" s="229"/>
      <c r="AE970" s="229"/>
      <c r="AF970" s="229"/>
    </row>
    <row r="971" spans="1:32">
      <c r="A971" s="229"/>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c r="AA971" s="229"/>
      <c r="AB971" s="229"/>
      <c r="AC971" s="229"/>
      <c r="AD971" s="229"/>
      <c r="AE971" s="229"/>
      <c r="AF971" s="229"/>
    </row>
    <row r="972" spans="1:32">
      <c r="A972" s="229"/>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c r="AA972" s="229"/>
      <c r="AB972" s="229"/>
      <c r="AC972" s="229"/>
      <c r="AD972" s="229"/>
      <c r="AE972" s="229"/>
      <c r="AF972" s="229"/>
    </row>
    <row r="973" spans="1:32">
      <c r="A973" s="229"/>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c r="AA973" s="229"/>
      <c r="AB973" s="229"/>
      <c r="AC973" s="229"/>
      <c r="AD973" s="229"/>
      <c r="AE973" s="229"/>
      <c r="AF973" s="229"/>
    </row>
    <row r="974" spans="1:32">
      <c r="A974" s="229"/>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c r="AA974" s="229"/>
      <c r="AB974" s="229"/>
      <c r="AC974" s="229"/>
      <c r="AD974" s="229"/>
      <c r="AE974" s="229"/>
      <c r="AF974" s="229"/>
    </row>
    <row r="975" spans="1:32">
      <c r="A975" s="229"/>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c r="AA975" s="229"/>
      <c r="AB975" s="229"/>
      <c r="AC975" s="229"/>
      <c r="AD975" s="229"/>
      <c r="AE975" s="229"/>
      <c r="AF975" s="229"/>
    </row>
    <row r="976" spans="1:32">
      <c r="A976" s="229"/>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c r="AA976" s="229"/>
      <c r="AB976" s="229"/>
      <c r="AC976" s="229"/>
      <c r="AD976" s="229"/>
      <c r="AE976" s="229"/>
      <c r="AF976" s="229"/>
    </row>
    <row r="977" spans="1:32">
      <c r="A977" s="229"/>
      <c r="B977" s="229"/>
      <c r="C977" s="229"/>
      <c r="D977" s="229"/>
      <c r="E977" s="229"/>
      <c r="F977" s="229"/>
      <c r="G977" s="229"/>
      <c r="H977" s="229"/>
      <c r="I977" s="229"/>
      <c r="J977" s="229"/>
      <c r="K977" s="229"/>
      <c r="L977" s="229"/>
      <c r="M977" s="229"/>
      <c r="N977" s="229"/>
      <c r="O977" s="229"/>
      <c r="P977" s="229"/>
      <c r="Q977" s="229"/>
      <c r="R977" s="229"/>
      <c r="S977" s="229"/>
      <c r="T977" s="229"/>
      <c r="U977" s="229"/>
      <c r="V977" s="229"/>
      <c r="W977" s="229"/>
      <c r="X977" s="229"/>
      <c r="Y977" s="229"/>
      <c r="Z977" s="229"/>
      <c r="AA977" s="229"/>
      <c r="AB977" s="229"/>
      <c r="AC977" s="229"/>
      <c r="AD977" s="229"/>
      <c r="AE977" s="229"/>
      <c r="AF977" s="229"/>
    </row>
    <row r="978" spans="1:32">
      <c r="A978" s="229"/>
      <c r="B978" s="229"/>
      <c r="C978" s="229"/>
      <c r="D978" s="229"/>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c r="AA978" s="229"/>
      <c r="AB978" s="229"/>
      <c r="AC978" s="229"/>
      <c r="AD978" s="229"/>
      <c r="AE978" s="229"/>
      <c r="AF978" s="229"/>
    </row>
    <row r="979" spans="1:32">
      <c r="A979" s="229"/>
      <c r="B979" s="229"/>
      <c r="C979" s="229"/>
      <c r="D979" s="229"/>
      <c r="E979" s="229"/>
      <c r="F979" s="229"/>
      <c r="G979" s="229"/>
      <c r="H979" s="229"/>
      <c r="I979" s="229"/>
      <c r="J979" s="229"/>
      <c r="K979" s="229"/>
      <c r="L979" s="229"/>
      <c r="M979" s="229"/>
      <c r="N979" s="229"/>
      <c r="O979" s="229"/>
      <c r="P979" s="229"/>
      <c r="Q979" s="229"/>
      <c r="R979" s="229"/>
      <c r="S979" s="229"/>
      <c r="T979" s="229"/>
      <c r="U979" s="229"/>
      <c r="V979" s="229"/>
      <c r="W979" s="229"/>
      <c r="X979" s="229"/>
      <c r="Y979" s="229"/>
      <c r="Z979" s="229"/>
      <c r="AA979" s="229"/>
      <c r="AB979" s="229"/>
      <c r="AC979" s="229"/>
      <c r="AD979" s="229"/>
      <c r="AE979" s="229"/>
      <c r="AF979" s="229"/>
    </row>
    <row r="980" spans="1:32">
      <c r="A980" s="229"/>
      <c r="B980" s="229"/>
      <c r="C980" s="229"/>
      <c r="D980" s="229"/>
      <c r="E980" s="229"/>
      <c r="F980" s="229"/>
      <c r="G980" s="229"/>
      <c r="H980" s="229"/>
      <c r="I980" s="229"/>
      <c r="J980" s="229"/>
      <c r="K980" s="229"/>
      <c r="L980" s="229"/>
      <c r="M980" s="229"/>
      <c r="N980" s="229"/>
      <c r="O980" s="229"/>
      <c r="P980" s="229"/>
      <c r="Q980" s="229"/>
      <c r="R980" s="229"/>
      <c r="S980" s="229"/>
      <c r="T980" s="229"/>
      <c r="U980" s="229"/>
      <c r="V980" s="229"/>
      <c r="W980" s="229"/>
      <c r="X980" s="229"/>
      <c r="Y980" s="229"/>
      <c r="Z980" s="229"/>
      <c r="AA980" s="229"/>
      <c r="AB980" s="229"/>
      <c r="AC980" s="229"/>
      <c r="AD980" s="229"/>
      <c r="AE980" s="229"/>
      <c r="AF980" s="229"/>
    </row>
    <row r="981" spans="1:32">
      <c r="A981" s="229"/>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c r="AA981" s="229"/>
      <c r="AB981" s="229"/>
      <c r="AC981" s="229"/>
      <c r="AD981" s="229"/>
      <c r="AE981" s="229"/>
      <c r="AF981" s="229"/>
    </row>
    <row r="982" spans="1:32">
      <c r="A982" s="229"/>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c r="AA982" s="229"/>
      <c r="AB982" s="229"/>
      <c r="AC982" s="229"/>
      <c r="AD982" s="229"/>
      <c r="AE982" s="229"/>
      <c r="AF982" s="229"/>
    </row>
    <row r="983" spans="1:32">
      <c r="A983" s="229"/>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c r="AA983" s="229"/>
      <c r="AB983" s="229"/>
      <c r="AC983" s="229"/>
      <c r="AD983" s="229"/>
      <c r="AE983" s="229"/>
      <c r="AF983" s="229"/>
    </row>
    <row r="984" spans="1:32">
      <c r="A984" s="229"/>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c r="AA984" s="229"/>
      <c r="AB984" s="229"/>
      <c r="AC984" s="229"/>
      <c r="AD984" s="229"/>
      <c r="AE984" s="229"/>
      <c r="AF984" s="229"/>
    </row>
    <row r="985" spans="1:32">
      <c r="A985" s="229"/>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c r="AA985" s="229"/>
      <c r="AB985" s="229"/>
      <c r="AC985" s="229"/>
      <c r="AD985" s="229"/>
      <c r="AE985" s="229"/>
      <c r="AF985" s="229"/>
    </row>
    <row r="986" spans="1:32">
      <c r="A986" s="229"/>
      <c r="B986" s="229"/>
      <c r="C986" s="229"/>
      <c r="D986" s="229"/>
      <c r="E986" s="229"/>
      <c r="F986" s="229"/>
      <c r="G986" s="229"/>
      <c r="H986" s="229"/>
      <c r="I986" s="229"/>
      <c r="J986" s="229"/>
      <c r="K986" s="229"/>
      <c r="L986" s="229"/>
      <c r="M986" s="229"/>
      <c r="N986" s="229"/>
      <c r="O986" s="229"/>
      <c r="P986" s="229"/>
      <c r="Q986" s="229"/>
      <c r="R986" s="229"/>
      <c r="S986" s="229"/>
      <c r="T986" s="229"/>
      <c r="U986" s="229"/>
      <c r="V986" s="229"/>
      <c r="W986" s="229"/>
      <c r="X986" s="229"/>
      <c r="Y986" s="229"/>
      <c r="Z986" s="229"/>
      <c r="AA986" s="229"/>
      <c r="AB986" s="229"/>
      <c r="AC986" s="229"/>
      <c r="AD986" s="229"/>
      <c r="AE986" s="229"/>
      <c r="AF986" s="229"/>
    </row>
    <row r="987" spans="1:32">
      <c r="A987" s="229"/>
      <c r="B987" s="229"/>
      <c r="C987" s="229"/>
      <c r="D987" s="229"/>
      <c r="E987" s="229"/>
      <c r="F987" s="229"/>
      <c r="G987" s="229"/>
      <c r="H987" s="229"/>
      <c r="I987" s="229"/>
      <c r="J987" s="229"/>
      <c r="K987" s="229"/>
      <c r="L987" s="229"/>
      <c r="M987" s="229"/>
      <c r="N987" s="229"/>
      <c r="O987" s="229"/>
      <c r="P987" s="229"/>
      <c r="Q987" s="229"/>
      <c r="R987" s="229"/>
      <c r="S987" s="229"/>
      <c r="T987" s="229"/>
      <c r="U987" s="229"/>
      <c r="V987" s="229"/>
      <c r="W987" s="229"/>
      <c r="X987" s="229"/>
      <c r="Y987" s="229"/>
      <c r="Z987" s="229"/>
      <c r="AA987" s="229"/>
      <c r="AB987" s="229"/>
      <c r="AC987" s="229"/>
      <c r="AD987" s="229"/>
      <c r="AE987" s="229"/>
      <c r="AF987" s="229"/>
    </row>
    <row r="988" spans="1:32">
      <c r="A988" s="229"/>
      <c r="B988" s="229"/>
      <c r="C988" s="229"/>
      <c r="D988" s="229"/>
      <c r="E988" s="229"/>
      <c r="F988" s="229"/>
      <c r="G988" s="229"/>
      <c r="H988" s="229"/>
      <c r="I988" s="229"/>
      <c r="J988" s="229"/>
      <c r="K988" s="229"/>
      <c r="L988" s="229"/>
      <c r="M988" s="229"/>
      <c r="N988" s="229"/>
      <c r="O988" s="229"/>
      <c r="P988" s="229"/>
      <c r="Q988" s="229"/>
      <c r="R988" s="229"/>
      <c r="S988" s="229"/>
      <c r="T988" s="229"/>
      <c r="U988" s="229"/>
      <c r="V988" s="229"/>
      <c r="W988" s="229"/>
      <c r="X988" s="229"/>
      <c r="Y988" s="229"/>
      <c r="Z988" s="229"/>
      <c r="AA988" s="229"/>
      <c r="AB988" s="229"/>
      <c r="AC988" s="229"/>
      <c r="AD988" s="229"/>
      <c r="AE988" s="229"/>
      <c r="AF988" s="229"/>
    </row>
    <row r="989" spans="1:32">
      <c r="A989" s="229"/>
      <c r="B989" s="229"/>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29"/>
      <c r="Z989" s="229"/>
      <c r="AA989" s="229"/>
      <c r="AB989" s="229"/>
      <c r="AC989" s="229"/>
      <c r="AD989" s="229"/>
      <c r="AE989" s="229"/>
      <c r="AF989" s="229"/>
    </row>
    <row r="990" spans="1:32">
      <c r="A990" s="229"/>
      <c r="B990" s="229"/>
      <c r="C990" s="229"/>
      <c r="D990" s="229"/>
      <c r="E990" s="229"/>
      <c r="F990" s="229"/>
      <c r="G990" s="229"/>
      <c r="H990" s="229"/>
      <c r="I990" s="229"/>
      <c r="J990" s="229"/>
      <c r="K990" s="229"/>
      <c r="L990" s="229"/>
      <c r="M990" s="229"/>
      <c r="N990" s="229"/>
      <c r="O990" s="229"/>
      <c r="P990" s="229"/>
      <c r="Q990" s="229"/>
      <c r="R990" s="229"/>
      <c r="S990" s="229"/>
      <c r="T990" s="229"/>
      <c r="U990" s="229"/>
      <c r="V990" s="229"/>
      <c r="W990" s="229"/>
      <c r="X990" s="229"/>
      <c r="Y990" s="229"/>
      <c r="Z990" s="229"/>
      <c r="AA990" s="229"/>
      <c r="AB990" s="229"/>
      <c r="AC990" s="229"/>
      <c r="AD990" s="229"/>
      <c r="AE990" s="229"/>
      <c r="AF990" s="229"/>
    </row>
    <row r="991" spans="1:32">
      <c r="A991" s="229"/>
      <c r="B991" s="229"/>
      <c r="C991" s="229"/>
      <c r="D991" s="229"/>
      <c r="E991" s="229"/>
      <c r="F991" s="229"/>
      <c r="G991" s="229"/>
      <c r="H991" s="229"/>
      <c r="I991" s="229"/>
      <c r="J991" s="229"/>
      <c r="K991" s="229"/>
      <c r="L991" s="229"/>
      <c r="M991" s="229"/>
      <c r="N991" s="229"/>
      <c r="O991" s="229"/>
      <c r="P991" s="229"/>
      <c r="Q991" s="229"/>
      <c r="R991" s="229"/>
      <c r="S991" s="229"/>
      <c r="T991" s="229"/>
      <c r="U991" s="229"/>
      <c r="V991" s="229"/>
      <c r="W991" s="229"/>
      <c r="X991" s="229"/>
      <c r="Y991" s="229"/>
      <c r="Z991" s="229"/>
      <c r="AA991" s="229"/>
      <c r="AB991" s="229"/>
      <c r="AC991" s="229"/>
      <c r="AD991" s="229"/>
      <c r="AE991" s="229"/>
      <c r="AF991" s="229"/>
    </row>
    <row r="992" spans="1:32">
      <c r="A992" s="229"/>
      <c r="B992" s="229"/>
      <c r="C992" s="229"/>
      <c r="D992" s="229"/>
      <c r="E992" s="229"/>
      <c r="F992" s="229"/>
      <c r="G992" s="229"/>
      <c r="H992" s="229"/>
      <c r="I992" s="229"/>
      <c r="J992" s="229"/>
      <c r="K992" s="229"/>
      <c r="L992" s="229"/>
      <c r="M992" s="229"/>
      <c r="N992" s="229"/>
      <c r="O992" s="229"/>
      <c r="P992" s="229"/>
      <c r="Q992" s="229"/>
      <c r="R992" s="229"/>
      <c r="S992" s="229"/>
      <c r="T992" s="229"/>
      <c r="U992" s="229"/>
      <c r="V992" s="229"/>
      <c r="W992" s="229"/>
      <c r="X992" s="229"/>
      <c r="Y992" s="229"/>
      <c r="Z992" s="229"/>
      <c r="AA992" s="229"/>
      <c r="AB992" s="229"/>
      <c r="AC992" s="229"/>
      <c r="AD992" s="229"/>
      <c r="AE992" s="229"/>
      <c r="AF992" s="229"/>
    </row>
    <row r="993" spans="1:32">
      <c r="A993" s="229"/>
      <c r="B993" s="229"/>
      <c r="C993" s="229"/>
      <c r="D993" s="229"/>
      <c r="E993" s="229"/>
      <c r="F993" s="229"/>
      <c r="G993" s="229"/>
      <c r="H993" s="229"/>
      <c r="I993" s="229"/>
      <c r="J993" s="229"/>
      <c r="K993" s="229"/>
      <c r="L993" s="229"/>
      <c r="M993" s="229"/>
      <c r="N993" s="229"/>
      <c r="O993" s="229"/>
      <c r="P993" s="229"/>
      <c r="Q993" s="229"/>
      <c r="R993" s="229"/>
      <c r="S993" s="229"/>
      <c r="T993" s="229"/>
      <c r="U993" s="229"/>
      <c r="V993" s="229"/>
      <c r="W993" s="229"/>
      <c r="X993" s="229"/>
      <c r="Y993" s="229"/>
      <c r="Z993" s="229"/>
      <c r="AA993" s="229"/>
      <c r="AB993" s="229"/>
      <c r="AC993" s="229"/>
      <c r="AD993" s="229"/>
      <c r="AE993" s="229"/>
      <c r="AF993" s="229"/>
    </row>
    <row r="994" spans="1:32">
      <c r="A994" s="229"/>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c r="AA994" s="229"/>
      <c r="AB994" s="229"/>
      <c r="AC994" s="229"/>
      <c r="AD994" s="229"/>
      <c r="AE994" s="229"/>
      <c r="AF994" s="229"/>
    </row>
    <row r="995" spans="1:32">
      <c r="A995" s="229"/>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c r="AA995" s="229"/>
      <c r="AB995" s="229"/>
      <c r="AC995" s="229"/>
      <c r="AD995" s="229"/>
      <c r="AE995" s="229"/>
      <c r="AF995" s="229"/>
    </row>
    <row r="996" spans="1:32">
      <c r="A996" s="229"/>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c r="AA996" s="229"/>
      <c r="AB996" s="229"/>
      <c r="AC996" s="229"/>
      <c r="AD996" s="229"/>
      <c r="AE996" s="229"/>
      <c r="AF996" s="229"/>
    </row>
    <row r="997" spans="1:32">
      <c r="A997" s="229"/>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c r="AA997" s="229"/>
      <c r="AB997" s="229"/>
      <c r="AC997" s="229"/>
      <c r="AD997" s="229"/>
      <c r="AE997" s="229"/>
      <c r="AF997" s="229"/>
    </row>
    <row r="998" spans="1:32">
      <c r="A998" s="229"/>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c r="AA998" s="229"/>
      <c r="AB998" s="229"/>
      <c r="AC998" s="229"/>
      <c r="AD998" s="229"/>
      <c r="AE998" s="229"/>
      <c r="AF998" s="229"/>
    </row>
    <row r="999" spans="1:32">
      <c r="A999" s="229"/>
      <c r="B999" s="229"/>
      <c r="C999" s="229"/>
      <c r="D999" s="229"/>
      <c r="E999" s="229"/>
      <c r="F999" s="229"/>
      <c r="G999" s="229"/>
      <c r="H999" s="229"/>
      <c r="I999" s="229"/>
      <c r="J999" s="229"/>
      <c r="K999" s="229"/>
      <c r="L999" s="229"/>
      <c r="M999" s="229"/>
      <c r="N999" s="229"/>
      <c r="O999" s="229"/>
      <c r="P999" s="229"/>
      <c r="Q999" s="229"/>
      <c r="R999" s="229"/>
      <c r="S999" s="229"/>
      <c r="T999" s="229"/>
      <c r="U999" s="229"/>
      <c r="V999" s="229"/>
      <c r="W999" s="229"/>
      <c r="X999" s="229"/>
      <c r="Y999" s="229"/>
      <c r="Z999" s="229"/>
      <c r="AA999" s="229"/>
      <c r="AB999" s="229"/>
      <c r="AC999" s="229"/>
      <c r="AD999" s="229"/>
      <c r="AE999" s="229"/>
      <c r="AF999" s="229"/>
    </row>
    <row r="1000" spans="1:32">
      <c r="A1000" s="229"/>
      <c r="B1000" s="229"/>
      <c r="C1000" s="229"/>
      <c r="D1000" s="229"/>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c r="AF1000" s="229"/>
    </row>
    <row r="1001" spans="1:32">
      <c r="A1001" s="229"/>
      <c r="B1001" s="229"/>
      <c r="C1001" s="229"/>
      <c r="D1001" s="229"/>
      <c r="E1001" s="229"/>
      <c r="F1001" s="229"/>
      <c r="G1001" s="229"/>
      <c r="H1001" s="229"/>
      <c r="I1001" s="229"/>
      <c r="J1001" s="229"/>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229"/>
      <c r="AE1001" s="229"/>
      <c r="AF1001" s="229"/>
    </row>
    <row r="1002" spans="1:32">
      <c r="A1002" s="229"/>
      <c r="B1002" s="229"/>
      <c r="C1002" s="229"/>
      <c r="D1002" s="229"/>
      <c r="E1002" s="229"/>
      <c r="F1002" s="229"/>
      <c r="G1002" s="229"/>
      <c r="H1002" s="229"/>
      <c r="I1002" s="229"/>
      <c r="J1002" s="229"/>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229"/>
      <c r="AE1002" s="229"/>
      <c r="AF1002" s="229"/>
    </row>
    <row r="1003" spans="1:32">
      <c r="A1003" s="229"/>
      <c r="B1003" s="229"/>
      <c r="C1003" s="229"/>
      <c r="D1003" s="229"/>
      <c r="E1003" s="229"/>
      <c r="F1003" s="229"/>
      <c r="G1003" s="229"/>
      <c r="H1003" s="229"/>
      <c r="I1003" s="229"/>
      <c r="J1003" s="229"/>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229"/>
      <c r="AE1003" s="229"/>
      <c r="AF1003" s="229"/>
    </row>
    <row r="1004" spans="1:32">
      <c r="A1004" s="229"/>
      <c r="B1004" s="229"/>
      <c r="C1004" s="229"/>
      <c r="D1004" s="229"/>
      <c r="E1004" s="229"/>
      <c r="F1004" s="229"/>
      <c r="G1004" s="229"/>
      <c r="H1004" s="229"/>
      <c r="I1004" s="229"/>
      <c r="J1004" s="229"/>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229"/>
      <c r="AE1004" s="229"/>
      <c r="AF1004" s="229"/>
    </row>
    <row r="1005" spans="1:32">
      <c r="A1005" s="229"/>
      <c r="B1005" s="229"/>
      <c r="C1005" s="229"/>
      <c r="D1005" s="229"/>
      <c r="E1005" s="229"/>
      <c r="F1005" s="229"/>
      <c r="G1005" s="229"/>
      <c r="H1005" s="229"/>
      <c r="I1005" s="229"/>
      <c r="J1005" s="229"/>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229"/>
      <c r="AE1005" s="229"/>
      <c r="AF1005" s="229"/>
    </row>
    <row r="1006" spans="1:32">
      <c r="A1006" s="229"/>
      <c r="B1006" s="229"/>
      <c r="C1006" s="229"/>
      <c r="D1006" s="229"/>
      <c r="E1006" s="229"/>
      <c r="F1006" s="229"/>
      <c r="G1006" s="229"/>
      <c r="H1006" s="229"/>
      <c r="I1006" s="229"/>
      <c r="J1006" s="229"/>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229"/>
      <c r="AE1006" s="229"/>
      <c r="AF1006" s="229"/>
    </row>
    <row r="1007" spans="1:32">
      <c r="A1007" s="229"/>
      <c r="B1007" s="229"/>
      <c r="C1007" s="229"/>
      <c r="D1007" s="229"/>
      <c r="E1007" s="229"/>
      <c r="F1007" s="229"/>
      <c r="G1007" s="229"/>
      <c r="H1007" s="229"/>
      <c r="I1007" s="229"/>
      <c r="J1007" s="229"/>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229"/>
      <c r="AE1007" s="229"/>
      <c r="AF1007" s="229"/>
    </row>
    <row r="1008" spans="1:32">
      <c r="A1008" s="229"/>
      <c r="B1008" s="229"/>
      <c r="C1008" s="229"/>
      <c r="D1008" s="229"/>
      <c r="E1008" s="229"/>
      <c r="F1008" s="229"/>
      <c r="G1008" s="229"/>
      <c r="H1008" s="229"/>
      <c r="I1008" s="229"/>
      <c r="J1008" s="229"/>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229"/>
      <c r="AE1008" s="229"/>
      <c r="AF1008" s="229"/>
    </row>
    <row r="1009" spans="1:32">
      <c r="A1009" s="229"/>
      <c r="B1009" s="229"/>
      <c r="C1009" s="229"/>
      <c r="D1009" s="229"/>
      <c r="E1009" s="229"/>
      <c r="F1009" s="229"/>
      <c r="G1009" s="229"/>
      <c r="H1009" s="229"/>
      <c r="I1009" s="229"/>
      <c r="J1009" s="229"/>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229"/>
      <c r="AE1009" s="229"/>
      <c r="AF1009" s="229"/>
    </row>
    <row r="1010" spans="1:32">
      <c r="A1010" s="229"/>
      <c r="B1010" s="229"/>
      <c r="C1010" s="229"/>
      <c r="D1010" s="229"/>
      <c r="E1010" s="229"/>
      <c r="F1010" s="229"/>
      <c r="G1010" s="229"/>
      <c r="H1010" s="229"/>
      <c r="I1010" s="229"/>
      <c r="J1010" s="229"/>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row>
    <row r="1011" spans="1:32">
      <c r="A1011" s="229"/>
      <c r="B1011" s="229"/>
      <c r="C1011" s="229"/>
      <c r="D1011" s="229"/>
      <c r="E1011" s="229"/>
      <c r="F1011" s="229"/>
      <c r="G1011" s="229"/>
      <c r="H1011" s="229"/>
      <c r="I1011" s="229"/>
      <c r="J1011" s="229"/>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229"/>
      <c r="AE1011" s="229"/>
      <c r="AF1011" s="229"/>
    </row>
    <row r="1012" spans="1:32">
      <c r="A1012" s="229"/>
      <c r="B1012" s="229"/>
      <c r="C1012" s="229"/>
      <c r="D1012" s="229"/>
      <c r="E1012" s="229"/>
      <c r="F1012" s="229"/>
      <c r="G1012" s="229"/>
      <c r="H1012" s="229"/>
      <c r="I1012" s="229"/>
      <c r="J1012" s="229"/>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229"/>
      <c r="AE1012" s="229"/>
      <c r="AF1012" s="229"/>
    </row>
    <row r="1013" spans="1:32">
      <c r="A1013" s="229"/>
      <c r="B1013" s="229"/>
      <c r="C1013" s="229"/>
      <c r="D1013" s="229"/>
      <c r="E1013" s="229"/>
      <c r="F1013" s="229"/>
      <c r="G1013" s="229"/>
      <c r="H1013" s="229"/>
      <c r="I1013" s="229"/>
      <c r="J1013" s="229"/>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229"/>
      <c r="AE1013" s="229"/>
      <c r="AF1013" s="229"/>
    </row>
    <row r="1014" spans="1:32">
      <c r="A1014" s="229"/>
      <c r="B1014" s="229"/>
      <c r="C1014" s="229"/>
      <c r="D1014" s="229"/>
      <c r="E1014" s="229"/>
      <c r="F1014" s="229"/>
      <c r="G1014" s="229"/>
      <c r="H1014" s="229"/>
      <c r="I1014" s="229"/>
      <c r="J1014" s="229"/>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229"/>
      <c r="AE1014" s="229"/>
      <c r="AF1014" s="229"/>
    </row>
    <row r="1015" spans="1:32">
      <c r="A1015" s="229"/>
      <c r="B1015" s="229"/>
      <c r="C1015" s="229"/>
      <c r="D1015" s="229"/>
      <c r="E1015" s="229"/>
      <c r="F1015" s="229"/>
      <c r="G1015" s="229"/>
      <c r="H1015" s="229"/>
      <c r="I1015" s="229"/>
      <c r="J1015" s="229"/>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229"/>
      <c r="AE1015" s="229"/>
      <c r="AF1015" s="229"/>
    </row>
    <row r="1016" spans="1:32">
      <c r="A1016" s="229"/>
      <c r="B1016" s="229"/>
      <c r="C1016" s="229"/>
      <c r="D1016" s="229"/>
      <c r="E1016" s="229"/>
      <c r="F1016" s="229"/>
      <c r="G1016" s="229"/>
      <c r="H1016" s="229"/>
      <c r="I1016" s="229"/>
      <c r="J1016" s="229"/>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229"/>
      <c r="AE1016" s="229"/>
      <c r="AF1016" s="229"/>
    </row>
    <row r="1017" spans="1:32">
      <c r="A1017" s="229"/>
      <c r="B1017" s="229"/>
      <c r="C1017" s="229"/>
      <c r="D1017" s="229"/>
      <c r="E1017" s="229"/>
      <c r="F1017" s="229"/>
      <c r="G1017" s="229"/>
      <c r="H1017" s="229"/>
      <c r="I1017" s="229"/>
      <c r="J1017" s="229"/>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229"/>
      <c r="AE1017" s="229"/>
      <c r="AF1017" s="229"/>
    </row>
    <row r="1018" spans="1:32">
      <c r="A1018" s="229"/>
      <c r="B1018" s="229"/>
      <c r="C1018" s="229"/>
      <c r="D1018" s="229"/>
      <c r="E1018" s="229"/>
      <c r="F1018" s="229"/>
      <c r="G1018" s="229"/>
      <c r="H1018" s="229"/>
      <c r="I1018" s="229"/>
      <c r="J1018" s="229"/>
      <c r="K1018" s="229"/>
      <c r="L1018" s="229"/>
      <c r="M1018" s="229"/>
      <c r="N1018" s="229"/>
      <c r="O1018" s="229"/>
      <c r="P1018" s="229"/>
      <c r="Q1018" s="229"/>
      <c r="R1018" s="229"/>
      <c r="S1018" s="229"/>
      <c r="T1018" s="229"/>
      <c r="U1018" s="229"/>
      <c r="V1018" s="229"/>
      <c r="W1018" s="229"/>
      <c r="X1018" s="229"/>
      <c r="Y1018" s="229"/>
      <c r="Z1018" s="229"/>
      <c r="AA1018" s="229"/>
      <c r="AB1018" s="229"/>
      <c r="AC1018" s="229"/>
      <c r="AD1018" s="229"/>
      <c r="AE1018" s="229"/>
      <c r="AF1018" s="229"/>
    </row>
    <row r="1019" spans="1:32">
      <c r="A1019" s="229"/>
      <c r="B1019" s="229"/>
      <c r="C1019" s="229"/>
      <c r="D1019" s="229"/>
      <c r="E1019" s="229"/>
      <c r="F1019" s="229"/>
      <c r="G1019" s="229"/>
      <c r="H1019" s="229"/>
      <c r="I1019" s="229"/>
      <c r="J1019" s="229"/>
      <c r="K1019" s="229"/>
      <c r="L1019" s="229"/>
      <c r="M1019" s="229"/>
      <c r="N1019" s="229"/>
      <c r="O1019" s="229"/>
      <c r="P1019" s="229"/>
      <c r="Q1019" s="229"/>
      <c r="R1019" s="229"/>
      <c r="S1019" s="229"/>
      <c r="T1019" s="229"/>
      <c r="U1019" s="229"/>
      <c r="V1019" s="229"/>
      <c r="W1019" s="229"/>
      <c r="X1019" s="229"/>
      <c r="Y1019" s="229"/>
      <c r="Z1019" s="229"/>
      <c r="AA1019" s="229"/>
      <c r="AB1019" s="229"/>
      <c r="AC1019" s="229"/>
      <c r="AD1019" s="229"/>
      <c r="AE1019" s="229"/>
      <c r="AF1019" s="229"/>
    </row>
    <row r="1020" spans="1:32">
      <c r="A1020" s="229"/>
      <c r="B1020" s="229"/>
      <c r="C1020" s="229"/>
      <c r="D1020" s="229"/>
      <c r="E1020" s="229"/>
      <c r="F1020" s="229"/>
      <c r="G1020" s="229"/>
      <c r="H1020" s="229"/>
      <c r="I1020" s="229"/>
      <c r="J1020" s="229"/>
      <c r="K1020" s="229"/>
      <c r="L1020" s="229"/>
      <c r="M1020" s="229"/>
      <c r="N1020" s="229"/>
      <c r="O1020" s="229"/>
      <c r="P1020" s="229"/>
      <c r="Q1020" s="229"/>
      <c r="R1020" s="229"/>
      <c r="S1020" s="229"/>
      <c r="T1020" s="229"/>
      <c r="U1020" s="229"/>
      <c r="V1020" s="229"/>
      <c r="W1020" s="229"/>
      <c r="X1020" s="229"/>
      <c r="Y1020" s="229"/>
      <c r="Z1020" s="229"/>
      <c r="AA1020" s="229"/>
      <c r="AB1020" s="229"/>
      <c r="AC1020" s="229"/>
      <c r="AD1020" s="229"/>
      <c r="AE1020" s="229"/>
      <c r="AF1020" s="229"/>
    </row>
    <row r="1021" spans="1:32">
      <c r="A1021" s="229"/>
      <c r="B1021" s="229"/>
      <c r="C1021" s="229"/>
      <c r="D1021" s="229"/>
      <c r="E1021" s="229"/>
      <c r="F1021" s="229"/>
      <c r="G1021" s="229"/>
      <c r="H1021" s="229"/>
      <c r="I1021" s="229"/>
      <c r="J1021" s="229"/>
      <c r="K1021" s="229"/>
      <c r="L1021" s="229"/>
      <c r="M1021" s="229"/>
      <c r="N1021" s="229"/>
      <c r="O1021" s="229"/>
      <c r="P1021" s="229"/>
      <c r="Q1021" s="229"/>
      <c r="R1021" s="229"/>
      <c r="S1021" s="229"/>
      <c r="T1021" s="229"/>
      <c r="U1021" s="229"/>
      <c r="V1021" s="229"/>
      <c r="W1021" s="229"/>
      <c r="X1021" s="229"/>
      <c r="Y1021" s="229"/>
      <c r="Z1021" s="229"/>
      <c r="AA1021" s="229"/>
      <c r="AB1021" s="229"/>
      <c r="AC1021" s="229"/>
      <c r="AD1021" s="229"/>
      <c r="AE1021" s="229"/>
      <c r="AF1021" s="229"/>
    </row>
    <row r="1022" spans="1:32">
      <c r="A1022" s="229"/>
      <c r="B1022" s="229"/>
      <c r="C1022" s="229"/>
      <c r="D1022" s="229"/>
      <c r="E1022" s="229"/>
      <c r="F1022" s="229"/>
      <c r="G1022" s="229"/>
      <c r="H1022" s="229"/>
      <c r="I1022" s="229"/>
      <c r="J1022" s="229"/>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229"/>
      <c r="AE1022" s="229"/>
      <c r="AF1022" s="229"/>
    </row>
    <row r="1023" spans="1:32">
      <c r="A1023" s="229"/>
      <c r="B1023" s="229"/>
      <c r="C1023" s="229"/>
      <c r="D1023" s="229"/>
      <c r="E1023" s="229"/>
      <c r="F1023" s="229"/>
      <c r="G1023" s="229"/>
      <c r="H1023" s="229"/>
      <c r="I1023" s="229"/>
      <c r="J1023" s="229"/>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229"/>
      <c r="AE1023" s="229"/>
      <c r="AF1023" s="229"/>
    </row>
    <row r="1024" spans="1:32">
      <c r="A1024" s="229"/>
      <c r="B1024" s="229"/>
      <c r="C1024" s="229"/>
      <c r="D1024" s="229"/>
      <c r="E1024" s="229"/>
      <c r="F1024" s="229"/>
      <c r="G1024" s="229"/>
      <c r="H1024" s="229"/>
      <c r="I1024" s="229"/>
      <c r="J1024" s="229"/>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c r="AF1024" s="229"/>
    </row>
    <row r="1025" spans="1:32">
      <c r="A1025" s="229"/>
      <c r="B1025" s="229"/>
      <c r="C1025" s="229"/>
      <c r="D1025" s="229"/>
      <c r="E1025" s="229"/>
      <c r="F1025" s="229"/>
      <c r="G1025" s="229"/>
      <c r="H1025" s="229"/>
      <c r="I1025" s="229"/>
      <c r="J1025" s="229"/>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229"/>
      <c r="AE1025" s="229"/>
      <c r="AF1025" s="229"/>
    </row>
    <row r="1026" spans="1:32">
      <c r="A1026" s="229"/>
      <c r="B1026" s="229"/>
      <c r="C1026" s="229"/>
      <c r="D1026" s="229"/>
      <c r="E1026" s="229"/>
      <c r="F1026" s="229"/>
      <c r="G1026" s="229"/>
      <c r="H1026" s="229"/>
      <c r="I1026" s="229"/>
      <c r="J1026" s="229"/>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229"/>
      <c r="AE1026" s="229"/>
      <c r="AF1026" s="229"/>
    </row>
    <row r="1027" spans="1:32">
      <c r="A1027" s="229"/>
      <c r="B1027" s="229"/>
      <c r="C1027" s="229"/>
      <c r="D1027" s="229"/>
      <c r="E1027" s="229"/>
      <c r="F1027" s="229"/>
      <c r="G1027" s="229"/>
      <c r="H1027" s="229"/>
      <c r="I1027" s="229"/>
      <c r="J1027" s="229"/>
      <c r="K1027" s="229"/>
      <c r="L1027" s="229"/>
      <c r="M1027" s="229"/>
      <c r="N1027" s="229"/>
      <c r="O1027" s="229"/>
      <c r="P1027" s="229"/>
      <c r="Q1027" s="229"/>
      <c r="R1027" s="229"/>
      <c r="S1027" s="229"/>
      <c r="T1027" s="229"/>
      <c r="U1027" s="229"/>
      <c r="V1027" s="229"/>
      <c r="W1027" s="229"/>
      <c r="X1027" s="229"/>
      <c r="Y1027" s="229"/>
      <c r="Z1027" s="229"/>
      <c r="AA1027" s="229"/>
      <c r="AB1027" s="229"/>
      <c r="AC1027" s="229"/>
      <c r="AD1027" s="229"/>
      <c r="AE1027" s="229"/>
      <c r="AF1027" s="229"/>
    </row>
    <row r="1028" spans="1:32">
      <c r="A1028" s="229"/>
      <c r="B1028" s="229"/>
      <c r="C1028" s="229"/>
      <c r="D1028" s="229"/>
      <c r="E1028" s="229"/>
      <c r="F1028" s="229"/>
      <c r="G1028" s="229"/>
      <c r="H1028" s="229"/>
      <c r="I1028" s="229"/>
      <c r="J1028" s="229"/>
      <c r="K1028" s="229"/>
      <c r="L1028" s="229"/>
      <c r="M1028" s="229"/>
      <c r="N1028" s="229"/>
      <c r="O1028" s="229"/>
      <c r="P1028" s="229"/>
      <c r="Q1028" s="229"/>
      <c r="R1028" s="229"/>
      <c r="S1028" s="229"/>
      <c r="T1028" s="229"/>
      <c r="U1028" s="229"/>
      <c r="V1028" s="229"/>
      <c r="W1028" s="229"/>
      <c r="X1028" s="229"/>
      <c r="Y1028" s="229"/>
      <c r="Z1028" s="229"/>
      <c r="AA1028" s="229"/>
      <c r="AB1028" s="229"/>
      <c r="AC1028" s="229"/>
      <c r="AD1028" s="229"/>
      <c r="AE1028" s="229"/>
      <c r="AF1028" s="229"/>
    </row>
    <row r="1029" spans="1:32">
      <c r="A1029" s="229"/>
      <c r="B1029" s="229"/>
      <c r="C1029" s="229"/>
      <c r="D1029" s="229"/>
      <c r="E1029" s="229"/>
      <c r="F1029" s="229"/>
      <c r="G1029" s="229"/>
      <c r="H1029" s="229"/>
      <c r="I1029" s="229"/>
      <c r="J1029" s="229"/>
      <c r="K1029" s="229"/>
      <c r="L1029" s="229"/>
      <c r="M1029" s="229"/>
      <c r="N1029" s="229"/>
      <c r="O1029" s="229"/>
      <c r="P1029" s="229"/>
      <c r="Q1029" s="229"/>
      <c r="R1029" s="229"/>
      <c r="S1029" s="229"/>
      <c r="T1029" s="229"/>
      <c r="U1029" s="229"/>
      <c r="V1029" s="229"/>
      <c r="W1029" s="229"/>
      <c r="X1029" s="229"/>
      <c r="Y1029" s="229"/>
      <c r="Z1029" s="229"/>
      <c r="AA1029" s="229"/>
      <c r="AB1029" s="229"/>
      <c r="AC1029" s="229"/>
      <c r="AD1029" s="229"/>
      <c r="AE1029" s="229"/>
      <c r="AF1029" s="229"/>
    </row>
    <row r="1030" spans="1:32">
      <c r="A1030" s="229"/>
      <c r="B1030" s="229"/>
      <c r="C1030" s="229"/>
      <c r="D1030" s="229"/>
      <c r="E1030" s="229"/>
      <c r="F1030" s="229"/>
      <c r="G1030" s="229"/>
      <c r="H1030" s="229"/>
      <c r="I1030" s="229"/>
      <c r="J1030" s="229"/>
      <c r="K1030" s="229"/>
      <c r="L1030" s="229"/>
      <c r="M1030" s="229"/>
      <c r="N1030" s="229"/>
      <c r="O1030" s="229"/>
      <c r="P1030" s="229"/>
      <c r="Q1030" s="229"/>
      <c r="R1030" s="229"/>
      <c r="S1030" s="229"/>
      <c r="T1030" s="229"/>
      <c r="U1030" s="229"/>
      <c r="V1030" s="229"/>
      <c r="W1030" s="229"/>
      <c r="X1030" s="229"/>
      <c r="Y1030" s="229"/>
      <c r="Z1030" s="229"/>
      <c r="AA1030" s="229"/>
      <c r="AB1030" s="229"/>
      <c r="AC1030" s="229"/>
      <c r="AD1030" s="229"/>
      <c r="AE1030" s="229"/>
      <c r="AF1030" s="229"/>
    </row>
    <row r="1031" spans="1:32">
      <c r="A1031" s="229"/>
      <c r="B1031" s="229"/>
      <c r="C1031" s="229"/>
      <c r="D1031" s="229"/>
      <c r="E1031" s="229"/>
      <c r="F1031" s="229"/>
      <c r="G1031" s="229"/>
      <c r="H1031" s="229"/>
      <c r="I1031" s="229"/>
      <c r="J1031" s="229"/>
      <c r="K1031" s="229"/>
      <c r="L1031" s="229"/>
      <c r="M1031" s="229"/>
      <c r="N1031" s="229"/>
      <c r="O1031" s="229"/>
      <c r="P1031" s="229"/>
      <c r="Q1031" s="229"/>
      <c r="R1031" s="229"/>
      <c r="S1031" s="229"/>
      <c r="T1031" s="229"/>
      <c r="U1031" s="229"/>
      <c r="V1031" s="229"/>
      <c r="W1031" s="229"/>
      <c r="X1031" s="229"/>
      <c r="Y1031" s="229"/>
      <c r="Z1031" s="229"/>
      <c r="AA1031" s="229"/>
      <c r="AB1031" s="229"/>
      <c r="AC1031" s="229"/>
      <c r="AD1031" s="229"/>
      <c r="AE1031" s="229"/>
      <c r="AF1031" s="229"/>
    </row>
    <row r="1032" spans="1:32">
      <c r="A1032" s="229"/>
      <c r="B1032" s="229"/>
      <c r="C1032" s="229"/>
      <c r="D1032" s="229"/>
      <c r="E1032" s="229"/>
      <c r="F1032" s="229"/>
      <c r="G1032" s="229"/>
      <c r="H1032" s="229"/>
      <c r="I1032" s="229"/>
      <c r="J1032" s="229"/>
      <c r="K1032" s="229"/>
      <c r="L1032" s="229"/>
      <c r="M1032" s="229"/>
      <c r="N1032" s="229"/>
      <c r="O1032" s="229"/>
      <c r="P1032" s="229"/>
      <c r="Q1032" s="229"/>
      <c r="R1032" s="229"/>
      <c r="S1032" s="229"/>
      <c r="T1032" s="229"/>
      <c r="U1032" s="229"/>
      <c r="V1032" s="229"/>
      <c r="W1032" s="229"/>
      <c r="X1032" s="229"/>
      <c r="Y1032" s="229"/>
      <c r="Z1032" s="229"/>
      <c r="AA1032" s="229"/>
      <c r="AB1032" s="229"/>
      <c r="AC1032" s="229"/>
      <c r="AD1032" s="229"/>
      <c r="AE1032" s="229"/>
      <c r="AF1032" s="229"/>
    </row>
    <row r="1033" spans="1:32">
      <c r="A1033" s="229"/>
      <c r="B1033" s="229"/>
      <c r="C1033" s="229"/>
      <c r="D1033" s="229"/>
      <c r="E1033" s="229"/>
      <c r="F1033" s="229"/>
      <c r="G1033" s="229"/>
      <c r="H1033" s="229"/>
      <c r="I1033" s="229"/>
      <c r="J1033" s="229"/>
      <c r="K1033" s="229"/>
      <c r="L1033" s="229"/>
      <c r="M1033" s="229"/>
      <c r="N1033" s="229"/>
      <c r="O1033" s="229"/>
      <c r="P1033" s="229"/>
      <c r="Q1033" s="229"/>
      <c r="R1033" s="229"/>
      <c r="S1033" s="229"/>
      <c r="T1033" s="229"/>
      <c r="U1033" s="229"/>
      <c r="V1033" s="229"/>
      <c r="W1033" s="229"/>
      <c r="X1033" s="229"/>
      <c r="Y1033" s="229"/>
      <c r="Z1033" s="229"/>
      <c r="AA1033" s="229"/>
      <c r="AB1033" s="229"/>
      <c r="AC1033" s="229"/>
      <c r="AD1033" s="229"/>
      <c r="AE1033" s="229"/>
      <c r="AF1033" s="229"/>
    </row>
    <row r="1034" spans="1:32">
      <c r="A1034" s="229"/>
      <c r="B1034" s="229"/>
      <c r="C1034" s="229"/>
      <c r="D1034" s="229"/>
      <c r="E1034" s="229"/>
      <c r="F1034" s="229"/>
      <c r="G1034" s="229"/>
      <c r="H1034" s="229"/>
      <c r="I1034" s="229"/>
      <c r="J1034" s="229"/>
      <c r="K1034" s="229"/>
      <c r="L1034" s="229"/>
      <c r="M1034" s="229"/>
      <c r="N1034" s="229"/>
      <c r="O1034" s="229"/>
      <c r="P1034" s="229"/>
      <c r="Q1034" s="229"/>
      <c r="R1034" s="229"/>
      <c r="S1034" s="229"/>
      <c r="T1034" s="229"/>
      <c r="U1034" s="229"/>
      <c r="V1034" s="229"/>
      <c r="W1034" s="229"/>
      <c r="X1034" s="229"/>
      <c r="Y1034" s="229"/>
      <c r="Z1034" s="229"/>
      <c r="AA1034" s="229"/>
      <c r="AB1034" s="229"/>
      <c r="AC1034" s="229"/>
      <c r="AD1034" s="229"/>
      <c r="AE1034" s="229"/>
      <c r="AF1034" s="229"/>
    </row>
    <row r="1035" spans="1:32">
      <c r="A1035" s="229"/>
      <c r="B1035" s="229"/>
      <c r="C1035" s="229"/>
      <c r="D1035" s="229"/>
      <c r="E1035" s="229"/>
      <c r="F1035" s="229"/>
      <c r="G1035" s="229"/>
      <c r="H1035" s="229"/>
      <c r="I1035" s="229"/>
      <c r="J1035" s="229"/>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229"/>
      <c r="AE1035" s="229"/>
      <c r="AF1035" s="229"/>
    </row>
    <row r="1036" spans="1:32">
      <c r="A1036" s="229"/>
      <c r="B1036" s="229"/>
      <c r="C1036" s="229"/>
      <c r="D1036" s="229"/>
      <c r="E1036" s="229"/>
      <c r="F1036" s="229"/>
      <c r="G1036" s="229"/>
      <c r="H1036" s="229"/>
      <c r="I1036" s="229"/>
      <c r="J1036" s="229"/>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229"/>
      <c r="AE1036" s="229"/>
      <c r="AF1036" s="229"/>
    </row>
    <row r="1037" spans="1:32">
      <c r="A1037" s="229"/>
      <c r="B1037" s="229"/>
      <c r="C1037" s="229"/>
      <c r="D1037" s="229"/>
      <c r="E1037" s="229"/>
      <c r="F1037" s="229"/>
      <c r="G1037" s="229"/>
      <c r="H1037" s="229"/>
      <c r="I1037" s="229"/>
      <c r="J1037" s="229"/>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229"/>
      <c r="AE1037" s="229"/>
      <c r="AF1037" s="229"/>
    </row>
    <row r="1038" spans="1:32">
      <c r="A1038" s="229"/>
      <c r="B1038" s="229"/>
      <c r="C1038" s="229"/>
      <c r="D1038" s="229"/>
      <c r="E1038" s="229"/>
      <c r="F1038" s="229"/>
      <c r="G1038" s="229"/>
      <c r="H1038" s="229"/>
      <c r="I1038" s="229"/>
      <c r="J1038" s="229"/>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229"/>
      <c r="AE1038" s="229"/>
      <c r="AF1038" s="229"/>
    </row>
    <row r="1039" spans="1:32">
      <c r="A1039" s="229"/>
      <c r="B1039" s="229"/>
      <c r="C1039" s="229"/>
      <c r="D1039" s="229"/>
      <c r="E1039" s="229"/>
      <c r="F1039" s="229"/>
      <c r="G1039" s="229"/>
      <c r="H1039" s="229"/>
      <c r="I1039" s="229"/>
      <c r="J1039" s="229"/>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229"/>
      <c r="AE1039" s="229"/>
      <c r="AF1039" s="229"/>
    </row>
    <row r="1040" spans="1:32">
      <c r="A1040" s="229"/>
      <c r="B1040" s="229"/>
      <c r="C1040" s="229"/>
      <c r="D1040" s="229"/>
      <c r="E1040" s="229"/>
      <c r="F1040" s="229"/>
      <c r="G1040" s="229"/>
      <c r="H1040" s="229"/>
      <c r="I1040" s="229"/>
      <c r="J1040" s="229"/>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229"/>
      <c r="AE1040" s="229"/>
      <c r="AF1040" s="229"/>
    </row>
    <row r="1041" spans="1:32">
      <c r="A1041" s="229"/>
      <c r="B1041" s="229"/>
      <c r="C1041" s="229"/>
      <c r="D1041" s="229"/>
      <c r="E1041" s="229"/>
      <c r="F1041" s="229"/>
      <c r="G1041" s="229"/>
      <c r="H1041" s="229"/>
      <c r="I1041" s="229"/>
      <c r="J1041" s="229"/>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229"/>
      <c r="AE1041" s="229"/>
      <c r="AF1041" s="229"/>
    </row>
    <row r="1042" spans="1:32">
      <c r="A1042" s="229"/>
      <c r="B1042" s="229"/>
      <c r="C1042" s="229"/>
      <c r="D1042" s="229"/>
      <c r="E1042" s="229"/>
      <c r="F1042" s="229"/>
      <c r="G1042" s="229"/>
      <c r="H1042" s="229"/>
      <c r="I1042" s="229"/>
      <c r="J1042" s="229"/>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229"/>
      <c r="AE1042" s="229"/>
      <c r="AF1042" s="229"/>
    </row>
    <row r="1043" spans="1:32">
      <c r="A1043" s="229"/>
      <c r="B1043" s="229"/>
      <c r="C1043" s="229"/>
      <c r="D1043" s="229"/>
      <c r="E1043" s="229"/>
      <c r="F1043" s="229"/>
      <c r="G1043" s="229"/>
      <c r="H1043" s="229"/>
      <c r="I1043" s="229"/>
      <c r="J1043" s="229"/>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229"/>
      <c r="AE1043" s="229"/>
      <c r="AF1043" s="229"/>
    </row>
    <row r="1044" spans="1:32">
      <c r="A1044" s="229"/>
      <c r="B1044" s="229"/>
      <c r="C1044" s="229"/>
      <c r="D1044" s="229"/>
      <c r="E1044" s="229"/>
      <c r="F1044" s="229"/>
      <c r="G1044" s="229"/>
      <c r="H1044" s="229"/>
      <c r="I1044" s="229"/>
      <c r="J1044" s="229"/>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229"/>
      <c r="AE1044" s="229"/>
      <c r="AF1044" s="229"/>
    </row>
    <row r="1045" spans="1:32">
      <c r="A1045" s="229"/>
      <c r="B1045" s="229"/>
      <c r="C1045" s="229"/>
      <c r="D1045" s="229"/>
      <c r="E1045" s="229"/>
      <c r="F1045" s="229"/>
      <c r="G1045" s="229"/>
      <c r="H1045" s="229"/>
      <c r="I1045" s="229"/>
      <c r="J1045" s="229"/>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229"/>
      <c r="AE1045" s="229"/>
      <c r="AF1045" s="229"/>
    </row>
    <row r="1046" spans="1:32">
      <c r="A1046" s="229"/>
      <c r="B1046" s="229"/>
      <c r="C1046" s="229"/>
      <c r="D1046" s="229"/>
      <c r="E1046" s="229"/>
      <c r="F1046" s="229"/>
      <c r="G1046" s="229"/>
      <c r="H1046" s="229"/>
      <c r="I1046" s="229"/>
      <c r="J1046" s="229"/>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229"/>
      <c r="AE1046" s="229"/>
      <c r="AF1046" s="229"/>
    </row>
    <row r="1047" spans="1:32">
      <c r="A1047" s="229"/>
      <c r="B1047" s="229"/>
      <c r="C1047" s="229"/>
      <c r="D1047" s="229"/>
      <c r="E1047" s="229"/>
      <c r="F1047" s="229"/>
      <c r="G1047" s="229"/>
      <c r="H1047" s="229"/>
      <c r="I1047" s="229"/>
      <c r="J1047" s="229"/>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229"/>
      <c r="AE1047" s="229"/>
      <c r="AF1047" s="229"/>
    </row>
    <row r="1048" spans="1:32">
      <c r="A1048" s="229"/>
      <c r="B1048" s="229"/>
      <c r="C1048" s="229"/>
      <c r="D1048" s="229"/>
      <c r="E1048" s="229"/>
      <c r="F1048" s="229"/>
      <c r="G1048" s="229"/>
      <c r="H1048" s="229"/>
      <c r="I1048" s="229"/>
      <c r="J1048" s="229"/>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229"/>
      <c r="AE1048" s="229"/>
      <c r="AF1048" s="229"/>
    </row>
    <row r="1049" spans="1:32">
      <c r="A1049" s="229"/>
      <c r="B1049" s="229"/>
      <c r="C1049" s="229"/>
      <c r="D1049" s="229"/>
      <c r="E1049" s="229"/>
      <c r="F1049" s="229"/>
      <c r="G1049" s="229"/>
      <c r="H1049" s="229"/>
      <c r="I1049" s="229"/>
      <c r="J1049" s="229"/>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229"/>
      <c r="AE1049" s="229"/>
      <c r="AF1049" s="229"/>
    </row>
    <row r="1050" spans="1:32">
      <c r="A1050" s="229"/>
      <c r="B1050" s="229"/>
      <c r="C1050" s="229"/>
      <c r="D1050" s="229"/>
      <c r="E1050" s="229"/>
      <c r="F1050" s="229"/>
      <c r="G1050" s="229"/>
      <c r="H1050" s="229"/>
      <c r="I1050" s="229"/>
      <c r="J1050" s="229"/>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229"/>
      <c r="AE1050" s="229"/>
      <c r="AF1050" s="229"/>
    </row>
    <row r="1051" spans="1:32">
      <c r="A1051" s="229"/>
      <c r="B1051" s="229"/>
      <c r="C1051" s="229"/>
      <c r="D1051" s="229"/>
      <c r="E1051" s="229"/>
      <c r="F1051" s="229"/>
      <c r="G1051" s="229"/>
      <c r="H1051" s="229"/>
      <c r="I1051" s="229"/>
      <c r="J1051" s="229"/>
      <c r="K1051" s="229"/>
      <c r="L1051" s="229"/>
      <c r="M1051" s="229"/>
      <c r="N1051" s="229"/>
      <c r="O1051" s="229"/>
      <c r="P1051" s="229"/>
      <c r="Q1051" s="229"/>
      <c r="R1051" s="229"/>
      <c r="S1051" s="229"/>
      <c r="T1051" s="229"/>
      <c r="U1051" s="229"/>
      <c r="V1051" s="229"/>
      <c r="W1051" s="229"/>
      <c r="X1051" s="229"/>
      <c r="Y1051" s="229"/>
      <c r="Z1051" s="229"/>
      <c r="AA1051" s="229"/>
      <c r="AB1051" s="229"/>
      <c r="AC1051" s="229"/>
      <c r="AD1051" s="229"/>
      <c r="AE1051" s="229"/>
      <c r="AF1051" s="229"/>
    </row>
    <row r="1052" spans="1:32">
      <c r="A1052" s="229"/>
      <c r="B1052" s="229"/>
      <c r="C1052" s="229"/>
      <c r="D1052" s="229"/>
      <c r="E1052" s="229"/>
      <c r="F1052" s="229"/>
      <c r="G1052" s="229"/>
      <c r="H1052" s="229"/>
      <c r="I1052" s="229"/>
      <c r="J1052" s="229"/>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c r="AF1052" s="229"/>
    </row>
    <row r="1053" spans="1:32">
      <c r="A1053" s="229"/>
      <c r="B1053" s="229"/>
      <c r="C1053" s="229"/>
      <c r="D1053" s="229"/>
      <c r="E1053" s="229"/>
      <c r="F1053" s="229"/>
      <c r="G1053" s="229"/>
      <c r="H1053" s="229"/>
      <c r="I1053" s="229"/>
      <c r="J1053" s="229"/>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c r="AF1053" s="229"/>
    </row>
    <row r="1054" spans="1:32">
      <c r="A1054" s="229"/>
      <c r="B1054" s="229"/>
      <c r="C1054" s="229"/>
      <c r="D1054" s="229"/>
      <c r="E1054" s="229"/>
      <c r="F1054" s="229"/>
      <c r="G1054" s="229"/>
      <c r="H1054" s="229"/>
      <c r="I1054" s="229"/>
      <c r="J1054" s="229"/>
      <c r="K1054" s="229"/>
      <c r="L1054" s="229"/>
      <c r="M1054" s="229"/>
      <c r="N1054" s="229"/>
      <c r="O1054" s="229"/>
      <c r="P1054" s="229"/>
      <c r="Q1054" s="229"/>
      <c r="R1054" s="229"/>
      <c r="S1054" s="229"/>
      <c r="T1054" s="229"/>
      <c r="U1054" s="229"/>
      <c r="V1054" s="229"/>
      <c r="W1054" s="229"/>
      <c r="X1054" s="229"/>
      <c r="Y1054" s="229"/>
      <c r="Z1054" s="229"/>
      <c r="AA1054" s="229"/>
      <c r="AB1054" s="229"/>
      <c r="AC1054" s="229"/>
      <c r="AD1054" s="229"/>
      <c r="AE1054" s="229"/>
      <c r="AF1054" s="229"/>
    </row>
    <row r="1055" spans="1:32">
      <c r="A1055" s="229"/>
      <c r="B1055" s="229"/>
      <c r="C1055" s="229"/>
      <c r="D1055" s="229"/>
      <c r="E1055" s="229"/>
      <c r="F1055" s="229"/>
      <c r="G1055" s="229"/>
      <c r="H1055" s="229"/>
      <c r="I1055" s="229"/>
      <c r="J1055" s="229"/>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229"/>
      <c r="AE1055" s="229"/>
      <c r="AF1055" s="229"/>
    </row>
    <row r="1056" spans="1:32">
      <c r="A1056" s="229"/>
      <c r="B1056" s="229"/>
      <c r="C1056" s="229"/>
      <c r="D1056" s="229"/>
      <c r="E1056" s="229"/>
      <c r="F1056" s="229"/>
      <c r="G1056" s="229"/>
      <c r="H1056" s="229"/>
      <c r="I1056" s="229"/>
      <c r="J1056" s="229"/>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229"/>
      <c r="AE1056" s="229"/>
      <c r="AF1056" s="229"/>
    </row>
    <row r="1057" spans="1:32">
      <c r="A1057" s="229"/>
      <c r="B1057" s="229"/>
      <c r="C1057" s="229"/>
      <c r="D1057" s="229"/>
      <c r="E1057" s="229"/>
      <c r="F1057" s="229"/>
      <c r="G1057" s="229"/>
      <c r="H1057" s="229"/>
      <c r="I1057" s="229"/>
      <c r="J1057" s="229"/>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229"/>
      <c r="AE1057" s="229"/>
      <c r="AF1057" s="229"/>
    </row>
    <row r="1058" spans="1:32">
      <c r="A1058" s="229"/>
      <c r="B1058" s="229"/>
      <c r="C1058" s="229"/>
      <c r="D1058" s="229"/>
      <c r="E1058" s="229"/>
      <c r="F1058" s="229"/>
      <c r="G1058" s="229"/>
      <c r="H1058" s="229"/>
      <c r="I1058" s="229"/>
      <c r="J1058" s="229"/>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229"/>
      <c r="AE1058" s="229"/>
      <c r="AF1058" s="229"/>
    </row>
    <row r="1059" spans="1:32">
      <c r="A1059" s="229"/>
      <c r="B1059" s="229"/>
      <c r="C1059" s="229"/>
      <c r="D1059" s="229"/>
      <c r="E1059" s="229"/>
      <c r="F1059" s="229"/>
      <c r="G1059" s="229"/>
      <c r="H1059" s="229"/>
      <c r="I1059" s="229"/>
      <c r="J1059" s="229"/>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229"/>
      <c r="AE1059" s="229"/>
      <c r="AF1059" s="229"/>
    </row>
    <row r="1060" spans="1:32">
      <c r="A1060" s="229"/>
      <c r="B1060" s="229"/>
      <c r="C1060" s="229"/>
      <c r="D1060" s="229"/>
      <c r="E1060" s="229"/>
      <c r="F1060" s="229"/>
      <c r="G1060" s="229"/>
      <c r="H1060" s="229"/>
      <c r="I1060" s="229"/>
      <c r="J1060" s="229"/>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row>
    <row r="1061" spans="1:32">
      <c r="A1061" s="229"/>
      <c r="B1061" s="229"/>
      <c r="C1061" s="229"/>
      <c r="D1061" s="229"/>
      <c r="E1061" s="229"/>
      <c r="F1061" s="229"/>
      <c r="G1061" s="229"/>
      <c r="H1061" s="229"/>
      <c r="I1061" s="229"/>
      <c r="J1061" s="229"/>
      <c r="K1061" s="229"/>
      <c r="L1061" s="229"/>
      <c r="M1061" s="229"/>
      <c r="N1061" s="229"/>
      <c r="O1061" s="229"/>
      <c r="P1061" s="229"/>
      <c r="Q1061" s="229"/>
      <c r="R1061" s="229"/>
      <c r="S1061" s="229"/>
      <c r="T1061" s="229"/>
      <c r="U1061" s="229"/>
      <c r="V1061" s="229"/>
      <c r="W1061" s="229"/>
      <c r="X1061" s="229"/>
      <c r="Y1061" s="229"/>
      <c r="Z1061" s="229"/>
      <c r="AA1061" s="229"/>
      <c r="AB1061" s="229"/>
      <c r="AC1061" s="229"/>
      <c r="AD1061" s="229"/>
      <c r="AE1061" s="229"/>
      <c r="AF1061" s="229"/>
    </row>
    <row r="1062" spans="1:32">
      <c r="A1062" s="229"/>
      <c r="B1062" s="229"/>
      <c r="C1062" s="229"/>
      <c r="D1062" s="229"/>
      <c r="E1062" s="229"/>
      <c r="F1062" s="229"/>
      <c r="G1062" s="229"/>
      <c r="H1062" s="229"/>
      <c r="I1062" s="229"/>
      <c r="J1062" s="229"/>
      <c r="K1062" s="229"/>
      <c r="L1062" s="229"/>
      <c r="M1062" s="229"/>
      <c r="N1062" s="229"/>
      <c r="O1062" s="229"/>
      <c r="P1062" s="229"/>
      <c r="Q1062" s="229"/>
      <c r="R1062" s="229"/>
      <c r="S1062" s="229"/>
      <c r="T1062" s="229"/>
      <c r="U1062" s="229"/>
      <c r="V1062" s="229"/>
      <c r="W1062" s="229"/>
      <c r="X1062" s="229"/>
      <c r="Y1062" s="229"/>
      <c r="Z1062" s="229"/>
      <c r="AA1062" s="229"/>
      <c r="AB1062" s="229"/>
      <c r="AC1062" s="229"/>
      <c r="AD1062" s="229"/>
      <c r="AE1062" s="229"/>
      <c r="AF1062" s="229"/>
    </row>
    <row r="1063" spans="1:32">
      <c r="A1063" s="229"/>
      <c r="B1063" s="229"/>
      <c r="C1063" s="229"/>
      <c r="D1063" s="229"/>
      <c r="E1063" s="229"/>
      <c r="F1063" s="229"/>
      <c r="G1063" s="229"/>
      <c r="H1063" s="229"/>
      <c r="I1063" s="229"/>
      <c r="J1063" s="229"/>
      <c r="K1063" s="229"/>
      <c r="L1063" s="229"/>
      <c r="M1063" s="229"/>
      <c r="N1063" s="229"/>
      <c r="O1063" s="229"/>
      <c r="P1063" s="229"/>
      <c r="Q1063" s="229"/>
      <c r="R1063" s="229"/>
      <c r="S1063" s="229"/>
      <c r="T1063" s="229"/>
      <c r="U1063" s="229"/>
      <c r="V1063" s="229"/>
      <c r="W1063" s="229"/>
      <c r="X1063" s="229"/>
      <c r="Y1063" s="229"/>
      <c r="Z1063" s="229"/>
      <c r="AA1063" s="229"/>
      <c r="AB1063" s="229"/>
      <c r="AC1063" s="229"/>
      <c r="AD1063" s="229"/>
      <c r="AE1063" s="229"/>
      <c r="AF1063" s="229"/>
    </row>
    <row r="1064" spans="1:32">
      <c r="A1064" s="229"/>
      <c r="B1064" s="229"/>
      <c r="C1064" s="229"/>
      <c r="D1064" s="229"/>
      <c r="E1064" s="229"/>
      <c r="F1064" s="229"/>
      <c r="G1064" s="229"/>
      <c r="H1064" s="229"/>
      <c r="I1064" s="229"/>
      <c r="J1064" s="229"/>
      <c r="K1064" s="229"/>
      <c r="L1064" s="229"/>
      <c r="M1064" s="229"/>
      <c r="N1064" s="229"/>
      <c r="O1064" s="229"/>
      <c r="P1064" s="229"/>
      <c r="Q1064" s="229"/>
      <c r="R1064" s="229"/>
      <c r="S1064" s="229"/>
      <c r="T1064" s="229"/>
      <c r="U1064" s="229"/>
      <c r="V1064" s="229"/>
      <c r="W1064" s="229"/>
      <c r="X1064" s="229"/>
      <c r="Y1064" s="229"/>
      <c r="Z1064" s="229"/>
      <c r="AA1064" s="229"/>
      <c r="AB1064" s="229"/>
      <c r="AC1064" s="229"/>
      <c r="AD1064" s="229"/>
      <c r="AE1064" s="229"/>
      <c r="AF1064" s="229"/>
    </row>
    <row r="1065" spans="1:32">
      <c r="A1065" s="229"/>
      <c r="B1065" s="229"/>
      <c r="C1065" s="229"/>
      <c r="D1065" s="229"/>
      <c r="E1065" s="229"/>
      <c r="F1065" s="229"/>
      <c r="G1065" s="229"/>
      <c r="H1065" s="229"/>
      <c r="I1065" s="229"/>
      <c r="J1065" s="229"/>
      <c r="K1065" s="229"/>
      <c r="L1065" s="229"/>
      <c r="M1065" s="229"/>
      <c r="N1065" s="229"/>
      <c r="O1065" s="229"/>
      <c r="P1065" s="229"/>
      <c r="Q1065" s="229"/>
      <c r="R1065" s="229"/>
      <c r="S1065" s="229"/>
      <c r="T1065" s="229"/>
      <c r="U1065" s="229"/>
      <c r="V1065" s="229"/>
      <c r="W1065" s="229"/>
      <c r="X1065" s="229"/>
      <c r="Y1065" s="229"/>
      <c r="Z1065" s="229"/>
      <c r="AA1065" s="229"/>
      <c r="AB1065" s="229"/>
      <c r="AC1065" s="229"/>
      <c r="AD1065" s="229"/>
      <c r="AE1065" s="229"/>
      <c r="AF1065" s="229"/>
    </row>
    <row r="1066" spans="1:32">
      <c r="A1066" s="229"/>
      <c r="B1066" s="229"/>
      <c r="C1066" s="229"/>
      <c r="D1066" s="229"/>
      <c r="E1066" s="229"/>
      <c r="F1066" s="229"/>
      <c r="G1066" s="229"/>
      <c r="H1066" s="229"/>
      <c r="I1066" s="229"/>
      <c r="J1066" s="229"/>
      <c r="K1066" s="229"/>
      <c r="L1066" s="229"/>
      <c r="M1066" s="229"/>
      <c r="N1066" s="229"/>
      <c r="O1066" s="229"/>
      <c r="P1066" s="229"/>
      <c r="Q1066" s="229"/>
      <c r="R1066" s="229"/>
      <c r="S1066" s="229"/>
      <c r="T1066" s="229"/>
      <c r="U1066" s="229"/>
      <c r="V1066" s="229"/>
      <c r="W1066" s="229"/>
      <c r="X1066" s="229"/>
      <c r="Y1066" s="229"/>
      <c r="Z1066" s="229"/>
      <c r="AA1066" s="229"/>
      <c r="AB1066" s="229"/>
      <c r="AC1066" s="229"/>
      <c r="AD1066" s="229"/>
      <c r="AE1066" s="229"/>
      <c r="AF1066" s="229"/>
    </row>
    <row r="1067" spans="1:32">
      <c r="A1067" s="229"/>
      <c r="B1067" s="229"/>
      <c r="C1067" s="229"/>
      <c r="D1067" s="229"/>
      <c r="E1067" s="229"/>
      <c r="F1067" s="229"/>
      <c r="G1067" s="229"/>
      <c r="H1067" s="229"/>
      <c r="I1067" s="229"/>
      <c r="J1067" s="229"/>
      <c r="K1067" s="229"/>
      <c r="L1067" s="229"/>
      <c r="M1067" s="229"/>
      <c r="N1067" s="229"/>
      <c r="O1067" s="229"/>
      <c r="P1067" s="229"/>
      <c r="Q1067" s="229"/>
      <c r="R1067" s="229"/>
      <c r="S1067" s="229"/>
      <c r="T1067" s="229"/>
      <c r="U1067" s="229"/>
      <c r="V1067" s="229"/>
      <c r="W1067" s="229"/>
      <c r="X1067" s="229"/>
      <c r="Y1067" s="229"/>
      <c r="Z1067" s="229"/>
      <c r="AA1067" s="229"/>
      <c r="AB1067" s="229"/>
      <c r="AC1067" s="229"/>
      <c r="AD1067" s="229"/>
      <c r="AE1067" s="229"/>
      <c r="AF1067" s="229"/>
    </row>
    <row r="1068" spans="1:32">
      <c r="A1068" s="229"/>
      <c r="B1068" s="229"/>
      <c r="C1068" s="229"/>
      <c r="D1068" s="229"/>
      <c r="E1068" s="229"/>
      <c r="F1068" s="229"/>
      <c r="G1068" s="229"/>
      <c r="H1068" s="229"/>
      <c r="I1068" s="229"/>
      <c r="J1068" s="229"/>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229"/>
      <c r="AE1068" s="229"/>
      <c r="AF1068" s="229"/>
    </row>
    <row r="1069" spans="1:32">
      <c r="A1069" s="229"/>
      <c r="B1069" s="229"/>
      <c r="C1069" s="229"/>
      <c r="D1069" s="229"/>
      <c r="E1069" s="229"/>
      <c r="F1069" s="229"/>
      <c r="G1069" s="229"/>
      <c r="H1069" s="229"/>
      <c r="I1069" s="229"/>
      <c r="J1069" s="229"/>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229"/>
      <c r="AE1069" s="229"/>
      <c r="AF1069" s="229"/>
    </row>
    <row r="1070" spans="1:32">
      <c r="A1070" s="229"/>
      <c r="B1070" s="229"/>
      <c r="C1070" s="229"/>
      <c r="D1070" s="229"/>
      <c r="E1070" s="229"/>
      <c r="F1070" s="229"/>
      <c r="G1070" s="229"/>
      <c r="H1070" s="229"/>
      <c r="I1070" s="229"/>
      <c r="J1070" s="229"/>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229"/>
      <c r="AE1070" s="229"/>
      <c r="AF1070" s="229"/>
    </row>
    <row r="1071" spans="1:32">
      <c r="A1071" s="229"/>
      <c r="B1071" s="229"/>
      <c r="C1071" s="229"/>
      <c r="D1071" s="229"/>
      <c r="E1071" s="229"/>
      <c r="F1071" s="229"/>
      <c r="G1071" s="229"/>
      <c r="H1071" s="229"/>
      <c r="I1071" s="229"/>
      <c r="J1071" s="229"/>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229"/>
      <c r="AE1071" s="229"/>
      <c r="AF1071" s="229"/>
    </row>
    <row r="1072" spans="1:32">
      <c r="A1072" s="229"/>
      <c r="B1072" s="229"/>
      <c r="C1072" s="229"/>
      <c r="D1072" s="229"/>
      <c r="E1072" s="229"/>
      <c r="F1072" s="229"/>
      <c r="G1072" s="229"/>
      <c r="H1072" s="229"/>
      <c r="I1072" s="229"/>
      <c r="J1072" s="229"/>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229"/>
      <c r="AE1072" s="229"/>
      <c r="AF1072" s="229"/>
    </row>
    <row r="1073" spans="1:32">
      <c r="A1073" s="229"/>
      <c r="B1073" s="229"/>
      <c r="C1073" s="229"/>
      <c r="D1073" s="229"/>
      <c r="E1073" s="229"/>
      <c r="F1073" s="229"/>
      <c r="G1073" s="229"/>
      <c r="H1073" s="229"/>
      <c r="I1073" s="229"/>
      <c r="J1073" s="229"/>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229"/>
      <c r="AE1073" s="229"/>
      <c r="AF1073" s="229"/>
    </row>
    <row r="1074" spans="1:32">
      <c r="A1074" s="229"/>
      <c r="B1074" s="229"/>
      <c r="C1074" s="229"/>
      <c r="D1074" s="229"/>
      <c r="E1074" s="229"/>
      <c r="F1074" s="229"/>
      <c r="G1074" s="229"/>
      <c r="H1074" s="229"/>
      <c r="I1074" s="229"/>
      <c r="J1074" s="229"/>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229"/>
      <c r="AE1074" s="229"/>
      <c r="AF1074" s="229"/>
    </row>
    <row r="1075" spans="1:32">
      <c r="A1075" s="229"/>
      <c r="B1075" s="229"/>
      <c r="C1075" s="229"/>
      <c r="D1075" s="229"/>
      <c r="E1075" s="229"/>
      <c r="F1075" s="229"/>
      <c r="G1075" s="229"/>
      <c r="H1075" s="229"/>
      <c r="I1075" s="229"/>
      <c r="J1075" s="229"/>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229"/>
      <c r="AE1075" s="229"/>
      <c r="AF1075" s="229"/>
    </row>
    <row r="1076" spans="1:32">
      <c r="A1076" s="229"/>
      <c r="B1076" s="229"/>
      <c r="C1076" s="229"/>
      <c r="D1076" s="229"/>
      <c r="E1076" s="229"/>
      <c r="F1076" s="229"/>
      <c r="G1076" s="229"/>
      <c r="H1076" s="229"/>
      <c r="I1076" s="229"/>
      <c r="J1076" s="229"/>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229"/>
      <c r="AE1076" s="229"/>
      <c r="AF1076" s="229"/>
    </row>
    <row r="1077" spans="1:32">
      <c r="A1077" s="229"/>
      <c r="B1077" s="229"/>
      <c r="C1077" s="229"/>
      <c r="D1077" s="229"/>
      <c r="E1077" s="229"/>
      <c r="F1077" s="229"/>
      <c r="G1077" s="229"/>
      <c r="H1077" s="229"/>
      <c r="I1077" s="229"/>
      <c r="J1077" s="229"/>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229"/>
      <c r="AE1077" s="229"/>
      <c r="AF1077" s="229"/>
    </row>
    <row r="1078" spans="1:32">
      <c r="A1078" s="229"/>
      <c r="B1078" s="229"/>
      <c r="C1078" s="229"/>
      <c r="D1078" s="229"/>
      <c r="E1078" s="229"/>
      <c r="F1078" s="229"/>
      <c r="G1078" s="229"/>
      <c r="H1078" s="229"/>
      <c r="I1078" s="229"/>
      <c r="J1078" s="229"/>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229"/>
      <c r="AE1078" s="229"/>
      <c r="AF1078" s="229"/>
    </row>
    <row r="1079" spans="1:32">
      <c r="A1079" s="229"/>
      <c r="B1079" s="229"/>
      <c r="C1079" s="229"/>
      <c r="D1079" s="229"/>
      <c r="E1079" s="229"/>
      <c r="F1079" s="229"/>
      <c r="G1079" s="229"/>
      <c r="H1079" s="229"/>
      <c r="I1079" s="229"/>
      <c r="J1079" s="229"/>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row>
    <row r="1080" spans="1:32">
      <c r="A1080" s="229"/>
      <c r="B1080" s="229"/>
      <c r="C1080" s="229"/>
      <c r="D1080" s="229"/>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row>
    <row r="1081" spans="1:32">
      <c r="A1081" s="229"/>
      <c r="B1081" s="229"/>
      <c r="C1081" s="229"/>
      <c r="D1081" s="229"/>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row>
    <row r="1082" spans="1:32">
      <c r="A1082" s="229"/>
      <c r="B1082" s="229"/>
      <c r="C1082" s="229"/>
      <c r="D1082" s="229"/>
      <c r="E1082" s="229"/>
      <c r="F1082" s="229"/>
      <c r="G1082" s="229"/>
      <c r="H1082" s="229"/>
      <c r="I1082" s="229"/>
      <c r="J1082" s="229"/>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row>
    <row r="1083" spans="1:32">
      <c r="A1083" s="229"/>
      <c r="B1083" s="229"/>
      <c r="C1083" s="229"/>
      <c r="D1083" s="229"/>
      <c r="E1083" s="229"/>
      <c r="F1083" s="229"/>
      <c r="G1083" s="229"/>
      <c r="H1083" s="229"/>
      <c r="I1083" s="229"/>
      <c r="J1083" s="229"/>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229"/>
      <c r="AE1083" s="229"/>
      <c r="AF1083" s="229"/>
    </row>
    <row r="1084" spans="1:32">
      <c r="A1084" s="229"/>
      <c r="B1084" s="229"/>
      <c r="C1084" s="229"/>
      <c r="D1084" s="229"/>
      <c r="E1084" s="229"/>
      <c r="F1084" s="229"/>
      <c r="G1084" s="229"/>
      <c r="H1084" s="229"/>
      <c r="I1084" s="229"/>
      <c r="J1084" s="229"/>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229"/>
      <c r="AE1084" s="229"/>
      <c r="AF1084" s="229"/>
    </row>
    <row r="1085" spans="1:32">
      <c r="A1085" s="229"/>
      <c r="B1085" s="229"/>
      <c r="C1085" s="229"/>
      <c r="D1085" s="229"/>
      <c r="E1085" s="229"/>
      <c r="F1085" s="229"/>
      <c r="G1085" s="229"/>
      <c r="H1085" s="229"/>
      <c r="I1085" s="229"/>
      <c r="J1085" s="229"/>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229"/>
      <c r="AE1085" s="229"/>
      <c r="AF1085" s="229"/>
    </row>
    <row r="1086" spans="1:32">
      <c r="A1086" s="229"/>
      <c r="B1086" s="229"/>
      <c r="C1086" s="229"/>
      <c r="D1086" s="229"/>
      <c r="E1086" s="229"/>
      <c r="F1086" s="229"/>
      <c r="G1086" s="229"/>
      <c r="H1086" s="229"/>
      <c r="I1086" s="229"/>
      <c r="J1086" s="229"/>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229"/>
      <c r="AE1086" s="229"/>
      <c r="AF1086" s="229"/>
    </row>
    <row r="1087" spans="1:32">
      <c r="A1087" s="229"/>
      <c r="B1087" s="229"/>
      <c r="C1087" s="229"/>
      <c r="D1087" s="229"/>
      <c r="E1087" s="229"/>
      <c r="F1087" s="229"/>
      <c r="G1087" s="229"/>
      <c r="H1087" s="229"/>
      <c r="I1087" s="229"/>
      <c r="J1087" s="229"/>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229"/>
      <c r="AE1087" s="229"/>
      <c r="AF1087" s="229"/>
    </row>
    <row r="1088" spans="1:32">
      <c r="A1088" s="229"/>
      <c r="B1088" s="229"/>
      <c r="C1088" s="229"/>
      <c r="D1088" s="229"/>
      <c r="E1088" s="229"/>
      <c r="F1088" s="229"/>
      <c r="G1088" s="229"/>
      <c r="H1088" s="229"/>
      <c r="I1088" s="229"/>
      <c r="J1088" s="229"/>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229"/>
      <c r="AE1088" s="229"/>
      <c r="AF1088" s="229"/>
    </row>
    <row r="1089" spans="1:32">
      <c r="A1089" s="229"/>
      <c r="B1089" s="229"/>
      <c r="C1089" s="229"/>
      <c r="D1089" s="229"/>
      <c r="E1089" s="229"/>
      <c r="F1089" s="229"/>
      <c r="G1089" s="229"/>
      <c r="H1089" s="229"/>
      <c r="I1089" s="229"/>
      <c r="J1089" s="229"/>
      <c r="K1089" s="229"/>
      <c r="L1089" s="229"/>
      <c r="M1089" s="229"/>
      <c r="N1089" s="229"/>
      <c r="O1089" s="229"/>
      <c r="P1089" s="229"/>
      <c r="Q1089" s="229"/>
      <c r="R1089" s="229"/>
      <c r="S1089" s="229"/>
      <c r="T1089" s="229"/>
      <c r="U1089" s="229"/>
      <c r="V1089" s="229"/>
      <c r="W1089" s="229"/>
      <c r="X1089" s="229"/>
      <c r="Y1089" s="229"/>
      <c r="Z1089" s="229"/>
      <c r="AA1089" s="229"/>
      <c r="AB1089" s="229"/>
      <c r="AC1089" s="229"/>
      <c r="AD1089" s="229"/>
      <c r="AE1089" s="229"/>
      <c r="AF1089" s="229"/>
    </row>
    <row r="1090" spans="1:32">
      <c r="A1090" s="229"/>
      <c r="B1090" s="229"/>
      <c r="C1090" s="229"/>
      <c r="D1090" s="229"/>
      <c r="E1090" s="229"/>
      <c r="F1090" s="229"/>
      <c r="G1090" s="229"/>
      <c r="H1090" s="229"/>
      <c r="I1090" s="229"/>
      <c r="J1090" s="229"/>
      <c r="K1090" s="229"/>
      <c r="L1090" s="229"/>
      <c r="M1090" s="229"/>
      <c r="N1090" s="229"/>
      <c r="O1090" s="229"/>
      <c r="P1090" s="229"/>
      <c r="Q1090" s="229"/>
      <c r="R1090" s="229"/>
      <c r="S1090" s="229"/>
      <c r="T1090" s="229"/>
      <c r="U1090" s="229"/>
      <c r="V1090" s="229"/>
      <c r="W1090" s="229"/>
      <c r="X1090" s="229"/>
      <c r="Y1090" s="229"/>
      <c r="Z1090" s="229"/>
      <c r="AA1090" s="229"/>
      <c r="AB1090" s="229"/>
      <c r="AC1090" s="229"/>
      <c r="AD1090" s="229"/>
      <c r="AE1090" s="229"/>
      <c r="AF1090" s="229"/>
    </row>
    <row r="1091" spans="1:32">
      <c r="A1091" s="229"/>
      <c r="B1091" s="229"/>
      <c r="C1091" s="229"/>
      <c r="D1091" s="229"/>
      <c r="E1091" s="229"/>
      <c r="F1091" s="229"/>
      <c r="G1091" s="229"/>
      <c r="H1091" s="229"/>
      <c r="I1091" s="229"/>
      <c r="J1091" s="229"/>
      <c r="K1091" s="229"/>
      <c r="L1091" s="229"/>
      <c r="M1091" s="229"/>
      <c r="N1091" s="229"/>
      <c r="O1091" s="229"/>
      <c r="P1091" s="229"/>
      <c r="Q1091" s="229"/>
      <c r="R1091" s="229"/>
      <c r="S1091" s="229"/>
      <c r="T1091" s="229"/>
      <c r="U1091" s="229"/>
      <c r="V1091" s="229"/>
      <c r="W1091" s="229"/>
      <c r="X1091" s="229"/>
      <c r="Y1091" s="229"/>
      <c r="Z1091" s="229"/>
      <c r="AA1091" s="229"/>
      <c r="AB1091" s="229"/>
      <c r="AC1091" s="229"/>
      <c r="AD1091" s="229"/>
      <c r="AE1091" s="229"/>
      <c r="AF1091" s="229"/>
    </row>
    <row r="1092" spans="1:32">
      <c r="A1092" s="229"/>
      <c r="B1092" s="229"/>
      <c r="C1092" s="229"/>
      <c r="D1092" s="229"/>
      <c r="E1092" s="229"/>
      <c r="F1092" s="229"/>
      <c r="G1092" s="229"/>
      <c r="H1092" s="229"/>
      <c r="I1092" s="229"/>
      <c r="J1092" s="229"/>
      <c r="K1092" s="229"/>
      <c r="L1092" s="229"/>
      <c r="M1092" s="229"/>
      <c r="N1092" s="229"/>
      <c r="O1092" s="229"/>
      <c r="P1092" s="229"/>
      <c r="Q1092" s="229"/>
      <c r="R1092" s="229"/>
      <c r="S1092" s="229"/>
      <c r="T1092" s="229"/>
      <c r="U1092" s="229"/>
      <c r="V1092" s="229"/>
      <c r="W1092" s="229"/>
      <c r="X1092" s="229"/>
      <c r="Y1092" s="229"/>
      <c r="Z1092" s="229"/>
      <c r="AA1092" s="229"/>
      <c r="AB1092" s="229"/>
      <c r="AC1092" s="229"/>
      <c r="AD1092" s="229"/>
      <c r="AE1092" s="229"/>
      <c r="AF1092" s="229"/>
    </row>
    <row r="1093" spans="1:32">
      <c r="A1093" s="229"/>
      <c r="B1093" s="229"/>
      <c r="C1093" s="229"/>
      <c r="D1093" s="229"/>
      <c r="E1093" s="229"/>
      <c r="F1093" s="229"/>
      <c r="G1093" s="229"/>
      <c r="H1093" s="229"/>
      <c r="I1093" s="229"/>
      <c r="J1093" s="229"/>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229"/>
      <c r="AE1093" s="229"/>
      <c r="AF1093" s="229"/>
    </row>
    <row r="1094" spans="1:32">
      <c r="A1094" s="229"/>
      <c r="B1094" s="229"/>
      <c r="C1094" s="229"/>
      <c r="D1094" s="229"/>
      <c r="E1094" s="229"/>
      <c r="F1094" s="229"/>
      <c r="G1094" s="229"/>
      <c r="H1094" s="229"/>
      <c r="I1094" s="229"/>
      <c r="J1094" s="229"/>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229"/>
      <c r="AE1094" s="229"/>
      <c r="AF1094" s="229"/>
    </row>
    <row r="1095" spans="1:32">
      <c r="A1095" s="229"/>
      <c r="B1095" s="229"/>
      <c r="C1095" s="229"/>
      <c r="D1095" s="229"/>
      <c r="E1095" s="229"/>
      <c r="F1095" s="229"/>
      <c r="G1095" s="229"/>
      <c r="H1095" s="229"/>
      <c r="I1095" s="229"/>
      <c r="J1095" s="229"/>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c r="AF1095" s="229"/>
    </row>
    <row r="1096" spans="1:32">
      <c r="A1096" s="229"/>
      <c r="B1096" s="229"/>
      <c r="C1096" s="229"/>
      <c r="D1096" s="229"/>
      <c r="E1096" s="229"/>
      <c r="F1096" s="229"/>
      <c r="G1096" s="229"/>
      <c r="H1096" s="229"/>
      <c r="I1096" s="229"/>
      <c r="J1096" s="229"/>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229"/>
      <c r="AE1096" s="229"/>
      <c r="AF1096" s="229"/>
    </row>
    <row r="1097" spans="1:32">
      <c r="A1097" s="229"/>
      <c r="B1097" s="229"/>
      <c r="C1097" s="229"/>
      <c r="D1097" s="229"/>
      <c r="E1097" s="229"/>
      <c r="F1097" s="229"/>
      <c r="G1097" s="229"/>
      <c r="H1097" s="229"/>
      <c r="I1097" s="229"/>
      <c r="J1097" s="229"/>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229"/>
      <c r="AE1097" s="229"/>
      <c r="AF1097" s="229"/>
    </row>
    <row r="1098" spans="1:32">
      <c r="A1098" s="229"/>
      <c r="B1098" s="229"/>
      <c r="C1098" s="229"/>
      <c r="D1098" s="229"/>
      <c r="E1098" s="229"/>
      <c r="F1098" s="229"/>
      <c r="G1098" s="229"/>
      <c r="H1098" s="229"/>
      <c r="I1098" s="229"/>
      <c r="J1098" s="229"/>
      <c r="K1098" s="229"/>
      <c r="L1098" s="229"/>
      <c r="M1098" s="229"/>
      <c r="N1098" s="229"/>
      <c r="O1098" s="229"/>
      <c r="P1098" s="229"/>
      <c r="Q1098" s="229"/>
      <c r="R1098" s="229"/>
      <c r="S1098" s="229"/>
      <c r="T1098" s="229"/>
      <c r="U1098" s="229"/>
      <c r="V1098" s="229"/>
      <c r="W1098" s="229"/>
      <c r="X1098" s="229"/>
      <c r="Y1098" s="229"/>
      <c r="Z1098" s="229"/>
      <c r="AA1098" s="229"/>
      <c r="AB1098" s="229"/>
      <c r="AC1098" s="229"/>
      <c r="AD1098" s="229"/>
      <c r="AE1098" s="229"/>
      <c r="AF1098" s="229"/>
    </row>
    <row r="1099" spans="1:32">
      <c r="A1099" s="229"/>
      <c r="B1099" s="229"/>
      <c r="C1099" s="229"/>
      <c r="D1099" s="229"/>
      <c r="E1099" s="229"/>
      <c r="F1099" s="229"/>
      <c r="G1099" s="229"/>
      <c r="H1099" s="229"/>
      <c r="I1099" s="229"/>
      <c r="J1099" s="229"/>
      <c r="K1099" s="229"/>
      <c r="L1099" s="229"/>
      <c r="M1099" s="229"/>
      <c r="N1099" s="229"/>
      <c r="O1099" s="229"/>
      <c r="P1099" s="229"/>
      <c r="Q1099" s="229"/>
      <c r="R1099" s="229"/>
      <c r="S1099" s="229"/>
      <c r="T1099" s="229"/>
      <c r="U1099" s="229"/>
      <c r="V1099" s="229"/>
      <c r="W1099" s="229"/>
      <c r="X1099" s="229"/>
      <c r="Y1099" s="229"/>
      <c r="Z1099" s="229"/>
      <c r="AA1099" s="229"/>
      <c r="AB1099" s="229"/>
      <c r="AC1099" s="229"/>
      <c r="AD1099" s="229"/>
      <c r="AE1099" s="229"/>
      <c r="AF1099" s="229"/>
    </row>
    <row r="1100" spans="1:32">
      <c r="A1100" s="229"/>
      <c r="B1100" s="229"/>
      <c r="C1100" s="229"/>
      <c r="D1100" s="229"/>
      <c r="E1100" s="229"/>
      <c r="F1100" s="229"/>
      <c r="G1100" s="229"/>
      <c r="H1100" s="229"/>
      <c r="I1100" s="229"/>
      <c r="J1100" s="229"/>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c r="AF1100" s="229"/>
    </row>
    <row r="1101" spans="1:32">
      <c r="A1101" s="229"/>
      <c r="B1101" s="229"/>
      <c r="C1101" s="229"/>
      <c r="D1101" s="229"/>
      <c r="E1101" s="229"/>
      <c r="F1101" s="229"/>
      <c r="G1101" s="229"/>
      <c r="H1101" s="229"/>
      <c r="I1101" s="229"/>
      <c r="J1101" s="229"/>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c r="AF1101" s="229"/>
    </row>
    <row r="1102" spans="1:32">
      <c r="A1102" s="229"/>
      <c r="B1102" s="229"/>
      <c r="C1102" s="229"/>
      <c r="D1102" s="229"/>
      <c r="E1102" s="229"/>
      <c r="F1102" s="229"/>
      <c r="G1102" s="229"/>
      <c r="H1102" s="229"/>
      <c r="I1102" s="229"/>
      <c r="J1102" s="229"/>
      <c r="K1102" s="229"/>
      <c r="L1102" s="229"/>
      <c r="M1102" s="229"/>
      <c r="N1102" s="229"/>
      <c r="O1102" s="229"/>
      <c r="P1102" s="229"/>
      <c r="Q1102" s="229"/>
      <c r="R1102" s="229"/>
      <c r="S1102" s="229"/>
      <c r="T1102" s="229"/>
      <c r="U1102" s="229"/>
      <c r="V1102" s="229"/>
      <c r="W1102" s="229"/>
      <c r="X1102" s="229"/>
      <c r="Y1102" s="229"/>
      <c r="Z1102" s="229"/>
      <c r="AA1102" s="229"/>
      <c r="AB1102" s="229"/>
      <c r="AC1102" s="229"/>
      <c r="AD1102" s="229"/>
      <c r="AE1102" s="229"/>
      <c r="AF1102" s="229"/>
    </row>
    <row r="1103" spans="1:32">
      <c r="A1103" s="229"/>
      <c r="B1103" s="229"/>
      <c r="C1103" s="229"/>
      <c r="D1103" s="229"/>
      <c r="E1103" s="229"/>
      <c r="F1103" s="229"/>
      <c r="G1103" s="229"/>
      <c r="H1103" s="229"/>
      <c r="I1103" s="229"/>
      <c r="J1103" s="229"/>
      <c r="K1103" s="229"/>
      <c r="L1103" s="229"/>
      <c r="M1103" s="229"/>
      <c r="N1103" s="229"/>
      <c r="O1103" s="229"/>
      <c r="P1103" s="229"/>
      <c r="Q1103" s="229"/>
      <c r="R1103" s="229"/>
      <c r="S1103" s="229"/>
      <c r="T1103" s="229"/>
      <c r="U1103" s="229"/>
      <c r="V1103" s="229"/>
      <c r="W1103" s="229"/>
      <c r="X1103" s="229"/>
      <c r="Y1103" s="229"/>
      <c r="Z1103" s="229"/>
      <c r="AA1103" s="229"/>
      <c r="AB1103" s="229"/>
      <c r="AC1103" s="229"/>
      <c r="AD1103" s="229"/>
      <c r="AE1103" s="229"/>
      <c r="AF1103" s="229"/>
    </row>
    <row r="1104" spans="1:32">
      <c r="A1104" s="229"/>
      <c r="B1104" s="229"/>
      <c r="C1104" s="229"/>
      <c r="D1104" s="229"/>
      <c r="E1104" s="229"/>
      <c r="F1104" s="229"/>
      <c r="G1104" s="229"/>
      <c r="H1104" s="229"/>
      <c r="I1104" s="229"/>
      <c r="J1104" s="229"/>
      <c r="K1104" s="229"/>
      <c r="L1104" s="229"/>
      <c r="M1104" s="229"/>
      <c r="N1104" s="229"/>
      <c r="O1104" s="229"/>
      <c r="P1104" s="229"/>
      <c r="Q1104" s="229"/>
      <c r="R1104" s="229"/>
      <c r="S1104" s="229"/>
      <c r="T1104" s="229"/>
      <c r="U1104" s="229"/>
      <c r="V1104" s="229"/>
      <c r="W1104" s="229"/>
      <c r="X1104" s="229"/>
      <c r="Y1104" s="229"/>
      <c r="Z1104" s="229"/>
      <c r="AA1104" s="229"/>
      <c r="AB1104" s="229"/>
      <c r="AC1104" s="229"/>
      <c r="AD1104" s="229"/>
      <c r="AE1104" s="229"/>
      <c r="AF1104" s="229"/>
    </row>
    <row r="1105" spans="1:32">
      <c r="A1105" s="229"/>
      <c r="B1105" s="229"/>
      <c r="C1105" s="229"/>
      <c r="D1105" s="229"/>
      <c r="E1105" s="229"/>
      <c r="F1105" s="229"/>
      <c r="G1105" s="229"/>
      <c r="H1105" s="229"/>
      <c r="I1105" s="229"/>
      <c r="J1105" s="229"/>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c r="AF1105" s="229"/>
    </row>
    <row r="1106" spans="1:32">
      <c r="A1106" s="229"/>
      <c r="B1106" s="229"/>
      <c r="C1106" s="229"/>
      <c r="D1106" s="229"/>
      <c r="E1106" s="229"/>
      <c r="F1106" s="229"/>
      <c r="G1106" s="229"/>
      <c r="H1106" s="229"/>
      <c r="I1106" s="229"/>
      <c r="J1106" s="229"/>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229"/>
      <c r="AE1106" s="229"/>
      <c r="AF1106" s="229"/>
    </row>
    <row r="1107" spans="1:32">
      <c r="A1107" s="229"/>
      <c r="B1107" s="229"/>
      <c r="C1107" s="229"/>
      <c r="D1107" s="229"/>
      <c r="E1107" s="229"/>
      <c r="F1107" s="229"/>
      <c r="G1107" s="229"/>
      <c r="H1107" s="229"/>
      <c r="I1107" s="229"/>
      <c r="J1107" s="229"/>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229"/>
      <c r="AE1107" s="229"/>
      <c r="AF1107" s="229"/>
    </row>
    <row r="1108" spans="1:32">
      <c r="A1108" s="229"/>
      <c r="B1108" s="229"/>
      <c r="C1108" s="229"/>
      <c r="D1108" s="229"/>
      <c r="E1108" s="229"/>
      <c r="F1108" s="229"/>
      <c r="G1108" s="229"/>
      <c r="H1108" s="229"/>
      <c r="I1108" s="229"/>
      <c r="J1108" s="229"/>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229"/>
      <c r="AE1108" s="229"/>
      <c r="AF1108" s="229"/>
    </row>
    <row r="1109" spans="1:32">
      <c r="A1109" s="229"/>
      <c r="B1109" s="229"/>
      <c r="C1109" s="229"/>
      <c r="D1109" s="229"/>
      <c r="E1109" s="229"/>
      <c r="F1109" s="229"/>
      <c r="G1109" s="229"/>
      <c r="H1109" s="229"/>
      <c r="I1109" s="229"/>
      <c r="J1109" s="229"/>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229"/>
      <c r="AE1109" s="229"/>
      <c r="AF1109" s="229"/>
    </row>
    <row r="1110" spans="1:32">
      <c r="A1110" s="229"/>
      <c r="B1110" s="229"/>
      <c r="C1110" s="229"/>
      <c r="D1110" s="229"/>
      <c r="E1110" s="229"/>
      <c r="F1110" s="229"/>
      <c r="G1110" s="229"/>
      <c r="H1110" s="229"/>
      <c r="I1110" s="229"/>
      <c r="J1110" s="229"/>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row>
    <row r="1111" spans="1:32">
      <c r="A1111" s="229"/>
      <c r="B1111" s="229"/>
      <c r="C1111" s="229"/>
      <c r="D1111" s="229"/>
      <c r="E1111" s="229"/>
      <c r="F1111" s="229"/>
      <c r="G1111" s="229"/>
      <c r="H1111" s="229"/>
      <c r="I1111" s="229"/>
      <c r="J1111" s="229"/>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229"/>
      <c r="AE1111" s="229"/>
      <c r="AF1111" s="229"/>
    </row>
    <row r="1112" spans="1:32">
      <c r="A1112" s="229"/>
      <c r="B1112" s="229"/>
      <c r="C1112" s="229"/>
      <c r="D1112" s="229"/>
      <c r="E1112" s="229"/>
      <c r="F1112" s="229"/>
      <c r="G1112" s="229"/>
      <c r="H1112" s="229"/>
      <c r="I1112" s="229"/>
      <c r="J1112" s="229"/>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229"/>
      <c r="AE1112" s="229"/>
      <c r="AF1112" s="229"/>
    </row>
    <row r="1113" spans="1:32">
      <c r="A1113" s="229"/>
      <c r="B1113" s="229"/>
      <c r="C1113" s="229"/>
      <c r="D1113" s="229"/>
      <c r="E1113" s="229"/>
      <c r="F1113" s="229"/>
      <c r="G1113" s="229"/>
      <c r="H1113" s="229"/>
      <c r="I1113" s="229"/>
      <c r="J1113" s="229"/>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229"/>
      <c r="AE1113" s="229"/>
      <c r="AF1113" s="229"/>
    </row>
    <row r="1114" spans="1:32">
      <c r="A1114" s="229"/>
      <c r="B1114" s="229"/>
      <c r="C1114" s="229"/>
      <c r="D1114" s="229"/>
      <c r="E1114" s="229"/>
      <c r="F1114" s="229"/>
      <c r="G1114" s="229"/>
      <c r="H1114" s="229"/>
      <c r="I1114" s="229"/>
      <c r="J1114" s="229"/>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229"/>
      <c r="AE1114" s="229"/>
      <c r="AF1114" s="229"/>
    </row>
    <row r="1115" spans="1:32">
      <c r="A1115" s="229"/>
      <c r="B1115" s="229"/>
      <c r="C1115" s="229"/>
      <c r="D1115" s="229"/>
      <c r="E1115" s="229"/>
      <c r="F1115" s="229"/>
      <c r="G1115" s="229"/>
      <c r="H1115" s="229"/>
      <c r="I1115" s="229"/>
      <c r="J1115" s="229"/>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229"/>
      <c r="AE1115" s="229"/>
      <c r="AF1115" s="229"/>
    </row>
    <row r="1116" spans="1:32">
      <c r="A1116" s="229"/>
      <c r="B1116" s="229"/>
      <c r="C1116" s="229"/>
      <c r="D1116" s="229"/>
      <c r="E1116" s="229"/>
      <c r="F1116" s="229"/>
      <c r="G1116" s="229"/>
      <c r="H1116" s="229"/>
      <c r="I1116" s="229"/>
      <c r="J1116" s="229"/>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229"/>
      <c r="AE1116" s="229"/>
      <c r="AF1116" s="229"/>
    </row>
    <row r="1117" spans="1:32">
      <c r="A1117" s="229"/>
      <c r="B1117" s="229"/>
      <c r="C1117" s="229"/>
      <c r="D1117" s="229"/>
      <c r="E1117" s="229"/>
      <c r="F1117" s="229"/>
      <c r="G1117" s="229"/>
      <c r="H1117" s="229"/>
      <c r="I1117" s="229"/>
      <c r="J1117" s="229"/>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229"/>
      <c r="AE1117" s="229"/>
      <c r="AF1117" s="229"/>
    </row>
    <row r="1118" spans="1:32">
      <c r="A1118" s="229"/>
      <c r="B1118" s="229"/>
      <c r="C1118" s="229"/>
      <c r="D1118" s="229"/>
      <c r="E1118" s="229"/>
      <c r="F1118" s="229"/>
      <c r="G1118" s="229"/>
      <c r="H1118" s="229"/>
      <c r="I1118" s="229"/>
      <c r="J1118" s="229"/>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229"/>
      <c r="AE1118" s="229"/>
      <c r="AF1118" s="229"/>
    </row>
    <row r="1119" spans="1:32">
      <c r="A1119" s="229"/>
      <c r="B1119" s="229"/>
      <c r="C1119" s="229"/>
      <c r="D1119" s="229"/>
      <c r="E1119" s="229"/>
      <c r="F1119" s="229"/>
      <c r="G1119" s="229"/>
      <c r="H1119" s="229"/>
      <c r="I1119" s="229"/>
      <c r="J1119" s="229"/>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229"/>
      <c r="AE1119" s="229"/>
      <c r="AF1119" s="229"/>
    </row>
    <row r="1120" spans="1:32">
      <c r="A1120" s="229"/>
      <c r="B1120" s="229"/>
      <c r="C1120" s="229"/>
      <c r="D1120" s="229"/>
      <c r="E1120" s="229"/>
      <c r="F1120" s="229"/>
      <c r="G1120" s="229"/>
      <c r="H1120" s="229"/>
      <c r="I1120" s="229"/>
      <c r="J1120" s="229"/>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229"/>
      <c r="AE1120" s="229"/>
      <c r="AF1120" s="229"/>
    </row>
    <row r="1121" spans="1:32">
      <c r="A1121" s="229"/>
      <c r="B1121" s="229"/>
      <c r="C1121" s="229"/>
      <c r="D1121" s="229"/>
      <c r="E1121" s="229"/>
      <c r="F1121" s="229"/>
      <c r="G1121" s="229"/>
      <c r="H1121" s="229"/>
      <c r="I1121" s="229"/>
      <c r="J1121" s="229"/>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229"/>
      <c r="AE1121" s="229"/>
      <c r="AF1121" s="229"/>
    </row>
    <row r="1122" spans="1:32">
      <c r="A1122" s="229"/>
      <c r="B1122" s="229"/>
      <c r="C1122" s="229"/>
      <c r="D1122" s="229"/>
      <c r="E1122" s="229"/>
      <c r="F1122" s="229"/>
      <c r="G1122" s="229"/>
      <c r="H1122" s="229"/>
      <c r="I1122" s="229"/>
      <c r="J1122" s="229"/>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229"/>
      <c r="AE1122" s="229"/>
      <c r="AF1122" s="229"/>
    </row>
    <row r="1123" spans="1:32">
      <c r="A1123" s="229"/>
      <c r="B1123" s="229"/>
      <c r="C1123" s="229"/>
      <c r="D1123" s="229"/>
      <c r="E1123" s="229"/>
      <c r="F1123" s="229"/>
      <c r="G1123" s="229"/>
      <c r="H1123" s="229"/>
      <c r="I1123" s="229"/>
      <c r="J1123" s="229"/>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229"/>
      <c r="AE1123" s="229"/>
      <c r="AF1123" s="229"/>
    </row>
    <row r="1124" spans="1:32">
      <c r="A1124" s="229"/>
      <c r="B1124" s="229"/>
      <c r="C1124" s="229"/>
      <c r="D1124" s="229"/>
      <c r="E1124" s="229"/>
      <c r="F1124" s="229"/>
      <c r="G1124" s="229"/>
      <c r="H1124" s="229"/>
      <c r="I1124" s="229"/>
      <c r="J1124" s="229"/>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229"/>
      <c r="AE1124" s="229"/>
      <c r="AF1124" s="229"/>
    </row>
    <row r="1125" spans="1:32">
      <c r="A1125" s="229"/>
      <c r="B1125" s="229"/>
      <c r="C1125" s="229"/>
      <c r="D1125" s="229"/>
      <c r="E1125" s="229"/>
      <c r="F1125" s="229"/>
      <c r="G1125" s="229"/>
      <c r="H1125" s="229"/>
      <c r="I1125" s="229"/>
      <c r="J1125" s="229"/>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c r="AF1125" s="229"/>
    </row>
    <row r="1126" spans="1:32">
      <c r="A1126" s="229"/>
      <c r="B1126" s="229"/>
      <c r="C1126" s="229"/>
      <c r="D1126" s="229"/>
      <c r="E1126" s="229"/>
      <c r="F1126" s="229"/>
      <c r="G1126" s="229"/>
      <c r="H1126" s="229"/>
      <c r="I1126" s="229"/>
      <c r="J1126" s="229"/>
      <c r="K1126" s="229"/>
      <c r="L1126" s="229"/>
      <c r="M1126" s="229"/>
      <c r="N1126" s="229"/>
      <c r="O1126" s="229"/>
      <c r="P1126" s="229"/>
      <c r="Q1126" s="229"/>
      <c r="R1126" s="229"/>
      <c r="S1126" s="229"/>
      <c r="T1126" s="229"/>
      <c r="U1126" s="229"/>
      <c r="V1126" s="229"/>
      <c r="W1126" s="229"/>
      <c r="X1126" s="229"/>
      <c r="Y1126" s="229"/>
      <c r="Z1126" s="229"/>
      <c r="AA1126" s="229"/>
      <c r="AB1126" s="229"/>
      <c r="AC1126" s="229"/>
      <c r="AD1126" s="229"/>
      <c r="AE1126" s="229"/>
      <c r="AF1126" s="229"/>
    </row>
    <row r="1127" spans="1:32">
      <c r="A1127" s="229"/>
      <c r="B1127" s="229"/>
      <c r="C1127" s="229"/>
      <c r="D1127" s="229"/>
      <c r="E1127" s="229"/>
      <c r="F1127" s="229"/>
      <c r="G1127" s="229"/>
      <c r="H1127" s="229"/>
      <c r="I1127" s="229"/>
      <c r="J1127" s="229"/>
      <c r="K1127" s="229"/>
      <c r="L1127" s="229"/>
      <c r="M1127" s="229"/>
      <c r="N1127" s="229"/>
      <c r="O1127" s="229"/>
      <c r="P1127" s="229"/>
      <c r="Q1127" s="229"/>
      <c r="R1127" s="229"/>
      <c r="S1127" s="229"/>
      <c r="T1127" s="229"/>
      <c r="U1127" s="229"/>
      <c r="V1127" s="229"/>
      <c r="W1127" s="229"/>
      <c r="X1127" s="229"/>
      <c r="Y1127" s="229"/>
      <c r="Z1127" s="229"/>
      <c r="AA1127" s="229"/>
      <c r="AB1127" s="229"/>
      <c r="AC1127" s="229"/>
      <c r="AD1127" s="229"/>
      <c r="AE1127" s="229"/>
      <c r="AF1127" s="229"/>
    </row>
    <row r="1128" spans="1:32">
      <c r="A1128" s="229"/>
      <c r="B1128" s="229"/>
      <c r="C1128" s="229"/>
      <c r="D1128" s="229"/>
      <c r="E1128" s="229"/>
      <c r="F1128" s="229"/>
      <c r="G1128" s="229"/>
      <c r="H1128" s="229"/>
      <c r="I1128" s="229"/>
      <c r="J1128" s="229"/>
      <c r="K1128" s="229"/>
      <c r="L1128" s="229"/>
      <c r="M1128" s="229"/>
      <c r="N1128" s="229"/>
      <c r="O1128" s="229"/>
      <c r="P1128" s="229"/>
      <c r="Q1128" s="229"/>
      <c r="R1128" s="229"/>
      <c r="S1128" s="229"/>
      <c r="T1128" s="229"/>
      <c r="U1128" s="229"/>
      <c r="V1128" s="229"/>
      <c r="W1128" s="229"/>
      <c r="X1128" s="229"/>
      <c r="Y1128" s="229"/>
      <c r="Z1128" s="229"/>
      <c r="AA1128" s="229"/>
      <c r="AB1128" s="229"/>
      <c r="AC1128" s="229"/>
      <c r="AD1128" s="229"/>
      <c r="AE1128" s="229"/>
      <c r="AF1128" s="229"/>
    </row>
    <row r="1129" spans="1:32">
      <c r="A1129" s="229"/>
      <c r="B1129" s="229"/>
      <c r="C1129" s="229"/>
      <c r="D1129" s="229"/>
      <c r="E1129" s="229"/>
      <c r="F1129" s="229"/>
      <c r="G1129" s="229"/>
      <c r="H1129" s="229"/>
      <c r="I1129" s="229"/>
      <c r="J1129" s="229"/>
      <c r="K1129" s="229"/>
      <c r="L1129" s="229"/>
      <c r="M1129" s="229"/>
      <c r="N1129" s="229"/>
      <c r="O1129" s="229"/>
      <c r="P1129" s="229"/>
      <c r="Q1129" s="229"/>
      <c r="R1129" s="229"/>
      <c r="S1129" s="229"/>
      <c r="T1129" s="229"/>
      <c r="U1129" s="229"/>
      <c r="V1129" s="229"/>
      <c r="W1129" s="229"/>
      <c r="X1129" s="229"/>
      <c r="Y1129" s="229"/>
      <c r="Z1129" s="229"/>
      <c r="AA1129" s="229"/>
      <c r="AB1129" s="229"/>
      <c r="AC1129" s="229"/>
      <c r="AD1129" s="229"/>
      <c r="AE1129" s="229"/>
      <c r="AF1129" s="229"/>
    </row>
    <row r="1130" spans="1:32">
      <c r="A1130" s="229"/>
      <c r="B1130" s="229"/>
      <c r="C1130" s="229"/>
      <c r="D1130" s="229"/>
      <c r="E1130" s="229"/>
      <c r="F1130" s="229"/>
      <c r="G1130" s="229"/>
      <c r="H1130" s="229"/>
      <c r="I1130" s="229"/>
      <c r="J1130" s="229"/>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229"/>
      <c r="AE1130" s="229"/>
      <c r="AF1130" s="229"/>
    </row>
    <row r="1131" spans="1:32">
      <c r="A1131" s="229"/>
      <c r="B1131" s="229"/>
      <c r="C1131" s="229"/>
      <c r="D1131" s="229"/>
      <c r="E1131" s="229"/>
      <c r="F1131" s="229"/>
      <c r="G1131" s="229"/>
      <c r="H1131" s="229"/>
      <c r="I1131" s="229"/>
      <c r="J1131" s="229"/>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229"/>
      <c r="AE1131" s="229"/>
      <c r="AF1131" s="229"/>
    </row>
    <row r="1132" spans="1:32">
      <c r="A1132" s="229"/>
      <c r="B1132" s="229"/>
      <c r="C1132" s="229"/>
      <c r="D1132" s="229"/>
      <c r="E1132" s="229"/>
      <c r="F1132" s="229"/>
      <c r="G1132" s="229"/>
      <c r="H1132" s="229"/>
      <c r="I1132" s="229"/>
      <c r="J1132" s="229"/>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229"/>
      <c r="AE1132" s="229"/>
      <c r="AF1132" s="229"/>
    </row>
    <row r="1133" spans="1:32">
      <c r="A1133" s="229"/>
      <c r="B1133" s="229"/>
      <c r="C1133" s="229"/>
      <c r="D1133" s="229"/>
      <c r="E1133" s="229"/>
      <c r="F1133" s="229"/>
      <c r="G1133" s="229"/>
      <c r="H1133" s="229"/>
      <c r="I1133" s="229"/>
      <c r="J1133" s="229"/>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229"/>
      <c r="AE1133" s="229"/>
      <c r="AF1133" s="229"/>
    </row>
    <row r="1134" spans="1:32">
      <c r="A1134" s="229"/>
      <c r="B1134" s="229"/>
      <c r="C1134" s="229"/>
      <c r="D1134" s="229"/>
      <c r="E1134" s="229"/>
      <c r="F1134" s="229"/>
      <c r="G1134" s="229"/>
      <c r="H1134" s="229"/>
      <c r="I1134" s="229"/>
      <c r="J1134" s="229"/>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229"/>
      <c r="AE1134" s="229"/>
      <c r="AF1134" s="229"/>
    </row>
    <row r="1135" spans="1:32">
      <c r="A1135" s="229"/>
      <c r="B1135" s="229"/>
      <c r="C1135" s="229"/>
      <c r="D1135" s="229"/>
      <c r="E1135" s="229"/>
      <c r="F1135" s="229"/>
      <c r="G1135" s="229"/>
      <c r="H1135" s="229"/>
      <c r="I1135" s="229"/>
      <c r="J1135" s="229"/>
      <c r="K1135" s="229"/>
      <c r="L1135" s="229"/>
      <c r="M1135" s="229"/>
      <c r="N1135" s="229"/>
      <c r="O1135" s="229"/>
      <c r="P1135" s="229"/>
      <c r="Q1135" s="229"/>
      <c r="R1135" s="229"/>
      <c r="S1135" s="229"/>
      <c r="T1135" s="229"/>
      <c r="U1135" s="229"/>
      <c r="V1135" s="229"/>
      <c r="W1135" s="229"/>
      <c r="X1135" s="229"/>
      <c r="Y1135" s="229"/>
      <c r="Z1135" s="229"/>
      <c r="AA1135" s="229"/>
      <c r="AB1135" s="229"/>
      <c r="AC1135" s="229"/>
      <c r="AD1135" s="229"/>
      <c r="AE1135" s="229"/>
      <c r="AF1135" s="229"/>
    </row>
    <row r="1136" spans="1:32">
      <c r="A1136" s="229"/>
      <c r="B1136" s="229"/>
      <c r="C1136" s="229"/>
      <c r="D1136" s="229"/>
      <c r="E1136" s="229"/>
      <c r="F1136" s="229"/>
      <c r="G1136" s="229"/>
      <c r="H1136" s="229"/>
      <c r="I1136" s="229"/>
      <c r="J1136" s="229"/>
      <c r="K1136" s="229"/>
      <c r="L1136" s="229"/>
      <c r="M1136" s="229"/>
      <c r="N1136" s="229"/>
      <c r="O1136" s="229"/>
      <c r="P1136" s="229"/>
      <c r="Q1136" s="229"/>
      <c r="R1136" s="229"/>
      <c r="S1136" s="229"/>
      <c r="T1136" s="229"/>
      <c r="U1136" s="229"/>
      <c r="V1136" s="229"/>
      <c r="W1136" s="229"/>
      <c r="X1136" s="229"/>
      <c r="Y1136" s="229"/>
      <c r="Z1136" s="229"/>
      <c r="AA1136" s="229"/>
      <c r="AB1136" s="229"/>
      <c r="AC1136" s="229"/>
      <c r="AD1136" s="229"/>
      <c r="AE1136" s="229"/>
      <c r="AF1136" s="229"/>
    </row>
    <row r="1137" spans="1:32">
      <c r="A1137" s="229"/>
      <c r="B1137" s="229"/>
      <c r="C1137" s="229"/>
      <c r="D1137" s="229"/>
      <c r="E1137" s="229"/>
      <c r="F1137" s="229"/>
      <c r="G1137" s="229"/>
      <c r="H1137" s="229"/>
      <c r="I1137" s="229"/>
      <c r="J1137" s="229"/>
      <c r="K1137" s="229"/>
      <c r="L1137" s="229"/>
      <c r="M1137" s="229"/>
      <c r="N1137" s="229"/>
      <c r="O1137" s="229"/>
      <c r="P1137" s="229"/>
      <c r="Q1137" s="229"/>
      <c r="R1137" s="229"/>
      <c r="S1137" s="229"/>
      <c r="T1137" s="229"/>
      <c r="U1137" s="229"/>
      <c r="V1137" s="229"/>
      <c r="W1137" s="229"/>
      <c r="X1137" s="229"/>
      <c r="Y1137" s="229"/>
      <c r="Z1137" s="229"/>
      <c r="AA1137" s="229"/>
      <c r="AB1137" s="229"/>
      <c r="AC1137" s="229"/>
      <c r="AD1137" s="229"/>
      <c r="AE1137" s="229"/>
      <c r="AF1137" s="229"/>
    </row>
    <row r="1138" spans="1:32">
      <c r="A1138" s="229"/>
      <c r="B1138" s="229"/>
      <c r="C1138" s="229"/>
      <c r="D1138" s="229"/>
      <c r="E1138" s="229"/>
      <c r="F1138" s="229"/>
      <c r="G1138" s="229"/>
      <c r="H1138" s="229"/>
      <c r="I1138" s="229"/>
      <c r="J1138" s="229"/>
      <c r="K1138" s="229"/>
      <c r="L1138" s="229"/>
      <c r="M1138" s="229"/>
      <c r="N1138" s="229"/>
      <c r="O1138" s="229"/>
      <c r="P1138" s="229"/>
      <c r="Q1138" s="229"/>
      <c r="R1138" s="229"/>
      <c r="S1138" s="229"/>
      <c r="T1138" s="229"/>
      <c r="U1138" s="229"/>
      <c r="V1138" s="229"/>
      <c r="W1138" s="229"/>
      <c r="X1138" s="229"/>
      <c r="Y1138" s="229"/>
      <c r="Z1138" s="229"/>
      <c r="AA1138" s="229"/>
      <c r="AB1138" s="229"/>
      <c r="AC1138" s="229"/>
      <c r="AD1138" s="229"/>
      <c r="AE1138" s="229"/>
      <c r="AF1138" s="229"/>
    </row>
    <row r="1139" spans="1:32">
      <c r="A1139" s="229"/>
      <c r="B1139" s="229"/>
      <c r="C1139" s="229"/>
      <c r="D1139" s="229"/>
      <c r="E1139" s="229"/>
      <c r="F1139" s="229"/>
      <c r="G1139" s="229"/>
      <c r="H1139" s="229"/>
      <c r="I1139" s="229"/>
      <c r="J1139" s="229"/>
      <c r="K1139" s="229"/>
      <c r="L1139" s="229"/>
      <c r="M1139" s="229"/>
      <c r="N1139" s="229"/>
      <c r="O1139" s="229"/>
      <c r="P1139" s="229"/>
      <c r="Q1139" s="229"/>
      <c r="R1139" s="229"/>
      <c r="S1139" s="229"/>
      <c r="T1139" s="229"/>
      <c r="U1139" s="229"/>
      <c r="V1139" s="229"/>
      <c r="W1139" s="229"/>
      <c r="X1139" s="229"/>
      <c r="Y1139" s="229"/>
      <c r="Z1139" s="229"/>
      <c r="AA1139" s="229"/>
      <c r="AB1139" s="229"/>
      <c r="AC1139" s="229"/>
      <c r="AD1139" s="229"/>
      <c r="AE1139" s="229"/>
      <c r="AF1139" s="229"/>
    </row>
    <row r="1140" spans="1:32">
      <c r="A1140" s="229"/>
      <c r="B1140" s="229"/>
      <c r="C1140" s="229"/>
      <c r="D1140" s="229"/>
      <c r="E1140" s="229"/>
      <c r="F1140" s="229"/>
      <c r="G1140" s="229"/>
      <c r="H1140" s="229"/>
      <c r="I1140" s="229"/>
      <c r="J1140" s="229"/>
      <c r="K1140" s="229"/>
      <c r="L1140" s="229"/>
      <c r="M1140" s="229"/>
      <c r="N1140" s="229"/>
      <c r="O1140" s="229"/>
      <c r="P1140" s="229"/>
      <c r="Q1140" s="229"/>
      <c r="R1140" s="229"/>
      <c r="S1140" s="229"/>
      <c r="T1140" s="229"/>
      <c r="U1140" s="229"/>
      <c r="V1140" s="229"/>
      <c r="W1140" s="229"/>
      <c r="X1140" s="229"/>
      <c r="Y1140" s="229"/>
      <c r="Z1140" s="229"/>
      <c r="AA1140" s="229"/>
      <c r="AB1140" s="229"/>
      <c r="AC1140" s="229"/>
      <c r="AD1140" s="229"/>
      <c r="AE1140" s="229"/>
      <c r="AF1140" s="229"/>
    </row>
    <row r="1141" spans="1:32">
      <c r="A1141" s="229"/>
      <c r="B1141" s="229"/>
      <c r="C1141" s="229"/>
      <c r="D1141" s="229"/>
      <c r="E1141" s="229"/>
      <c r="F1141" s="229"/>
      <c r="G1141" s="229"/>
      <c r="H1141" s="229"/>
      <c r="I1141" s="229"/>
      <c r="J1141" s="229"/>
      <c r="K1141" s="229"/>
      <c r="L1141" s="229"/>
      <c r="M1141" s="229"/>
      <c r="N1141" s="229"/>
      <c r="O1141" s="229"/>
      <c r="P1141" s="229"/>
      <c r="Q1141" s="229"/>
      <c r="R1141" s="229"/>
      <c r="S1141" s="229"/>
      <c r="T1141" s="229"/>
      <c r="U1141" s="229"/>
      <c r="V1141" s="229"/>
      <c r="W1141" s="229"/>
      <c r="X1141" s="229"/>
      <c r="Y1141" s="229"/>
      <c r="Z1141" s="229"/>
      <c r="AA1141" s="229"/>
      <c r="AB1141" s="229"/>
      <c r="AC1141" s="229"/>
      <c r="AD1141" s="229"/>
      <c r="AE1141" s="229"/>
      <c r="AF1141" s="229"/>
    </row>
    <row r="1142" spans="1:32">
      <c r="A1142" s="229"/>
      <c r="B1142" s="229"/>
      <c r="C1142" s="229"/>
      <c r="D1142" s="229"/>
      <c r="E1142" s="229"/>
      <c r="F1142" s="229"/>
      <c r="G1142" s="229"/>
      <c r="H1142" s="229"/>
      <c r="I1142" s="229"/>
      <c r="J1142" s="229"/>
      <c r="K1142" s="229"/>
      <c r="L1142" s="229"/>
      <c r="M1142" s="229"/>
      <c r="N1142" s="229"/>
      <c r="O1142" s="229"/>
      <c r="P1142" s="229"/>
      <c r="Q1142" s="229"/>
      <c r="R1142" s="229"/>
      <c r="S1142" s="229"/>
      <c r="T1142" s="229"/>
      <c r="U1142" s="229"/>
      <c r="V1142" s="229"/>
      <c r="W1142" s="229"/>
      <c r="X1142" s="229"/>
      <c r="Y1142" s="229"/>
      <c r="Z1142" s="229"/>
      <c r="AA1142" s="229"/>
      <c r="AB1142" s="229"/>
      <c r="AC1142" s="229"/>
      <c r="AD1142" s="229"/>
      <c r="AE1142" s="229"/>
      <c r="AF1142" s="229"/>
    </row>
    <row r="1143" spans="1:32">
      <c r="A1143" s="229"/>
      <c r="B1143" s="229"/>
      <c r="C1143" s="229"/>
      <c r="D1143" s="229"/>
      <c r="E1143" s="229"/>
      <c r="F1143" s="229"/>
      <c r="G1143" s="229"/>
      <c r="H1143" s="229"/>
      <c r="I1143" s="229"/>
      <c r="J1143" s="229"/>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229"/>
      <c r="AE1143" s="229"/>
      <c r="AF1143" s="229"/>
    </row>
    <row r="1144" spans="1:32">
      <c r="A1144" s="229"/>
      <c r="B1144" s="229"/>
      <c r="C1144" s="229"/>
      <c r="D1144" s="229"/>
      <c r="E1144" s="229"/>
      <c r="F1144" s="229"/>
      <c r="G1144" s="229"/>
      <c r="H1144" s="229"/>
      <c r="I1144" s="229"/>
      <c r="J1144" s="229"/>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c r="AF1144" s="229"/>
    </row>
    <row r="1145" spans="1:32">
      <c r="A1145" s="229"/>
      <c r="B1145" s="229"/>
      <c r="C1145" s="229"/>
      <c r="D1145" s="229"/>
      <c r="E1145" s="229"/>
      <c r="F1145" s="229"/>
      <c r="G1145" s="229"/>
      <c r="H1145" s="229"/>
      <c r="I1145" s="229"/>
      <c r="J1145" s="229"/>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229"/>
      <c r="AE1145" s="229"/>
      <c r="AF1145" s="229"/>
    </row>
    <row r="1146" spans="1:32">
      <c r="A1146" s="229"/>
      <c r="B1146" s="229"/>
      <c r="C1146" s="229"/>
      <c r="D1146" s="229"/>
      <c r="E1146" s="229"/>
      <c r="F1146" s="229"/>
      <c r="G1146" s="229"/>
      <c r="H1146" s="229"/>
      <c r="I1146" s="229"/>
      <c r="J1146" s="229"/>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229"/>
      <c r="AE1146" s="229"/>
      <c r="AF1146" s="229"/>
    </row>
    <row r="1147" spans="1:32">
      <c r="A1147" s="229"/>
      <c r="B1147" s="229"/>
      <c r="C1147" s="229"/>
      <c r="D1147" s="229"/>
      <c r="E1147" s="229"/>
      <c r="F1147" s="229"/>
      <c r="G1147" s="229"/>
      <c r="H1147" s="229"/>
      <c r="I1147" s="229"/>
      <c r="J1147" s="229"/>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229"/>
      <c r="AE1147" s="229"/>
      <c r="AF1147" s="229"/>
    </row>
    <row r="1148" spans="1:32">
      <c r="A1148" s="229"/>
      <c r="B1148" s="229"/>
      <c r="C1148" s="229"/>
      <c r="D1148" s="229"/>
      <c r="E1148" s="229"/>
      <c r="F1148" s="229"/>
      <c r="G1148" s="229"/>
      <c r="H1148" s="229"/>
      <c r="I1148" s="229"/>
      <c r="J1148" s="229"/>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229"/>
      <c r="AE1148" s="229"/>
      <c r="AF1148" s="229"/>
    </row>
    <row r="1149" spans="1:32">
      <c r="A1149" s="229"/>
      <c r="B1149" s="229"/>
      <c r="C1149" s="229"/>
      <c r="D1149" s="229"/>
      <c r="E1149" s="229"/>
      <c r="F1149" s="229"/>
      <c r="G1149" s="229"/>
      <c r="H1149" s="229"/>
      <c r="I1149" s="229"/>
      <c r="J1149" s="229"/>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229"/>
      <c r="AE1149" s="229"/>
      <c r="AF1149" s="229"/>
    </row>
    <row r="1150" spans="1:32">
      <c r="A1150" s="229"/>
      <c r="B1150" s="229"/>
      <c r="C1150" s="229"/>
      <c r="D1150" s="229"/>
      <c r="E1150" s="229"/>
      <c r="F1150" s="229"/>
      <c r="G1150" s="229"/>
      <c r="H1150" s="229"/>
      <c r="I1150" s="229"/>
      <c r="J1150" s="229"/>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229"/>
      <c r="AE1150" s="229"/>
      <c r="AF1150" s="229"/>
    </row>
    <row r="1151" spans="1:32">
      <c r="A1151" s="229"/>
      <c r="B1151" s="229"/>
      <c r="C1151" s="229"/>
      <c r="D1151" s="229"/>
      <c r="E1151" s="229"/>
      <c r="F1151" s="229"/>
      <c r="G1151" s="229"/>
      <c r="H1151" s="229"/>
      <c r="I1151" s="229"/>
      <c r="J1151" s="229"/>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229"/>
      <c r="AE1151" s="229"/>
      <c r="AF1151" s="229"/>
    </row>
    <row r="1152" spans="1:32">
      <c r="A1152" s="229"/>
      <c r="B1152" s="229"/>
      <c r="C1152" s="229"/>
      <c r="D1152" s="229"/>
      <c r="E1152" s="229"/>
      <c r="F1152" s="229"/>
      <c r="G1152" s="229"/>
      <c r="H1152" s="229"/>
      <c r="I1152" s="229"/>
      <c r="J1152" s="229"/>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229"/>
      <c r="AE1152" s="229"/>
      <c r="AF1152" s="229"/>
    </row>
    <row r="1153" spans="1:32">
      <c r="A1153" s="229"/>
      <c r="B1153" s="229"/>
      <c r="C1153" s="229"/>
      <c r="D1153" s="229"/>
      <c r="E1153" s="229"/>
      <c r="F1153" s="229"/>
      <c r="G1153" s="229"/>
      <c r="H1153" s="229"/>
      <c r="I1153" s="229"/>
      <c r="J1153" s="229"/>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229"/>
      <c r="AE1153" s="229"/>
      <c r="AF1153" s="229"/>
    </row>
    <row r="1154" spans="1:32">
      <c r="A1154" s="229"/>
      <c r="B1154" s="229"/>
      <c r="C1154" s="229"/>
      <c r="D1154" s="229"/>
      <c r="E1154" s="229"/>
      <c r="F1154" s="229"/>
      <c r="G1154" s="229"/>
      <c r="H1154" s="229"/>
      <c r="I1154" s="229"/>
      <c r="J1154" s="229"/>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229"/>
      <c r="AE1154" s="229"/>
      <c r="AF1154" s="229"/>
    </row>
    <row r="1155" spans="1:32">
      <c r="A1155" s="229"/>
      <c r="B1155" s="229"/>
      <c r="C1155" s="229"/>
      <c r="D1155" s="229"/>
      <c r="E1155" s="229"/>
      <c r="F1155" s="229"/>
      <c r="G1155" s="229"/>
      <c r="H1155" s="229"/>
      <c r="I1155" s="229"/>
      <c r="J1155" s="229"/>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229"/>
      <c r="AE1155" s="229"/>
      <c r="AF1155" s="229"/>
    </row>
    <row r="1156" spans="1:32">
      <c r="A1156" s="229"/>
      <c r="B1156" s="229"/>
      <c r="C1156" s="229"/>
      <c r="D1156" s="229"/>
      <c r="E1156" s="229"/>
      <c r="F1156" s="229"/>
      <c r="G1156" s="229"/>
      <c r="H1156" s="229"/>
      <c r="I1156" s="229"/>
      <c r="J1156" s="229"/>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229"/>
      <c r="AE1156" s="229"/>
      <c r="AF1156" s="229"/>
    </row>
    <row r="1157" spans="1:32">
      <c r="A1157" s="229"/>
      <c r="B1157" s="229"/>
      <c r="C1157" s="229"/>
      <c r="D1157" s="229"/>
      <c r="E1157" s="229"/>
      <c r="F1157" s="229"/>
      <c r="G1157" s="229"/>
      <c r="H1157" s="229"/>
      <c r="I1157" s="229"/>
      <c r="J1157" s="229"/>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229"/>
      <c r="AE1157" s="229"/>
      <c r="AF1157" s="229"/>
    </row>
    <row r="1158" spans="1:32">
      <c r="A1158" s="229"/>
      <c r="B1158" s="229"/>
      <c r="C1158" s="229"/>
      <c r="D1158" s="229"/>
      <c r="E1158" s="229"/>
      <c r="F1158" s="229"/>
      <c r="G1158" s="229"/>
      <c r="H1158" s="229"/>
      <c r="I1158" s="229"/>
      <c r="J1158" s="229"/>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229"/>
      <c r="AE1158" s="229"/>
      <c r="AF1158" s="229"/>
    </row>
    <row r="1159" spans="1:32">
      <c r="A1159" s="229"/>
      <c r="B1159" s="229"/>
      <c r="C1159" s="229"/>
      <c r="D1159" s="229"/>
      <c r="E1159" s="229"/>
      <c r="F1159" s="229"/>
      <c r="G1159" s="229"/>
      <c r="H1159" s="229"/>
      <c r="I1159" s="229"/>
      <c r="J1159" s="229"/>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c r="AF1159" s="229"/>
    </row>
    <row r="1160" spans="1:32">
      <c r="A1160" s="229"/>
      <c r="B1160" s="229"/>
      <c r="C1160" s="229"/>
      <c r="D1160" s="229"/>
      <c r="E1160" s="229"/>
      <c r="F1160" s="229"/>
      <c r="G1160" s="229"/>
      <c r="H1160" s="229"/>
      <c r="I1160" s="229"/>
      <c r="J1160" s="229"/>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row>
    <row r="1161" spans="1:32">
      <c r="A1161" s="229"/>
      <c r="B1161" s="229"/>
      <c r="C1161" s="229"/>
      <c r="D1161" s="229"/>
      <c r="E1161" s="229"/>
      <c r="F1161" s="229"/>
      <c r="G1161" s="229"/>
      <c r="H1161" s="229"/>
      <c r="I1161" s="229"/>
      <c r="J1161" s="229"/>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229"/>
      <c r="AE1161" s="229"/>
      <c r="AF1161" s="229"/>
    </row>
    <row r="1162" spans="1:32">
      <c r="A1162" s="229"/>
      <c r="B1162" s="229"/>
      <c r="C1162" s="229"/>
      <c r="D1162" s="229"/>
      <c r="E1162" s="229"/>
      <c r="F1162" s="229"/>
      <c r="G1162" s="229"/>
      <c r="H1162" s="229"/>
      <c r="I1162" s="229"/>
      <c r="J1162" s="229"/>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229"/>
      <c r="AE1162" s="229"/>
      <c r="AF1162" s="229"/>
    </row>
    <row r="1163" spans="1:32">
      <c r="A1163" s="229"/>
      <c r="B1163" s="229"/>
      <c r="C1163" s="229"/>
      <c r="D1163" s="229"/>
      <c r="E1163" s="229"/>
      <c r="F1163" s="229"/>
      <c r="G1163" s="229"/>
      <c r="H1163" s="229"/>
      <c r="I1163" s="229"/>
      <c r="J1163" s="229"/>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229"/>
      <c r="AE1163" s="229"/>
      <c r="AF1163" s="229"/>
    </row>
    <row r="1164" spans="1:32">
      <c r="A1164" s="229"/>
      <c r="B1164" s="229"/>
      <c r="C1164" s="229"/>
      <c r="D1164" s="229"/>
      <c r="E1164" s="229"/>
      <c r="F1164" s="229"/>
      <c r="G1164" s="229"/>
      <c r="H1164" s="229"/>
      <c r="I1164" s="229"/>
      <c r="J1164" s="229"/>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229"/>
      <c r="AE1164" s="229"/>
      <c r="AF1164" s="229"/>
    </row>
    <row r="1165" spans="1:32">
      <c r="A1165" s="229"/>
      <c r="B1165" s="229"/>
      <c r="C1165" s="229"/>
      <c r="D1165" s="229"/>
      <c r="E1165" s="229"/>
      <c r="F1165" s="229"/>
      <c r="G1165" s="229"/>
      <c r="H1165" s="229"/>
      <c r="I1165" s="229"/>
      <c r="J1165" s="229"/>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229"/>
      <c r="AE1165" s="229"/>
      <c r="AF1165" s="229"/>
    </row>
    <row r="1166" spans="1:32">
      <c r="A1166" s="229"/>
      <c r="B1166" s="229"/>
      <c r="C1166" s="229"/>
      <c r="D1166" s="229"/>
      <c r="E1166" s="229"/>
      <c r="F1166" s="229"/>
      <c r="G1166" s="229"/>
      <c r="H1166" s="229"/>
      <c r="I1166" s="229"/>
      <c r="J1166" s="229"/>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c r="AF1166" s="229"/>
    </row>
    <row r="1167" spans="1:32">
      <c r="A1167" s="229"/>
      <c r="B1167" s="229"/>
      <c r="C1167" s="229"/>
      <c r="D1167" s="229"/>
      <c r="E1167" s="229"/>
      <c r="F1167" s="229"/>
      <c r="G1167" s="229"/>
      <c r="H1167" s="229"/>
      <c r="I1167" s="229"/>
      <c r="J1167" s="229"/>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229"/>
      <c r="AE1167" s="229"/>
      <c r="AF1167" s="229"/>
    </row>
    <row r="1168" spans="1:32">
      <c r="A1168" s="229"/>
      <c r="B1168" s="229"/>
      <c r="C1168" s="229"/>
      <c r="D1168" s="229"/>
      <c r="E1168" s="229"/>
      <c r="F1168" s="229"/>
      <c r="G1168" s="229"/>
      <c r="H1168" s="229"/>
      <c r="I1168" s="229"/>
      <c r="J1168" s="229"/>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c r="AF1168" s="229"/>
    </row>
    <row r="1169" spans="1:32">
      <c r="A1169" s="229"/>
      <c r="B1169" s="229"/>
      <c r="C1169" s="229"/>
      <c r="D1169" s="229"/>
      <c r="E1169" s="229"/>
      <c r="F1169" s="229"/>
      <c r="G1169" s="229"/>
      <c r="H1169" s="229"/>
      <c r="I1169" s="229"/>
      <c r="J1169" s="229"/>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229"/>
      <c r="AE1169" s="229"/>
      <c r="AF1169" s="229"/>
    </row>
    <row r="1170" spans="1:32">
      <c r="A1170" s="229"/>
      <c r="B1170" s="229"/>
      <c r="C1170" s="229"/>
      <c r="D1170" s="229"/>
      <c r="E1170" s="229"/>
      <c r="F1170" s="229"/>
      <c r="G1170" s="229"/>
      <c r="H1170" s="229"/>
      <c r="I1170" s="229"/>
      <c r="J1170" s="229"/>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229"/>
      <c r="AE1170" s="229"/>
      <c r="AF1170" s="229"/>
    </row>
    <row r="1171" spans="1:32">
      <c r="A1171" s="229"/>
      <c r="B1171" s="229"/>
      <c r="C1171" s="229"/>
      <c r="D1171" s="229"/>
      <c r="E1171" s="229"/>
      <c r="F1171" s="229"/>
      <c r="G1171" s="229"/>
      <c r="H1171" s="229"/>
      <c r="I1171" s="229"/>
      <c r="J1171" s="229"/>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229"/>
      <c r="AE1171" s="229"/>
      <c r="AF1171" s="229"/>
    </row>
    <row r="1172" spans="1:32">
      <c r="A1172" s="229"/>
      <c r="B1172" s="229"/>
      <c r="C1172" s="229"/>
      <c r="D1172" s="229"/>
      <c r="E1172" s="229"/>
      <c r="F1172" s="229"/>
      <c r="G1172" s="229"/>
      <c r="H1172" s="229"/>
      <c r="I1172" s="229"/>
      <c r="J1172" s="229"/>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229"/>
      <c r="AE1172" s="229"/>
      <c r="AF1172" s="229"/>
    </row>
    <row r="1173" spans="1:32">
      <c r="A1173" s="229"/>
      <c r="B1173" s="229"/>
      <c r="C1173" s="229"/>
      <c r="D1173" s="229"/>
      <c r="E1173" s="229"/>
      <c r="F1173" s="229"/>
      <c r="G1173" s="229"/>
      <c r="H1173" s="229"/>
      <c r="I1173" s="229"/>
      <c r="J1173" s="229"/>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c r="AF1173" s="229"/>
    </row>
    <row r="1174" spans="1:32">
      <c r="A1174" s="229"/>
      <c r="B1174" s="229"/>
      <c r="C1174" s="229"/>
      <c r="D1174" s="229"/>
      <c r="E1174" s="229"/>
      <c r="F1174" s="229"/>
      <c r="G1174" s="229"/>
      <c r="H1174" s="229"/>
      <c r="I1174" s="229"/>
      <c r="J1174" s="229"/>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229"/>
      <c r="AE1174" s="229"/>
      <c r="AF1174" s="229"/>
    </row>
    <row r="1175" spans="1:32">
      <c r="A1175" s="229"/>
      <c r="B1175" s="229"/>
      <c r="C1175" s="229"/>
      <c r="D1175" s="229"/>
      <c r="E1175" s="229"/>
      <c r="F1175" s="229"/>
      <c r="G1175" s="229"/>
      <c r="H1175" s="229"/>
      <c r="I1175" s="229"/>
      <c r="J1175" s="229"/>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229"/>
      <c r="AE1175" s="229"/>
      <c r="AF1175" s="229"/>
    </row>
    <row r="1176" spans="1:32">
      <c r="A1176" s="229"/>
      <c r="B1176" s="229"/>
      <c r="C1176" s="229"/>
      <c r="D1176" s="229"/>
      <c r="E1176" s="229"/>
      <c r="F1176" s="229"/>
      <c r="G1176" s="229"/>
      <c r="H1176" s="229"/>
      <c r="I1176" s="229"/>
      <c r="J1176" s="229"/>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229"/>
      <c r="AE1176" s="229"/>
      <c r="AF1176" s="229"/>
    </row>
    <row r="1177" spans="1:32">
      <c r="A1177" s="229"/>
      <c r="B1177" s="229"/>
      <c r="C1177" s="229"/>
      <c r="D1177" s="229"/>
      <c r="E1177" s="229"/>
      <c r="F1177" s="229"/>
      <c r="G1177" s="229"/>
      <c r="H1177" s="229"/>
      <c r="I1177" s="229"/>
      <c r="J1177" s="229"/>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229"/>
      <c r="AE1177" s="229"/>
      <c r="AF1177" s="229"/>
    </row>
    <row r="1178" spans="1:32">
      <c r="A1178" s="229"/>
      <c r="B1178" s="229"/>
      <c r="C1178" s="229"/>
      <c r="D1178" s="229"/>
      <c r="E1178" s="229"/>
      <c r="F1178" s="229"/>
      <c r="G1178" s="229"/>
      <c r="H1178" s="229"/>
      <c r="I1178" s="229"/>
      <c r="J1178" s="229"/>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229"/>
      <c r="AE1178" s="229"/>
      <c r="AF1178" s="229"/>
    </row>
    <row r="1179" spans="1:32">
      <c r="A1179" s="229"/>
      <c r="B1179" s="229"/>
      <c r="C1179" s="229"/>
      <c r="D1179" s="229"/>
      <c r="E1179" s="229"/>
      <c r="F1179" s="229"/>
      <c r="G1179" s="229"/>
      <c r="H1179" s="229"/>
      <c r="I1179" s="229"/>
      <c r="J1179" s="229"/>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229"/>
      <c r="AE1179" s="229"/>
      <c r="AF1179" s="229"/>
    </row>
    <row r="1180" spans="1:32">
      <c r="A1180" s="229"/>
      <c r="B1180" s="229"/>
      <c r="C1180" s="229"/>
      <c r="D1180" s="229"/>
      <c r="E1180" s="229"/>
      <c r="F1180" s="229"/>
      <c r="G1180" s="229"/>
      <c r="H1180" s="229"/>
      <c r="I1180" s="229"/>
      <c r="J1180" s="229"/>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229"/>
      <c r="AE1180" s="229"/>
      <c r="AF1180" s="229"/>
    </row>
    <row r="1181" spans="1:32">
      <c r="A1181" s="229"/>
      <c r="B1181" s="229"/>
      <c r="C1181" s="229"/>
      <c r="D1181" s="229"/>
      <c r="E1181" s="229"/>
      <c r="F1181" s="229"/>
      <c r="G1181" s="229"/>
      <c r="H1181" s="229"/>
      <c r="I1181" s="229"/>
      <c r="J1181" s="229"/>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c r="AF1181" s="229"/>
    </row>
    <row r="1182" spans="1:32">
      <c r="A1182" s="229"/>
      <c r="B1182" s="229"/>
      <c r="C1182" s="229"/>
      <c r="D1182" s="229"/>
      <c r="E1182" s="229"/>
      <c r="F1182" s="229"/>
      <c r="G1182" s="229"/>
      <c r="H1182" s="229"/>
      <c r="I1182" s="229"/>
      <c r="J1182" s="229"/>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c r="AF1182" s="229"/>
    </row>
    <row r="1183" spans="1:32">
      <c r="A1183" s="229"/>
      <c r="B1183" s="229"/>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c r="AF1183" s="229"/>
    </row>
    <row r="1184" spans="1:32">
      <c r="A1184" s="229"/>
      <c r="B1184" s="229"/>
      <c r="C1184" s="229"/>
      <c r="D1184" s="229"/>
      <c r="E1184" s="229"/>
      <c r="F1184" s="229"/>
      <c r="G1184" s="229"/>
      <c r="H1184" s="229"/>
      <c r="I1184" s="229"/>
      <c r="J1184" s="229"/>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c r="AF1184" s="229"/>
    </row>
    <row r="1185" spans="1:32">
      <c r="A1185" s="229"/>
      <c r="B1185" s="229"/>
      <c r="C1185" s="229"/>
      <c r="D1185" s="229"/>
      <c r="E1185" s="229"/>
      <c r="F1185" s="229"/>
      <c r="G1185" s="229"/>
      <c r="H1185" s="229"/>
      <c r="I1185" s="229"/>
      <c r="J1185" s="229"/>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c r="AF1185" s="229"/>
    </row>
    <row r="1186" spans="1:32">
      <c r="A1186" s="229"/>
      <c r="B1186" s="229"/>
      <c r="C1186" s="229"/>
      <c r="D1186" s="229"/>
      <c r="E1186" s="229"/>
      <c r="F1186" s="229"/>
      <c r="G1186" s="229"/>
      <c r="H1186" s="229"/>
      <c r="I1186" s="229"/>
      <c r="J1186" s="229"/>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229"/>
      <c r="AE1186" s="229"/>
      <c r="AF1186" s="229"/>
    </row>
    <row r="1187" spans="1:32">
      <c r="A1187" s="229"/>
      <c r="B1187" s="229"/>
      <c r="C1187" s="229"/>
      <c r="D1187" s="229"/>
      <c r="E1187" s="229"/>
      <c r="F1187" s="229"/>
      <c r="G1187" s="229"/>
      <c r="H1187" s="229"/>
      <c r="I1187" s="229"/>
      <c r="J1187" s="229"/>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229"/>
      <c r="AE1187" s="229"/>
      <c r="AF1187" s="229"/>
    </row>
    <row r="1188" spans="1:32">
      <c r="A1188" s="229"/>
      <c r="B1188" s="229"/>
      <c r="C1188" s="229"/>
      <c r="D1188" s="229"/>
      <c r="E1188" s="229"/>
      <c r="F1188" s="229"/>
      <c r="G1188" s="229"/>
      <c r="H1188" s="229"/>
      <c r="I1188" s="229"/>
      <c r="J1188" s="229"/>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229"/>
      <c r="AE1188" s="229"/>
      <c r="AF1188" s="229"/>
    </row>
    <row r="1189" spans="1:32">
      <c r="A1189" s="229"/>
      <c r="B1189" s="229"/>
      <c r="C1189" s="229"/>
      <c r="D1189" s="229"/>
      <c r="E1189" s="229"/>
      <c r="F1189" s="229"/>
      <c r="G1189" s="229"/>
      <c r="H1189" s="229"/>
      <c r="I1189" s="229"/>
      <c r="J1189" s="229"/>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229"/>
      <c r="AE1189" s="229"/>
      <c r="AF1189" s="229"/>
    </row>
    <row r="1190" spans="1:32">
      <c r="A1190" s="229"/>
      <c r="B1190" s="229"/>
      <c r="C1190" s="229"/>
      <c r="D1190" s="229"/>
      <c r="E1190" s="229"/>
      <c r="F1190" s="229"/>
      <c r="G1190" s="229"/>
      <c r="H1190" s="229"/>
      <c r="I1190" s="229"/>
      <c r="J1190" s="229"/>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229"/>
      <c r="AE1190" s="229"/>
      <c r="AF1190" s="229"/>
    </row>
    <row r="1191" spans="1:32">
      <c r="A1191" s="229"/>
      <c r="B1191" s="229"/>
      <c r="C1191" s="229"/>
      <c r="D1191" s="229"/>
      <c r="E1191" s="229"/>
      <c r="F1191" s="229"/>
      <c r="G1191" s="229"/>
      <c r="H1191" s="229"/>
      <c r="I1191" s="229"/>
      <c r="J1191" s="229"/>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229"/>
      <c r="AE1191" s="229"/>
      <c r="AF1191" s="229"/>
    </row>
    <row r="1192" spans="1:32">
      <c r="A1192" s="229"/>
      <c r="B1192" s="229"/>
      <c r="C1192" s="229"/>
      <c r="D1192" s="229"/>
      <c r="E1192" s="229"/>
      <c r="F1192" s="229"/>
      <c r="G1192" s="229"/>
      <c r="H1192" s="229"/>
      <c r="I1192" s="229"/>
      <c r="J1192" s="229"/>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229"/>
      <c r="AE1192" s="229"/>
      <c r="AF1192" s="229"/>
    </row>
    <row r="1193" spans="1:32">
      <c r="A1193" s="229"/>
      <c r="B1193" s="229"/>
      <c r="C1193" s="229"/>
      <c r="D1193" s="229"/>
      <c r="E1193" s="229"/>
      <c r="F1193" s="229"/>
      <c r="G1193" s="229"/>
      <c r="H1193" s="229"/>
      <c r="I1193" s="229"/>
      <c r="J1193" s="229"/>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229"/>
      <c r="AE1193" s="229"/>
      <c r="AF1193" s="229"/>
    </row>
    <row r="1194" spans="1:32">
      <c r="A1194" s="229"/>
      <c r="B1194" s="229"/>
      <c r="C1194" s="229"/>
      <c r="D1194" s="229"/>
      <c r="E1194" s="229"/>
      <c r="F1194" s="229"/>
      <c r="G1194" s="229"/>
      <c r="H1194" s="229"/>
      <c r="I1194" s="229"/>
      <c r="J1194" s="229"/>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229"/>
      <c r="AE1194" s="229"/>
      <c r="AF1194" s="229"/>
    </row>
    <row r="1195" spans="1:32">
      <c r="A1195" s="229"/>
      <c r="B1195" s="229"/>
      <c r="C1195" s="229"/>
      <c r="D1195" s="229"/>
      <c r="E1195" s="229"/>
      <c r="F1195" s="229"/>
      <c r="G1195" s="229"/>
      <c r="H1195" s="229"/>
      <c r="I1195" s="229"/>
      <c r="J1195" s="229"/>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229"/>
      <c r="AE1195" s="229"/>
      <c r="AF1195" s="229"/>
    </row>
    <row r="1196" spans="1:32">
      <c r="A1196" s="229"/>
      <c r="B1196" s="229"/>
      <c r="C1196" s="229"/>
      <c r="D1196" s="229"/>
      <c r="E1196" s="229"/>
      <c r="F1196" s="229"/>
      <c r="G1196" s="229"/>
      <c r="H1196" s="229"/>
      <c r="I1196" s="229"/>
      <c r="J1196" s="229"/>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229"/>
      <c r="AE1196" s="229"/>
      <c r="AF1196" s="229"/>
    </row>
    <row r="1197" spans="1:32">
      <c r="A1197" s="229"/>
      <c r="B1197" s="229"/>
      <c r="C1197" s="229"/>
      <c r="D1197" s="229"/>
      <c r="E1197" s="229"/>
      <c r="F1197" s="229"/>
      <c r="G1197" s="229"/>
      <c r="H1197" s="229"/>
      <c r="I1197" s="229"/>
      <c r="J1197" s="229"/>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229"/>
      <c r="AE1197" s="229"/>
      <c r="AF1197" s="229"/>
    </row>
    <row r="1198" spans="1:32">
      <c r="A1198" s="229"/>
      <c r="B1198" s="229"/>
      <c r="C1198" s="229"/>
      <c r="D1198" s="229"/>
      <c r="E1198" s="229"/>
      <c r="F1198" s="229"/>
      <c r="G1198" s="229"/>
      <c r="H1198" s="229"/>
      <c r="I1198" s="229"/>
      <c r="J1198" s="229"/>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229"/>
      <c r="AE1198" s="229"/>
      <c r="AF1198" s="229"/>
    </row>
    <row r="1199" spans="1:32">
      <c r="A1199" s="229"/>
      <c r="B1199" s="229"/>
      <c r="C1199" s="229"/>
      <c r="D1199" s="229"/>
      <c r="E1199" s="229"/>
      <c r="F1199" s="229"/>
      <c r="G1199" s="229"/>
      <c r="H1199" s="229"/>
      <c r="I1199" s="229"/>
      <c r="J1199" s="229"/>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229"/>
      <c r="AE1199" s="229"/>
      <c r="AF1199" s="229"/>
    </row>
    <row r="1200" spans="1:32">
      <c r="A1200" s="229"/>
      <c r="B1200" s="229"/>
      <c r="C1200" s="229"/>
      <c r="D1200" s="229"/>
      <c r="E1200" s="229"/>
      <c r="F1200" s="229"/>
      <c r="G1200" s="229"/>
      <c r="H1200" s="229"/>
      <c r="I1200" s="229"/>
      <c r="J1200" s="229"/>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229"/>
      <c r="AE1200" s="229"/>
      <c r="AF1200" s="229"/>
    </row>
    <row r="1201" spans="1:32">
      <c r="A1201" s="229"/>
      <c r="B1201" s="229"/>
      <c r="C1201" s="229"/>
      <c r="D1201" s="229"/>
      <c r="E1201" s="229"/>
      <c r="F1201" s="229"/>
      <c r="G1201" s="229"/>
      <c r="H1201" s="229"/>
      <c r="I1201" s="229"/>
      <c r="J1201" s="229"/>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229"/>
      <c r="AE1201" s="229"/>
      <c r="AF1201" s="229"/>
    </row>
    <row r="1202" spans="1:32">
      <c r="A1202" s="229"/>
      <c r="B1202" s="229"/>
      <c r="C1202" s="229"/>
      <c r="D1202" s="229"/>
      <c r="E1202" s="229"/>
      <c r="F1202" s="229"/>
      <c r="G1202" s="229"/>
      <c r="H1202" s="229"/>
      <c r="I1202" s="229"/>
      <c r="J1202" s="229"/>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229"/>
      <c r="AE1202" s="229"/>
      <c r="AF1202" s="229"/>
    </row>
    <row r="1203" spans="1:32">
      <c r="A1203" s="229"/>
      <c r="B1203" s="229"/>
      <c r="C1203" s="229"/>
      <c r="D1203" s="229"/>
      <c r="E1203" s="229"/>
      <c r="F1203" s="229"/>
      <c r="G1203" s="229"/>
      <c r="H1203" s="229"/>
      <c r="I1203" s="229"/>
      <c r="J1203" s="229"/>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229"/>
      <c r="AE1203" s="229"/>
      <c r="AF1203" s="229"/>
    </row>
    <row r="1204" spans="1:32">
      <c r="A1204" s="229"/>
      <c r="B1204" s="229"/>
      <c r="C1204" s="229"/>
      <c r="D1204" s="229"/>
      <c r="E1204" s="229"/>
      <c r="F1204" s="229"/>
      <c r="G1204" s="229"/>
      <c r="H1204" s="229"/>
      <c r="I1204" s="229"/>
      <c r="J1204" s="229"/>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229"/>
      <c r="AF1204" s="229"/>
    </row>
    <row r="1205" spans="1:32">
      <c r="A1205" s="229"/>
      <c r="B1205" s="229"/>
      <c r="C1205" s="229"/>
      <c r="D1205" s="229"/>
      <c r="E1205" s="229"/>
      <c r="F1205" s="229"/>
      <c r="G1205" s="229"/>
      <c r="H1205" s="229"/>
      <c r="I1205" s="229"/>
      <c r="J1205" s="229"/>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229"/>
      <c r="AF1205" s="229"/>
    </row>
    <row r="1206" spans="1:32">
      <c r="A1206" s="229"/>
      <c r="B1206" s="229"/>
      <c r="C1206" s="229"/>
      <c r="D1206" s="229"/>
      <c r="E1206" s="229"/>
      <c r="F1206" s="229"/>
      <c r="G1206" s="229"/>
      <c r="H1206" s="229"/>
      <c r="I1206" s="229"/>
      <c r="J1206" s="229"/>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229"/>
      <c r="AE1206" s="229"/>
      <c r="AF1206" s="229"/>
    </row>
    <row r="1207" spans="1:32">
      <c r="A1207" s="229"/>
      <c r="B1207" s="229"/>
      <c r="C1207" s="229"/>
      <c r="D1207" s="229"/>
      <c r="E1207" s="229"/>
      <c r="F1207" s="229"/>
      <c r="G1207" s="229"/>
      <c r="H1207" s="229"/>
      <c r="I1207" s="229"/>
      <c r="J1207" s="229"/>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229"/>
      <c r="AE1207" s="229"/>
      <c r="AF1207" s="229"/>
    </row>
    <row r="1208" spans="1:32">
      <c r="A1208" s="229"/>
      <c r="B1208" s="229"/>
      <c r="C1208" s="229"/>
      <c r="D1208" s="229"/>
      <c r="E1208" s="229"/>
      <c r="F1208" s="229"/>
      <c r="G1208" s="229"/>
      <c r="H1208" s="229"/>
      <c r="I1208" s="229"/>
      <c r="J1208" s="229"/>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229"/>
      <c r="AE1208" s="229"/>
      <c r="AF1208" s="229"/>
    </row>
    <row r="1209" spans="1:32">
      <c r="A1209" s="229"/>
      <c r="B1209" s="229"/>
      <c r="C1209" s="229"/>
      <c r="D1209" s="229"/>
      <c r="E1209" s="229"/>
      <c r="F1209" s="229"/>
      <c r="G1209" s="229"/>
      <c r="H1209" s="229"/>
      <c r="I1209" s="229"/>
      <c r="J1209" s="229"/>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229"/>
      <c r="AE1209" s="229"/>
      <c r="AF1209" s="229"/>
    </row>
    <row r="1210" spans="1:32">
      <c r="A1210" s="229"/>
      <c r="B1210" s="229"/>
      <c r="C1210" s="229"/>
      <c r="D1210" s="229"/>
      <c r="E1210" s="229"/>
      <c r="F1210" s="229"/>
      <c r="G1210" s="229"/>
      <c r="H1210" s="229"/>
      <c r="I1210" s="229"/>
      <c r="J1210" s="229"/>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row>
    <row r="1211" spans="1:32">
      <c r="A1211" s="229"/>
      <c r="B1211" s="229"/>
      <c r="C1211" s="229"/>
      <c r="D1211" s="229"/>
      <c r="E1211" s="229"/>
      <c r="F1211" s="229"/>
      <c r="G1211" s="229"/>
      <c r="H1211" s="229"/>
      <c r="I1211" s="229"/>
      <c r="J1211" s="229"/>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229"/>
      <c r="AE1211" s="229"/>
      <c r="AF1211" s="229"/>
    </row>
    <row r="1212" spans="1:32">
      <c r="A1212" s="229"/>
      <c r="B1212" s="229"/>
      <c r="C1212" s="229"/>
      <c r="D1212" s="229"/>
      <c r="E1212" s="229"/>
      <c r="F1212" s="229"/>
      <c r="G1212" s="229"/>
      <c r="H1212" s="229"/>
      <c r="I1212" s="229"/>
      <c r="J1212" s="229"/>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229"/>
      <c r="AE1212" s="229"/>
      <c r="AF1212" s="229"/>
    </row>
    <row r="1213" spans="1:32">
      <c r="A1213" s="229"/>
      <c r="B1213" s="229"/>
      <c r="C1213" s="229"/>
      <c r="D1213" s="229"/>
      <c r="E1213" s="229"/>
      <c r="F1213" s="229"/>
      <c r="G1213" s="229"/>
      <c r="H1213" s="229"/>
      <c r="I1213" s="229"/>
      <c r="J1213" s="229"/>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229"/>
      <c r="AE1213" s="229"/>
      <c r="AF1213" s="229"/>
    </row>
    <row r="1214" spans="1:32">
      <c r="A1214" s="229"/>
      <c r="B1214" s="229"/>
      <c r="C1214" s="229"/>
      <c r="D1214" s="229"/>
      <c r="E1214" s="229"/>
      <c r="F1214" s="229"/>
      <c r="G1214" s="229"/>
      <c r="H1214" s="229"/>
      <c r="I1214" s="229"/>
      <c r="J1214" s="229"/>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229"/>
      <c r="AE1214" s="229"/>
      <c r="AF1214" s="229"/>
    </row>
    <row r="1215" spans="1:32">
      <c r="A1215" s="229"/>
      <c r="B1215" s="229"/>
      <c r="C1215" s="229"/>
      <c r="D1215" s="229"/>
      <c r="E1215" s="229"/>
      <c r="F1215" s="229"/>
      <c r="G1215" s="229"/>
      <c r="H1215" s="229"/>
      <c r="I1215" s="229"/>
      <c r="J1215" s="229"/>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229"/>
      <c r="AE1215" s="229"/>
      <c r="AF1215" s="229"/>
    </row>
    <row r="1216" spans="1:32">
      <c r="A1216" s="229"/>
      <c r="B1216" s="229"/>
      <c r="C1216" s="229"/>
      <c r="D1216" s="229"/>
      <c r="E1216" s="229"/>
      <c r="F1216" s="229"/>
      <c r="G1216" s="229"/>
      <c r="H1216" s="229"/>
      <c r="I1216" s="229"/>
      <c r="J1216" s="229"/>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229"/>
      <c r="AE1216" s="229"/>
      <c r="AF1216" s="229"/>
    </row>
    <row r="1217" spans="1:32">
      <c r="A1217" s="229"/>
      <c r="B1217" s="229"/>
      <c r="C1217" s="229"/>
      <c r="D1217" s="229"/>
      <c r="E1217" s="229"/>
      <c r="F1217" s="229"/>
      <c r="G1217" s="229"/>
      <c r="H1217" s="229"/>
      <c r="I1217" s="229"/>
      <c r="J1217" s="229"/>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229"/>
      <c r="AE1217" s="229"/>
      <c r="AF1217" s="229"/>
    </row>
    <row r="1218" spans="1:32">
      <c r="A1218" s="229"/>
      <c r="B1218" s="229"/>
      <c r="C1218" s="229"/>
      <c r="D1218" s="229"/>
      <c r="E1218" s="229"/>
      <c r="F1218" s="229"/>
      <c r="G1218" s="229"/>
      <c r="H1218" s="229"/>
      <c r="I1218" s="229"/>
      <c r="J1218" s="229"/>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229"/>
      <c r="AE1218" s="229"/>
      <c r="AF1218" s="229"/>
    </row>
    <row r="1219" spans="1:32">
      <c r="A1219" s="229"/>
      <c r="B1219" s="229"/>
      <c r="C1219" s="229"/>
      <c r="D1219" s="229"/>
      <c r="E1219" s="229"/>
      <c r="F1219" s="229"/>
      <c r="G1219" s="229"/>
      <c r="H1219" s="229"/>
      <c r="I1219" s="229"/>
      <c r="J1219" s="229"/>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229"/>
      <c r="AE1219" s="229"/>
      <c r="AF1219" s="229"/>
    </row>
    <row r="1220" spans="1:32">
      <c r="A1220" s="229"/>
      <c r="B1220" s="229"/>
      <c r="C1220" s="229"/>
      <c r="D1220" s="229"/>
      <c r="E1220" s="229"/>
      <c r="F1220" s="229"/>
      <c r="G1220" s="229"/>
      <c r="H1220" s="229"/>
      <c r="I1220" s="229"/>
      <c r="J1220" s="229"/>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c r="AF1220" s="229"/>
    </row>
    <row r="1221" spans="1:32">
      <c r="A1221" s="229"/>
      <c r="B1221" s="229"/>
      <c r="C1221" s="229"/>
      <c r="D1221" s="229"/>
      <c r="E1221" s="229"/>
      <c r="F1221" s="229"/>
      <c r="G1221" s="229"/>
      <c r="H1221" s="229"/>
      <c r="I1221" s="229"/>
      <c r="J1221" s="229"/>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229"/>
      <c r="AE1221" s="229"/>
      <c r="AF1221" s="229"/>
    </row>
    <row r="1222" spans="1:32">
      <c r="A1222" s="229"/>
      <c r="B1222" s="229"/>
      <c r="C1222" s="229"/>
      <c r="D1222" s="229"/>
      <c r="E1222" s="229"/>
      <c r="F1222" s="229"/>
      <c r="G1222" s="229"/>
      <c r="H1222" s="229"/>
      <c r="I1222" s="229"/>
      <c r="J1222" s="229"/>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229"/>
      <c r="AE1222" s="229"/>
      <c r="AF1222" s="229"/>
    </row>
    <row r="1223" spans="1:32">
      <c r="A1223" s="229"/>
      <c r="B1223" s="229"/>
      <c r="C1223" s="229"/>
      <c r="D1223" s="229"/>
      <c r="E1223" s="229"/>
      <c r="F1223" s="229"/>
      <c r="G1223" s="229"/>
      <c r="H1223" s="229"/>
      <c r="I1223" s="229"/>
      <c r="J1223" s="229"/>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c r="AF1223" s="229"/>
    </row>
    <row r="1224" spans="1:32">
      <c r="A1224" s="229"/>
      <c r="B1224" s="229"/>
      <c r="C1224" s="229"/>
      <c r="D1224" s="229"/>
      <c r="E1224" s="229"/>
      <c r="F1224" s="229"/>
      <c r="G1224" s="229"/>
      <c r="H1224" s="229"/>
      <c r="I1224" s="229"/>
      <c r="J1224" s="229"/>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c r="AF1224" s="229"/>
    </row>
    <row r="1225" spans="1:32">
      <c r="A1225" s="229"/>
      <c r="B1225" s="229"/>
      <c r="C1225" s="229"/>
      <c r="D1225" s="229"/>
      <c r="E1225" s="229"/>
      <c r="F1225" s="229"/>
      <c r="G1225" s="229"/>
      <c r="H1225" s="229"/>
      <c r="I1225" s="229"/>
      <c r="J1225" s="229"/>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229"/>
      <c r="AE1225" s="229"/>
      <c r="AF1225" s="229"/>
    </row>
    <row r="1226" spans="1:32">
      <c r="A1226" s="229"/>
      <c r="B1226" s="229"/>
      <c r="C1226" s="229"/>
      <c r="D1226" s="229"/>
      <c r="E1226" s="229"/>
      <c r="F1226" s="229"/>
      <c r="G1226" s="229"/>
      <c r="H1226" s="229"/>
      <c r="I1226" s="229"/>
      <c r="J1226" s="229"/>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229"/>
      <c r="AE1226" s="229"/>
      <c r="AF1226" s="229"/>
    </row>
    <row r="1227" spans="1:32">
      <c r="A1227" s="229"/>
      <c r="B1227" s="229"/>
      <c r="C1227" s="229"/>
      <c r="D1227" s="229"/>
      <c r="E1227" s="229"/>
      <c r="F1227" s="229"/>
      <c r="G1227" s="229"/>
      <c r="H1227" s="229"/>
      <c r="I1227" s="229"/>
      <c r="J1227" s="229"/>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229"/>
      <c r="AE1227" s="229"/>
      <c r="AF1227" s="229"/>
    </row>
    <row r="1228" spans="1:32">
      <c r="A1228" s="229"/>
      <c r="B1228" s="229"/>
      <c r="C1228" s="229"/>
      <c r="D1228" s="229"/>
      <c r="E1228" s="229"/>
      <c r="F1228" s="229"/>
      <c r="G1228" s="229"/>
      <c r="H1228" s="229"/>
      <c r="I1228" s="229"/>
      <c r="J1228" s="229"/>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229"/>
      <c r="AE1228" s="229"/>
      <c r="AF1228" s="229"/>
    </row>
    <row r="1229" spans="1:32">
      <c r="A1229" s="229"/>
      <c r="B1229" s="229"/>
      <c r="C1229" s="229"/>
      <c r="D1229" s="229"/>
      <c r="E1229" s="229"/>
      <c r="F1229" s="229"/>
      <c r="G1229" s="229"/>
      <c r="H1229" s="229"/>
      <c r="I1229" s="229"/>
      <c r="J1229" s="229"/>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229"/>
      <c r="AE1229" s="229"/>
      <c r="AF1229" s="229"/>
    </row>
    <row r="1230" spans="1:32">
      <c r="A1230" s="229"/>
      <c r="B1230" s="229"/>
      <c r="C1230" s="229"/>
      <c r="D1230" s="229"/>
      <c r="E1230" s="229"/>
      <c r="F1230" s="229"/>
      <c r="G1230" s="229"/>
      <c r="H1230" s="229"/>
      <c r="I1230" s="229"/>
      <c r="J1230" s="229"/>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229"/>
      <c r="AE1230" s="229"/>
      <c r="AF1230" s="229"/>
    </row>
    <row r="1231" spans="1:32">
      <c r="A1231" s="229"/>
      <c r="B1231" s="229"/>
      <c r="C1231" s="229"/>
      <c r="D1231" s="229"/>
      <c r="E1231" s="229"/>
      <c r="F1231" s="229"/>
      <c r="G1231" s="229"/>
      <c r="H1231" s="229"/>
      <c r="I1231" s="229"/>
      <c r="J1231" s="229"/>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229"/>
      <c r="AE1231" s="229"/>
      <c r="AF1231" s="229"/>
    </row>
    <row r="1232" spans="1:32">
      <c r="A1232" s="229"/>
      <c r="B1232" s="229"/>
      <c r="C1232" s="229"/>
      <c r="D1232" s="229"/>
      <c r="E1232" s="229"/>
      <c r="F1232" s="229"/>
      <c r="G1232" s="229"/>
      <c r="H1232" s="229"/>
      <c r="I1232" s="229"/>
      <c r="J1232" s="229"/>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229"/>
      <c r="AE1232" s="229"/>
      <c r="AF1232" s="229"/>
    </row>
    <row r="1233" spans="1:32">
      <c r="A1233" s="229"/>
      <c r="B1233" s="229"/>
      <c r="C1233" s="229"/>
      <c r="D1233" s="229"/>
      <c r="E1233" s="229"/>
      <c r="F1233" s="229"/>
      <c r="G1233" s="229"/>
      <c r="H1233" s="229"/>
      <c r="I1233" s="229"/>
      <c r="J1233" s="229"/>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229"/>
      <c r="AE1233" s="229"/>
      <c r="AF1233" s="229"/>
    </row>
    <row r="1234" spans="1:32">
      <c r="A1234" s="229"/>
      <c r="B1234" s="229"/>
      <c r="C1234" s="229"/>
      <c r="D1234" s="229"/>
      <c r="E1234" s="229"/>
      <c r="F1234" s="229"/>
      <c r="G1234" s="229"/>
      <c r="H1234" s="229"/>
      <c r="I1234" s="229"/>
      <c r="J1234" s="229"/>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229"/>
      <c r="AE1234" s="229"/>
      <c r="AF1234" s="229"/>
    </row>
    <row r="1235" spans="1:32">
      <c r="A1235" s="229"/>
      <c r="B1235" s="229"/>
      <c r="C1235" s="229"/>
      <c r="D1235" s="229"/>
      <c r="E1235" s="229"/>
      <c r="F1235" s="229"/>
      <c r="G1235" s="229"/>
      <c r="H1235" s="229"/>
      <c r="I1235" s="229"/>
      <c r="J1235" s="229"/>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229"/>
      <c r="AE1235" s="229"/>
      <c r="AF1235" s="229"/>
    </row>
    <row r="1236" spans="1:32">
      <c r="A1236" s="229"/>
      <c r="B1236" s="229"/>
      <c r="C1236" s="229"/>
      <c r="D1236" s="229"/>
      <c r="E1236" s="229"/>
      <c r="F1236" s="229"/>
      <c r="G1236" s="229"/>
      <c r="H1236" s="229"/>
      <c r="I1236" s="229"/>
      <c r="J1236" s="229"/>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229"/>
      <c r="AE1236" s="229"/>
      <c r="AF1236" s="229"/>
    </row>
    <row r="1237" spans="1:32">
      <c r="A1237" s="229"/>
      <c r="B1237" s="229"/>
      <c r="C1237" s="229"/>
      <c r="D1237" s="229"/>
      <c r="E1237" s="229"/>
      <c r="F1237" s="229"/>
      <c r="G1237" s="229"/>
      <c r="H1237" s="229"/>
      <c r="I1237" s="229"/>
      <c r="J1237" s="229"/>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229"/>
      <c r="AE1237" s="229"/>
      <c r="AF1237" s="229"/>
    </row>
    <row r="1238" spans="1:32">
      <c r="A1238" s="229"/>
      <c r="B1238" s="229"/>
      <c r="C1238" s="229"/>
      <c r="D1238" s="229"/>
      <c r="E1238" s="229"/>
      <c r="F1238" s="229"/>
      <c r="G1238" s="229"/>
      <c r="H1238" s="229"/>
      <c r="I1238" s="229"/>
      <c r="J1238" s="229"/>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c r="AF1238" s="229"/>
    </row>
    <row r="1239" spans="1:32">
      <c r="A1239" s="229"/>
      <c r="B1239" s="229"/>
      <c r="C1239" s="229"/>
      <c r="D1239" s="229"/>
      <c r="E1239" s="229"/>
      <c r="F1239" s="229"/>
      <c r="G1239" s="229"/>
      <c r="H1239" s="229"/>
      <c r="I1239" s="229"/>
      <c r="J1239" s="229"/>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229"/>
      <c r="AE1239" s="229"/>
      <c r="AF1239" s="229"/>
    </row>
    <row r="1240" spans="1:32">
      <c r="A1240" s="229"/>
      <c r="B1240" s="229"/>
      <c r="C1240" s="229"/>
      <c r="D1240" s="229"/>
      <c r="E1240" s="229"/>
      <c r="F1240" s="229"/>
      <c r="G1240" s="229"/>
      <c r="H1240" s="229"/>
      <c r="I1240" s="229"/>
      <c r="J1240" s="229"/>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row>
    <row r="1241" spans="1:32">
      <c r="A1241" s="229"/>
      <c r="B1241" s="229"/>
      <c r="C1241" s="229"/>
      <c r="D1241" s="229"/>
      <c r="E1241" s="229"/>
      <c r="F1241" s="229"/>
      <c r="G1241" s="229"/>
      <c r="H1241" s="229"/>
      <c r="I1241" s="229"/>
      <c r="J1241" s="229"/>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row>
    <row r="1242" spans="1:32">
      <c r="A1242" s="229"/>
      <c r="B1242" s="229"/>
      <c r="C1242" s="229"/>
      <c r="D1242" s="229"/>
      <c r="E1242" s="229"/>
      <c r="F1242" s="229"/>
      <c r="G1242" s="229"/>
      <c r="H1242" s="229"/>
      <c r="I1242" s="229"/>
      <c r="J1242" s="229"/>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row>
    <row r="1243" spans="1:32">
      <c r="A1243" s="229"/>
      <c r="B1243" s="229"/>
      <c r="C1243" s="229"/>
      <c r="D1243" s="229"/>
      <c r="E1243" s="229"/>
      <c r="F1243" s="229"/>
      <c r="G1243" s="229"/>
      <c r="H1243" s="229"/>
      <c r="I1243" s="229"/>
      <c r="J1243" s="229"/>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row>
    <row r="1244" spans="1:32">
      <c r="A1244" s="229"/>
      <c r="B1244" s="229"/>
      <c r="C1244" s="229"/>
      <c r="D1244" s="229"/>
      <c r="E1244" s="229"/>
      <c r="F1244" s="229"/>
      <c r="G1244" s="229"/>
      <c r="H1244" s="229"/>
      <c r="I1244" s="229"/>
      <c r="J1244" s="229"/>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229"/>
      <c r="AE1244" s="229"/>
      <c r="AF1244" s="229"/>
    </row>
    <row r="1245" spans="1:32">
      <c r="A1245" s="229"/>
      <c r="B1245" s="229"/>
      <c r="C1245" s="229"/>
      <c r="D1245" s="229"/>
      <c r="E1245" s="229"/>
      <c r="F1245" s="229"/>
      <c r="G1245" s="229"/>
      <c r="H1245" s="229"/>
      <c r="I1245" s="229"/>
      <c r="J1245" s="229"/>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c r="AF1245" s="229"/>
    </row>
    <row r="1246" spans="1:32">
      <c r="A1246" s="229"/>
      <c r="B1246" s="229"/>
      <c r="C1246" s="229"/>
      <c r="D1246" s="229"/>
      <c r="E1246" s="229"/>
      <c r="F1246" s="229"/>
      <c r="G1246" s="229"/>
      <c r="H1246" s="229"/>
      <c r="I1246" s="229"/>
      <c r="J1246" s="229"/>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c r="AF1246" s="229"/>
    </row>
    <row r="1247" spans="1:32">
      <c r="A1247" s="229"/>
      <c r="B1247" s="229"/>
      <c r="C1247" s="229"/>
      <c r="D1247" s="229"/>
      <c r="E1247" s="229"/>
      <c r="F1247" s="229"/>
      <c r="G1247" s="229"/>
      <c r="H1247" s="229"/>
      <c r="I1247" s="229"/>
      <c r="J1247" s="229"/>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c r="AF1247" s="229"/>
    </row>
    <row r="1248" spans="1:32">
      <c r="A1248" s="229"/>
      <c r="B1248" s="229"/>
      <c r="C1248" s="229"/>
      <c r="D1248" s="229"/>
      <c r="E1248" s="229"/>
      <c r="F1248" s="229"/>
      <c r="G1248" s="229"/>
      <c r="H1248" s="229"/>
      <c r="I1248" s="229"/>
      <c r="J1248" s="229"/>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c r="AF1248" s="229"/>
    </row>
    <row r="1249" spans="1:32">
      <c r="A1249" s="229"/>
      <c r="B1249" s="229"/>
      <c r="C1249" s="229"/>
      <c r="D1249" s="229"/>
      <c r="E1249" s="229"/>
      <c r="F1249" s="229"/>
      <c r="G1249" s="229"/>
      <c r="H1249" s="229"/>
      <c r="I1249" s="229"/>
      <c r="J1249" s="229"/>
      <c r="K1249" s="229"/>
      <c r="L1249" s="229"/>
      <c r="M1249" s="229"/>
      <c r="N1249" s="229"/>
      <c r="O1249" s="229"/>
      <c r="P1249" s="229"/>
      <c r="Q1249" s="229"/>
      <c r="R1249" s="229"/>
      <c r="S1249" s="229"/>
      <c r="T1249" s="229"/>
      <c r="U1249" s="229"/>
      <c r="V1249" s="229"/>
      <c r="W1249" s="229"/>
      <c r="X1249" s="229"/>
      <c r="Y1249" s="229"/>
      <c r="Z1249" s="229"/>
      <c r="AA1249" s="229"/>
      <c r="AB1249" s="229"/>
      <c r="AC1249" s="229"/>
      <c r="AD1249" s="229"/>
      <c r="AE1249" s="229"/>
      <c r="AF1249" s="229"/>
    </row>
    <row r="1250" spans="1:32">
      <c r="A1250" s="229"/>
      <c r="B1250" s="229"/>
      <c r="C1250" s="229"/>
      <c r="D1250" s="229"/>
      <c r="E1250" s="229"/>
      <c r="F1250" s="229"/>
      <c r="G1250" s="229"/>
      <c r="H1250" s="229"/>
      <c r="I1250" s="229"/>
      <c r="J1250" s="229"/>
      <c r="K1250" s="229"/>
      <c r="L1250" s="229"/>
      <c r="M1250" s="229"/>
      <c r="N1250" s="229"/>
      <c r="O1250" s="229"/>
      <c r="P1250" s="229"/>
      <c r="Q1250" s="229"/>
      <c r="R1250" s="229"/>
      <c r="S1250" s="229"/>
      <c r="T1250" s="229"/>
      <c r="U1250" s="229"/>
      <c r="V1250" s="229"/>
      <c r="W1250" s="229"/>
      <c r="X1250" s="229"/>
      <c r="Y1250" s="229"/>
      <c r="Z1250" s="229"/>
      <c r="AA1250" s="229"/>
      <c r="AB1250" s="229"/>
      <c r="AC1250" s="229"/>
      <c r="AD1250" s="229"/>
      <c r="AE1250" s="229"/>
      <c r="AF1250" s="229"/>
    </row>
    <row r="1251" spans="1:32">
      <c r="A1251" s="229"/>
      <c r="B1251" s="229"/>
      <c r="C1251" s="229"/>
      <c r="D1251" s="229"/>
      <c r="E1251" s="229"/>
      <c r="F1251" s="229"/>
      <c r="G1251" s="229"/>
      <c r="H1251" s="229"/>
      <c r="I1251" s="229"/>
      <c r="J1251" s="229"/>
      <c r="K1251" s="229"/>
      <c r="L1251" s="229"/>
      <c r="M1251" s="229"/>
      <c r="N1251" s="229"/>
      <c r="O1251" s="229"/>
      <c r="P1251" s="229"/>
      <c r="Q1251" s="229"/>
      <c r="R1251" s="229"/>
      <c r="S1251" s="229"/>
      <c r="T1251" s="229"/>
      <c r="U1251" s="229"/>
      <c r="V1251" s="229"/>
      <c r="W1251" s="229"/>
      <c r="X1251" s="229"/>
      <c r="Y1251" s="229"/>
      <c r="Z1251" s="229"/>
      <c r="AA1251" s="229"/>
      <c r="AB1251" s="229"/>
      <c r="AC1251" s="229"/>
      <c r="AD1251" s="229"/>
      <c r="AE1251" s="229"/>
      <c r="AF1251" s="229"/>
    </row>
    <row r="1252" spans="1:32">
      <c r="A1252" s="229"/>
      <c r="B1252" s="229"/>
      <c r="C1252" s="229"/>
      <c r="D1252" s="229"/>
      <c r="E1252" s="229"/>
      <c r="F1252" s="229"/>
      <c r="G1252" s="229"/>
      <c r="H1252" s="229"/>
      <c r="I1252" s="229"/>
      <c r="J1252" s="229"/>
      <c r="K1252" s="229"/>
      <c r="L1252" s="229"/>
      <c r="M1252" s="229"/>
      <c r="N1252" s="229"/>
      <c r="O1252" s="229"/>
      <c r="P1252" s="229"/>
      <c r="Q1252" s="229"/>
      <c r="R1252" s="229"/>
      <c r="S1252" s="229"/>
      <c r="T1252" s="229"/>
      <c r="U1252" s="229"/>
      <c r="V1252" s="229"/>
      <c r="W1252" s="229"/>
      <c r="X1252" s="229"/>
      <c r="Y1252" s="229"/>
      <c r="Z1252" s="229"/>
      <c r="AA1252" s="229"/>
      <c r="AB1252" s="229"/>
      <c r="AC1252" s="229"/>
      <c r="AD1252" s="229"/>
      <c r="AE1252" s="229"/>
      <c r="AF1252" s="229"/>
    </row>
    <row r="1253" spans="1:32">
      <c r="A1253" s="229"/>
      <c r="B1253" s="229"/>
      <c r="C1253" s="229"/>
      <c r="D1253" s="229"/>
      <c r="E1253" s="229"/>
      <c r="F1253" s="229"/>
      <c r="G1253" s="229"/>
      <c r="H1253" s="229"/>
      <c r="I1253" s="229"/>
      <c r="J1253" s="229"/>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229"/>
      <c r="AE1253" s="229"/>
      <c r="AF1253" s="229"/>
    </row>
    <row r="1254" spans="1:32">
      <c r="A1254" s="229"/>
      <c r="B1254" s="229"/>
      <c r="C1254" s="229"/>
      <c r="D1254" s="229"/>
      <c r="E1254" s="229"/>
      <c r="F1254" s="229"/>
      <c r="G1254" s="229"/>
      <c r="H1254" s="229"/>
      <c r="I1254" s="229"/>
      <c r="J1254" s="229"/>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229"/>
      <c r="AE1254" s="229"/>
      <c r="AF1254" s="229"/>
    </row>
    <row r="1255" spans="1:32">
      <c r="A1255" s="229"/>
      <c r="B1255" s="229"/>
      <c r="C1255" s="229"/>
      <c r="D1255" s="229"/>
      <c r="E1255" s="229"/>
      <c r="F1255" s="229"/>
      <c r="G1255" s="229"/>
      <c r="H1255" s="229"/>
      <c r="I1255" s="229"/>
      <c r="J1255" s="229"/>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229"/>
      <c r="AE1255" s="229"/>
      <c r="AF1255" s="229"/>
    </row>
    <row r="1256" spans="1:32">
      <c r="A1256" s="229"/>
      <c r="B1256" s="229"/>
      <c r="C1256" s="229"/>
      <c r="D1256" s="229"/>
      <c r="E1256" s="229"/>
      <c r="F1256" s="229"/>
      <c r="G1256" s="229"/>
      <c r="H1256" s="229"/>
      <c r="I1256" s="229"/>
      <c r="J1256" s="229"/>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229"/>
      <c r="AE1256" s="229"/>
      <c r="AF1256" s="229"/>
    </row>
    <row r="1257" spans="1:32">
      <c r="A1257" s="229"/>
      <c r="B1257" s="229"/>
      <c r="C1257" s="229"/>
      <c r="D1257" s="229"/>
      <c r="E1257" s="229"/>
      <c r="F1257" s="229"/>
      <c r="G1257" s="229"/>
      <c r="H1257" s="229"/>
      <c r="I1257" s="229"/>
      <c r="J1257" s="229"/>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229"/>
      <c r="AE1257" s="229"/>
      <c r="AF1257" s="229"/>
    </row>
    <row r="1258" spans="1:32">
      <c r="A1258" s="229"/>
      <c r="B1258" s="229"/>
      <c r="C1258" s="229"/>
      <c r="D1258" s="229"/>
      <c r="E1258" s="229"/>
      <c r="F1258" s="229"/>
      <c r="G1258" s="229"/>
      <c r="H1258" s="229"/>
      <c r="I1258" s="229"/>
      <c r="J1258" s="229"/>
      <c r="K1258" s="229"/>
      <c r="L1258" s="229"/>
      <c r="M1258" s="229"/>
      <c r="N1258" s="229"/>
      <c r="O1258" s="229"/>
      <c r="P1258" s="229"/>
      <c r="Q1258" s="229"/>
      <c r="R1258" s="229"/>
      <c r="S1258" s="229"/>
      <c r="T1258" s="229"/>
      <c r="U1258" s="229"/>
      <c r="V1258" s="229"/>
      <c r="W1258" s="229"/>
      <c r="X1258" s="229"/>
      <c r="Y1258" s="229"/>
      <c r="Z1258" s="229"/>
      <c r="AA1258" s="229"/>
      <c r="AB1258" s="229"/>
      <c r="AC1258" s="229"/>
      <c r="AD1258" s="229"/>
      <c r="AE1258" s="229"/>
      <c r="AF1258" s="229"/>
    </row>
    <row r="1259" spans="1:32">
      <c r="A1259" s="229"/>
      <c r="B1259" s="229"/>
      <c r="C1259" s="229"/>
      <c r="D1259" s="229"/>
      <c r="E1259" s="229"/>
      <c r="F1259" s="229"/>
      <c r="G1259" s="229"/>
      <c r="H1259" s="229"/>
      <c r="I1259" s="229"/>
      <c r="J1259" s="229"/>
      <c r="K1259" s="229"/>
      <c r="L1259" s="229"/>
      <c r="M1259" s="229"/>
      <c r="N1259" s="229"/>
      <c r="O1259" s="229"/>
      <c r="P1259" s="229"/>
      <c r="Q1259" s="229"/>
      <c r="R1259" s="229"/>
      <c r="S1259" s="229"/>
      <c r="T1259" s="229"/>
      <c r="U1259" s="229"/>
      <c r="V1259" s="229"/>
      <c r="W1259" s="229"/>
      <c r="X1259" s="229"/>
      <c r="Y1259" s="229"/>
      <c r="Z1259" s="229"/>
      <c r="AA1259" s="229"/>
      <c r="AB1259" s="229"/>
      <c r="AC1259" s="229"/>
      <c r="AD1259" s="229"/>
      <c r="AE1259" s="229"/>
      <c r="AF1259" s="229"/>
    </row>
    <row r="1260" spans="1:32">
      <c r="A1260" s="229"/>
      <c r="B1260" s="229"/>
      <c r="C1260" s="229"/>
      <c r="D1260" s="229"/>
      <c r="E1260" s="229"/>
      <c r="F1260" s="229"/>
      <c r="G1260" s="229"/>
      <c r="H1260" s="229"/>
      <c r="I1260" s="229"/>
      <c r="J1260" s="229"/>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row>
    <row r="1261" spans="1:32">
      <c r="A1261" s="229"/>
      <c r="B1261" s="229"/>
      <c r="C1261" s="229"/>
      <c r="D1261" s="229"/>
      <c r="E1261" s="229"/>
      <c r="F1261" s="229"/>
      <c r="G1261" s="229"/>
      <c r="H1261" s="229"/>
      <c r="I1261" s="229"/>
      <c r="J1261" s="229"/>
      <c r="K1261" s="229"/>
      <c r="L1261" s="229"/>
      <c r="M1261" s="229"/>
      <c r="N1261" s="229"/>
      <c r="O1261" s="229"/>
      <c r="P1261" s="229"/>
      <c r="Q1261" s="229"/>
      <c r="R1261" s="229"/>
      <c r="S1261" s="229"/>
      <c r="T1261" s="229"/>
      <c r="U1261" s="229"/>
      <c r="V1261" s="229"/>
      <c r="W1261" s="229"/>
      <c r="X1261" s="229"/>
      <c r="Y1261" s="229"/>
      <c r="Z1261" s="229"/>
      <c r="AA1261" s="229"/>
      <c r="AB1261" s="229"/>
      <c r="AC1261" s="229"/>
      <c r="AD1261" s="229"/>
      <c r="AE1261" s="229"/>
      <c r="AF1261" s="229"/>
    </row>
    <row r="1262" spans="1:32">
      <c r="A1262" s="229"/>
      <c r="B1262" s="229"/>
      <c r="C1262" s="229"/>
      <c r="D1262" s="229"/>
      <c r="E1262" s="229"/>
      <c r="F1262" s="229"/>
      <c r="G1262" s="229"/>
      <c r="H1262" s="229"/>
      <c r="I1262" s="229"/>
      <c r="J1262" s="229"/>
      <c r="K1262" s="229"/>
      <c r="L1262" s="229"/>
      <c r="M1262" s="229"/>
      <c r="N1262" s="229"/>
      <c r="O1262" s="229"/>
      <c r="P1262" s="229"/>
      <c r="Q1262" s="229"/>
      <c r="R1262" s="229"/>
      <c r="S1262" s="229"/>
      <c r="T1262" s="229"/>
      <c r="U1262" s="229"/>
      <c r="V1262" s="229"/>
      <c r="W1262" s="229"/>
      <c r="X1262" s="229"/>
      <c r="Y1262" s="229"/>
      <c r="Z1262" s="229"/>
      <c r="AA1262" s="229"/>
      <c r="AB1262" s="229"/>
      <c r="AC1262" s="229"/>
      <c r="AD1262" s="229"/>
      <c r="AE1262" s="229"/>
      <c r="AF1262" s="229"/>
    </row>
    <row r="1263" spans="1:32">
      <c r="A1263" s="229"/>
      <c r="B1263" s="229"/>
      <c r="C1263" s="229"/>
      <c r="D1263" s="229"/>
      <c r="E1263" s="229"/>
      <c r="F1263" s="229"/>
      <c r="G1263" s="229"/>
      <c r="H1263" s="229"/>
      <c r="I1263" s="229"/>
      <c r="J1263" s="229"/>
      <c r="K1263" s="229"/>
      <c r="L1263" s="229"/>
      <c r="M1263" s="229"/>
      <c r="N1263" s="229"/>
      <c r="O1263" s="229"/>
      <c r="P1263" s="229"/>
      <c r="Q1263" s="229"/>
      <c r="R1263" s="229"/>
      <c r="S1263" s="229"/>
      <c r="T1263" s="229"/>
      <c r="U1263" s="229"/>
      <c r="V1263" s="229"/>
      <c r="W1263" s="229"/>
      <c r="X1263" s="229"/>
      <c r="Y1263" s="229"/>
      <c r="Z1263" s="229"/>
      <c r="AA1263" s="229"/>
      <c r="AB1263" s="229"/>
      <c r="AC1263" s="229"/>
      <c r="AD1263" s="229"/>
      <c r="AE1263" s="229"/>
      <c r="AF1263" s="229"/>
    </row>
    <row r="1264" spans="1:32">
      <c r="A1264" s="229"/>
      <c r="B1264" s="229"/>
      <c r="C1264" s="229"/>
      <c r="D1264" s="229"/>
      <c r="E1264" s="229"/>
      <c r="F1264" s="229"/>
      <c r="G1264" s="229"/>
      <c r="H1264" s="229"/>
      <c r="I1264" s="229"/>
      <c r="J1264" s="229"/>
      <c r="K1264" s="229"/>
      <c r="L1264" s="229"/>
      <c r="M1264" s="229"/>
      <c r="N1264" s="229"/>
      <c r="O1264" s="229"/>
      <c r="P1264" s="229"/>
      <c r="Q1264" s="229"/>
      <c r="R1264" s="229"/>
      <c r="S1264" s="229"/>
      <c r="T1264" s="229"/>
      <c r="U1264" s="229"/>
      <c r="V1264" s="229"/>
      <c r="W1264" s="229"/>
      <c r="X1264" s="229"/>
      <c r="Y1264" s="229"/>
      <c r="Z1264" s="229"/>
      <c r="AA1264" s="229"/>
      <c r="AB1264" s="229"/>
      <c r="AC1264" s="229"/>
      <c r="AD1264" s="229"/>
      <c r="AE1264" s="229"/>
      <c r="AF1264" s="229"/>
    </row>
    <row r="1265" spans="1:32">
      <c r="A1265" s="229"/>
      <c r="B1265" s="229"/>
      <c r="C1265" s="229"/>
      <c r="D1265" s="229"/>
      <c r="E1265" s="229"/>
      <c r="F1265" s="229"/>
      <c r="G1265" s="229"/>
      <c r="H1265" s="229"/>
      <c r="I1265" s="229"/>
      <c r="J1265" s="229"/>
      <c r="K1265" s="229"/>
      <c r="L1265" s="229"/>
      <c r="M1265" s="229"/>
      <c r="N1265" s="229"/>
      <c r="O1265" s="229"/>
      <c r="P1265" s="229"/>
      <c r="Q1265" s="229"/>
      <c r="R1265" s="229"/>
      <c r="S1265" s="229"/>
      <c r="T1265" s="229"/>
      <c r="U1265" s="229"/>
      <c r="V1265" s="229"/>
      <c r="W1265" s="229"/>
      <c r="X1265" s="229"/>
      <c r="Y1265" s="229"/>
      <c r="Z1265" s="229"/>
      <c r="AA1265" s="229"/>
      <c r="AB1265" s="229"/>
      <c r="AC1265" s="229"/>
      <c r="AD1265" s="229"/>
      <c r="AE1265" s="229"/>
      <c r="AF1265" s="229"/>
    </row>
    <row r="1266" spans="1:32">
      <c r="A1266" s="229"/>
      <c r="B1266" s="229"/>
      <c r="C1266" s="229"/>
      <c r="D1266" s="229"/>
      <c r="E1266" s="229"/>
      <c r="F1266" s="229"/>
      <c r="G1266" s="229"/>
      <c r="H1266" s="229"/>
      <c r="I1266" s="229"/>
      <c r="J1266" s="229"/>
      <c r="K1266" s="229"/>
      <c r="L1266" s="229"/>
      <c r="M1266" s="229"/>
      <c r="N1266" s="229"/>
      <c r="O1266" s="229"/>
      <c r="P1266" s="229"/>
      <c r="Q1266" s="229"/>
      <c r="R1266" s="229"/>
      <c r="S1266" s="229"/>
      <c r="T1266" s="229"/>
      <c r="U1266" s="229"/>
      <c r="V1266" s="229"/>
      <c r="W1266" s="229"/>
      <c r="X1266" s="229"/>
      <c r="Y1266" s="229"/>
      <c r="Z1266" s="229"/>
      <c r="AA1266" s="229"/>
      <c r="AB1266" s="229"/>
      <c r="AC1266" s="229"/>
      <c r="AD1266" s="229"/>
      <c r="AE1266" s="229"/>
      <c r="AF1266" s="229"/>
    </row>
    <row r="1267" spans="1:32">
      <c r="A1267" s="229"/>
      <c r="B1267" s="229"/>
      <c r="C1267" s="229"/>
      <c r="D1267" s="229"/>
      <c r="E1267" s="229"/>
      <c r="F1267" s="229"/>
      <c r="G1267" s="229"/>
      <c r="H1267" s="229"/>
      <c r="I1267" s="229"/>
      <c r="J1267" s="229"/>
      <c r="K1267" s="229"/>
      <c r="L1267" s="229"/>
      <c r="M1267" s="229"/>
      <c r="N1267" s="229"/>
      <c r="O1267" s="229"/>
      <c r="P1267" s="229"/>
      <c r="Q1267" s="229"/>
      <c r="R1267" s="229"/>
      <c r="S1267" s="229"/>
      <c r="T1267" s="229"/>
      <c r="U1267" s="229"/>
      <c r="V1267" s="229"/>
      <c r="W1267" s="229"/>
      <c r="X1267" s="229"/>
      <c r="Y1267" s="229"/>
      <c r="Z1267" s="229"/>
      <c r="AA1267" s="229"/>
      <c r="AB1267" s="229"/>
      <c r="AC1267" s="229"/>
      <c r="AD1267" s="229"/>
      <c r="AE1267" s="229"/>
      <c r="AF1267" s="229"/>
    </row>
    <row r="1268" spans="1:32">
      <c r="A1268" s="229"/>
      <c r="B1268" s="229"/>
      <c r="C1268" s="229"/>
      <c r="D1268" s="229"/>
      <c r="E1268" s="229"/>
      <c r="F1268" s="229"/>
      <c r="G1268" s="229"/>
      <c r="H1268" s="229"/>
      <c r="I1268" s="229"/>
      <c r="J1268" s="229"/>
      <c r="K1268" s="229"/>
      <c r="L1268" s="229"/>
      <c r="M1268" s="229"/>
      <c r="N1268" s="229"/>
      <c r="O1268" s="229"/>
      <c r="P1268" s="229"/>
      <c r="Q1268" s="229"/>
      <c r="R1268" s="229"/>
      <c r="S1268" s="229"/>
      <c r="T1268" s="229"/>
      <c r="U1268" s="229"/>
      <c r="V1268" s="229"/>
      <c r="W1268" s="229"/>
      <c r="X1268" s="229"/>
      <c r="Y1268" s="229"/>
      <c r="Z1268" s="229"/>
      <c r="AA1268" s="229"/>
      <c r="AB1268" s="229"/>
      <c r="AC1268" s="229"/>
      <c r="AD1268" s="229"/>
      <c r="AE1268" s="229"/>
      <c r="AF1268" s="229"/>
    </row>
    <row r="1269" spans="1:32">
      <c r="A1269" s="229"/>
      <c r="B1269" s="229"/>
      <c r="C1269" s="229"/>
      <c r="D1269" s="229"/>
      <c r="E1269" s="229"/>
      <c r="F1269" s="229"/>
      <c r="G1269" s="229"/>
      <c r="H1269" s="229"/>
      <c r="I1269" s="229"/>
      <c r="J1269" s="229"/>
      <c r="K1269" s="229"/>
      <c r="L1269" s="229"/>
      <c r="M1269" s="229"/>
      <c r="N1269" s="229"/>
      <c r="O1269" s="229"/>
      <c r="P1269" s="229"/>
      <c r="Q1269" s="229"/>
      <c r="R1269" s="229"/>
      <c r="S1269" s="229"/>
      <c r="T1269" s="229"/>
      <c r="U1269" s="229"/>
      <c r="V1269" s="229"/>
      <c r="W1269" s="229"/>
      <c r="X1269" s="229"/>
      <c r="Y1269" s="229"/>
      <c r="Z1269" s="229"/>
      <c r="AA1269" s="229"/>
      <c r="AB1269" s="229"/>
      <c r="AC1269" s="229"/>
      <c r="AD1269" s="229"/>
      <c r="AE1269" s="229"/>
      <c r="AF1269" s="229"/>
    </row>
    <row r="1270" spans="1:32">
      <c r="A1270" s="229"/>
      <c r="B1270" s="229"/>
      <c r="C1270" s="229"/>
      <c r="D1270" s="229"/>
      <c r="E1270" s="229"/>
      <c r="F1270" s="229"/>
      <c r="G1270" s="229"/>
      <c r="H1270" s="229"/>
      <c r="I1270" s="229"/>
      <c r="J1270" s="229"/>
      <c r="K1270" s="229"/>
      <c r="L1270" s="229"/>
      <c r="M1270" s="229"/>
      <c r="N1270" s="229"/>
      <c r="O1270" s="229"/>
      <c r="P1270" s="229"/>
      <c r="Q1270" s="229"/>
      <c r="R1270" s="229"/>
      <c r="S1270" s="229"/>
      <c r="T1270" s="229"/>
      <c r="U1270" s="229"/>
      <c r="V1270" s="229"/>
      <c r="W1270" s="229"/>
      <c r="X1270" s="229"/>
      <c r="Y1270" s="229"/>
      <c r="Z1270" s="229"/>
      <c r="AA1270" s="229"/>
      <c r="AB1270" s="229"/>
      <c r="AC1270" s="229"/>
      <c r="AD1270" s="229"/>
      <c r="AE1270" s="229"/>
      <c r="AF1270" s="229"/>
    </row>
    <row r="1271" spans="1:32">
      <c r="A1271" s="229"/>
      <c r="B1271" s="229"/>
      <c r="C1271" s="229"/>
      <c r="D1271" s="229"/>
      <c r="E1271" s="229"/>
      <c r="F1271" s="229"/>
      <c r="G1271" s="229"/>
      <c r="H1271" s="229"/>
      <c r="I1271" s="229"/>
      <c r="J1271" s="229"/>
      <c r="K1271" s="229"/>
      <c r="L1271" s="229"/>
      <c r="M1271" s="229"/>
      <c r="N1271" s="229"/>
      <c r="O1271" s="229"/>
      <c r="P1271" s="229"/>
      <c r="Q1271" s="229"/>
      <c r="R1271" s="229"/>
      <c r="S1271" s="229"/>
      <c r="T1271" s="229"/>
      <c r="U1271" s="229"/>
      <c r="V1271" s="229"/>
      <c r="W1271" s="229"/>
      <c r="X1271" s="229"/>
      <c r="Y1271" s="229"/>
      <c r="Z1271" s="229"/>
      <c r="AA1271" s="229"/>
      <c r="AB1271" s="229"/>
      <c r="AC1271" s="229"/>
      <c r="AD1271" s="229"/>
      <c r="AE1271" s="229"/>
      <c r="AF1271" s="229"/>
    </row>
    <row r="1272" spans="1:32">
      <c r="A1272" s="229"/>
      <c r="B1272" s="229"/>
      <c r="C1272" s="229"/>
      <c r="D1272" s="229"/>
      <c r="E1272" s="229"/>
      <c r="F1272" s="229"/>
      <c r="G1272" s="229"/>
      <c r="H1272" s="229"/>
      <c r="I1272" s="229"/>
      <c r="J1272" s="229"/>
      <c r="K1272" s="229"/>
      <c r="L1272" s="229"/>
      <c r="M1272" s="229"/>
      <c r="N1272" s="229"/>
      <c r="O1272" s="229"/>
      <c r="P1272" s="229"/>
      <c r="Q1272" s="229"/>
      <c r="R1272" s="229"/>
      <c r="S1272" s="229"/>
      <c r="T1272" s="229"/>
      <c r="U1272" s="229"/>
      <c r="V1272" s="229"/>
      <c r="W1272" s="229"/>
      <c r="X1272" s="229"/>
      <c r="Y1272" s="229"/>
      <c r="Z1272" s="229"/>
      <c r="AA1272" s="229"/>
      <c r="AB1272" s="229"/>
      <c r="AC1272" s="229"/>
      <c r="AD1272" s="229"/>
      <c r="AE1272" s="229"/>
      <c r="AF1272" s="229"/>
    </row>
    <row r="1273" spans="1:32">
      <c r="A1273" s="229"/>
      <c r="B1273" s="229"/>
      <c r="C1273" s="229"/>
      <c r="D1273" s="229"/>
      <c r="E1273" s="229"/>
      <c r="F1273" s="229"/>
      <c r="G1273" s="229"/>
      <c r="H1273" s="229"/>
      <c r="I1273" s="229"/>
      <c r="J1273" s="229"/>
      <c r="K1273" s="229"/>
      <c r="L1273" s="229"/>
      <c r="M1273" s="229"/>
      <c r="N1273" s="229"/>
      <c r="O1273" s="229"/>
      <c r="P1273" s="229"/>
      <c r="Q1273" s="229"/>
      <c r="R1273" s="229"/>
      <c r="S1273" s="229"/>
      <c r="T1273" s="229"/>
      <c r="U1273" s="229"/>
      <c r="V1273" s="229"/>
      <c r="W1273" s="229"/>
      <c r="X1273" s="229"/>
      <c r="Y1273" s="229"/>
      <c r="Z1273" s="229"/>
      <c r="AA1273" s="229"/>
      <c r="AB1273" s="229"/>
      <c r="AC1273" s="229"/>
      <c r="AD1273" s="229"/>
      <c r="AE1273" s="229"/>
      <c r="AF1273" s="229"/>
    </row>
    <row r="1274" spans="1:32">
      <c r="A1274" s="229"/>
      <c r="B1274" s="229"/>
      <c r="C1274" s="229"/>
      <c r="D1274" s="229"/>
      <c r="E1274" s="229"/>
      <c r="F1274" s="229"/>
      <c r="G1274" s="229"/>
      <c r="H1274" s="229"/>
      <c r="I1274" s="229"/>
      <c r="J1274" s="229"/>
      <c r="K1274" s="229"/>
      <c r="L1274" s="229"/>
      <c r="M1274" s="229"/>
      <c r="N1274" s="229"/>
      <c r="O1274" s="229"/>
      <c r="P1274" s="229"/>
      <c r="Q1274" s="229"/>
      <c r="R1274" s="229"/>
      <c r="S1274" s="229"/>
      <c r="T1274" s="229"/>
      <c r="U1274" s="229"/>
      <c r="V1274" s="229"/>
      <c r="W1274" s="229"/>
      <c r="X1274" s="229"/>
      <c r="Y1274" s="229"/>
      <c r="Z1274" s="229"/>
      <c r="AA1274" s="229"/>
      <c r="AB1274" s="229"/>
      <c r="AC1274" s="229"/>
      <c r="AD1274" s="229"/>
      <c r="AE1274" s="229"/>
      <c r="AF1274" s="229"/>
    </row>
    <row r="1275" spans="1:32">
      <c r="A1275" s="229"/>
      <c r="B1275" s="229"/>
      <c r="C1275" s="229"/>
      <c r="D1275" s="229"/>
      <c r="E1275" s="229"/>
      <c r="F1275" s="229"/>
      <c r="G1275" s="229"/>
      <c r="H1275" s="229"/>
      <c r="I1275" s="229"/>
      <c r="J1275" s="229"/>
      <c r="K1275" s="229"/>
      <c r="L1275" s="229"/>
      <c r="M1275" s="229"/>
      <c r="N1275" s="229"/>
      <c r="O1275" s="229"/>
      <c r="P1275" s="229"/>
      <c r="Q1275" s="229"/>
      <c r="R1275" s="229"/>
      <c r="S1275" s="229"/>
      <c r="T1275" s="229"/>
      <c r="U1275" s="229"/>
      <c r="V1275" s="229"/>
      <c r="W1275" s="229"/>
      <c r="X1275" s="229"/>
      <c r="Y1275" s="229"/>
      <c r="Z1275" s="229"/>
      <c r="AA1275" s="229"/>
      <c r="AB1275" s="229"/>
      <c r="AC1275" s="229"/>
      <c r="AD1275" s="229"/>
      <c r="AE1275" s="229"/>
      <c r="AF1275" s="229"/>
    </row>
    <row r="1276" spans="1:32">
      <c r="A1276" s="229"/>
      <c r="B1276" s="229"/>
      <c r="C1276" s="229"/>
      <c r="D1276" s="229"/>
      <c r="E1276" s="229"/>
      <c r="F1276" s="229"/>
      <c r="G1276" s="229"/>
      <c r="H1276" s="229"/>
      <c r="I1276" s="229"/>
      <c r="J1276" s="229"/>
      <c r="K1276" s="229"/>
      <c r="L1276" s="229"/>
      <c r="M1276" s="229"/>
      <c r="N1276" s="229"/>
      <c r="O1276" s="229"/>
      <c r="P1276" s="229"/>
      <c r="Q1276" s="229"/>
      <c r="R1276" s="229"/>
      <c r="S1276" s="229"/>
      <c r="T1276" s="229"/>
      <c r="U1276" s="229"/>
      <c r="V1276" s="229"/>
      <c r="W1276" s="229"/>
      <c r="X1276" s="229"/>
      <c r="Y1276" s="229"/>
      <c r="Z1276" s="229"/>
      <c r="AA1276" s="229"/>
      <c r="AB1276" s="229"/>
      <c r="AC1276" s="229"/>
      <c r="AD1276" s="229"/>
      <c r="AE1276" s="229"/>
      <c r="AF1276" s="229"/>
    </row>
    <row r="1277" spans="1:32">
      <c r="A1277" s="229"/>
      <c r="B1277" s="229"/>
      <c r="C1277" s="229"/>
      <c r="D1277" s="229"/>
      <c r="E1277" s="229"/>
      <c r="F1277" s="229"/>
      <c r="G1277" s="229"/>
      <c r="H1277" s="229"/>
      <c r="I1277" s="229"/>
      <c r="J1277" s="229"/>
      <c r="K1277" s="229"/>
      <c r="L1277" s="229"/>
      <c r="M1277" s="229"/>
      <c r="N1277" s="229"/>
      <c r="O1277" s="229"/>
      <c r="P1277" s="229"/>
      <c r="Q1277" s="229"/>
      <c r="R1277" s="229"/>
      <c r="S1277" s="229"/>
      <c r="T1277" s="229"/>
      <c r="U1277" s="229"/>
      <c r="V1277" s="229"/>
      <c r="W1277" s="229"/>
      <c r="X1277" s="229"/>
      <c r="Y1277" s="229"/>
      <c r="Z1277" s="229"/>
      <c r="AA1277" s="229"/>
      <c r="AB1277" s="229"/>
      <c r="AC1277" s="229"/>
      <c r="AD1277" s="229"/>
      <c r="AE1277" s="229"/>
      <c r="AF1277" s="229"/>
    </row>
    <row r="1278" spans="1:32">
      <c r="A1278" s="229"/>
      <c r="B1278" s="229"/>
      <c r="C1278" s="229"/>
      <c r="D1278" s="229"/>
      <c r="E1278" s="229"/>
      <c r="F1278" s="229"/>
      <c r="G1278" s="229"/>
      <c r="H1278" s="229"/>
      <c r="I1278" s="229"/>
      <c r="J1278" s="229"/>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229"/>
      <c r="AE1278" s="229"/>
      <c r="AF1278" s="229"/>
    </row>
    <row r="1279" spans="1:32">
      <c r="A1279" s="229"/>
      <c r="B1279" s="229"/>
      <c r="C1279" s="229"/>
      <c r="D1279" s="229"/>
      <c r="E1279" s="229"/>
      <c r="F1279" s="229"/>
      <c r="G1279" s="229"/>
      <c r="H1279" s="229"/>
      <c r="I1279" s="229"/>
      <c r="J1279" s="229"/>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229"/>
      <c r="AE1279" s="229"/>
      <c r="AF1279" s="229"/>
    </row>
    <row r="1280" spans="1:32">
      <c r="A1280" s="229"/>
      <c r="B1280" s="229"/>
      <c r="C1280" s="229"/>
      <c r="D1280" s="229"/>
      <c r="E1280" s="229"/>
      <c r="F1280" s="229"/>
      <c r="G1280" s="229"/>
      <c r="H1280" s="229"/>
      <c r="I1280" s="229"/>
      <c r="J1280" s="229"/>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229"/>
      <c r="AE1280" s="229"/>
      <c r="AF1280" s="229"/>
    </row>
    <row r="1281" spans="1:32">
      <c r="A1281" s="229"/>
      <c r="B1281" s="229"/>
      <c r="C1281" s="229"/>
      <c r="D1281" s="229"/>
      <c r="E1281" s="229"/>
      <c r="F1281" s="229"/>
      <c r="G1281" s="229"/>
      <c r="H1281" s="229"/>
      <c r="I1281" s="229"/>
      <c r="J1281" s="229"/>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229"/>
      <c r="AE1281" s="229"/>
      <c r="AF1281" s="229"/>
    </row>
    <row r="1282" spans="1:32">
      <c r="A1282" s="229"/>
      <c r="B1282" s="229"/>
      <c r="C1282" s="229"/>
      <c r="D1282" s="229"/>
      <c r="E1282" s="229"/>
      <c r="F1282" s="229"/>
      <c r="G1282" s="229"/>
      <c r="H1282" s="229"/>
      <c r="I1282" s="229"/>
      <c r="J1282" s="229"/>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229"/>
      <c r="AE1282" s="229"/>
      <c r="AF1282" s="229"/>
    </row>
    <row r="1283" spans="1:32">
      <c r="A1283" s="229"/>
      <c r="B1283" s="229"/>
      <c r="C1283" s="229"/>
      <c r="D1283" s="229"/>
      <c r="E1283" s="229"/>
      <c r="F1283" s="229"/>
      <c r="G1283" s="229"/>
      <c r="H1283" s="229"/>
      <c r="I1283" s="229"/>
      <c r="J1283" s="229"/>
      <c r="K1283" s="229"/>
      <c r="L1283" s="229"/>
      <c r="M1283" s="229"/>
      <c r="N1283" s="229"/>
      <c r="O1283" s="229"/>
      <c r="P1283" s="229"/>
      <c r="Q1283" s="229"/>
      <c r="R1283" s="229"/>
      <c r="S1283" s="229"/>
      <c r="T1283" s="229"/>
      <c r="U1283" s="229"/>
      <c r="V1283" s="229"/>
      <c r="W1283" s="229"/>
      <c r="X1283" s="229"/>
      <c r="Y1283" s="229"/>
      <c r="Z1283" s="229"/>
      <c r="AA1283" s="229"/>
      <c r="AB1283" s="229"/>
      <c r="AC1283" s="229"/>
      <c r="AD1283" s="229"/>
      <c r="AE1283" s="229"/>
      <c r="AF1283" s="229"/>
    </row>
    <row r="1284" spans="1:32">
      <c r="A1284" s="229"/>
      <c r="B1284" s="229"/>
      <c r="C1284" s="229"/>
      <c r="D1284" s="229"/>
      <c r="E1284" s="229"/>
      <c r="F1284" s="229"/>
      <c r="G1284" s="229"/>
      <c r="H1284" s="229"/>
      <c r="I1284" s="229"/>
      <c r="J1284" s="229"/>
      <c r="K1284" s="229"/>
      <c r="L1284" s="229"/>
      <c r="M1284" s="229"/>
      <c r="N1284" s="229"/>
      <c r="O1284" s="229"/>
      <c r="P1284" s="229"/>
      <c r="Q1284" s="229"/>
      <c r="R1284" s="229"/>
      <c r="S1284" s="229"/>
      <c r="T1284" s="229"/>
      <c r="U1284" s="229"/>
      <c r="V1284" s="229"/>
      <c r="W1284" s="229"/>
      <c r="X1284" s="229"/>
      <c r="Y1284" s="229"/>
      <c r="Z1284" s="229"/>
      <c r="AA1284" s="229"/>
      <c r="AB1284" s="229"/>
      <c r="AC1284" s="229"/>
      <c r="AD1284" s="229"/>
      <c r="AE1284" s="229"/>
      <c r="AF1284" s="229"/>
    </row>
    <row r="1285" spans="1:32">
      <c r="A1285" s="229"/>
      <c r="B1285" s="229"/>
      <c r="C1285" s="229"/>
      <c r="D1285" s="229"/>
      <c r="E1285" s="229"/>
      <c r="F1285" s="229"/>
      <c r="G1285" s="229"/>
      <c r="H1285" s="229"/>
      <c r="I1285" s="229"/>
      <c r="J1285" s="229"/>
      <c r="K1285" s="229"/>
      <c r="L1285" s="229"/>
      <c r="M1285" s="229"/>
      <c r="N1285" s="229"/>
      <c r="O1285" s="229"/>
      <c r="P1285" s="229"/>
      <c r="Q1285" s="229"/>
      <c r="R1285" s="229"/>
      <c r="S1285" s="229"/>
      <c r="T1285" s="229"/>
      <c r="U1285" s="229"/>
      <c r="V1285" s="229"/>
      <c r="W1285" s="229"/>
      <c r="X1285" s="229"/>
      <c r="Y1285" s="229"/>
      <c r="Z1285" s="229"/>
      <c r="AA1285" s="229"/>
      <c r="AB1285" s="229"/>
      <c r="AC1285" s="229"/>
      <c r="AD1285" s="229"/>
      <c r="AE1285" s="229"/>
      <c r="AF1285" s="229"/>
    </row>
    <row r="1286" spans="1:32">
      <c r="A1286" s="229"/>
      <c r="B1286" s="229"/>
      <c r="C1286" s="229"/>
      <c r="D1286" s="229"/>
      <c r="E1286" s="229"/>
      <c r="F1286" s="229"/>
      <c r="G1286" s="229"/>
      <c r="H1286" s="229"/>
      <c r="I1286" s="229"/>
      <c r="J1286" s="229"/>
      <c r="K1286" s="229"/>
      <c r="L1286" s="229"/>
      <c r="M1286" s="229"/>
      <c r="N1286" s="229"/>
      <c r="O1286" s="229"/>
      <c r="P1286" s="229"/>
      <c r="Q1286" s="229"/>
      <c r="R1286" s="229"/>
      <c r="S1286" s="229"/>
      <c r="T1286" s="229"/>
      <c r="U1286" s="229"/>
      <c r="V1286" s="229"/>
      <c r="W1286" s="229"/>
      <c r="X1286" s="229"/>
      <c r="Y1286" s="229"/>
      <c r="Z1286" s="229"/>
      <c r="AA1286" s="229"/>
      <c r="AB1286" s="229"/>
      <c r="AC1286" s="229"/>
      <c r="AD1286" s="229"/>
      <c r="AE1286" s="229"/>
      <c r="AF1286" s="229"/>
    </row>
    <row r="1287" spans="1:32">
      <c r="A1287" s="229"/>
      <c r="B1287" s="229"/>
      <c r="C1287" s="229"/>
      <c r="D1287" s="229"/>
      <c r="E1287" s="229"/>
      <c r="F1287" s="229"/>
      <c r="G1287" s="229"/>
      <c r="H1287" s="229"/>
      <c r="I1287" s="229"/>
      <c r="J1287" s="229"/>
      <c r="K1287" s="229"/>
      <c r="L1287" s="229"/>
      <c r="M1287" s="229"/>
      <c r="N1287" s="229"/>
      <c r="O1287" s="229"/>
      <c r="P1287" s="229"/>
      <c r="Q1287" s="229"/>
      <c r="R1287" s="229"/>
      <c r="S1287" s="229"/>
      <c r="T1287" s="229"/>
      <c r="U1287" s="229"/>
      <c r="V1287" s="229"/>
      <c r="W1287" s="229"/>
      <c r="X1287" s="229"/>
      <c r="Y1287" s="229"/>
      <c r="Z1287" s="229"/>
      <c r="AA1287" s="229"/>
      <c r="AB1287" s="229"/>
      <c r="AC1287" s="229"/>
      <c r="AD1287" s="229"/>
      <c r="AE1287" s="229"/>
      <c r="AF1287" s="229"/>
    </row>
    <row r="1288" spans="1:32">
      <c r="A1288" s="229"/>
      <c r="B1288" s="229"/>
      <c r="C1288" s="229"/>
      <c r="D1288" s="229"/>
      <c r="E1288" s="229"/>
      <c r="F1288" s="229"/>
      <c r="G1288" s="229"/>
      <c r="H1288" s="229"/>
      <c r="I1288" s="229"/>
      <c r="J1288" s="229"/>
      <c r="K1288" s="229"/>
      <c r="L1288" s="229"/>
      <c r="M1288" s="229"/>
      <c r="N1288" s="229"/>
      <c r="O1288" s="229"/>
      <c r="P1288" s="229"/>
      <c r="Q1288" s="229"/>
      <c r="R1288" s="229"/>
      <c r="S1288" s="229"/>
      <c r="T1288" s="229"/>
      <c r="U1288" s="229"/>
      <c r="V1288" s="229"/>
      <c r="W1288" s="229"/>
      <c r="X1288" s="229"/>
      <c r="Y1288" s="229"/>
      <c r="Z1288" s="229"/>
      <c r="AA1288" s="229"/>
      <c r="AB1288" s="229"/>
      <c r="AC1288" s="229"/>
      <c r="AD1288" s="229"/>
      <c r="AE1288" s="229"/>
      <c r="AF1288" s="229"/>
    </row>
    <row r="1289" spans="1:32">
      <c r="A1289" s="229"/>
      <c r="B1289" s="229"/>
      <c r="C1289" s="229"/>
      <c r="D1289" s="229"/>
      <c r="E1289" s="229"/>
      <c r="F1289" s="229"/>
      <c r="G1289" s="229"/>
      <c r="H1289" s="229"/>
      <c r="I1289" s="229"/>
      <c r="J1289" s="229"/>
      <c r="K1289" s="229"/>
      <c r="L1289" s="229"/>
      <c r="M1289" s="229"/>
      <c r="N1289" s="229"/>
      <c r="O1289" s="229"/>
      <c r="P1289" s="229"/>
      <c r="Q1289" s="229"/>
      <c r="R1289" s="229"/>
      <c r="S1289" s="229"/>
      <c r="T1289" s="229"/>
      <c r="U1289" s="229"/>
      <c r="V1289" s="229"/>
      <c r="W1289" s="229"/>
      <c r="X1289" s="229"/>
      <c r="Y1289" s="229"/>
      <c r="Z1289" s="229"/>
      <c r="AA1289" s="229"/>
      <c r="AB1289" s="229"/>
      <c r="AC1289" s="229"/>
      <c r="AD1289" s="229"/>
      <c r="AE1289" s="229"/>
      <c r="AF1289" s="229"/>
    </row>
    <row r="1290" spans="1:32">
      <c r="A1290" s="229"/>
      <c r="B1290" s="229"/>
      <c r="C1290" s="229"/>
      <c r="D1290" s="229"/>
      <c r="E1290" s="229"/>
      <c r="F1290" s="229"/>
      <c r="G1290" s="229"/>
      <c r="H1290" s="229"/>
      <c r="I1290" s="229"/>
      <c r="J1290" s="229"/>
      <c r="K1290" s="229"/>
      <c r="L1290" s="229"/>
      <c r="M1290" s="229"/>
      <c r="N1290" s="229"/>
      <c r="O1290" s="229"/>
      <c r="P1290" s="229"/>
      <c r="Q1290" s="229"/>
      <c r="R1290" s="229"/>
      <c r="S1290" s="229"/>
      <c r="T1290" s="229"/>
      <c r="U1290" s="229"/>
      <c r="V1290" s="229"/>
      <c r="W1290" s="229"/>
      <c r="X1290" s="229"/>
      <c r="Y1290" s="229"/>
      <c r="Z1290" s="229"/>
      <c r="AA1290" s="229"/>
      <c r="AB1290" s="229"/>
      <c r="AC1290" s="229"/>
      <c r="AD1290" s="229"/>
      <c r="AE1290" s="229"/>
      <c r="AF1290" s="229"/>
    </row>
    <row r="1291" spans="1:32">
      <c r="A1291" s="229"/>
      <c r="B1291" s="229"/>
      <c r="C1291" s="229"/>
      <c r="D1291" s="229"/>
      <c r="E1291" s="229"/>
      <c r="F1291" s="229"/>
      <c r="G1291" s="229"/>
      <c r="H1291" s="229"/>
      <c r="I1291" s="229"/>
      <c r="J1291" s="229"/>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229"/>
      <c r="AE1291" s="229"/>
      <c r="AF1291" s="229"/>
    </row>
    <row r="1292" spans="1:32">
      <c r="A1292" s="229"/>
      <c r="B1292" s="229"/>
      <c r="C1292" s="229"/>
      <c r="D1292" s="229"/>
      <c r="E1292" s="229"/>
      <c r="F1292" s="229"/>
      <c r="G1292" s="229"/>
      <c r="H1292" s="229"/>
      <c r="I1292" s="229"/>
      <c r="J1292" s="229"/>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229"/>
      <c r="AE1292" s="229"/>
      <c r="AF1292" s="229"/>
    </row>
    <row r="1293" spans="1:32">
      <c r="A1293" s="229"/>
      <c r="B1293" s="229"/>
      <c r="C1293" s="229"/>
      <c r="D1293" s="229"/>
      <c r="E1293" s="229"/>
      <c r="F1293" s="229"/>
      <c r="G1293" s="229"/>
      <c r="H1293" s="229"/>
      <c r="I1293" s="229"/>
      <c r="J1293" s="229"/>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229"/>
      <c r="AE1293" s="229"/>
      <c r="AF1293" s="229"/>
    </row>
    <row r="1294" spans="1:32">
      <c r="A1294" s="229"/>
      <c r="B1294" s="229"/>
      <c r="C1294" s="229"/>
      <c r="D1294" s="229"/>
      <c r="E1294" s="229"/>
      <c r="F1294" s="229"/>
      <c r="G1294" s="229"/>
      <c r="H1294" s="229"/>
      <c r="I1294" s="229"/>
      <c r="J1294" s="229"/>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229"/>
      <c r="AE1294" s="229"/>
      <c r="AF1294" s="229"/>
    </row>
    <row r="1295" spans="1:32">
      <c r="A1295" s="229"/>
      <c r="B1295" s="229"/>
      <c r="C1295" s="229"/>
      <c r="D1295" s="229"/>
      <c r="E1295" s="229"/>
      <c r="F1295" s="229"/>
      <c r="G1295" s="229"/>
      <c r="H1295" s="229"/>
      <c r="I1295" s="229"/>
      <c r="J1295" s="229"/>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229"/>
      <c r="AE1295" s="229"/>
      <c r="AF1295" s="229"/>
    </row>
    <row r="1296" spans="1:32">
      <c r="A1296" s="229"/>
      <c r="B1296" s="229"/>
      <c r="C1296" s="229"/>
      <c r="D1296" s="229"/>
      <c r="E1296" s="229"/>
      <c r="F1296" s="229"/>
      <c r="G1296" s="229"/>
      <c r="H1296" s="229"/>
      <c r="I1296" s="229"/>
      <c r="J1296" s="229"/>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229"/>
      <c r="AE1296" s="229"/>
      <c r="AF1296" s="229"/>
    </row>
    <row r="1297" spans="1:32">
      <c r="A1297" s="229"/>
      <c r="B1297" s="229"/>
      <c r="C1297" s="229"/>
      <c r="D1297" s="229"/>
      <c r="E1297" s="229"/>
      <c r="F1297" s="229"/>
      <c r="G1297" s="229"/>
      <c r="H1297" s="229"/>
      <c r="I1297" s="229"/>
      <c r="J1297" s="229"/>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229"/>
      <c r="AE1297" s="229"/>
      <c r="AF1297" s="229"/>
    </row>
    <row r="1298" spans="1:32">
      <c r="A1298" s="229"/>
      <c r="B1298" s="229"/>
      <c r="C1298" s="229"/>
      <c r="D1298" s="229"/>
      <c r="E1298" s="229"/>
      <c r="F1298" s="229"/>
      <c r="G1298" s="229"/>
      <c r="H1298" s="229"/>
      <c r="I1298" s="229"/>
      <c r="J1298" s="229"/>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229"/>
      <c r="AE1298" s="229"/>
      <c r="AF1298" s="229"/>
    </row>
    <row r="1299" spans="1:32">
      <c r="A1299" s="229"/>
      <c r="B1299" s="229"/>
      <c r="C1299" s="229"/>
      <c r="D1299" s="229"/>
      <c r="E1299" s="229"/>
      <c r="F1299" s="229"/>
      <c r="G1299" s="229"/>
      <c r="H1299" s="229"/>
      <c r="I1299" s="229"/>
      <c r="J1299" s="229"/>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229"/>
      <c r="AE1299" s="229"/>
      <c r="AF1299" s="229"/>
    </row>
    <row r="1300" spans="1:32">
      <c r="A1300" s="229"/>
      <c r="B1300" s="229"/>
      <c r="C1300" s="229"/>
      <c r="D1300" s="229"/>
      <c r="E1300" s="229"/>
      <c r="F1300" s="229"/>
      <c r="G1300" s="229"/>
      <c r="H1300" s="229"/>
      <c r="I1300" s="229"/>
      <c r="J1300" s="229"/>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229"/>
      <c r="AE1300" s="229"/>
      <c r="AF1300" s="229"/>
    </row>
    <row r="1301" spans="1:32">
      <c r="A1301" s="229"/>
      <c r="B1301" s="229"/>
      <c r="C1301" s="229"/>
      <c r="D1301" s="229"/>
      <c r="E1301" s="229"/>
      <c r="F1301" s="229"/>
      <c r="G1301" s="229"/>
      <c r="H1301" s="229"/>
      <c r="I1301" s="229"/>
      <c r="J1301" s="229"/>
      <c r="K1301" s="229"/>
      <c r="L1301" s="229"/>
      <c r="M1301" s="229"/>
      <c r="N1301" s="229"/>
      <c r="O1301" s="229"/>
      <c r="P1301" s="229"/>
      <c r="Q1301" s="229"/>
      <c r="R1301" s="229"/>
      <c r="S1301" s="229"/>
      <c r="T1301" s="229"/>
      <c r="U1301" s="229"/>
      <c r="V1301" s="229"/>
      <c r="W1301" s="229"/>
      <c r="X1301" s="229"/>
      <c r="Y1301" s="229"/>
      <c r="Z1301" s="229"/>
      <c r="AA1301" s="229"/>
      <c r="AB1301" s="229"/>
      <c r="AC1301" s="229"/>
      <c r="AD1301" s="229"/>
      <c r="AE1301" s="229"/>
      <c r="AF1301" s="229"/>
    </row>
    <row r="1302" spans="1:32">
      <c r="A1302" s="229"/>
      <c r="B1302" s="229"/>
      <c r="C1302" s="229"/>
      <c r="D1302" s="229"/>
      <c r="E1302" s="229"/>
      <c r="F1302" s="229"/>
      <c r="G1302" s="229"/>
      <c r="H1302" s="229"/>
      <c r="I1302" s="229"/>
      <c r="J1302" s="229"/>
      <c r="K1302" s="229"/>
      <c r="L1302" s="229"/>
      <c r="M1302" s="229"/>
      <c r="N1302" s="229"/>
      <c r="O1302" s="229"/>
      <c r="P1302" s="229"/>
      <c r="Q1302" s="229"/>
      <c r="R1302" s="229"/>
      <c r="S1302" s="229"/>
      <c r="T1302" s="229"/>
      <c r="U1302" s="229"/>
      <c r="V1302" s="229"/>
      <c r="W1302" s="229"/>
      <c r="X1302" s="229"/>
      <c r="Y1302" s="229"/>
      <c r="Z1302" s="229"/>
      <c r="AA1302" s="229"/>
      <c r="AB1302" s="229"/>
      <c r="AC1302" s="229"/>
      <c r="AD1302" s="229"/>
      <c r="AE1302" s="229"/>
      <c r="AF1302" s="229"/>
    </row>
    <row r="1303" spans="1:32">
      <c r="A1303" s="229"/>
      <c r="B1303" s="229"/>
      <c r="C1303" s="229"/>
      <c r="D1303" s="229"/>
      <c r="E1303" s="229"/>
      <c r="F1303" s="229"/>
      <c r="G1303" s="229"/>
      <c r="H1303" s="229"/>
      <c r="I1303" s="229"/>
      <c r="J1303" s="229"/>
      <c r="K1303" s="229"/>
      <c r="L1303" s="229"/>
      <c r="M1303" s="229"/>
      <c r="N1303" s="229"/>
      <c r="O1303" s="229"/>
      <c r="P1303" s="229"/>
      <c r="Q1303" s="229"/>
      <c r="R1303" s="229"/>
      <c r="S1303" s="229"/>
      <c r="T1303" s="229"/>
      <c r="U1303" s="229"/>
      <c r="V1303" s="229"/>
      <c r="W1303" s="229"/>
      <c r="X1303" s="229"/>
      <c r="Y1303" s="229"/>
      <c r="Z1303" s="229"/>
      <c r="AA1303" s="229"/>
      <c r="AB1303" s="229"/>
      <c r="AC1303" s="229"/>
      <c r="AD1303" s="229"/>
      <c r="AE1303" s="229"/>
      <c r="AF1303" s="229"/>
    </row>
    <row r="1304" spans="1:32">
      <c r="A1304" s="229"/>
      <c r="B1304" s="229"/>
      <c r="C1304" s="229"/>
      <c r="D1304" s="229"/>
      <c r="E1304" s="229"/>
      <c r="F1304" s="229"/>
      <c r="G1304" s="229"/>
      <c r="H1304" s="229"/>
      <c r="I1304" s="229"/>
      <c r="J1304" s="229"/>
      <c r="K1304" s="229"/>
      <c r="L1304" s="229"/>
      <c r="M1304" s="229"/>
      <c r="N1304" s="229"/>
      <c r="O1304" s="229"/>
      <c r="P1304" s="229"/>
      <c r="Q1304" s="229"/>
      <c r="R1304" s="229"/>
      <c r="S1304" s="229"/>
      <c r="T1304" s="229"/>
      <c r="U1304" s="229"/>
      <c r="V1304" s="229"/>
      <c r="W1304" s="229"/>
      <c r="X1304" s="229"/>
      <c r="Y1304" s="229"/>
      <c r="Z1304" s="229"/>
      <c r="AA1304" s="229"/>
      <c r="AB1304" s="229"/>
      <c r="AC1304" s="229"/>
      <c r="AD1304" s="229"/>
      <c r="AE1304" s="229"/>
      <c r="AF1304" s="229"/>
    </row>
    <row r="1305" spans="1:32">
      <c r="A1305" s="229"/>
      <c r="B1305" s="229"/>
      <c r="C1305" s="229"/>
      <c r="D1305" s="229"/>
      <c r="E1305" s="229"/>
      <c r="F1305" s="229"/>
      <c r="G1305" s="229"/>
      <c r="H1305" s="229"/>
      <c r="I1305" s="229"/>
      <c r="J1305" s="229"/>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229"/>
      <c r="AE1305" s="229"/>
      <c r="AF1305" s="229"/>
    </row>
    <row r="1306" spans="1:32">
      <c r="A1306" s="229"/>
      <c r="B1306" s="229"/>
      <c r="C1306" s="229"/>
      <c r="D1306" s="229"/>
      <c r="E1306" s="229"/>
      <c r="F1306" s="229"/>
      <c r="G1306" s="229"/>
      <c r="H1306" s="229"/>
      <c r="I1306" s="229"/>
      <c r="J1306" s="229"/>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229"/>
      <c r="AE1306" s="229"/>
      <c r="AF1306" s="229"/>
    </row>
    <row r="1307" spans="1:32">
      <c r="A1307" s="229"/>
      <c r="B1307" s="229"/>
      <c r="C1307" s="229"/>
      <c r="D1307" s="229"/>
      <c r="E1307" s="229"/>
      <c r="F1307" s="229"/>
      <c r="G1307" s="229"/>
      <c r="H1307" s="229"/>
      <c r="I1307" s="229"/>
      <c r="J1307" s="229"/>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c r="AF1307" s="229"/>
    </row>
    <row r="1308" spans="1:32">
      <c r="A1308" s="229"/>
      <c r="B1308" s="229"/>
      <c r="C1308" s="229"/>
      <c r="D1308" s="229"/>
      <c r="E1308" s="229"/>
      <c r="F1308" s="229"/>
      <c r="G1308" s="229"/>
      <c r="H1308" s="229"/>
      <c r="I1308" s="229"/>
      <c r="J1308" s="229"/>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229"/>
      <c r="AE1308" s="229"/>
      <c r="AF1308" s="229"/>
    </row>
    <row r="1309" spans="1:32">
      <c r="A1309" s="229"/>
      <c r="B1309" s="229"/>
      <c r="C1309" s="229"/>
      <c r="D1309" s="229"/>
      <c r="E1309" s="229"/>
      <c r="F1309" s="229"/>
      <c r="G1309" s="229"/>
      <c r="H1309" s="229"/>
      <c r="I1309" s="229"/>
      <c r="J1309" s="229"/>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229"/>
      <c r="AE1309" s="229"/>
      <c r="AF1309" s="229"/>
    </row>
    <row r="1310" spans="1:32">
      <c r="A1310" s="229"/>
      <c r="B1310" s="229"/>
      <c r="C1310" s="229"/>
      <c r="D1310" s="229"/>
      <c r="E1310" s="229"/>
      <c r="F1310" s="229"/>
      <c r="G1310" s="229"/>
      <c r="H1310" s="229"/>
      <c r="I1310" s="229"/>
      <c r="J1310" s="229"/>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row>
    <row r="1311" spans="1:32">
      <c r="A1311" s="229"/>
      <c r="B1311" s="229"/>
      <c r="C1311" s="229"/>
      <c r="D1311" s="229"/>
      <c r="E1311" s="229"/>
      <c r="F1311" s="229"/>
      <c r="G1311" s="229"/>
      <c r="H1311" s="229"/>
      <c r="I1311" s="229"/>
      <c r="J1311" s="229"/>
      <c r="K1311" s="229"/>
      <c r="L1311" s="229"/>
      <c r="M1311" s="229"/>
      <c r="N1311" s="229"/>
      <c r="O1311" s="229"/>
      <c r="P1311" s="229"/>
      <c r="Q1311" s="229"/>
      <c r="R1311" s="229"/>
      <c r="S1311" s="229"/>
      <c r="T1311" s="229"/>
      <c r="U1311" s="229"/>
      <c r="V1311" s="229"/>
      <c r="W1311" s="229"/>
      <c r="X1311" s="229"/>
      <c r="Y1311" s="229"/>
      <c r="Z1311" s="229"/>
      <c r="AA1311" s="229"/>
      <c r="AB1311" s="229"/>
      <c r="AC1311" s="229"/>
      <c r="AD1311" s="229"/>
      <c r="AE1311" s="229"/>
      <c r="AF1311" s="229"/>
    </row>
    <row r="1312" spans="1:32">
      <c r="A1312" s="229"/>
      <c r="B1312" s="229"/>
      <c r="C1312" s="229"/>
      <c r="D1312" s="229"/>
      <c r="E1312" s="229"/>
      <c r="F1312" s="229"/>
      <c r="G1312" s="229"/>
      <c r="H1312" s="229"/>
      <c r="I1312" s="229"/>
      <c r="J1312" s="229"/>
      <c r="K1312" s="229"/>
      <c r="L1312" s="229"/>
      <c r="M1312" s="229"/>
      <c r="N1312" s="229"/>
      <c r="O1312" s="229"/>
      <c r="P1312" s="229"/>
      <c r="Q1312" s="229"/>
      <c r="R1312" s="229"/>
      <c r="S1312" s="229"/>
      <c r="T1312" s="229"/>
      <c r="U1312" s="229"/>
      <c r="V1312" s="229"/>
      <c r="W1312" s="229"/>
      <c r="X1312" s="229"/>
      <c r="Y1312" s="229"/>
      <c r="Z1312" s="229"/>
      <c r="AA1312" s="229"/>
      <c r="AB1312" s="229"/>
      <c r="AC1312" s="229"/>
      <c r="AD1312" s="229"/>
      <c r="AE1312" s="229"/>
      <c r="AF1312" s="229"/>
    </row>
    <row r="1313" spans="1:32">
      <c r="A1313" s="229"/>
      <c r="B1313" s="229"/>
      <c r="C1313" s="229"/>
      <c r="D1313" s="229"/>
      <c r="E1313" s="229"/>
      <c r="F1313" s="229"/>
      <c r="G1313" s="229"/>
      <c r="H1313" s="229"/>
      <c r="I1313" s="229"/>
      <c r="J1313" s="229"/>
      <c r="K1313" s="229"/>
      <c r="L1313" s="229"/>
      <c r="M1313" s="229"/>
      <c r="N1313" s="229"/>
      <c r="O1313" s="229"/>
      <c r="P1313" s="229"/>
      <c r="Q1313" s="229"/>
      <c r="R1313" s="229"/>
      <c r="S1313" s="229"/>
      <c r="T1313" s="229"/>
      <c r="U1313" s="229"/>
      <c r="V1313" s="229"/>
      <c r="W1313" s="229"/>
      <c r="X1313" s="229"/>
      <c r="Y1313" s="229"/>
      <c r="Z1313" s="229"/>
      <c r="AA1313" s="229"/>
      <c r="AB1313" s="229"/>
      <c r="AC1313" s="229"/>
      <c r="AD1313" s="229"/>
      <c r="AE1313" s="229"/>
      <c r="AF1313" s="229"/>
    </row>
    <row r="1314" spans="1:32">
      <c r="A1314" s="229"/>
      <c r="B1314" s="229"/>
      <c r="C1314" s="229"/>
      <c r="D1314" s="229"/>
      <c r="E1314" s="229"/>
      <c r="F1314" s="229"/>
      <c r="G1314" s="229"/>
      <c r="H1314" s="229"/>
      <c r="I1314" s="229"/>
      <c r="J1314" s="229"/>
      <c r="K1314" s="229"/>
      <c r="L1314" s="229"/>
      <c r="M1314" s="229"/>
      <c r="N1314" s="229"/>
      <c r="O1314" s="229"/>
      <c r="P1314" s="229"/>
      <c r="Q1314" s="229"/>
      <c r="R1314" s="229"/>
      <c r="S1314" s="229"/>
      <c r="T1314" s="229"/>
      <c r="U1314" s="229"/>
      <c r="V1314" s="229"/>
      <c r="W1314" s="229"/>
      <c r="X1314" s="229"/>
      <c r="Y1314" s="229"/>
      <c r="Z1314" s="229"/>
      <c r="AA1314" s="229"/>
      <c r="AB1314" s="229"/>
      <c r="AC1314" s="229"/>
      <c r="AD1314" s="229"/>
      <c r="AE1314" s="229"/>
      <c r="AF1314" s="229"/>
    </row>
    <row r="1315" spans="1:32">
      <c r="A1315" s="229"/>
      <c r="B1315" s="229"/>
      <c r="C1315" s="229"/>
      <c r="D1315" s="229"/>
      <c r="E1315" s="229"/>
      <c r="F1315" s="229"/>
      <c r="G1315" s="229"/>
      <c r="H1315" s="229"/>
      <c r="I1315" s="229"/>
      <c r="J1315" s="229"/>
      <c r="K1315" s="229"/>
      <c r="L1315" s="229"/>
      <c r="M1315" s="229"/>
      <c r="N1315" s="229"/>
      <c r="O1315" s="229"/>
      <c r="P1315" s="229"/>
      <c r="Q1315" s="229"/>
      <c r="R1315" s="229"/>
      <c r="S1315" s="229"/>
      <c r="T1315" s="229"/>
      <c r="U1315" s="229"/>
      <c r="V1315" s="229"/>
      <c r="W1315" s="229"/>
      <c r="X1315" s="229"/>
      <c r="Y1315" s="229"/>
      <c r="Z1315" s="229"/>
      <c r="AA1315" s="229"/>
      <c r="AB1315" s="229"/>
      <c r="AC1315" s="229"/>
      <c r="AD1315" s="229"/>
      <c r="AE1315" s="229"/>
      <c r="AF1315" s="229"/>
    </row>
    <row r="1316" spans="1:32">
      <c r="A1316" s="229"/>
      <c r="B1316" s="229"/>
      <c r="C1316" s="229"/>
      <c r="D1316" s="229"/>
      <c r="E1316" s="229"/>
      <c r="F1316" s="229"/>
      <c r="G1316" s="229"/>
      <c r="H1316" s="229"/>
      <c r="I1316" s="229"/>
      <c r="J1316" s="229"/>
      <c r="K1316" s="229"/>
      <c r="L1316" s="229"/>
      <c r="M1316" s="229"/>
      <c r="N1316" s="229"/>
      <c r="O1316" s="229"/>
      <c r="P1316" s="229"/>
      <c r="Q1316" s="229"/>
      <c r="R1316" s="229"/>
      <c r="S1316" s="229"/>
      <c r="T1316" s="229"/>
      <c r="U1316" s="229"/>
      <c r="V1316" s="229"/>
      <c r="W1316" s="229"/>
      <c r="X1316" s="229"/>
      <c r="Y1316" s="229"/>
      <c r="Z1316" s="229"/>
      <c r="AA1316" s="229"/>
      <c r="AB1316" s="229"/>
      <c r="AC1316" s="229"/>
      <c r="AD1316" s="229"/>
      <c r="AE1316" s="229"/>
      <c r="AF1316" s="229"/>
    </row>
    <row r="1317" spans="1:32">
      <c r="A1317" s="229"/>
      <c r="B1317" s="229"/>
      <c r="C1317" s="229"/>
      <c r="D1317" s="229"/>
      <c r="E1317" s="229"/>
      <c r="F1317" s="229"/>
      <c r="G1317" s="229"/>
      <c r="H1317" s="229"/>
      <c r="I1317" s="229"/>
      <c r="J1317" s="229"/>
      <c r="K1317" s="229"/>
      <c r="L1317" s="229"/>
      <c r="M1317" s="229"/>
      <c r="N1317" s="229"/>
      <c r="O1317" s="229"/>
      <c r="P1317" s="229"/>
      <c r="Q1317" s="229"/>
      <c r="R1317" s="229"/>
      <c r="S1317" s="229"/>
      <c r="T1317" s="229"/>
      <c r="U1317" s="229"/>
      <c r="V1317" s="229"/>
      <c r="W1317" s="229"/>
      <c r="X1317" s="229"/>
      <c r="Y1317" s="229"/>
      <c r="Z1317" s="229"/>
      <c r="AA1317" s="229"/>
      <c r="AB1317" s="229"/>
      <c r="AC1317" s="229"/>
      <c r="AD1317" s="229"/>
      <c r="AE1317" s="229"/>
      <c r="AF1317" s="229"/>
    </row>
    <row r="1318" spans="1:32">
      <c r="A1318" s="229"/>
      <c r="B1318" s="229"/>
      <c r="C1318" s="229"/>
      <c r="D1318" s="229"/>
      <c r="E1318" s="229"/>
      <c r="F1318" s="229"/>
      <c r="G1318" s="229"/>
      <c r="H1318" s="229"/>
      <c r="I1318" s="229"/>
      <c r="J1318" s="229"/>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229"/>
      <c r="AE1318" s="229"/>
      <c r="AF1318" s="229"/>
    </row>
    <row r="1319" spans="1:32">
      <c r="A1319" s="229"/>
      <c r="B1319" s="229"/>
      <c r="C1319" s="229"/>
      <c r="D1319" s="229"/>
      <c r="E1319" s="229"/>
      <c r="F1319" s="229"/>
      <c r="G1319" s="229"/>
      <c r="H1319" s="229"/>
      <c r="I1319" s="229"/>
      <c r="J1319" s="229"/>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229"/>
      <c r="AE1319" s="229"/>
      <c r="AF1319" s="229"/>
    </row>
    <row r="1320" spans="1:32">
      <c r="A1320" s="229"/>
      <c r="B1320" s="229"/>
      <c r="C1320" s="229"/>
      <c r="D1320" s="229"/>
      <c r="E1320" s="229"/>
      <c r="F1320" s="229"/>
      <c r="G1320" s="229"/>
      <c r="H1320" s="229"/>
      <c r="I1320" s="229"/>
      <c r="J1320" s="229"/>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229"/>
      <c r="AE1320" s="229"/>
      <c r="AF1320" s="229"/>
    </row>
    <row r="1321" spans="1:32">
      <c r="A1321" s="229"/>
      <c r="B1321" s="229"/>
      <c r="C1321" s="229"/>
      <c r="D1321" s="229"/>
      <c r="E1321" s="229"/>
      <c r="F1321" s="229"/>
      <c r="G1321" s="229"/>
      <c r="H1321" s="229"/>
      <c r="I1321" s="229"/>
      <c r="J1321" s="229"/>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229"/>
      <c r="AE1321" s="229"/>
      <c r="AF1321" s="229"/>
    </row>
    <row r="1322" spans="1:32">
      <c r="A1322" s="229"/>
      <c r="B1322" s="229"/>
      <c r="C1322" s="229"/>
      <c r="D1322" s="229"/>
      <c r="E1322" s="229"/>
      <c r="F1322" s="229"/>
      <c r="G1322" s="229"/>
      <c r="H1322" s="229"/>
      <c r="I1322" s="229"/>
      <c r="J1322" s="229"/>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229"/>
      <c r="AE1322" s="229"/>
      <c r="AF1322" s="229"/>
    </row>
    <row r="1323" spans="1:32">
      <c r="A1323" s="229"/>
      <c r="B1323" s="229"/>
      <c r="C1323" s="229"/>
      <c r="D1323" s="229"/>
      <c r="E1323" s="229"/>
      <c r="F1323" s="229"/>
      <c r="G1323" s="229"/>
      <c r="H1323" s="229"/>
      <c r="I1323" s="229"/>
      <c r="J1323" s="229"/>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229"/>
      <c r="AE1323" s="229"/>
      <c r="AF1323" s="229"/>
    </row>
    <row r="1324" spans="1:32">
      <c r="A1324" s="229"/>
      <c r="B1324" s="229"/>
      <c r="C1324" s="229"/>
      <c r="D1324" s="229"/>
      <c r="E1324" s="229"/>
      <c r="F1324" s="229"/>
      <c r="G1324" s="229"/>
      <c r="H1324" s="229"/>
      <c r="I1324" s="229"/>
      <c r="J1324" s="229"/>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c r="AF1324" s="229"/>
    </row>
    <row r="1325" spans="1:32">
      <c r="A1325" s="229"/>
      <c r="B1325" s="229"/>
      <c r="C1325" s="229"/>
      <c r="D1325" s="229"/>
      <c r="E1325" s="229"/>
      <c r="F1325" s="229"/>
      <c r="G1325" s="229"/>
      <c r="H1325" s="229"/>
      <c r="I1325" s="229"/>
      <c r="J1325" s="229"/>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c r="AF1325" s="229"/>
    </row>
    <row r="1326" spans="1:32">
      <c r="A1326" s="229"/>
      <c r="B1326" s="229"/>
      <c r="C1326" s="229"/>
      <c r="D1326" s="229"/>
      <c r="E1326" s="229"/>
      <c r="F1326" s="229"/>
      <c r="G1326" s="229"/>
      <c r="H1326" s="229"/>
      <c r="I1326" s="229"/>
      <c r="J1326" s="229"/>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c r="AF1326" s="229"/>
    </row>
    <row r="1327" spans="1:32">
      <c r="A1327" s="229"/>
      <c r="B1327" s="229"/>
      <c r="C1327" s="229"/>
      <c r="D1327" s="229"/>
      <c r="E1327" s="229"/>
      <c r="F1327" s="229"/>
      <c r="G1327" s="229"/>
      <c r="H1327" s="229"/>
      <c r="I1327" s="229"/>
      <c r="J1327" s="229"/>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c r="AF1327" s="229"/>
    </row>
    <row r="1328" spans="1:32">
      <c r="A1328" s="229"/>
      <c r="B1328" s="229"/>
      <c r="C1328" s="229"/>
      <c r="D1328" s="229"/>
      <c r="E1328" s="229"/>
      <c r="F1328" s="229"/>
      <c r="G1328" s="229"/>
      <c r="H1328" s="229"/>
      <c r="I1328" s="229"/>
      <c r="J1328" s="229"/>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c r="AF1328" s="229"/>
    </row>
    <row r="1329" spans="1:32">
      <c r="A1329" s="229"/>
      <c r="B1329" s="229"/>
      <c r="C1329" s="229"/>
      <c r="D1329" s="229"/>
      <c r="E1329" s="229"/>
      <c r="F1329" s="229"/>
      <c r="G1329" s="229"/>
      <c r="H1329" s="229"/>
      <c r="I1329" s="229"/>
      <c r="J1329" s="229"/>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229"/>
      <c r="AE1329" s="229"/>
      <c r="AF1329" s="229"/>
    </row>
    <row r="1330" spans="1:32">
      <c r="A1330" s="229"/>
      <c r="B1330" s="229"/>
      <c r="C1330" s="229"/>
      <c r="D1330" s="229"/>
      <c r="E1330" s="229"/>
      <c r="F1330" s="229"/>
      <c r="G1330" s="229"/>
      <c r="H1330" s="229"/>
      <c r="I1330" s="229"/>
      <c r="J1330" s="229"/>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229"/>
      <c r="AE1330" s="229"/>
      <c r="AF1330" s="229"/>
    </row>
    <row r="1331" spans="1:32">
      <c r="A1331" s="229"/>
      <c r="B1331" s="229"/>
      <c r="C1331" s="229"/>
      <c r="D1331" s="229"/>
      <c r="E1331" s="229"/>
      <c r="F1331" s="229"/>
      <c r="G1331" s="229"/>
      <c r="H1331" s="229"/>
      <c r="I1331" s="229"/>
      <c r="J1331" s="229"/>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229"/>
      <c r="AE1331" s="229"/>
      <c r="AF1331" s="229"/>
    </row>
    <row r="1332" spans="1:32">
      <c r="A1332" s="229"/>
      <c r="B1332" s="229"/>
      <c r="C1332" s="229"/>
      <c r="D1332" s="229"/>
      <c r="E1332" s="229"/>
      <c r="F1332" s="229"/>
      <c r="G1332" s="229"/>
      <c r="H1332" s="229"/>
      <c r="I1332" s="229"/>
      <c r="J1332" s="229"/>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229"/>
      <c r="AE1332" s="229"/>
      <c r="AF1332" s="229"/>
    </row>
    <row r="1333" spans="1:32">
      <c r="A1333" s="229"/>
      <c r="B1333" s="229"/>
      <c r="C1333" s="229"/>
      <c r="D1333" s="229"/>
      <c r="E1333" s="229"/>
      <c r="F1333" s="229"/>
      <c r="G1333" s="229"/>
      <c r="H1333" s="229"/>
      <c r="I1333" s="229"/>
      <c r="J1333" s="229"/>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229"/>
      <c r="AE1333" s="229"/>
      <c r="AF1333" s="229"/>
    </row>
    <row r="1334" spans="1:32">
      <c r="A1334" s="229"/>
      <c r="B1334" s="229"/>
      <c r="C1334" s="229"/>
      <c r="D1334" s="229"/>
      <c r="E1334" s="229"/>
      <c r="F1334" s="229"/>
      <c r="G1334" s="229"/>
      <c r="H1334" s="229"/>
      <c r="I1334" s="229"/>
      <c r="J1334" s="229"/>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229"/>
      <c r="AE1334" s="229"/>
      <c r="AF1334" s="229"/>
    </row>
    <row r="1335" spans="1:32">
      <c r="A1335" s="229"/>
      <c r="B1335" s="229"/>
      <c r="C1335" s="229"/>
      <c r="D1335" s="229"/>
      <c r="E1335" s="229"/>
      <c r="F1335" s="229"/>
      <c r="G1335" s="229"/>
      <c r="H1335" s="229"/>
      <c r="I1335" s="229"/>
      <c r="J1335" s="229"/>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229"/>
      <c r="AE1335" s="229"/>
      <c r="AF1335" s="229"/>
    </row>
    <row r="1336" spans="1:32">
      <c r="A1336" s="229"/>
      <c r="B1336" s="229"/>
      <c r="C1336" s="229"/>
      <c r="D1336" s="229"/>
      <c r="E1336" s="229"/>
      <c r="F1336" s="229"/>
      <c r="G1336" s="229"/>
      <c r="H1336" s="229"/>
      <c r="I1336" s="229"/>
      <c r="J1336" s="229"/>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229"/>
      <c r="AE1336" s="229"/>
      <c r="AF1336" s="229"/>
    </row>
    <row r="1337" spans="1:32">
      <c r="A1337" s="229"/>
      <c r="B1337" s="229"/>
      <c r="C1337" s="229"/>
      <c r="D1337" s="229"/>
      <c r="E1337" s="229"/>
      <c r="F1337" s="229"/>
      <c r="G1337" s="229"/>
      <c r="H1337" s="229"/>
      <c r="I1337" s="229"/>
      <c r="J1337" s="229"/>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229"/>
      <c r="AE1337" s="229"/>
      <c r="AF1337" s="229"/>
    </row>
    <row r="1338" spans="1:32">
      <c r="A1338" s="229"/>
      <c r="B1338" s="229"/>
      <c r="C1338" s="229"/>
      <c r="D1338" s="229"/>
      <c r="E1338" s="229"/>
      <c r="F1338" s="229"/>
      <c r="G1338" s="229"/>
      <c r="H1338" s="229"/>
      <c r="I1338" s="229"/>
      <c r="J1338" s="229"/>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229"/>
      <c r="AE1338" s="229"/>
      <c r="AF1338" s="229"/>
    </row>
    <row r="1339" spans="1:32">
      <c r="A1339" s="229"/>
      <c r="B1339" s="229"/>
      <c r="C1339" s="229"/>
      <c r="D1339" s="229"/>
      <c r="E1339" s="229"/>
      <c r="F1339" s="229"/>
      <c r="G1339" s="229"/>
      <c r="H1339" s="229"/>
      <c r="I1339" s="229"/>
      <c r="J1339" s="229"/>
      <c r="K1339" s="229"/>
      <c r="L1339" s="229"/>
      <c r="M1339" s="229"/>
      <c r="N1339" s="229"/>
      <c r="O1339" s="229"/>
      <c r="P1339" s="229"/>
      <c r="Q1339" s="229"/>
      <c r="R1339" s="229"/>
      <c r="S1339" s="229"/>
      <c r="T1339" s="229"/>
      <c r="U1339" s="229"/>
      <c r="V1339" s="229"/>
      <c r="W1339" s="229"/>
      <c r="X1339" s="229"/>
      <c r="Y1339" s="229"/>
      <c r="Z1339" s="229"/>
      <c r="AA1339" s="229"/>
      <c r="AB1339" s="229"/>
      <c r="AC1339" s="229"/>
      <c r="AD1339" s="229"/>
      <c r="AE1339" s="229"/>
      <c r="AF1339" s="229"/>
    </row>
    <row r="1340" spans="1:32">
      <c r="A1340" s="229"/>
      <c r="B1340" s="229"/>
      <c r="C1340" s="229"/>
      <c r="D1340" s="229"/>
      <c r="E1340" s="229"/>
      <c r="F1340" s="229"/>
      <c r="G1340" s="229"/>
      <c r="H1340" s="229"/>
      <c r="I1340" s="229"/>
      <c r="J1340" s="229"/>
      <c r="K1340" s="229"/>
      <c r="L1340" s="229"/>
      <c r="M1340" s="229"/>
      <c r="N1340" s="229"/>
      <c r="O1340" s="229"/>
      <c r="P1340" s="229"/>
      <c r="Q1340" s="229"/>
      <c r="R1340" s="229"/>
      <c r="S1340" s="229"/>
      <c r="T1340" s="229"/>
      <c r="U1340" s="229"/>
      <c r="V1340" s="229"/>
      <c r="W1340" s="229"/>
      <c r="X1340" s="229"/>
      <c r="Y1340" s="229"/>
      <c r="Z1340" s="229"/>
      <c r="AA1340" s="229"/>
      <c r="AB1340" s="229"/>
      <c r="AC1340" s="229"/>
      <c r="AD1340" s="229"/>
      <c r="AE1340" s="229"/>
      <c r="AF1340" s="229"/>
    </row>
    <row r="1341" spans="1:32">
      <c r="A1341" s="229"/>
      <c r="B1341" s="229"/>
      <c r="C1341" s="229"/>
      <c r="D1341" s="229"/>
      <c r="E1341" s="229"/>
      <c r="F1341" s="229"/>
      <c r="G1341" s="229"/>
      <c r="H1341" s="229"/>
      <c r="I1341" s="229"/>
      <c r="J1341" s="229"/>
      <c r="K1341" s="229"/>
      <c r="L1341" s="229"/>
      <c r="M1341" s="229"/>
      <c r="N1341" s="229"/>
      <c r="O1341" s="229"/>
      <c r="P1341" s="229"/>
      <c r="Q1341" s="229"/>
      <c r="R1341" s="229"/>
      <c r="S1341" s="229"/>
      <c r="T1341" s="229"/>
      <c r="U1341" s="229"/>
      <c r="V1341" s="229"/>
      <c r="W1341" s="229"/>
      <c r="X1341" s="229"/>
      <c r="Y1341" s="229"/>
      <c r="Z1341" s="229"/>
      <c r="AA1341" s="229"/>
      <c r="AB1341" s="229"/>
      <c r="AC1341" s="229"/>
      <c r="AD1341" s="229"/>
      <c r="AE1341" s="229"/>
      <c r="AF1341" s="229"/>
    </row>
    <row r="1342" spans="1:32">
      <c r="A1342" s="229"/>
      <c r="B1342" s="229"/>
      <c r="C1342" s="229"/>
      <c r="D1342" s="229"/>
      <c r="E1342" s="229"/>
      <c r="F1342" s="229"/>
      <c r="G1342" s="229"/>
      <c r="H1342" s="229"/>
      <c r="I1342" s="229"/>
      <c r="J1342" s="229"/>
      <c r="K1342" s="229"/>
      <c r="L1342" s="229"/>
      <c r="M1342" s="229"/>
      <c r="N1342" s="229"/>
      <c r="O1342" s="229"/>
      <c r="P1342" s="229"/>
      <c r="Q1342" s="229"/>
      <c r="R1342" s="229"/>
      <c r="S1342" s="229"/>
      <c r="T1342" s="229"/>
      <c r="U1342" s="229"/>
      <c r="V1342" s="229"/>
      <c r="W1342" s="229"/>
      <c r="X1342" s="229"/>
      <c r="Y1342" s="229"/>
      <c r="Z1342" s="229"/>
      <c r="AA1342" s="229"/>
      <c r="AB1342" s="229"/>
      <c r="AC1342" s="229"/>
      <c r="AD1342" s="229"/>
      <c r="AE1342" s="229"/>
      <c r="AF1342" s="229"/>
    </row>
    <row r="1343" spans="1:32">
      <c r="A1343" s="229"/>
      <c r="B1343" s="229"/>
      <c r="C1343" s="229"/>
      <c r="D1343" s="229"/>
      <c r="E1343" s="229"/>
      <c r="F1343" s="229"/>
      <c r="G1343" s="229"/>
      <c r="H1343" s="229"/>
      <c r="I1343" s="229"/>
      <c r="J1343" s="229"/>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229"/>
      <c r="AE1343" s="229"/>
      <c r="AF1343" s="229"/>
    </row>
    <row r="1344" spans="1:32">
      <c r="A1344" s="229"/>
      <c r="B1344" s="229"/>
      <c r="C1344" s="229"/>
      <c r="D1344" s="229"/>
      <c r="E1344" s="229"/>
      <c r="F1344" s="229"/>
      <c r="G1344" s="229"/>
      <c r="H1344" s="229"/>
      <c r="I1344" s="229"/>
      <c r="J1344" s="229"/>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229"/>
      <c r="AE1344" s="229"/>
      <c r="AF1344" s="229"/>
    </row>
    <row r="1345" spans="1:32">
      <c r="A1345" s="229"/>
      <c r="B1345" s="229"/>
      <c r="C1345" s="229"/>
      <c r="D1345" s="229"/>
      <c r="E1345" s="229"/>
      <c r="F1345" s="229"/>
      <c r="G1345" s="229"/>
      <c r="H1345" s="229"/>
      <c r="I1345" s="229"/>
      <c r="J1345" s="229"/>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229"/>
      <c r="AE1345" s="229"/>
      <c r="AF1345" s="229"/>
    </row>
    <row r="1346" spans="1:32">
      <c r="A1346" s="229"/>
      <c r="B1346" s="229"/>
      <c r="C1346" s="229"/>
      <c r="D1346" s="229"/>
      <c r="E1346" s="229"/>
      <c r="F1346" s="229"/>
      <c r="G1346" s="229"/>
      <c r="H1346" s="229"/>
      <c r="I1346" s="229"/>
      <c r="J1346" s="229"/>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229"/>
      <c r="AE1346" s="229"/>
      <c r="AF1346" s="229"/>
    </row>
    <row r="1347" spans="1:32">
      <c r="A1347" s="229"/>
      <c r="B1347" s="229"/>
      <c r="C1347" s="229"/>
      <c r="D1347" s="229"/>
      <c r="E1347" s="229"/>
      <c r="F1347" s="229"/>
      <c r="G1347" s="229"/>
      <c r="H1347" s="229"/>
      <c r="I1347" s="229"/>
      <c r="J1347" s="229"/>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229"/>
      <c r="AE1347" s="229"/>
      <c r="AF1347" s="229"/>
    </row>
    <row r="1348" spans="1:32">
      <c r="A1348" s="229"/>
      <c r="B1348" s="229"/>
      <c r="C1348" s="229"/>
      <c r="D1348" s="229"/>
      <c r="E1348" s="229"/>
      <c r="F1348" s="229"/>
      <c r="G1348" s="229"/>
      <c r="H1348" s="229"/>
      <c r="I1348" s="229"/>
      <c r="J1348" s="229"/>
      <c r="K1348" s="229"/>
      <c r="L1348" s="229"/>
      <c r="M1348" s="229"/>
      <c r="N1348" s="229"/>
      <c r="O1348" s="229"/>
      <c r="P1348" s="229"/>
      <c r="Q1348" s="229"/>
      <c r="R1348" s="229"/>
      <c r="S1348" s="229"/>
      <c r="T1348" s="229"/>
      <c r="U1348" s="229"/>
      <c r="V1348" s="229"/>
      <c r="W1348" s="229"/>
      <c r="X1348" s="229"/>
      <c r="Y1348" s="229"/>
      <c r="Z1348" s="229"/>
      <c r="AA1348" s="229"/>
      <c r="AB1348" s="229"/>
      <c r="AC1348" s="229"/>
      <c r="AD1348" s="229"/>
      <c r="AE1348" s="229"/>
      <c r="AF1348" s="229"/>
    </row>
    <row r="1349" spans="1:32">
      <c r="A1349" s="229"/>
      <c r="B1349" s="229"/>
      <c r="C1349" s="229"/>
      <c r="D1349" s="229"/>
      <c r="E1349" s="229"/>
      <c r="F1349" s="229"/>
      <c r="G1349" s="229"/>
      <c r="H1349" s="229"/>
      <c r="I1349" s="229"/>
      <c r="J1349" s="229"/>
      <c r="K1349" s="229"/>
      <c r="L1349" s="229"/>
      <c r="M1349" s="229"/>
      <c r="N1349" s="229"/>
      <c r="O1349" s="229"/>
      <c r="P1349" s="229"/>
      <c r="Q1349" s="229"/>
      <c r="R1349" s="229"/>
      <c r="S1349" s="229"/>
      <c r="T1349" s="229"/>
      <c r="U1349" s="229"/>
      <c r="V1349" s="229"/>
      <c r="W1349" s="229"/>
      <c r="X1349" s="229"/>
      <c r="Y1349" s="229"/>
      <c r="Z1349" s="229"/>
      <c r="AA1349" s="229"/>
      <c r="AB1349" s="229"/>
      <c r="AC1349" s="229"/>
      <c r="AD1349" s="229"/>
      <c r="AE1349" s="229"/>
      <c r="AF1349" s="229"/>
    </row>
    <row r="1350" spans="1:32">
      <c r="A1350" s="229"/>
      <c r="B1350" s="229"/>
      <c r="C1350" s="229"/>
      <c r="D1350" s="229"/>
      <c r="E1350" s="229"/>
      <c r="F1350" s="229"/>
      <c r="G1350" s="229"/>
      <c r="H1350" s="229"/>
      <c r="I1350" s="229"/>
      <c r="J1350" s="229"/>
      <c r="K1350" s="229"/>
      <c r="L1350" s="229"/>
      <c r="M1350" s="229"/>
      <c r="N1350" s="229"/>
      <c r="O1350" s="229"/>
      <c r="P1350" s="229"/>
      <c r="Q1350" s="229"/>
      <c r="R1350" s="229"/>
      <c r="S1350" s="229"/>
      <c r="T1350" s="229"/>
      <c r="U1350" s="229"/>
      <c r="V1350" s="229"/>
      <c r="W1350" s="229"/>
      <c r="X1350" s="229"/>
      <c r="Y1350" s="229"/>
      <c r="Z1350" s="229"/>
      <c r="AA1350" s="229"/>
      <c r="AB1350" s="229"/>
      <c r="AC1350" s="229"/>
      <c r="AD1350" s="229"/>
      <c r="AE1350" s="229"/>
      <c r="AF1350" s="229"/>
    </row>
    <row r="1351" spans="1:32">
      <c r="A1351" s="229"/>
      <c r="B1351" s="229"/>
      <c r="C1351" s="229"/>
      <c r="D1351" s="229"/>
      <c r="E1351" s="229"/>
      <c r="F1351" s="229"/>
      <c r="G1351" s="229"/>
      <c r="H1351" s="229"/>
      <c r="I1351" s="229"/>
      <c r="J1351" s="229"/>
      <c r="K1351" s="229"/>
      <c r="L1351" s="229"/>
      <c r="M1351" s="229"/>
      <c r="N1351" s="229"/>
      <c r="O1351" s="229"/>
      <c r="P1351" s="229"/>
      <c r="Q1351" s="229"/>
      <c r="R1351" s="229"/>
      <c r="S1351" s="229"/>
      <c r="T1351" s="229"/>
      <c r="U1351" s="229"/>
      <c r="V1351" s="229"/>
      <c r="W1351" s="229"/>
      <c r="X1351" s="229"/>
      <c r="Y1351" s="229"/>
      <c r="Z1351" s="229"/>
      <c r="AA1351" s="229"/>
      <c r="AB1351" s="229"/>
      <c r="AC1351" s="229"/>
      <c r="AD1351" s="229"/>
      <c r="AE1351" s="229"/>
      <c r="AF1351" s="229"/>
    </row>
    <row r="1352" spans="1:32">
      <c r="A1352" s="229"/>
      <c r="B1352" s="229"/>
      <c r="C1352" s="229"/>
      <c r="D1352" s="229"/>
      <c r="E1352" s="229"/>
      <c r="F1352" s="229"/>
      <c r="G1352" s="229"/>
      <c r="H1352" s="229"/>
      <c r="I1352" s="229"/>
      <c r="J1352" s="229"/>
      <c r="K1352" s="229"/>
      <c r="L1352" s="229"/>
      <c r="M1352" s="229"/>
      <c r="N1352" s="229"/>
      <c r="O1352" s="229"/>
      <c r="P1352" s="229"/>
      <c r="Q1352" s="229"/>
      <c r="R1352" s="229"/>
      <c r="S1352" s="229"/>
      <c r="T1352" s="229"/>
      <c r="U1352" s="229"/>
      <c r="V1352" s="229"/>
      <c r="W1352" s="229"/>
      <c r="X1352" s="229"/>
      <c r="Y1352" s="229"/>
      <c r="Z1352" s="229"/>
      <c r="AA1352" s="229"/>
      <c r="AB1352" s="229"/>
      <c r="AC1352" s="229"/>
      <c r="AD1352" s="229"/>
      <c r="AE1352" s="229"/>
      <c r="AF1352" s="229"/>
    </row>
    <row r="1353" spans="1:32">
      <c r="A1353" s="229"/>
      <c r="B1353" s="229"/>
      <c r="C1353" s="229"/>
      <c r="D1353" s="229"/>
      <c r="E1353" s="229"/>
      <c r="F1353" s="229"/>
      <c r="G1353" s="229"/>
      <c r="H1353" s="229"/>
      <c r="I1353" s="229"/>
      <c r="J1353" s="229"/>
      <c r="K1353" s="229"/>
      <c r="L1353" s="229"/>
      <c r="M1353" s="229"/>
      <c r="N1353" s="229"/>
      <c r="O1353" s="229"/>
      <c r="P1353" s="229"/>
      <c r="Q1353" s="229"/>
      <c r="R1353" s="229"/>
      <c r="S1353" s="229"/>
      <c r="T1353" s="229"/>
      <c r="U1353" s="229"/>
      <c r="V1353" s="229"/>
      <c r="W1353" s="229"/>
      <c r="X1353" s="229"/>
      <c r="Y1353" s="229"/>
      <c r="Z1353" s="229"/>
      <c r="AA1353" s="229"/>
      <c r="AB1353" s="229"/>
      <c r="AC1353" s="229"/>
      <c r="AD1353" s="229"/>
      <c r="AE1353" s="229"/>
      <c r="AF1353" s="229"/>
    </row>
    <row r="1354" spans="1:32">
      <c r="A1354" s="229"/>
      <c r="B1354" s="229"/>
      <c r="C1354" s="229"/>
      <c r="D1354" s="229"/>
      <c r="E1354" s="229"/>
      <c r="F1354" s="229"/>
      <c r="G1354" s="229"/>
      <c r="H1354" s="229"/>
      <c r="I1354" s="229"/>
      <c r="J1354" s="229"/>
      <c r="K1354" s="229"/>
      <c r="L1354" s="229"/>
      <c r="M1354" s="229"/>
      <c r="N1354" s="229"/>
      <c r="O1354" s="229"/>
      <c r="P1354" s="229"/>
      <c r="Q1354" s="229"/>
      <c r="R1354" s="229"/>
      <c r="S1354" s="229"/>
      <c r="T1354" s="229"/>
      <c r="U1354" s="229"/>
      <c r="V1354" s="229"/>
      <c r="W1354" s="229"/>
      <c r="X1354" s="229"/>
      <c r="Y1354" s="229"/>
      <c r="Z1354" s="229"/>
      <c r="AA1354" s="229"/>
      <c r="AB1354" s="229"/>
      <c r="AC1354" s="229"/>
      <c r="AD1354" s="229"/>
      <c r="AE1354" s="229"/>
      <c r="AF1354" s="229"/>
    </row>
    <row r="1355" spans="1:32">
      <c r="A1355" s="229"/>
      <c r="B1355" s="229"/>
      <c r="C1355" s="229"/>
      <c r="D1355" s="229"/>
      <c r="E1355" s="229"/>
      <c r="F1355" s="229"/>
      <c r="G1355" s="229"/>
      <c r="H1355" s="229"/>
      <c r="I1355" s="229"/>
      <c r="J1355" s="229"/>
      <c r="K1355" s="229"/>
      <c r="L1355" s="229"/>
      <c r="M1355" s="229"/>
      <c r="N1355" s="229"/>
      <c r="O1355" s="229"/>
      <c r="P1355" s="229"/>
      <c r="Q1355" s="229"/>
      <c r="R1355" s="229"/>
      <c r="S1355" s="229"/>
      <c r="T1355" s="229"/>
      <c r="U1355" s="229"/>
      <c r="V1355" s="229"/>
      <c r="W1355" s="229"/>
      <c r="X1355" s="229"/>
      <c r="Y1355" s="229"/>
      <c r="Z1355" s="229"/>
      <c r="AA1355" s="229"/>
      <c r="AB1355" s="229"/>
      <c r="AC1355" s="229"/>
      <c r="AD1355" s="229"/>
      <c r="AE1355" s="229"/>
      <c r="AF1355" s="229"/>
    </row>
    <row r="1356" spans="1:32">
      <c r="A1356" s="229"/>
      <c r="B1356" s="229"/>
      <c r="C1356" s="229"/>
      <c r="D1356" s="229"/>
      <c r="E1356" s="229"/>
      <c r="F1356" s="229"/>
      <c r="G1356" s="229"/>
      <c r="H1356" s="229"/>
      <c r="I1356" s="229"/>
      <c r="J1356" s="229"/>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229"/>
      <c r="AE1356" s="229"/>
      <c r="AF1356" s="229"/>
    </row>
    <row r="1357" spans="1:32">
      <c r="A1357" s="229"/>
      <c r="B1357" s="229"/>
      <c r="C1357" s="229"/>
      <c r="D1357" s="229"/>
      <c r="E1357" s="229"/>
      <c r="F1357" s="229"/>
      <c r="G1357" s="229"/>
      <c r="H1357" s="229"/>
      <c r="I1357" s="229"/>
      <c r="J1357" s="229"/>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229"/>
      <c r="AE1357" s="229"/>
      <c r="AF1357" s="229"/>
    </row>
    <row r="1358" spans="1:32">
      <c r="A1358" s="229"/>
      <c r="B1358" s="229"/>
      <c r="C1358" s="229"/>
      <c r="D1358" s="229"/>
      <c r="E1358" s="229"/>
      <c r="F1358" s="229"/>
      <c r="G1358" s="229"/>
      <c r="H1358" s="229"/>
      <c r="I1358" s="229"/>
      <c r="J1358" s="229"/>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229"/>
      <c r="AE1358" s="229"/>
      <c r="AF1358" s="229"/>
    </row>
    <row r="1359" spans="1:32">
      <c r="A1359" s="229"/>
      <c r="B1359" s="229"/>
      <c r="C1359" s="229"/>
      <c r="D1359" s="229"/>
      <c r="E1359" s="229"/>
      <c r="F1359" s="229"/>
      <c r="G1359" s="229"/>
      <c r="H1359" s="229"/>
      <c r="I1359" s="229"/>
      <c r="J1359" s="229"/>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229"/>
      <c r="AE1359" s="229"/>
      <c r="AF1359" s="229"/>
    </row>
    <row r="1360" spans="1:32">
      <c r="A1360" s="229"/>
      <c r="B1360" s="229"/>
      <c r="C1360" s="229"/>
      <c r="D1360" s="229"/>
      <c r="E1360" s="229"/>
      <c r="F1360" s="229"/>
      <c r="G1360" s="229"/>
      <c r="H1360" s="229"/>
      <c r="I1360" s="229"/>
      <c r="J1360" s="229"/>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row>
    <row r="1361" spans="1:32">
      <c r="A1361" s="229"/>
      <c r="B1361" s="229"/>
      <c r="C1361" s="229"/>
      <c r="D1361" s="229"/>
      <c r="E1361" s="229"/>
      <c r="F1361" s="229"/>
      <c r="G1361" s="229"/>
      <c r="H1361" s="229"/>
      <c r="I1361" s="229"/>
      <c r="J1361" s="229"/>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229"/>
      <c r="AE1361" s="229"/>
      <c r="AF1361" s="229"/>
    </row>
    <row r="1362" spans="1:32">
      <c r="A1362" s="229"/>
      <c r="B1362" s="229"/>
      <c r="C1362" s="229"/>
      <c r="D1362" s="229"/>
      <c r="E1362" s="229"/>
      <c r="F1362" s="229"/>
      <c r="G1362" s="229"/>
      <c r="H1362" s="229"/>
      <c r="I1362" s="229"/>
      <c r="J1362" s="229"/>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229"/>
      <c r="AE1362" s="229"/>
      <c r="AF1362" s="229"/>
    </row>
    <row r="1363" spans="1:32">
      <c r="A1363" s="229"/>
      <c r="B1363" s="229"/>
      <c r="C1363" s="229"/>
      <c r="D1363" s="229"/>
      <c r="E1363" s="229"/>
      <c r="F1363" s="229"/>
      <c r="G1363" s="229"/>
      <c r="H1363" s="229"/>
      <c r="I1363" s="229"/>
      <c r="J1363" s="229"/>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229"/>
      <c r="AE1363" s="229"/>
      <c r="AF1363" s="229"/>
    </row>
    <row r="1364" spans="1:32">
      <c r="A1364" s="229"/>
      <c r="B1364" s="229"/>
      <c r="C1364" s="229"/>
      <c r="D1364" s="229"/>
      <c r="E1364" s="229"/>
      <c r="F1364" s="229"/>
      <c r="G1364" s="229"/>
      <c r="H1364" s="229"/>
      <c r="I1364" s="229"/>
      <c r="J1364" s="229"/>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229"/>
      <c r="AE1364" s="229"/>
      <c r="AF1364" s="229"/>
    </row>
    <row r="1365" spans="1:32">
      <c r="A1365" s="229"/>
      <c r="B1365" s="229"/>
      <c r="C1365" s="229"/>
      <c r="D1365" s="229"/>
      <c r="E1365" s="229"/>
      <c r="F1365" s="229"/>
      <c r="G1365" s="229"/>
      <c r="H1365" s="229"/>
      <c r="I1365" s="229"/>
      <c r="J1365" s="229"/>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229"/>
      <c r="AE1365" s="229"/>
      <c r="AF1365" s="229"/>
    </row>
    <row r="1366" spans="1:32">
      <c r="A1366" s="229"/>
      <c r="B1366" s="229"/>
      <c r="C1366" s="229"/>
      <c r="D1366" s="229"/>
      <c r="E1366" s="229"/>
      <c r="F1366" s="229"/>
      <c r="G1366" s="229"/>
      <c r="H1366" s="229"/>
      <c r="I1366" s="229"/>
      <c r="J1366" s="229"/>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229"/>
      <c r="AE1366" s="229"/>
      <c r="AF1366" s="229"/>
    </row>
    <row r="1367" spans="1:32">
      <c r="A1367" s="229"/>
      <c r="B1367" s="229"/>
      <c r="C1367" s="229"/>
      <c r="D1367" s="229"/>
      <c r="E1367" s="229"/>
      <c r="F1367" s="229"/>
      <c r="G1367" s="229"/>
      <c r="H1367" s="229"/>
      <c r="I1367" s="229"/>
      <c r="J1367" s="229"/>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229"/>
      <c r="AE1367" s="229"/>
      <c r="AF1367" s="229"/>
    </row>
    <row r="1368" spans="1:32">
      <c r="A1368" s="229"/>
      <c r="B1368" s="229"/>
      <c r="C1368" s="229"/>
      <c r="D1368" s="229"/>
      <c r="E1368" s="229"/>
      <c r="F1368" s="229"/>
      <c r="G1368" s="229"/>
      <c r="H1368" s="229"/>
      <c r="I1368" s="229"/>
      <c r="J1368" s="229"/>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229"/>
      <c r="AE1368" s="229"/>
      <c r="AF1368" s="229"/>
    </row>
    <row r="1369" spans="1:32">
      <c r="A1369" s="229"/>
      <c r="B1369" s="229"/>
      <c r="C1369" s="229"/>
      <c r="D1369" s="229"/>
      <c r="E1369" s="229"/>
      <c r="F1369" s="229"/>
      <c r="G1369" s="229"/>
      <c r="H1369" s="229"/>
      <c r="I1369" s="229"/>
      <c r="J1369" s="229"/>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229"/>
      <c r="AE1369" s="229"/>
      <c r="AF1369" s="229"/>
    </row>
    <row r="1370" spans="1:32">
      <c r="A1370" s="229"/>
      <c r="B1370" s="229"/>
      <c r="C1370" s="229"/>
      <c r="D1370" s="229"/>
      <c r="E1370" s="229"/>
      <c r="F1370" s="229"/>
      <c r="G1370" s="229"/>
      <c r="H1370" s="229"/>
      <c r="I1370" s="229"/>
      <c r="J1370" s="229"/>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229"/>
      <c r="AE1370" s="229"/>
      <c r="AF1370" s="229"/>
    </row>
    <row r="1371" spans="1:32">
      <c r="A1371" s="229"/>
      <c r="B1371" s="229"/>
      <c r="C1371" s="229"/>
      <c r="D1371" s="229"/>
      <c r="E1371" s="229"/>
      <c r="F1371" s="229"/>
      <c r="G1371" s="229"/>
      <c r="H1371" s="229"/>
      <c r="I1371" s="229"/>
      <c r="J1371" s="229"/>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229"/>
      <c r="AE1371" s="229"/>
      <c r="AF1371" s="229"/>
    </row>
    <row r="1372" spans="1:32">
      <c r="A1372" s="229"/>
      <c r="B1372" s="229"/>
      <c r="C1372" s="229"/>
      <c r="D1372" s="229"/>
      <c r="E1372" s="229"/>
      <c r="F1372" s="229"/>
      <c r="G1372" s="229"/>
      <c r="H1372" s="229"/>
      <c r="I1372" s="229"/>
      <c r="J1372" s="229"/>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229"/>
      <c r="AE1372" s="229"/>
      <c r="AF1372" s="229"/>
    </row>
    <row r="1373" spans="1:32">
      <c r="A1373" s="229"/>
      <c r="B1373" s="229"/>
      <c r="C1373" s="229"/>
      <c r="D1373" s="229"/>
      <c r="E1373" s="229"/>
      <c r="F1373" s="229"/>
      <c r="G1373" s="229"/>
      <c r="H1373" s="229"/>
      <c r="I1373" s="229"/>
      <c r="J1373" s="229"/>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229"/>
      <c r="AE1373" s="229"/>
      <c r="AF1373" s="229"/>
    </row>
    <row r="1374" spans="1:32">
      <c r="A1374" s="229"/>
      <c r="B1374" s="229"/>
      <c r="C1374" s="229"/>
      <c r="D1374" s="229"/>
      <c r="E1374" s="229"/>
      <c r="F1374" s="229"/>
      <c r="G1374" s="229"/>
      <c r="H1374" s="229"/>
      <c r="I1374" s="229"/>
      <c r="J1374" s="229"/>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229"/>
      <c r="AE1374" s="229"/>
      <c r="AF1374" s="229"/>
    </row>
    <row r="1375" spans="1:32">
      <c r="A1375" s="229"/>
      <c r="B1375" s="229"/>
      <c r="C1375" s="229"/>
      <c r="D1375" s="229"/>
      <c r="E1375" s="229"/>
      <c r="F1375" s="229"/>
      <c r="G1375" s="229"/>
      <c r="H1375" s="229"/>
      <c r="I1375" s="229"/>
      <c r="J1375" s="229"/>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229"/>
      <c r="AE1375" s="229"/>
      <c r="AF1375" s="229"/>
    </row>
    <row r="1376" spans="1:32">
      <c r="A1376" s="229"/>
      <c r="B1376" s="229"/>
      <c r="C1376" s="229"/>
      <c r="D1376" s="229"/>
      <c r="E1376" s="229"/>
      <c r="F1376" s="229"/>
      <c r="G1376" s="229"/>
      <c r="H1376" s="229"/>
      <c r="I1376" s="229"/>
      <c r="J1376" s="229"/>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229"/>
      <c r="AE1376" s="229"/>
      <c r="AF1376" s="229"/>
    </row>
    <row r="1377" spans="1:32">
      <c r="A1377" s="229"/>
      <c r="B1377" s="229"/>
      <c r="C1377" s="229"/>
      <c r="D1377" s="229"/>
      <c r="E1377" s="229"/>
      <c r="F1377" s="229"/>
      <c r="G1377" s="229"/>
      <c r="H1377" s="229"/>
      <c r="I1377" s="229"/>
      <c r="J1377" s="229"/>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c r="AF1377" s="229"/>
    </row>
    <row r="1378" spans="1:32">
      <c r="A1378" s="229"/>
      <c r="B1378" s="229"/>
      <c r="C1378" s="229"/>
      <c r="D1378" s="229"/>
      <c r="E1378" s="229"/>
      <c r="F1378" s="229"/>
      <c r="G1378" s="229"/>
      <c r="H1378" s="229"/>
      <c r="I1378" s="229"/>
      <c r="J1378" s="229"/>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229"/>
      <c r="AE1378" s="229"/>
      <c r="AF1378" s="229"/>
    </row>
    <row r="1379" spans="1:32">
      <c r="A1379" s="229"/>
      <c r="B1379" s="229"/>
      <c r="C1379" s="229"/>
      <c r="D1379" s="229"/>
      <c r="E1379" s="229"/>
      <c r="F1379" s="229"/>
      <c r="G1379" s="229"/>
      <c r="H1379" s="229"/>
      <c r="I1379" s="229"/>
      <c r="J1379" s="229"/>
      <c r="K1379" s="229"/>
      <c r="L1379" s="229"/>
      <c r="M1379" s="229"/>
      <c r="N1379" s="229"/>
      <c r="O1379" s="229"/>
      <c r="P1379" s="229"/>
      <c r="Q1379" s="229"/>
      <c r="R1379" s="229"/>
      <c r="S1379" s="229"/>
      <c r="T1379" s="229"/>
      <c r="U1379" s="229"/>
      <c r="V1379" s="229"/>
      <c r="W1379" s="229"/>
      <c r="X1379" s="229"/>
      <c r="Y1379" s="229"/>
      <c r="Z1379" s="229"/>
      <c r="AA1379" s="229"/>
      <c r="AB1379" s="229"/>
      <c r="AC1379" s="229"/>
      <c r="AD1379" s="229"/>
      <c r="AE1379" s="229"/>
      <c r="AF1379" s="229"/>
    </row>
    <row r="1380" spans="1:32">
      <c r="A1380" s="229"/>
      <c r="B1380" s="229"/>
      <c r="C1380" s="229"/>
      <c r="D1380" s="229"/>
      <c r="E1380" s="229"/>
      <c r="F1380" s="229"/>
      <c r="G1380" s="229"/>
      <c r="H1380" s="229"/>
      <c r="I1380" s="229"/>
      <c r="J1380" s="229"/>
      <c r="K1380" s="229"/>
      <c r="L1380" s="229"/>
      <c r="M1380" s="229"/>
      <c r="N1380" s="229"/>
      <c r="O1380" s="229"/>
      <c r="P1380" s="229"/>
      <c r="Q1380" s="229"/>
      <c r="R1380" s="229"/>
      <c r="S1380" s="229"/>
      <c r="T1380" s="229"/>
      <c r="U1380" s="229"/>
      <c r="V1380" s="229"/>
      <c r="W1380" s="229"/>
      <c r="X1380" s="229"/>
      <c r="Y1380" s="229"/>
      <c r="Z1380" s="229"/>
      <c r="AA1380" s="229"/>
      <c r="AB1380" s="229"/>
      <c r="AC1380" s="229"/>
      <c r="AD1380" s="229"/>
      <c r="AE1380" s="229"/>
      <c r="AF1380" s="229"/>
    </row>
    <row r="1381" spans="1:32">
      <c r="A1381" s="229"/>
      <c r="B1381" s="229"/>
      <c r="C1381" s="229"/>
      <c r="D1381" s="229"/>
      <c r="E1381" s="229"/>
      <c r="F1381" s="229"/>
      <c r="G1381" s="229"/>
      <c r="H1381" s="229"/>
      <c r="I1381" s="229"/>
      <c r="J1381" s="229"/>
      <c r="K1381" s="229"/>
      <c r="L1381" s="229"/>
      <c r="M1381" s="229"/>
      <c r="N1381" s="229"/>
      <c r="O1381" s="229"/>
      <c r="P1381" s="229"/>
      <c r="Q1381" s="229"/>
      <c r="R1381" s="229"/>
      <c r="S1381" s="229"/>
      <c r="T1381" s="229"/>
      <c r="U1381" s="229"/>
      <c r="V1381" s="229"/>
      <c r="W1381" s="229"/>
      <c r="X1381" s="229"/>
      <c r="Y1381" s="229"/>
      <c r="Z1381" s="229"/>
      <c r="AA1381" s="229"/>
      <c r="AB1381" s="229"/>
      <c r="AC1381" s="229"/>
      <c r="AD1381" s="229"/>
      <c r="AE1381" s="229"/>
      <c r="AF1381" s="229"/>
    </row>
    <row r="1382" spans="1:32">
      <c r="A1382" s="229"/>
      <c r="B1382" s="229"/>
      <c r="C1382" s="229"/>
      <c r="D1382" s="229"/>
      <c r="E1382" s="229"/>
      <c r="F1382" s="229"/>
      <c r="G1382" s="229"/>
      <c r="H1382" s="229"/>
      <c r="I1382" s="229"/>
      <c r="J1382" s="229"/>
      <c r="K1382" s="229"/>
      <c r="L1382" s="229"/>
      <c r="M1382" s="229"/>
      <c r="N1382" s="229"/>
      <c r="O1382" s="229"/>
      <c r="P1382" s="229"/>
      <c r="Q1382" s="229"/>
      <c r="R1382" s="229"/>
      <c r="S1382" s="229"/>
      <c r="T1382" s="229"/>
      <c r="U1382" s="229"/>
      <c r="V1382" s="229"/>
      <c r="W1382" s="229"/>
      <c r="X1382" s="229"/>
      <c r="Y1382" s="229"/>
      <c r="Z1382" s="229"/>
      <c r="AA1382" s="229"/>
      <c r="AB1382" s="229"/>
      <c r="AC1382" s="229"/>
      <c r="AD1382" s="229"/>
      <c r="AE1382" s="229"/>
      <c r="AF1382" s="229"/>
    </row>
    <row r="1383" spans="1:32">
      <c r="A1383" s="229"/>
      <c r="B1383" s="229"/>
      <c r="C1383" s="229"/>
      <c r="D1383" s="229"/>
      <c r="E1383" s="229"/>
      <c r="F1383" s="229"/>
      <c r="G1383" s="229"/>
      <c r="H1383" s="229"/>
      <c r="I1383" s="229"/>
      <c r="J1383" s="229"/>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229"/>
      <c r="AE1383" s="229"/>
      <c r="AF1383" s="229"/>
    </row>
    <row r="1384" spans="1:32">
      <c r="A1384" s="229"/>
      <c r="B1384" s="229"/>
      <c r="C1384" s="229"/>
      <c r="D1384" s="229"/>
      <c r="E1384" s="229"/>
      <c r="F1384" s="229"/>
      <c r="G1384" s="229"/>
      <c r="H1384" s="229"/>
      <c r="I1384" s="229"/>
      <c r="J1384" s="229"/>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229"/>
      <c r="AE1384" s="229"/>
      <c r="AF1384" s="229"/>
    </row>
    <row r="1385" spans="1:32">
      <c r="A1385" s="229"/>
      <c r="B1385" s="229"/>
      <c r="C1385" s="229"/>
      <c r="D1385" s="229"/>
      <c r="E1385" s="229"/>
      <c r="F1385" s="229"/>
      <c r="G1385" s="229"/>
      <c r="H1385" s="229"/>
      <c r="I1385" s="229"/>
      <c r="J1385" s="229"/>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229"/>
      <c r="AE1385" s="229"/>
      <c r="AF1385" s="229"/>
    </row>
    <row r="1386" spans="1:32">
      <c r="A1386" s="229"/>
      <c r="B1386" s="229"/>
      <c r="C1386" s="229"/>
      <c r="D1386" s="229"/>
      <c r="E1386" s="229"/>
      <c r="F1386" s="229"/>
      <c r="G1386" s="229"/>
      <c r="H1386" s="229"/>
      <c r="I1386" s="229"/>
      <c r="J1386" s="229"/>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229"/>
      <c r="AE1386" s="229"/>
      <c r="AF1386" s="229"/>
    </row>
    <row r="1387" spans="1:32">
      <c r="A1387" s="229"/>
      <c r="B1387" s="229"/>
      <c r="C1387" s="229"/>
      <c r="D1387" s="229"/>
      <c r="E1387" s="229"/>
      <c r="F1387" s="229"/>
      <c r="G1387" s="229"/>
      <c r="H1387" s="229"/>
      <c r="I1387" s="229"/>
      <c r="J1387" s="229"/>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c r="AF1387" s="229"/>
    </row>
    <row r="1388" spans="1:32">
      <c r="A1388" s="229"/>
      <c r="B1388" s="229"/>
      <c r="C1388" s="229"/>
      <c r="D1388" s="229"/>
      <c r="E1388" s="229"/>
      <c r="F1388" s="229"/>
      <c r="G1388" s="229"/>
      <c r="H1388" s="229"/>
      <c r="I1388" s="229"/>
      <c r="J1388" s="229"/>
      <c r="K1388" s="229"/>
      <c r="L1388" s="229"/>
      <c r="M1388" s="229"/>
      <c r="N1388" s="229"/>
      <c r="O1388" s="229"/>
      <c r="P1388" s="229"/>
      <c r="Q1388" s="229"/>
      <c r="R1388" s="229"/>
      <c r="S1388" s="229"/>
      <c r="T1388" s="229"/>
      <c r="U1388" s="229"/>
      <c r="V1388" s="229"/>
      <c r="W1388" s="229"/>
      <c r="X1388" s="229"/>
      <c r="Y1388" s="229"/>
      <c r="Z1388" s="229"/>
      <c r="AA1388" s="229"/>
      <c r="AB1388" s="229"/>
      <c r="AC1388" s="229"/>
      <c r="AD1388" s="229"/>
      <c r="AE1388" s="229"/>
      <c r="AF1388" s="229"/>
    </row>
    <row r="1389" spans="1:32">
      <c r="A1389" s="229"/>
      <c r="B1389" s="229"/>
      <c r="C1389" s="229"/>
      <c r="D1389" s="229"/>
      <c r="E1389" s="229"/>
      <c r="F1389" s="229"/>
      <c r="G1389" s="229"/>
      <c r="H1389" s="229"/>
      <c r="I1389" s="229"/>
      <c r="J1389" s="229"/>
      <c r="K1389" s="229"/>
      <c r="L1389" s="229"/>
      <c r="M1389" s="229"/>
      <c r="N1389" s="229"/>
      <c r="O1389" s="229"/>
      <c r="P1389" s="229"/>
      <c r="Q1389" s="229"/>
      <c r="R1389" s="229"/>
      <c r="S1389" s="229"/>
      <c r="T1389" s="229"/>
      <c r="U1389" s="229"/>
      <c r="V1389" s="229"/>
      <c r="W1389" s="229"/>
      <c r="X1389" s="229"/>
      <c r="Y1389" s="229"/>
      <c r="Z1389" s="229"/>
      <c r="AA1389" s="229"/>
      <c r="AB1389" s="229"/>
      <c r="AC1389" s="229"/>
      <c r="AD1389" s="229"/>
      <c r="AE1389" s="229"/>
      <c r="AF1389" s="229"/>
    </row>
    <row r="1390" spans="1:32">
      <c r="A1390" s="229"/>
      <c r="B1390" s="229"/>
      <c r="C1390" s="229"/>
      <c r="D1390" s="229"/>
      <c r="E1390" s="229"/>
      <c r="F1390" s="229"/>
      <c r="G1390" s="229"/>
      <c r="H1390" s="229"/>
      <c r="I1390" s="229"/>
      <c r="J1390" s="229"/>
      <c r="K1390" s="229"/>
      <c r="L1390" s="229"/>
      <c r="M1390" s="229"/>
      <c r="N1390" s="229"/>
      <c r="O1390" s="229"/>
      <c r="P1390" s="229"/>
      <c r="Q1390" s="229"/>
      <c r="R1390" s="229"/>
      <c r="S1390" s="229"/>
      <c r="T1390" s="229"/>
      <c r="U1390" s="229"/>
      <c r="V1390" s="229"/>
      <c r="W1390" s="229"/>
      <c r="X1390" s="229"/>
      <c r="Y1390" s="229"/>
      <c r="Z1390" s="229"/>
      <c r="AA1390" s="229"/>
      <c r="AB1390" s="229"/>
      <c r="AC1390" s="229"/>
      <c r="AD1390" s="229"/>
      <c r="AE1390" s="229"/>
      <c r="AF1390" s="229"/>
    </row>
    <row r="1391" spans="1:32">
      <c r="A1391" s="229"/>
      <c r="B1391" s="229"/>
      <c r="C1391" s="229"/>
      <c r="D1391" s="229"/>
      <c r="E1391" s="229"/>
      <c r="F1391" s="229"/>
      <c r="G1391" s="229"/>
      <c r="H1391" s="229"/>
      <c r="I1391" s="229"/>
      <c r="J1391" s="229"/>
      <c r="K1391" s="229"/>
      <c r="L1391" s="229"/>
      <c r="M1391" s="229"/>
      <c r="N1391" s="229"/>
      <c r="O1391" s="229"/>
      <c r="P1391" s="229"/>
      <c r="Q1391" s="229"/>
      <c r="R1391" s="229"/>
      <c r="S1391" s="229"/>
      <c r="T1391" s="229"/>
      <c r="U1391" s="229"/>
      <c r="V1391" s="229"/>
      <c r="W1391" s="229"/>
      <c r="X1391" s="229"/>
      <c r="Y1391" s="229"/>
      <c r="Z1391" s="229"/>
      <c r="AA1391" s="229"/>
      <c r="AB1391" s="229"/>
      <c r="AC1391" s="229"/>
      <c r="AD1391" s="229"/>
      <c r="AE1391" s="229"/>
      <c r="AF1391" s="229"/>
    </row>
    <row r="1392" spans="1:32">
      <c r="A1392" s="229"/>
      <c r="B1392" s="229"/>
      <c r="C1392" s="229"/>
      <c r="D1392" s="229"/>
      <c r="E1392" s="229"/>
      <c r="F1392" s="229"/>
      <c r="G1392" s="229"/>
      <c r="H1392" s="229"/>
      <c r="I1392" s="229"/>
      <c r="J1392" s="229"/>
      <c r="K1392" s="229"/>
      <c r="L1392" s="229"/>
      <c r="M1392" s="229"/>
      <c r="N1392" s="229"/>
      <c r="O1392" s="229"/>
      <c r="P1392" s="229"/>
      <c r="Q1392" s="229"/>
      <c r="R1392" s="229"/>
      <c r="S1392" s="229"/>
      <c r="T1392" s="229"/>
      <c r="U1392" s="229"/>
      <c r="V1392" s="229"/>
      <c r="W1392" s="229"/>
      <c r="X1392" s="229"/>
      <c r="Y1392" s="229"/>
      <c r="Z1392" s="229"/>
      <c r="AA1392" s="229"/>
      <c r="AB1392" s="229"/>
      <c r="AC1392" s="229"/>
      <c r="AD1392" s="229"/>
      <c r="AE1392" s="229"/>
      <c r="AF1392" s="229"/>
    </row>
    <row r="1393" spans="1:32">
      <c r="A1393" s="229"/>
      <c r="B1393" s="229"/>
      <c r="C1393" s="229"/>
      <c r="D1393" s="229"/>
      <c r="E1393" s="229"/>
      <c r="F1393" s="229"/>
      <c r="G1393" s="229"/>
      <c r="H1393" s="229"/>
      <c r="I1393" s="229"/>
      <c r="J1393" s="229"/>
      <c r="K1393" s="229"/>
      <c r="L1393" s="229"/>
      <c r="M1393" s="229"/>
      <c r="N1393" s="229"/>
      <c r="O1393" s="229"/>
      <c r="P1393" s="229"/>
      <c r="Q1393" s="229"/>
      <c r="R1393" s="229"/>
      <c r="S1393" s="229"/>
      <c r="T1393" s="229"/>
      <c r="U1393" s="229"/>
      <c r="V1393" s="229"/>
      <c r="W1393" s="229"/>
      <c r="X1393" s="229"/>
      <c r="Y1393" s="229"/>
      <c r="Z1393" s="229"/>
      <c r="AA1393" s="229"/>
      <c r="AB1393" s="229"/>
      <c r="AC1393" s="229"/>
      <c r="AD1393" s="229"/>
      <c r="AE1393" s="229"/>
      <c r="AF1393" s="229"/>
    </row>
    <row r="1394" spans="1:32">
      <c r="A1394" s="229"/>
      <c r="B1394" s="229"/>
      <c r="C1394" s="229"/>
      <c r="D1394" s="229"/>
      <c r="E1394" s="229"/>
      <c r="F1394" s="229"/>
      <c r="G1394" s="229"/>
      <c r="H1394" s="229"/>
      <c r="I1394" s="229"/>
      <c r="J1394" s="229"/>
      <c r="K1394" s="229"/>
      <c r="L1394" s="229"/>
      <c r="M1394" s="229"/>
      <c r="N1394" s="229"/>
      <c r="O1394" s="229"/>
      <c r="P1394" s="229"/>
      <c r="Q1394" s="229"/>
      <c r="R1394" s="229"/>
      <c r="S1394" s="229"/>
      <c r="T1394" s="229"/>
      <c r="U1394" s="229"/>
      <c r="V1394" s="229"/>
      <c r="W1394" s="229"/>
      <c r="X1394" s="229"/>
      <c r="Y1394" s="229"/>
      <c r="Z1394" s="229"/>
      <c r="AA1394" s="229"/>
      <c r="AB1394" s="229"/>
      <c r="AC1394" s="229"/>
      <c r="AD1394" s="229"/>
      <c r="AE1394" s="229"/>
      <c r="AF1394" s="229"/>
    </row>
    <row r="1395" spans="1:32">
      <c r="A1395" s="229"/>
      <c r="B1395" s="229"/>
      <c r="C1395" s="229"/>
      <c r="D1395" s="229"/>
      <c r="E1395" s="229"/>
      <c r="F1395" s="229"/>
      <c r="G1395" s="229"/>
      <c r="H1395" s="229"/>
      <c r="I1395" s="229"/>
      <c r="J1395" s="229"/>
      <c r="K1395" s="229"/>
      <c r="L1395" s="229"/>
      <c r="M1395" s="229"/>
      <c r="N1395" s="229"/>
      <c r="O1395" s="229"/>
      <c r="P1395" s="229"/>
      <c r="Q1395" s="229"/>
      <c r="R1395" s="229"/>
      <c r="S1395" s="229"/>
      <c r="T1395" s="229"/>
      <c r="U1395" s="229"/>
      <c r="V1395" s="229"/>
      <c r="W1395" s="229"/>
      <c r="X1395" s="229"/>
      <c r="Y1395" s="229"/>
      <c r="Z1395" s="229"/>
      <c r="AA1395" s="229"/>
      <c r="AB1395" s="229"/>
      <c r="AC1395" s="229"/>
      <c r="AD1395" s="229"/>
      <c r="AE1395" s="229"/>
      <c r="AF1395" s="229"/>
    </row>
    <row r="1396" spans="1:32">
      <c r="A1396" s="229"/>
      <c r="B1396" s="229"/>
      <c r="C1396" s="229"/>
      <c r="D1396" s="229"/>
      <c r="E1396" s="229"/>
      <c r="F1396" s="229"/>
      <c r="G1396" s="229"/>
      <c r="H1396" s="229"/>
      <c r="I1396" s="229"/>
      <c r="J1396" s="229"/>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229"/>
      <c r="AE1396" s="229"/>
      <c r="AF1396" s="229"/>
    </row>
    <row r="1397" spans="1:32">
      <c r="A1397" s="229"/>
      <c r="B1397" s="229"/>
      <c r="C1397" s="229"/>
      <c r="D1397" s="229"/>
      <c r="E1397" s="229"/>
      <c r="F1397" s="229"/>
      <c r="G1397" s="229"/>
      <c r="H1397" s="229"/>
      <c r="I1397" s="229"/>
      <c r="J1397" s="229"/>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229"/>
      <c r="AE1397" s="229"/>
      <c r="AF1397" s="229"/>
    </row>
    <row r="1398" spans="1:32">
      <c r="A1398" s="229"/>
      <c r="B1398" s="229"/>
      <c r="C1398" s="229"/>
      <c r="D1398" s="229"/>
      <c r="E1398" s="229"/>
      <c r="F1398" s="229"/>
      <c r="G1398" s="229"/>
      <c r="H1398" s="229"/>
      <c r="I1398" s="229"/>
      <c r="J1398" s="229"/>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229"/>
      <c r="AE1398" s="229"/>
      <c r="AF1398" s="229"/>
    </row>
    <row r="1399" spans="1:32">
      <c r="A1399" s="229"/>
      <c r="B1399" s="229"/>
      <c r="C1399" s="229"/>
      <c r="D1399" s="229"/>
      <c r="E1399" s="229"/>
      <c r="F1399" s="229"/>
      <c r="G1399" s="229"/>
      <c r="H1399" s="229"/>
      <c r="I1399" s="229"/>
      <c r="J1399" s="229"/>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229"/>
      <c r="AE1399" s="229"/>
      <c r="AF1399" s="229"/>
    </row>
    <row r="1400" spans="1:32">
      <c r="A1400" s="229"/>
      <c r="B1400" s="229"/>
      <c r="C1400" s="229"/>
      <c r="D1400" s="229"/>
      <c r="E1400" s="229"/>
      <c r="F1400" s="229"/>
      <c r="G1400" s="229"/>
      <c r="H1400" s="229"/>
      <c r="I1400" s="229"/>
      <c r="J1400" s="229"/>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229"/>
      <c r="AE1400" s="229"/>
      <c r="AF1400" s="229"/>
    </row>
    <row r="1401" spans="1:32">
      <c r="A1401" s="229"/>
      <c r="B1401" s="229"/>
      <c r="C1401" s="229"/>
      <c r="D1401" s="229"/>
      <c r="E1401" s="229"/>
      <c r="F1401" s="229"/>
      <c r="G1401" s="229"/>
      <c r="H1401" s="229"/>
      <c r="I1401" s="229"/>
      <c r="J1401" s="229"/>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row>
    <row r="1402" spans="1:32">
      <c r="A1402" s="229"/>
      <c r="B1402" s="229"/>
      <c r="C1402" s="229"/>
      <c r="D1402" s="229"/>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row>
    <row r="1403" spans="1:32">
      <c r="A1403" s="229"/>
      <c r="B1403" s="229"/>
      <c r="C1403" s="229"/>
      <c r="D1403" s="229"/>
      <c r="E1403" s="229"/>
      <c r="F1403" s="229"/>
      <c r="G1403" s="229"/>
      <c r="H1403" s="229"/>
      <c r="I1403" s="229"/>
      <c r="J1403" s="229"/>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row>
    <row r="1404" spans="1:32">
      <c r="A1404" s="229"/>
      <c r="B1404" s="229"/>
      <c r="C1404" s="229"/>
      <c r="D1404" s="229"/>
      <c r="E1404" s="229"/>
      <c r="F1404" s="229"/>
      <c r="G1404" s="229"/>
      <c r="H1404" s="229"/>
      <c r="I1404" s="229"/>
      <c r="J1404" s="229"/>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row>
    <row r="1405" spans="1:32">
      <c r="A1405" s="229"/>
      <c r="B1405" s="229"/>
      <c r="C1405" s="229"/>
      <c r="D1405" s="229"/>
      <c r="E1405" s="229"/>
      <c r="F1405" s="229"/>
      <c r="G1405" s="229"/>
      <c r="H1405" s="229"/>
      <c r="I1405" s="229"/>
      <c r="J1405" s="229"/>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229"/>
      <c r="AE1405" s="229"/>
      <c r="AF1405" s="229"/>
    </row>
    <row r="1406" spans="1:32">
      <c r="A1406" s="229"/>
      <c r="B1406" s="229"/>
      <c r="C1406" s="229"/>
      <c r="D1406" s="229"/>
      <c r="E1406" s="229"/>
      <c r="F1406" s="229"/>
      <c r="G1406" s="229"/>
      <c r="H1406" s="229"/>
      <c r="I1406" s="229"/>
      <c r="J1406" s="229"/>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229"/>
      <c r="AE1406" s="229"/>
      <c r="AF1406" s="229"/>
    </row>
    <row r="1407" spans="1:32">
      <c r="A1407" s="229"/>
      <c r="B1407" s="229"/>
      <c r="C1407" s="229"/>
      <c r="D1407" s="229"/>
      <c r="E1407" s="229"/>
      <c r="F1407" s="229"/>
      <c r="G1407" s="229"/>
      <c r="H1407" s="229"/>
      <c r="I1407" s="229"/>
      <c r="J1407" s="229"/>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229"/>
      <c r="AE1407" s="229"/>
      <c r="AF1407" s="229"/>
    </row>
    <row r="1408" spans="1:32">
      <c r="A1408" s="229"/>
      <c r="B1408" s="229"/>
      <c r="C1408" s="229"/>
      <c r="D1408" s="229"/>
      <c r="E1408" s="229"/>
      <c r="F1408" s="229"/>
      <c r="G1408" s="229"/>
      <c r="H1408" s="229"/>
      <c r="I1408" s="229"/>
      <c r="J1408" s="229"/>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229"/>
      <c r="AE1408" s="229"/>
      <c r="AF1408" s="229"/>
    </row>
    <row r="1409" spans="1:32">
      <c r="A1409" s="229"/>
      <c r="B1409" s="229"/>
      <c r="C1409" s="229"/>
      <c r="D1409" s="229"/>
      <c r="E1409" s="229"/>
      <c r="F1409" s="229"/>
      <c r="G1409" s="229"/>
      <c r="H1409" s="229"/>
      <c r="I1409" s="229"/>
      <c r="J1409" s="229"/>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229"/>
      <c r="AE1409" s="229"/>
      <c r="AF1409" s="229"/>
    </row>
    <row r="1410" spans="1:32">
      <c r="A1410" s="229"/>
      <c r="B1410" s="229"/>
      <c r="C1410" s="229"/>
      <c r="D1410" s="229"/>
      <c r="E1410" s="229"/>
      <c r="F1410" s="229"/>
      <c r="G1410" s="229"/>
      <c r="H1410" s="229"/>
      <c r="I1410" s="229"/>
      <c r="J1410" s="229"/>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row>
    <row r="1411" spans="1:32">
      <c r="A1411" s="229"/>
      <c r="B1411" s="229"/>
      <c r="C1411" s="229"/>
      <c r="D1411" s="229"/>
      <c r="E1411" s="229"/>
      <c r="F1411" s="229"/>
      <c r="G1411" s="229"/>
      <c r="H1411" s="229"/>
      <c r="I1411" s="229"/>
      <c r="J1411" s="229"/>
      <c r="K1411" s="229"/>
      <c r="L1411" s="229"/>
      <c r="M1411" s="229"/>
      <c r="N1411" s="229"/>
      <c r="O1411" s="229"/>
      <c r="P1411" s="229"/>
      <c r="Q1411" s="229"/>
      <c r="R1411" s="229"/>
      <c r="S1411" s="229"/>
      <c r="T1411" s="229"/>
      <c r="U1411" s="229"/>
      <c r="V1411" s="229"/>
      <c r="W1411" s="229"/>
      <c r="X1411" s="229"/>
      <c r="Y1411" s="229"/>
      <c r="Z1411" s="229"/>
      <c r="AA1411" s="229"/>
      <c r="AB1411" s="229"/>
      <c r="AC1411" s="229"/>
      <c r="AD1411" s="229"/>
      <c r="AE1411" s="229"/>
      <c r="AF1411" s="229"/>
    </row>
    <row r="1412" spans="1:32">
      <c r="A1412" s="229"/>
      <c r="B1412" s="229"/>
      <c r="C1412" s="229"/>
      <c r="D1412" s="229"/>
      <c r="E1412" s="229"/>
      <c r="F1412" s="229"/>
      <c r="G1412" s="229"/>
      <c r="H1412" s="229"/>
      <c r="I1412" s="229"/>
      <c r="J1412" s="229"/>
      <c r="K1412" s="229"/>
      <c r="L1412" s="229"/>
      <c r="M1412" s="229"/>
      <c r="N1412" s="229"/>
      <c r="O1412" s="229"/>
      <c r="P1412" s="229"/>
      <c r="Q1412" s="229"/>
      <c r="R1412" s="229"/>
      <c r="S1412" s="229"/>
      <c r="T1412" s="229"/>
      <c r="U1412" s="229"/>
      <c r="V1412" s="229"/>
      <c r="W1412" s="229"/>
      <c r="X1412" s="229"/>
      <c r="Y1412" s="229"/>
      <c r="Z1412" s="229"/>
      <c r="AA1412" s="229"/>
      <c r="AB1412" s="229"/>
      <c r="AC1412" s="229"/>
      <c r="AD1412" s="229"/>
      <c r="AE1412" s="229"/>
      <c r="AF1412" s="229"/>
    </row>
    <row r="1413" spans="1:32">
      <c r="A1413" s="229"/>
      <c r="B1413" s="229"/>
      <c r="C1413" s="229"/>
      <c r="D1413" s="229"/>
      <c r="E1413" s="229"/>
      <c r="F1413" s="229"/>
      <c r="G1413" s="229"/>
      <c r="H1413" s="229"/>
      <c r="I1413" s="229"/>
      <c r="J1413" s="229"/>
      <c r="K1413" s="229"/>
      <c r="L1413" s="229"/>
      <c r="M1413" s="229"/>
      <c r="N1413" s="229"/>
      <c r="O1413" s="229"/>
      <c r="P1413" s="229"/>
      <c r="Q1413" s="229"/>
      <c r="R1413" s="229"/>
      <c r="S1413" s="229"/>
      <c r="T1413" s="229"/>
      <c r="U1413" s="229"/>
      <c r="V1413" s="229"/>
      <c r="W1413" s="229"/>
      <c r="X1413" s="229"/>
      <c r="Y1413" s="229"/>
      <c r="Z1413" s="229"/>
      <c r="AA1413" s="229"/>
      <c r="AB1413" s="229"/>
      <c r="AC1413" s="229"/>
      <c r="AD1413" s="229"/>
      <c r="AE1413" s="229"/>
      <c r="AF1413" s="229"/>
    </row>
    <row r="1414" spans="1:32">
      <c r="A1414" s="229"/>
      <c r="B1414" s="229"/>
      <c r="C1414" s="229"/>
      <c r="D1414" s="229"/>
      <c r="E1414" s="229"/>
      <c r="F1414" s="229"/>
      <c r="G1414" s="229"/>
      <c r="H1414" s="229"/>
      <c r="I1414" s="229"/>
      <c r="J1414" s="229"/>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229"/>
      <c r="AE1414" s="229"/>
      <c r="AF1414" s="229"/>
    </row>
    <row r="1415" spans="1:32">
      <c r="A1415" s="229"/>
      <c r="B1415" s="229"/>
      <c r="C1415" s="229"/>
      <c r="D1415" s="229"/>
      <c r="E1415" s="229"/>
      <c r="F1415" s="229"/>
      <c r="G1415" s="229"/>
      <c r="H1415" s="229"/>
      <c r="I1415" s="229"/>
      <c r="J1415" s="229"/>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229"/>
      <c r="AE1415" s="229"/>
      <c r="AF1415" s="229"/>
    </row>
    <row r="1416" spans="1:32">
      <c r="A1416" s="229"/>
      <c r="B1416" s="229"/>
      <c r="C1416" s="229"/>
      <c r="D1416" s="229"/>
      <c r="E1416" s="229"/>
      <c r="F1416" s="229"/>
      <c r="G1416" s="229"/>
      <c r="H1416" s="229"/>
      <c r="I1416" s="229"/>
      <c r="J1416" s="229"/>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229"/>
      <c r="AE1416" s="229"/>
      <c r="AF1416" s="229"/>
    </row>
    <row r="1417" spans="1:32">
      <c r="A1417" s="229"/>
      <c r="B1417" s="229"/>
      <c r="C1417" s="229"/>
      <c r="D1417" s="229"/>
      <c r="E1417" s="229"/>
      <c r="F1417" s="229"/>
      <c r="G1417" s="229"/>
      <c r="H1417" s="229"/>
      <c r="I1417" s="229"/>
      <c r="J1417" s="229"/>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229"/>
      <c r="AE1417" s="229"/>
      <c r="AF1417" s="229"/>
    </row>
    <row r="1418" spans="1:32">
      <c r="A1418" s="229"/>
      <c r="B1418" s="229"/>
      <c r="C1418" s="229"/>
      <c r="D1418" s="229"/>
      <c r="E1418" s="229"/>
      <c r="F1418" s="229"/>
      <c r="G1418" s="229"/>
      <c r="H1418" s="229"/>
      <c r="I1418" s="229"/>
      <c r="J1418" s="229"/>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229"/>
      <c r="AE1418" s="229"/>
      <c r="AF1418" s="229"/>
    </row>
    <row r="1419" spans="1:32">
      <c r="A1419" s="229"/>
      <c r="B1419" s="229"/>
      <c r="C1419" s="229"/>
      <c r="D1419" s="229"/>
      <c r="E1419" s="229"/>
      <c r="F1419" s="229"/>
      <c r="G1419" s="229"/>
      <c r="H1419" s="229"/>
      <c r="I1419" s="229"/>
      <c r="J1419" s="229"/>
      <c r="K1419" s="229"/>
      <c r="L1419" s="229"/>
      <c r="M1419" s="229"/>
      <c r="N1419" s="229"/>
      <c r="O1419" s="229"/>
      <c r="P1419" s="229"/>
      <c r="Q1419" s="229"/>
      <c r="R1419" s="229"/>
      <c r="S1419" s="229"/>
      <c r="T1419" s="229"/>
      <c r="U1419" s="229"/>
      <c r="V1419" s="229"/>
      <c r="W1419" s="229"/>
      <c r="X1419" s="229"/>
      <c r="Y1419" s="229"/>
      <c r="Z1419" s="229"/>
      <c r="AA1419" s="229"/>
      <c r="AB1419" s="229"/>
      <c r="AC1419" s="229"/>
      <c r="AD1419" s="229"/>
      <c r="AE1419" s="229"/>
      <c r="AF1419" s="229"/>
    </row>
    <row r="1420" spans="1:32">
      <c r="A1420" s="229"/>
      <c r="B1420" s="229"/>
      <c r="C1420" s="229"/>
      <c r="D1420" s="229"/>
      <c r="E1420" s="229"/>
      <c r="F1420" s="229"/>
      <c r="G1420" s="229"/>
      <c r="H1420" s="229"/>
      <c r="I1420" s="229"/>
      <c r="J1420" s="229"/>
      <c r="K1420" s="229"/>
      <c r="L1420" s="229"/>
      <c r="M1420" s="229"/>
      <c r="N1420" s="229"/>
      <c r="O1420" s="229"/>
      <c r="P1420" s="229"/>
      <c r="Q1420" s="229"/>
      <c r="R1420" s="229"/>
      <c r="S1420" s="229"/>
      <c r="T1420" s="229"/>
      <c r="U1420" s="229"/>
      <c r="V1420" s="229"/>
      <c r="W1420" s="229"/>
      <c r="X1420" s="229"/>
      <c r="Y1420" s="229"/>
      <c r="Z1420" s="229"/>
      <c r="AA1420" s="229"/>
      <c r="AB1420" s="229"/>
      <c r="AC1420" s="229"/>
      <c r="AD1420" s="229"/>
      <c r="AE1420" s="229"/>
      <c r="AF1420" s="229"/>
    </row>
    <row r="1421" spans="1:32">
      <c r="A1421" s="229"/>
      <c r="B1421" s="229"/>
      <c r="C1421" s="229"/>
      <c r="D1421" s="229"/>
      <c r="E1421" s="229"/>
      <c r="F1421" s="229"/>
      <c r="G1421" s="229"/>
      <c r="H1421" s="229"/>
      <c r="I1421" s="229"/>
      <c r="J1421" s="229"/>
      <c r="K1421" s="229"/>
      <c r="L1421" s="229"/>
      <c r="M1421" s="229"/>
      <c r="N1421" s="229"/>
      <c r="O1421" s="229"/>
      <c r="P1421" s="229"/>
      <c r="Q1421" s="229"/>
      <c r="R1421" s="229"/>
      <c r="S1421" s="229"/>
      <c r="T1421" s="229"/>
      <c r="U1421" s="229"/>
      <c r="V1421" s="229"/>
      <c r="W1421" s="229"/>
      <c r="X1421" s="229"/>
      <c r="Y1421" s="229"/>
      <c r="Z1421" s="229"/>
      <c r="AA1421" s="229"/>
      <c r="AB1421" s="229"/>
      <c r="AC1421" s="229"/>
      <c r="AD1421" s="229"/>
      <c r="AE1421" s="229"/>
      <c r="AF1421" s="229"/>
    </row>
    <row r="1422" spans="1:32">
      <c r="A1422" s="229"/>
      <c r="B1422" s="229"/>
      <c r="C1422" s="229"/>
      <c r="D1422" s="229"/>
      <c r="E1422" s="229"/>
      <c r="F1422" s="229"/>
      <c r="G1422" s="229"/>
      <c r="H1422" s="229"/>
      <c r="I1422" s="229"/>
      <c r="J1422" s="229"/>
      <c r="K1422" s="229"/>
      <c r="L1422" s="229"/>
      <c r="M1422" s="229"/>
      <c r="N1422" s="229"/>
      <c r="O1422" s="229"/>
      <c r="P1422" s="229"/>
      <c r="Q1422" s="229"/>
      <c r="R1422" s="229"/>
      <c r="S1422" s="229"/>
      <c r="T1422" s="229"/>
      <c r="U1422" s="229"/>
      <c r="V1422" s="229"/>
      <c r="W1422" s="229"/>
      <c r="X1422" s="229"/>
      <c r="Y1422" s="229"/>
      <c r="Z1422" s="229"/>
      <c r="AA1422" s="229"/>
      <c r="AB1422" s="229"/>
      <c r="AC1422" s="229"/>
      <c r="AD1422" s="229"/>
      <c r="AE1422" s="229"/>
      <c r="AF1422" s="229"/>
    </row>
    <row r="1423" spans="1:32">
      <c r="A1423" s="229"/>
      <c r="B1423" s="229"/>
      <c r="C1423" s="229"/>
      <c r="D1423" s="229"/>
      <c r="E1423" s="229"/>
      <c r="F1423" s="229"/>
      <c r="G1423" s="229"/>
      <c r="H1423" s="229"/>
      <c r="I1423" s="229"/>
      <c r="J1423" s="229"/>
      <c r="K1423" s="229"/>
      <c r="L1423" s="229"/>
      <c r="M1423" s="229"/>
      <c r="N1423" s="229"/>
      <c r="O1423" s="229"/>
      <c r="P1423" s="229"/>
      <c r="Q1423" s="229"/>
      <c r="R1423" s="229"/>
      <c r="S1423" s="229"/>
      <c r="T1423" s="229"/>
      <c r="U1423" s="229"/>
      <c r="V1423" s="229"/>
      <c r="W1423" s="229"/>
      <c r="X1423" s="229"/>
      <c r="Y1423" s="229"/>
      <c r="Z1423" s="229"/>
      <c r="AA1423" s="229"/>
      <c r="AB1423" s="229"/>
      <c r="AC1423" s="229"/>
      <c r="AD1423" s="229"/>
      <c r="AE1423" s="229"/>
      <c r="AF1423" s="229"/>
    </row>
    <row r="1424" spans="1:32">
      <c r="A1424" s="229"/>
      <c r="B1424" s="229"/>
      <c r="C1424" s="229"/>
      <c r="D1424" s="229"/>
      <c r="E1424" s="229"/>
      <c r="F1424" s="229"/>
      <c r="G1424" s="229"/>
      <c r="H1424" s="229"/>
      <c r="I1424" s="229"/>
      <c r="J1424" s="229"/>
      <c r="K1424" s="229"/>
      <c r="L1424" s="229"/>
      <c r="M1424" s="229"/>
      <c r="N1424" s="229"/>
      <c r="O1424" s="229"/>
      <c r="P1424" s="229"/>
      <c r="Q1424" s="229"/>
      <c r="R1424" s="229"/>
      <c r="S1424" s="229"/>
      <c r="T1424" s="229"/>
      <c r="U1424" s="229"/>
      <c r="V1424" s="229"/>
      <c r="W1424" s="229"/>
      <c r="X1424" s="229"/>
      <c r="Y1424" s="229"/>
      <c r="Z1424" s="229"/>
      <c r="AA1424" s="229"/>
      <c r="AB1424" s="229"/>
      <c r="AC1424" s="229"/>
      <c r="AD1424" s="229"/>
      <c r="AE1424" s="229"/>
      <c r="AF1424" s="229"/>
    </row>
    <row r="1425" spans="1:32">
      <c r="A1425" s="229"/>
      <c r="B1425" s="229"/>
      <c r="C1425" s="229"/>
      <c r="D1425" s="229"/>
      <c r="E1425" s="229"/>
      <c r="F1425" s="229"/>
      <c r="G1425" s="229"/>
      <c r="H1425" s="229"/>
      <c r="I1425" s="229"/>
      <c r="J1425" s="229"/>
      <c r="K1425" s="229"/>
      <c r="L1425" s="229"/>
      <c r="M1425" s="229"/>
      <c r="N1425" s="229"/>
      <c r="O1425" s="229"/>
      <c r="P1425" s="229"/>
      <c r="Q1425" s="229"/>
      <c r="R1425" s="229"/>
      <c r="S1425" s="229"/>
      <c r="T1425" s="229"/>
      <c r="U1425" s="229"/>
      <c r="V1425" s="229"/>
      <c r="W1425" s="229"/>
      <c r="X1425" s="229"/>
      <c r="Y1425" s="229"/>
      <c r="Z1425" s="229"/>
      <c r="AA1425" s="229"/>
      <c r="AB1425" s="229"/>
      <c r="AC1425" s="229"/>
      <c r="AD1425" s="229"/>
      <c r="AE1425" s="229"/>
      <c r="AF1425" s="229"/>
    </row>
    <row r="1426" spans="1:32">
      <c r="A1426" s="229"/>
      <c r="B1426" s="229"/>
      <c r="C1426" s="229"/>
      <c r="D1426" s="229"/>
      <c r="E1426" s="229"/>
      <c r="F1426" s="229"/>
      <c r="G1426" s="229"/>
      <c r="H1426" s="229"/>
      <c r="I1426" s="229"/>
      <c r="J1426" s="229"/>
      <c r="K1426" s="229"/>
      <c r="L1426" s="229"/>
      <c r="M1426" s="229"/>
      <c r="N1426" s="229"/>
      <c r="O1426" s="229"/>
      <c r="P1426" s="229"/>
      <c r="Q1426" s="229"/>
      <c r="R1426" s="229"/>
      <c r="S1426" s="229"/>
      <c r="T1426" s="229"/>
      <c r="U1426" s="229"/>
      <c r="V1426" s="229"/>
      <c r="W1426" s="229"/>
      <c r="X1426" s="229"/>
      <c r="Y1426" s="229"/>
      <c r="Z1426" s="229"/>
      <c r="AA1426" s="229"/>
      <c r="AB1426" s="229"/>
      <c r="AC1426" s="229"/>
      <c r="AD1426" s="229"/>
      <c r="AE1426" s="229"/>
      <c r="AF1426" s="229"/>
    </row>
    <row r="1427" spans="1:32">
      <c r="A1427" s="229"/>
      <c r="B1427" s="229"/>
      <c r="C1427" s="229"/>
      <c r="D1427" s="229"/>
      <c r="E1427" s="229"/>
      <c r="F1427" s="229"/>
      <c r="G1427" s="229"/>
      <c r="H1427" s="229"/>
      <c r="I1427" s="229"/>
      <c r="J1427" s="229"/>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229"/>
      <c r="AE1427" s="229"/>
      <c r="AF1427" s="229"/>
    </row>
    <row r="1428" spans="1:32">
      <c r="A1428" s="229"/>
      <c r="B1428" s="229"/>
      <c r="C1428" s="229"/>
      <c r="D1428" s="229"/>
      <c r="E1428" s="229"/>
      <c r="F1428" s="229"/>
      <c r="G1428" s="229"/>
      <c r="H1428" s="229"/>
      <c r="I1428" s="229"/>
      <c r="J1428" s="229"/>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229"/>
      <c r="AE1428" s="229"/>
      <c r="AF1428" s="229"/>
    </row>
    <row r="1429" spans="1:32">
      <c r="A1429" s="229"/>
      <c r="B1429" s="229"/>
      <c r="C1429" s="229"/>
      <c r="D1429" s="229"/>
      <c r="E1429" s="229"/>
      <c r="F1429" s="229"/>
      <c r="G1429" s="229"/>
      <c r="H1429" s="229"/>
      <c r="I1429" s="229"/>
      <c r="J1429" s="229"/>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229"/>
      <c r="AE1429" s="229"/>
      <c r="AF1429" s="229"/>
    </row>
    <row r="1430" spans="1:32">
      <c r="A1430" s="229"/>
      <c r="B1430" s="229"/>
      <c r="C1430" s="229"/>
      <c r="D1430" s="229"/>
      <c r="E1430" s="229"/>
      <c r="F1430" s="229"/>
      <c r="G1430" s="229"/>
      <c r="H1430" s="229"/>
      <c r="I1430" s="229"/>
      <c r="J1430" s="229"/>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229"/>
      <c r="AE1430" s="229"/>
      <c r="AF1430" s="229"/>
    </row>
    <row r="1431" spans="1:32">
      <c r="A1431" s="229"/>
      <c r="B1431" s="229"/>
      <c r="C1431" s="229"/>
      <c r="D1431" s="229"/>
      <c r="E1431" s="229"/>
      <c r="F1431" s="229"/>
      <c r="G1431" s="229"/>
      <c r="H1431" s="229"/>
      <c r="I1431" s="229"/>
      <c r="J1431" s="229"/>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229"/>
      <c r="AE1431" s="229"/>
      <c r="AF1431" s="229"/>
    </row>
    <row r="1432" spans="1:32">
      <c r="A1432" s="229"/>
      <c r="B1432" s="229"/>
      <c r="C1432" s="229"/>
      <c r="D1432" s="229"/>
      <c r="E1432" s="229"/>
      <c r="F1432" s="229"/>
      <c r="G1432" s="229"/>
      <c r="H1432" s="229"/>
      <c r="I1432" s="229"/>
      <c r="J1432" s="229"/>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229"/>
      <c r="AE1432" s="229"/>
      <c r="AF1432" s="229"/>
    </row>
    <row r="1433" spans="1:32">
      <c r="A1433" s="229"/>
      <c r="B1433" s="229"/>
      <c r="C1433" s="229"/>
      <c r="D1433" s="229"/>
      <c r="E1433" s="229"/>
      <c r="F1433" s="229"/>
      <c r="G1433" s="229"/>
      <c r="H1433" s="229"/>
      <c r="I1433" s="229"/>
      <c r="J1433" s="229"/>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229"/>
      <c r="AE1433" s="229"/>
      <c r="AF1433" s="229"/>
    </row>
    <row r="1434" spans="1:32">
      <c r="A1434" s="229"/>
      <c r="B1434" s="229"/>
      <c r="C1434" s="229"/>
      <c r="D1434" s="229"/>
      <c r="E1434" s="229"/>
      <c r="F1434" s="229"/>
      <c r="G1434" s="229"/>
      <c r="H1434" s="229"/>
      <c r="I1434" s="229"/>
      <c r="J1434" s="229"/>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229"/>
      <c r="AE1434" s="229"/>
      <c r="AF1434" s="229"/>
    </row>
    <row r="1435" spans="1:32">
      <c r="A1435" s="229"/>
      <c r="B1435" s="229"/>
      <c r="C1435" s="229"/>
      <c r="D1435" s="229"/>
      <c r="E1435" s="229"/>
      <c r="F1435" s="229"/>
      <c r="G1435" s="229"/>
      <c r="H1435" s="229"/>
      <c r="I1435" s="229"/>
      <c r="J1435" s="229"/>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229"/>
      <c r="AE1435" s="229"/>
      <c r="AF1435" s="229"/>
    </row>
    <row r="1436" spans="1:32">
      <c r="A1436" s="229"/>
      <c r="B1436" s="229"/>
      <c r="C1436" s="229"/>
      <c r="D1436" s="229"/>
      <c r="E1436" s="229"/>
      <c r="F1436" s="229"/>
      <c r="G1436" s="229"/>
      <c r="H1436" s="229"/>
      <c r="I1436" s="229"/>
      <c r="J1436" s="229"/>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229"/>
      <c r="AE1436" s="229"/>
      <c r="AF1436" s="229"/>
    </row>
    <row r="1437" spans="1:32">
      <c r="A1437" s="229"/>
      <c r="B1437" s="229"/>
      <c r="C1437" s="229"/>
      <c r="D1437" s="229"/>
      <c r="E1437" s="229"/>
      <c r="F1437" s="229"/>
      <c r="G1437" s="229"/>
      <c r="H1437" s="229"/>
      <c r="I1437" s="229"/>
      <c r="J1437" s="229"/>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229"/>
      <c r="AE1437" s="229"/>
      <c r="AF1437" s="229"/>
    </row>
    <row r="1438" spans="1:32">
      <c r="A1438" s="229"/>
      <c r="B1438" s="229"/>
      <c r="C1438" s="229"/>
      <c r="D1438" s="229"/>
      <c r="E1438" s="229"/>
      <c r="F1438" s="229"/>
      <c r="G1438" s="229"/>
      <c r="H1438" s="229"/>
      <c r="I1438" s="229"/>
      <c r="J1438" s="229"/>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229"/>
      <c r="AE1438" s="229"/>
      <c r="AF1438" s="229"/>
    </row>
    <row r="1439" spans="1:32">
      <c r="A1439" s="229"/>
      <c r="B1439" s="229"/>
      <c r="C1439" s="229"/>
      <c r="D1439" s="229"/>
      <c r="E1439" s="229"/>
      <c r="F1439" s="229"/>
      <c r="G1439" s="229"/>
      <c r="H1439" s="229"/>
      <c r="I1439" s="229"/>
      <c r="J1439" s="229"/>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229"/>
      <c r="AE1439" s="229"/>
      <c r="AF1439" s="229"/>
    </row>
    <row r="1440" spans="1:32">
      <c r="A1440" s="229"/>
      <c r="B1440" s="229"/>
      <c r="C1440" s="229"/>
      <c r="D1440" s="229"/>
      <c r="E1440" s="229"/>
      <c r="F1440" s="229"/>
      <c r="G1440" s="229"/>
      <c r="H1440" s="229"/>
      <c r="I1440" s="229"/>
      <c r="J1440" s="229"/>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229"/>
      <c r="AE1440" s="229"/>
      <c r="AF1440" s="229"/>
    </row>
    <row r="1441" spans="1:32">
      <c r="A1441" s="229"/>
      <c r="B1441" s="229"/>
      <c r="C1441" s="229"/>
      <c r="D1441" s="229"/>
      <c r="E1441" s="229"/>
      <c r="F1441" s="229"/>
      <c r="G1441" s="229"/>
      <c r="H1441" s="229"/>
      <c r="I1441" s="229"/>
      <c r="J1441" s="229"/>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229"/>
      <c r="AE1441" s="229"/>
      <c r="AF1441" s="229"/>
    </row>
    <row r="1442" spans="1:32">
      <c r="A1442" s="229"/>
      <c r="B1442" s="229"/>
      <c r="C1442" s="229"/>
      <c r="D1442" s="229"/>
      <c r="E1442" s="229"/>
      <c r="F1442" s="229"/>
      <c r="G1442" s="229"/>
      <c r="H1442" s="229"/>
      <c r="I1442" s="229"/>
      <c r="J1442" s="229"/>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229"/>
      <c r="AE1442" s="229"/>
      <c r="AF1442" s="229"/>
    </row>
    <row r="1443" spans="1:32">
      <c r="A1443" s="229"/>
      <c r="B1443" s="229"/>
      <c r="C1443" s="229"/>
      <c r="D1443" s="229"/>
      <c r="E1443" s="229"/>
      <c r="F1443" s="229"/>
      <c r="G1443" s="229"/>
      <c r="H1443" s="229"/>
      <c r="I1443" s="229"/>
      <c r="J1443" s="229"/>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229"/>
      <c r="AE1443" s="229"/>
      <c r="AF1443" s="229"/>
    </row>
    <row r="1444" spans="1:32">
      <c r="A1444" s="229"/>
      <c r="B1444" s="229"/>
      <c r="C1444" s="229"/>
      <c r="D1444" s="229"/>
      <c r="E1444" s="229"/>
      <c r="F1444" s="229"/>
      <c r="G1444" s="229"/>
      <c r="H1444" s="229"/>
      <c r="I1444" s="229"/>
      <c r="J1444" s="229"/>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229"/>
      <c r="AE1444" s="229"/>
      <c r="AF1444" s="229"/>
    </row>
    <row r="1445" spans="1:32">
      <c r="A1445" s="229"/>
      <c r="B1445" s="229"/>
      <c r="C1445" s="229"/>
      <c r="D1445" s="229"/>
      <c r="E1445" s="229"/>
      <c r="F1445" s="229"/>
      <c r="G1445" s="229"/>
      <c r="H1445" s="229"/>
      <c r="I1445" s="229"/>
      <c r="J1445" s="229"/>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229"/>
      <c r="AE1445" s="229"/>
      <c r="AF1445" s="229"/>
    </row>
    <row r="1446" spans="1:32">
      <c r="A1446" s="229"/>
      <c r="B1446" s="229"/>
      <c r="C1446" s="229"/>
      <c r="D1446" s="229"/>
      <c r="E1446" s="229"/>
      <c r="F1446" s="229"/>
      <c r="G1446" s="229"/>
      <c r="H1446" s="229"/>
      <c r="I1446" s="229"/>
      <c r="J1446" s="229"/>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229"/>
      <c r="AE1446" s="229"/>
      <c r="AF1446" s="229"/>
    </row>
    <row r="1447" spans="1:32">
      <c r="A1447" s="229"/>
      <c r="B1447" s="229"/>
      <c r="C1447" s="229"/>
      <c r="D1447" s="229"/>
      <c r="E1447" s="229"/>
      <c r="F1447" s="229"/>
      <c r="G1447" s="229"/>
      <c r="H1447" s="229"/>
      <c r="I1447" s="229"/>
      <c r="J1447" s="229"/>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229"/>
      <c r="AE1447" s="229"/>
      <c r="AF1447" s="229"/>
    </row>
    <row r="1448" spans="1:32">
      <c r="A1448" s="229"/>
      <c r="B1448" s="229"/>
      <c r="C1448" s="229"/>
      <c r="D1448" s="229"/>
      <c r="E1448" s="229"/>
      <c r="F1448" s="229"/>
      <c r="G1448" s="229"/>
      <c r="H1448" s="229"/>
      <c r="I1448" s="229"/>
      <c r="J1448" s="229"/>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229"/>
      <c r="AE1448" s="229"/>
      <c r="AF1448" s="229"/>
    </row>
    <row r="1449" spans="1:32">
      <c r="A1449" s="229"/>
      <c r="B1449" s="229"/>
      <c r="C1449" s="229"/>
      <c r="D1449" s="229"/>
      <c r="E1449" s="229"/>
      <c r="F1449" s="229"/>
      <c r="G1449" s="229"/>
      <c r="H1449" s="229"/>
      <c r="I1449" s="229"/>
      <c r="J1449" s="229"/>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229"/>
      <c r="AE1449" s="229"/>
      <c r="AF1449" s="229"/>
    </row>
    <row r="1450" spans="1:32">
      <c r="A1450" s="229"/>
      <c r="B1450" s="229"/>
      <c r="C1450" s="229"/>
      <c r="D1450" s="229"/>
      <c r="E1450" s="229"/>
      <c r="F1450" s="229"/>
      <c r="G1450" s="229"/>
      <c r="H1450" s="229"/>
      <c r="I1450" s="229"/>
      <c r="J1450" s="229"/>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229"/>
      <c r="AE1450" s="229"/>
      <c r="AF1450" s="229"/>
    </row>
    <row r="1451" spans="1:32">
      <c r="A1451" s="229"/>
      <c r="B1451" s="229"/>
      <c r="C1451" s="229"/>
      <c r="D1451" s="229"/>
      <c r="E1451" s="229"/>
      <c r="F1451" s="229"/>
      <c r="G1451" s="229"/>
      <c r="H1451" s="229"/>
      <c r="I1451" s="229"/>
      <c r="J1451" s="229"/>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229"/>
      <c r="AE1451" s="229"/>
      <c r="AF1451" s="229"/>
    </row>
    <row r="1452" spans="1:32">
      <c r="A1452" s="229"/>
      <c r="B1452" s="229"/>
      <c r="C1452" s="229"/>
      <c r="D1452" s="229"/>
      <c r="E1452" s="229"/>
      <c r="F1452" s="229"/>
      <c r="G1452" s="229"/>
      <c r="H1452" s="229"/>
      <c r="I1452" s="229"/>
      <c r="J1452" s="229"/>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229"/>
      <c r="AE1452" s="229"/>
      <c r="AF1452" s="229"/>
    </row>
    <row r="1453" spans="1:32">
      <c r="A1453" s="229"/>
      <c r="B1453" s="229"/>
      <c r="C1453" s="229"/>
      <c r="D1453" s="229"/>
      <c r="E1453" s="229"/>
      <c r="F1453" s="229"/>
      <c r="G1453" s="229"/>
      <c r="H1453" s="229"/>
      <c r="I1453" s="229"/>
      <c r="J1453" s="229"/>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229"/>
      <c r="AE1453" s="229"/>
      <c r="AF1453" s="229"/>
    </row>
    <row r="1454" spans="1:32">
      <c r="A1454" s="229"/>
      <c r="B1454" s="229"/>
      <c r="C1454" s="229"/>
      <c r="D1454" s="229"/>
      <c r="E1454" s="229"/>
      <c r="F1454" s="229"/>
      <c r="G1454" s="229"/>
      <c r="H1454" s="229"/>
      <c r="I1454" s="229"/>
      <c r="J1454" s="229"/>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229"/>
      <c r="AE1454" s="229"/>
      <c r="AF1454" s="229"/>
    </row>
    <row r="1455" spans="1:32">
      <c r="A1455" s="229"/>
      <c r="B1455" s="229"/>
      <c r="C1455" s="229"/>
      <c r="D1455" s="229"/>
      <c r="E1455" s="229"/>
      <c r="F1455" s="229"/>
      <c r="G1455" s="229"/>
      <c r="H1455" s="229"/>
      <c r="I1455" s="229"/>
      <c r="J1455" s="229"/>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229"/>
      <c r="AE1455" s="229"/>
      <c r="AF1455" s="229"/>
    </row>
    <row r="1456" spans="1:32">
      <c r="A1456" s="229"/>
      <c r="B1456" s="229"/>
      <c r="C1456" s="229"/>
      <c r="D1456" s="229"/>
      <c r="E1456" s="229"/>
      <c r="F1456" s="229"/>
      <c r="G1456" s="229"/>
      <c r="H1456" s="229"/>
      <c r="I1456" s="229"/>
      <c r="J1456" s="229"/>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229"/>
      <c r="AE1456" s="229"/>
      <c r="AF1456" s="229"/>
    </row>
    <row r="1457" spans="1:32">
      <c r="A1457" s="229"/>
      <c r="B1457" s="229"/>
      <c r="C1457" s="229"/>
      <c r="D1457" s="229"/>
      <c r="E1457" s="229"/>
      <c r="F1457" s="229"/>
      <c r="G1457" s="229"/>
      <c r="H1457" s="229"/>
      <c r="I1457" s="229"/>
      <c r="J1457" s="229"/>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229"/>
      <c r="AE1457" s="229"/>
      <c r="AF1457" s="229"/>
    </row>
    <row r="1458" spans="1:32">
      <c r="A1458" s="229"/>
      <c r="B1458" s="229"/>
      <c r="C1458" s="229"/>
      <c r="D1458" s="229"/>
      <c r="E1458" s="229"/>
      <c r="F1458" s="229"/>
      <c r="G1458" s="229"/>
      <c r="H1458" s="229"/>
      <c r="I1458" s="229"/>
      <c r="J1458" s="229"/>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229"/>
      <c r="AE1458" s="229"/>
      <c r="AF1458" s="229"/>
    </row>
    <row r="1459" spans="1:32">
      <c r="A1459" s="229"/>
      <c r="B1459" s="229"/>
      <c r="C1459" s="229"/>
      <c r="D1459" s="229"/>
      <c r="E1459" s="229"/>
      <c r="F1459" s="229"/>
      <c r="G1459" s="229"/>
      <c r="H1459" s="229"/>
      <c r="I1459" s="229"/>
      <c r="J1459" s="229"/>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229"/>
      <c r="AE1459" s="229"/>
      <c r="AF1459" s="229"/>
    </row>
    <row r="1460" spans="1:32">
      <c r="A1460" s="229"/>
      <c r="B1460" s="229"/>
      <c r="C1460" s="229"/>
      <c r="D1460" s="229"/>
      <c r="E1460" s="229"/>
      <c r="F1460" s="229"/>
      <c r="G1460" s="229"/>
      <c r="H1460" s="229"/>
      <c r="I1460" s="229"/>
      <c r="J1460" s="229"/>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row>
    <row r="1461" spans="1:32">
      <c r="A1461" s="229"/>
      <c r="B1461" s="229"/>
      <c r="C1461" s="229"/>
      <c r="D1461" s="229"/>
      <c r="E1461" s="229"/>
      <c r="F1461" s="229"/>
      <c r="G1461" s="229"/>
      <c r="H1461" s="229"/>
      <c r="I1461" s="229"/>
      <c r="J1461" s="229"/>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229"/>
      <c r="AE1461" s="229"/>
      <c r="AF1461" s="229"/>
    </row>
    <row r="1462" spans="1:32">
      <c r="A1462" s="229"/>
      <c r="B1462" s="229"/>
      <c r="C1462" s="229"/>
      <c r="D1462" s="229"/>
      <c r="E1462" s="229"/>
      <c r="F1462" s="229"/>
      <c r="G1462" s="229"/>
      <c r="H1462" s="229"/>
      <c r="I1462" s="229"/>
      <c r="J1462" s="229"/>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229"/>
      <c r="AE1462" s="229"/>
      <c r="AF1462" s="229"/>
    </row>
    <row r="1463" spans="1:32">
      <c r="A1463" s="229"/>
      <c r="B1463" s="229"/>
      <c r="C1463" s="229"/>
      <c r="D1463" s="229"/>
      <c r="E1463" s="229"/>
      <c r="F1463" s="229"/>
      <c r="G1463" s="229"/>
      <c r="H1463" s="229"/>
      <c r="I1463" s="229"/>
      <c r="J1463" s="229"/>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229"/>
      <c r="AE1463" s="229"/>
      <c r="AF1463" s="229"/>
    </row>
    <row r="1464" spans="1:32">
      <c r="A1464" s="229"/>
      <c r="B1464" s="229"/>
      <c r="C1464" s="229"/>
      <c r="D1464" s="229"/>
      <c r="E1464" s="229"/>
      <c r="F1464" s="229"/>
      <c r="G1464" s="229"/>
      <c r="H1464" s="229"/>
      <c r="I1464" s="229"/>
      <c r="J1464" s="229"/>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229"/>
      <c r="AE1464" s="229"/>
      <c r="AF1464" s="229"/>
    </row>
    <row r="1465" spans="1:32">
      <c r="A1465" s="229"/>
      <c r="B1465" s="229"/>
      <c r="C1465" s="229"/>
      <c r="D1465" s="229"/>
      <c r="E1465" s="229"/>
      <c r="F1465" s="229"/>
      <c r="G1465" s="229"/>
      <c r="H1465" s="229"/>
      <c r="I1465" s="229"/>
      <c r="J1465" s="229"/>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229"/>
      <c r="AE1465" s="229"/>
      <c r="AF1465" s="229"/>
    </row>
    <row r="1466" spans="1:32">
      <c r="A1466" s="229"/>
      <c r="B1466" s="229"/>
      <c r="C1466" s="229"/>
      <c r="D1466" s="229"/>
      <c r="E1466" s="229"/>
      <c r="F1466" s="229"/>
      <c r="G1466" s="229"/>
      <c r="H1466" s="229"/>
      <c r="I1466" s="229"/>
      <c r="J1466" s="229"/>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229"/>
      <c r="AE1466" s="229"/>
      <c r="AF1466" s="229"/>
    </row>
    <row r="1467" spans="1:32">
      <c r="A1467" s="229"/>
      <c r="B1467" s="229"/>
      <c r="C1467" s="229"/>
      <c r="D1467" s="229"/>
      <c r="E1467" s="229"/>
      <c r="F1467" s="229"/>
      <c r="G1467" s="229"/>
      <c r="H1467" s="229"/>
      <c r="I1467" s="229"/>
      <c r="J1467" s="229"/>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229"/>
      <c r="AE1467" s="229"/>
      <c r="AF1467" s="229"/>
    </row>
    <row r="1468" spans="1:32">
      <c r="A1468" s="229"/>
      <c r="B1468" s="229"/>
      <c r="C1468" s="229"/>
      <c r="D1468" s="229"/>
      <c r="E1468" s="229"/>
      <c r="F1468" s="229"/>
      <c r="G1468" s="229"/>
      <c r="H1468" s="229"/>
      <c r="I1468" s="229"/>
      <c r="J1468" s="229"/>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229"/>
      <c r="AE1468" s="229"/>
      <c r="AF1468" s="229"/>
    </row>
    <row r="1469" spans="1:32">
      <c r="A1469" s="229"/>
      <c r="B1469" s="229"/>
      <c r="C1469" s="229"/>
      <c r="D1469" s="229"/>
      <c r="E1469" s="229"/>
      <c r="F1469" s="229"/>
      <c r="G1469" s="229"/>
      <c r="H1469" s="229"/>
      <c r="I1469" s="229"/>
      <c r="J1469" s="229"/>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229"/>
      <c r="AE1469" s="229"/>
      <c r="AF1469" s="229"/>
    </row>
    <row r="1470" spans="1:32">
      <c r="A1470" s="229"/>
      <c r="B1470" s="229"/>
      <c r="C1470" s="229"/>
      <c r="D1470" s="229"/>
      <c r="E1470" s="229"/>
      <c r="F1470" s="229"/>
      <c r="G1470" s="229"/>
      <c r="H1470" s="229"/>
      <c r="I1470" s="229"/>
      <c r="J1470" s="229"/>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229"/>
      <c r="AE1470" s="229"/>
      <c r="AF1470" s="229"/>
    </row>
    <row r="1471" spans="1:32">
      <c r="A1471" s="229"/>
      <c r="B1471" s="229"/>
      <c r="C1471" s="229"/>
      <c r="D1471" s="229"/>
      <c r="E1471" s="229"/>
      <c r="F1471" s="229"/>
      <c r="G1471" s="229"/>
      <c r="H1471" s="229"/>
      <c r="I1471" s="229"/>
      <c r="J1471" s="229"/>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229"/>
      <c r="AE1471" s="229"/>
      <c r="AF1471" s="229"/>
    </row>
    <row r="1472" spans="1:32">
      <c r="A1472" s="229"/>
      <c r="B1472" s="229"/>
      <c r="C1472" s="229"/>
      <c r="D1472" s="229"/>
      <c r="E1472" s="229"/>
      <c r="F1472" s="229"/>
      <c r="G1472" s="229"/>
      <c r="H1472" s="229"/>
      <c r="I1472" s="229"/>
      <c r="J1472" s="229"/>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229"/>
      <c r="AE1472" s="229"/>
      <c r="AF1472" s="229"/>
    </row>
    <row r="1473" spans="1:32">
      <c r="A1473" s="229"/>
      <c r="B1473" s="229"/>
      <c r="C1473" s="229"/>
      <c r="D1473" s="229"/>
      <c r="E1473" s="229"/>
      <c r="F1473" s="229"/>
      <c r="G1473" s="229"/>
      <c r="H1473" s="229"/>
      <c r="I1473" s="229"/>
      <c r="J1473" s="229"/>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229"/>
      <c r="AE1473" s="229"/>
      <c r="AF1473" s="229"/>
    </row>
    <row r="1474" spans="1:32">
      <c r="A1474" s="229"/>
      <c r="B1474" s="229"/>
      <c r="C1474" s="229"/>
      <c r="D1474" s="229"/>
      <c r="E1474" s="229"/>
      <c r="F1474" s="229"/>
      <c r="G1474" s="229"/>
      <c r="H1474" s="229"/>
      <c r="I1474" s="229"/>
      <c r="J1474" s="229"/>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229"/>
      <c r="AE1474" s="229"/>
      <c r="AF1474" s="229"/>
    </row>
    <row r="1475" spans="1:32">
      <c r="A1475" s="229"/>
      <c r="B1475" s="229"/>
      <c r="C1475" s="229"/>
      <c r="D1475" s="229"/>
      <c r="E1475" s="229"/>
      <c r="F1475" s="229"/>
      <c r="G1475" s="229"/>
      <c r="H1475" s="229"/>
      <c r="I1475" s="229"/>
      <c r="J1475" s="229"/>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229"/>
      <c r="AE1475" s="229"/>
      <c r="AF1475" s="229"/>
    </row>
    <row r="1476" spans="1:32">
      <c r="A1476" s="229"/>
      <c r="B1476" s="229"/>
      <c r="C1476" s="229"/>
      <c r="D1476" s="229"/>
      <c r="E1476" s="229"/>
      <c r="F1476" s="229"/>
      <c r="G1476" s="229"/>
      <c r="H1476" s="229"/>
      <c r="I1476" s="229"/>
      <c r="J1476" s="229"/>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229"/>
      <c r="AE1476" s="229"/>
      <c r="AF1476" s="229"/>
    </row>
    <row r="1477" spans="1:32">
      <c r="A1477" s="229"/>
      <c r="B1477" s="229"/>
      <c r="C1477" s="229"/>
      <c r="D1477" s="229"/>
      <c r="E1477" s="229"/>
      <c r="F1477" s="229"/>
      <c r="G1477" s="229"/>
      <c r="H1477" s="229"/>
      <c r="I1477" s="229"/>
      <c r="J1477" s="229"/>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229"/>
      <c r="AE1477" s="229"/>
      <c r="AF1477" s="229"/>
    </row>
    <row r="1478" spans="1:32">
      <c r="A1478" s="229"/>
      <c r="B1478" s="229"/>
      <c r="C1478" s="229"/>
      <c r="D1478" s="229"/>
      <c r="E1478" s="229"/>
      <c r="F1478" s="229"/>
      <c r="G1478" s="229"/>
      <c r="H1478" s="229"/>
      <c r="I1478" s="229"/>
      <c r="J1478" s="229"/>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229"/>
      <c r="AE1478" s="229"/>
      <c r="AF1478" s="229"/>
    </row>
    <row r="1479" spans="1:32">
      <c r="A1479" s="229"/>
      <c r="B1479" s="229"/>
      <c r="C1479" s="229"/>
      <c r="D1479" s="229"/>
      <c r="E1479" s="229"/>
      <c r="F1479" s="229"/>
      <c r="G1479" s="229"/>
      <c r="H1479" s="229"/>
      <c r="I1479" s="229"/>
      <c r="J1479" s="229"/>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229"/>
      <c r="AE1479" s="229"/>
      <c r="AF1479" s="229"/>
    </row>
    <row r="1480" spans="1:32">
      <c r="A1480" s="229"/>
      <c r="B1480" s="229"/>
      <c r="C1480" s="229"/>
      <c r="D1480" s="229"/>
      <c r="E1480" s="229"/>
      <c r="F1480" s="229"/>
      <c r="G1480" s="229"/>
      <c r="H1480" s="229"/>
      <c r="I1480" s="229"/>
      <c r="J1480" s="229"/>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229"/>
      <c r="AE1480" s="229"/>
      <c r="AF1480" s="229"/>
    </row>
    <row r="1481" spans="1:32">
      <c r="A1481" s="229"/>
      <c r="B1481" s="229"/>
      <c r="C1481" s="229"/>
      <c r="D1481" s="229"/>
      <c r="E1481" s="229"/>
      <c r="F1481" s="229"/>
      <c r="G1481" s="229"/>
      <c r="H1481" s="229"/>
      <c r="I1481" s="229"/>
      <c r="J1481" s="229"/>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229"/>
      <c r="AE1481" s="229"/>
      <c r="AF1481" s="229"/>
    </row>
    <row r="1482" spans="1:32">
      <c r="A1482" s="229"/>
      <c r="B1482" s="229"/>
      <c r="C1482" s="229"/>
      <c r="D1482" s="229"/>
      <c r="E1482" s="229"/>
      <c r="F1482" s="229"/>
      <c r="G1482" s="229"/>
      <c r="H1482" s="229"/>
      <c r="I1482" s="229"/>
      <c r="J1482" s="229"/>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229"/>
      <c r="AE1482" s="229"/>
      <c r="AF1482" s="229"/>
    </row>
    <row r="1483" spans="1:32">
      <c r="A1483" s="229"/>
      <c r="B1483" s="229"/>
      <c r="C1483" s="229"/>
      <c r="D1483" s="229"/>
      <c r="E1483" s="229"/>
      <c r="F1483" s="229"/>
      <c r="G1483" s="229"/>
      <c r="H1483" s="229"/>
      <c r="I1483" s="229"/>
      <c r="J1483" s="229"/>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229"/>
      <c r="AE1483" s="229"/>
      <c r="AF1483" s="229"/>
    </row>
    <row r="1484" spans="1:32">
      <c r="A1484" s="229"/>
      <c r="B1484" s="229"/>
      <c r="C1484" s="229"/>
      <c r="D1484" s="229"/>
      <c r="E1484" s="229"/>
      <c r="F1484" s="229"/>
      <c r="G1484" s="229"/>
      <c r="H1484" s="229"/>
      <c r="I1484" s="229"/>
      <c r="J1484" s="229"/>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229"/>
      <c r="AE1484" s="229"/>
      <c r="AF1484" s="229"/>
    </row>
    <row r="1485" spans="1:32">
      <c r="A1485" s="229"/>
      <c r="B1485" s="229"/>
      <c r="C1485" s="229"/>
      <c r="D1485" s="229"/>
      <c r="E1485" s="229"/>
      <c r="F1485" s="229"/>
      <c r="G1485" s="229"/>
      <c r="H1485" s="229"/>
      <c r="I1485" s="229"/>
      <c r="J1485" s="229"/>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229"/>
      <c r="AE1485" s="229"/>
      <c r="AF1485" s="229"/>
    </row>
    <row r="1486" spans="1:32">
      <c r="A1486" s="229"/>
      <c r="B1486" s="229"/>
      <c r="C1486" s="229"/>
      <c r="D1486" s="229"/>
      <c r="E1486" s="229"/>
      <c r="F1486" s="229"/>
      <c r="G1486" s="229"/>
      <c r="H1486" s="229"/>
      <c r="I1486" s="229"/>
      <c r="J1486" s="229"/>
      <c r="K1486" s="229"/>
      <c r="L1486" s="229"/>
      <c r="M1486" s="229"/>
      <c r="N1486" s="229"/>
      <c r="O1486" s="229"/>
      <c r="P1486" s="229"/>
      <c r="Q1486" s="229"/>
      <c r="R1486" s="229"/>
      <c r="S1486" s="229"/>
      <c r="T1486" s="229"/>
      <c r="U1486" s="229"/>
      <c r="V1486" s="229"/>
      <c r="W1486" s="229"/>
      <c r="X1486" s="229"/>
      <c r="Y1486" s="229"/>
      <c r="Z1486" s="229"/>
      <c r="AA1486" s="229"/>
      <c r="AB1486" s="229"/>
      <c r="AC1486" s="229"/>
      <c r="AD1486" s="229"/>
      <c r="AE1486" s="229"/>
      <c r="AF1486" s="229"/>
    </row>
    <row r="1487" spans="1:32">
      <c r="A1487" s="229"/>
      <c r="B1487" s="229"/>
      <c r="C1487" s="229"/>
      <c r="D1487" s="229"/>
      <c r="E1487" s="229"/>
      <c r="F1487" s="229"/>
      <c r="G1487" s="229"/>
      <c r="H1487" s="229"/>
      <c r="I1487" s="229"/>
      <c r="J1487" s="229"/>
      <c r="K1487" s="229"/>
      <c r="L1487" s="229"/>
      <c r="M1487" s="229"/>
      <c r="N1487" s="229"/>
      <c r="O1487" s="229"/>
      <c r="P1487" s="229"/>
      <c r="Q1487" s="229"/>
      <c r="R1487" s="229"/>
      <c r="S1487" s="229"/>
      <c r="T1487" s="229"/>
      <c r="U1487" s="229"/>
      <c r="V1487" s="229"/>
      <c r="W1487" s="229"/>
      <c r="X1487" s="229"/>
      <c r="Y1487" s="229"/>
      <c r="Z1487" s="229"/>
      <c r="AA1487" s="229"/>
      <c r="AB1487" s="229"/>
      <c r="AC1487" s="229"/>
      <c r="AD1487" s="229"/>
      <c r="AE1487" s="229"/>
      <c r="AF1487" s="229"/>
    </row>
    <row r="1488" spans="1:32">
      <c r="A1488" s="229"/>
      <c r="B1488" s="229"/>
      <c r="C1488" s="229"/>
      <c r="D1488" s="229"/>
      <c r="E1488" s="229"/>
      <c r="F1488" s="229"/>
      <c r="G1488" s="229"/>
      <c r="H1488" s="229"/>
      <c r="I1488" s="229"/>
      <c r="J1488" s="229"/>
      <c r="K1488" s="229"/>
      <c r="L1488" s="229"/>
      <c r="M1488" s="229"/>
      <c r="N1488" s="229"/>
      <c r="O1488" s="229"/>
      <c r="P1488" s="229"/>
      <c r="Q1488" s="229"/>
      <c r="R1488" s="229"/>
      <c r="S1488" s="229"/>
      <c r="T1488" s="229"/>
      <c r="U1488" s="229"/>
      <c r="V1488" s="229"/>
      <c r="W1488" s="229"/>
      <c r="X1488" s="229"/>
      <c r="Y1488" s="229"/>
      <c r="Z1488" s="229"/>
      <c r="AA1488" s="229"/>
      <c r="AB1488" s="229"/>
      <c r="AC1488" s="229"/>
      <c r="AD1488" s="229"/>
      <c r="AE1488" s="229"/>
      <c r="AF1488" s="229"/>
    </row>
    <row r="1489" spans="1:32">
      <c r="A1489" s="229"/>
      <c r="B1489" s="229"/>
      <c r="C1489" s="229"/>
      <c r="D1489" s="229"/>
      <c r="E1489" s="229"/>
      <c r="F1489" s="229"/>
      <c r="G1489" s="229"/>
      <c r="H1489" s="229"/>
      <c r="I1489" s="229"/>
      <c r="J1489" s="229"/>
      <c r="K1489" s="229"/>
      <c r="L1489" s="229"/>
      <c r="M1489" s="229"/>
      <c r="N1489" s="229"/>
      <c r="O1489" s="229"/>
      <c r="P1489" s="229"/>
      <c r="Q1489" s="229"/>
      <c r="R1489" s="229"/>
      <c r="S1489" s="229"/>
      <c r="T1489" s="229"/>
      <c r="U1489" s="229"/>
      <c r="V1489" s="229"/>
      <c r="W1489" s="229"/>
      <c r="X1489" s="229"/>
      <c r="Y1489" s="229"/>
      <c r="Z1489" s="229"/>
      <c r="AA1489" s="229"/>
      <c r="AB1489" s="229"/>
      <c r="AC1489" s="229"/>
      <c r="AD1489" s="229"/>
      <c r="AE1489" s="229"/>
      <c r="AF1489" s="229"/>
    </row>
    <row r="1490" spans="1:32">
      <c r="A1490" s="229"/>
      <c r="B1490" s="229"/>
      <c r="C1490" s="229"/>
      <c r="D1490" s="229"/>
      <c r="E1490" s="229"/>
      <c r="F1490" s="229"/>
      <c r="G1490" s="229"/>
      <c r="H1490" s="229"/>
      <c r="I1490" s="229"/>
      <c r="J1490" s="229"/>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229"/>
      <c r="AE1490" s="229"/>
      <c r="AF1490" s="229"/>
    </row>
    <row r="1491" spans="1:32">
      <c r="A1491" s="229"/>
      <c r="B1491" s="229"/>
      <c r="C1491" s="229"/>
      <c r="D1491" s="229"/>
      <c r="E1491" s="229"/>
      <c r="F1491" s="229"/>
      <c r="G1491" s="229"/>
      <c r="H1491" s="229"/>
      <c r="I1491" s="229"/>
      <c r="J1491" s="229"/>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229"/>
      <c r="AE1491" s="229"/>
      <c r="AF1491" s="229"/>
    </row>
    <row r="1492" spans="1:32">
      <c r="A1492" s="229"/>
      <c r="B1492" s="229"/>
      <c r="C1492" s="229"/>
      <c r="D1492" s="229"/>
      <c r="E1492" s="229"/>
      <c r="F1492" s="229"/>
      <c r="G1492" s="229"/>
      <c r="H1492" s="229"/>
      <c r="I1492" s="229"/>
      <c r="J1492" s="229"/>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229"/>
      <c r="AE1492" s="229"/>
      <c r="AF1492" s="229"/>
    </row>
    <row r="1493" spans="1:32">
      <c r="A1493" s="229"/>
      <c r="B1493" s="229"/>
      <c r="C1493" s="229"/>
      <c r="D1493" s="229"/>
      <c r="E1493" s="229"/>
      <c r="F1493" s="229"/>
      <c r="G1493" s="229"/>
      <c r="H1493" s="229"/>
      <c r="I1493" s="229"/>
      <c r="J1493" s="229"/>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229"/>
      <c r="AE1493" s="229"/>
      <c r="AF1493" s="229"/>
    </row>
    <row r="1494" spans="1:32">
      <c r="A1494" s="229"/>
      <c r="B1494" s="229"/>
      <c r="C1494" s="229"/>
      <c r="D1494" s="229"/>
      <c r="E1494" s="229"/>
      <c r="F1494" s="229"/>
      <c r="G1494" s="229"/>
      <c r="H1494" s="229"/>
      <c r="I1494" s="229"/>
      <c r="J1494" s="229"/>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229"/>
      <c r="AE1494" s="229"/>
      <c r="AF1494" s="229"/>
    </row>
    <row r="1495" spans="1:32">
      <c r="A1495" s="229"/>
      <c r="B1495" s="229"/>
      <c r="C1495" s="229"/>
      <c r="D1495" s="229"/>
      <c r="E1495" s="229"/>
      <c r="F1495" s="229"/>
      <c r="G1495" s="229"/>
      <c r="H1495" s="229"/>
      <c r="I1495" s="229"/>
      <c r="J1495" s="229"/>
      <c r="K1495" s="229"/>
      <c r="L1495" s="229"/>
      <c r="M1495" s="229"/>
      <c r="N1495" s="229"/>
      <c r="O1495" s="229"/>
      <c r="P1495" s="229"/>
      <c r="Q1495" s="229"/>
      <c r="R1495" s="229"/>
      <c r="S1495" s="229"/>
      <c r="T1495" s="229"/>
      <c r="U1495" s="229"/>
      <c r="V1495" s="229"/>
      <c r="W1495" s="229"/>
      <c r="X1495" s="229"/>
      <c r="Y1495" s="229"/>
      <c r="Z1495" s="229"/>
      <c r="AA1495" s="229"/>
      <c r="AB1495" s="229"/>
      <c r="AC1495" s="229"/>
      <c r="AD1495" s="229"/>
      <c r="AE1495" s="229"/>
      <c r="AF1495" s="229"/>
    </row>
    <row r="1496" spans="1:32">
      <c r="A1496" s="229"/>
      <c r="B1496" s="229"/>
      <c r="C1496" s="229"/>
      <c r="D1496" s="229"/>
      <c r="E1496" s="229"/>
      <c r="F1496" s="229"/>
      <c r="G1496" s="229"/>
      <c r="H1496" s="229"/>
      <c r="I1496" s="229"/>
      <c r="J1496" s="229"/>
      <c r="K1496" s="229"/>
      <c r="L1496" s="229"/>
      <c r="M1496" s="229"/>
      <c r="N1496" s="229"/>
      <c r="O1496" s="229"/>
      <c r="P1496" s="229"/>
      <c r="Q1496" s="229"/>
      <c r="R1496" s="229"/>
      <c r="S1496" s="229"/>
      <c r="T1496" s="229"/>
      <c r="U1496" s="229"/>
      <c r="V1496" s="229"/>
      <c r="W1496" s="229"/>
      <c r="X1496" s="229"/>
      <c r="Y1496" s="229"/>
      <c r="Z1496" s="229"/>
      <c r="AA1496" s="229"/>
      <c r="AB1496" s="229"/>
      <c r="AC1496" s="229"/>
      <c r="AD1496" s="229"/>
      <c r="AE1496" s="229"/>
      <c r="AF1496" s="229"/>
    </row>
    <row r="1497" spans="1:32">
      <c r="A1497" s="229"/>
      <c r="B1497" s="229"/>
      <c r="C1497" s="229"/>
      <c r="D1497" s="229"/>
      <c r="E1497" s="229"/>
      <c r="F1497" s="229"/>
      <c r="G1497" s="229"/>
      <c r="H1497" s="229"/>
      <c r="I1497" s="229"/>
      <c r="J1497" s="229"/>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row>
    <row r="1498" spans="1:32">
      <c r="A1498" s="229"/>
      <c r="B1498" s="229"/>
      <c r="C1498" s="229"/>
      <c r="D1498" s="229"/>
      <c r="E1498" s="229"/>
      <c r="F1498" s="229"/>
      <c r="G1498" s="229"/>
      <c r="H1498" s="229"/>
      <c r="I1498" s="229"/>
      <c r="J1498" s="229"/>
      <c r="K1498" s="229"/>
      <c r="L1498" s="229"/>
      <c r="M1498" s="229"/>
      <c r="N1498" s="229"/>
      <c r="O1498" s="229"/>
      <c r="P1498" s="229"/>
      <c r="Q1498" s="229"/>
      <c r="R1498" s="229"/>
      <c r="S1498" s="229"/>
      <c r="T1498" s="229"/>
      <c r="U1498" s="229"/>
      <c r="V1498" s="229"/>
      <c r="W1498" s="229"/>
      <c r="X1498" s="229"/>
      <c r="Y1498" s="229"/>
      <c r="Z1498" s="229"/>
      <c r="AA1498" s="229"/>
      <c r="AB1498" s="229"/>
      <c r="AC1498" s="229"/>
      <c r="AD1498" s="229"/>
      <c r="AE1498" s="229"/>
      <c r="AF1498" s="229"/>
    </row>
    <row r="1499" spans="1:32">
      <c r="A1499" s="229"/>
      <c r="B1499" s="229"/>
      <c r="C1499" s="229"/>
      <c r="D1499" s="229"/>
      <c r="E1499" s="229"/>
      <c r="F1499" s="229"/>
      <c r="G1499" s="229"/>
      <c r="H1499" s="229"/>
      <c r="I1499" s="229"/>
      <c r="J1499" s="229"/>
      <c r="K1499" s="229"/>
      <c r="L1499" s="229"/>
      <c r="M1499" s="229"/>
      <c r="N1499" s="229"/>
      <c r="O1499" s="229"/>
      <c r="P1499" s="229"/>
      <c r="Q1499" s="229"/>
      <c r="R1499" s="229"/>
      <c r="S1499" s="229"/>
      <c r="T1499" s="229"/>
      <c r="U1499" s="229"/>
      <c r="V1499" s="229"/>
      <c r="W1499" s="229"/>
      <c r="X1499" s="229"/>
      <c r="Y1499" s="229"/>
      <c r="Z1499" s="229"/>
      <c r="AA1499" s="229"/>
      <c r="AB1499" s="229"/>
      <c r="AC1499" s="229"/>
      <c r="AD1499" s="229"/>
      <c r="AE1499" s="229"/>
      <c r="AF1499" s="229"/>
    </row>
    <row r="1500" spans="1:32">
      <c r="A1500" s="229"/>
      <c r="B1500" s="229"/>
      <c r="C1500" s="229"/>
      <c r="D1500" s="229"/>
      <c r="E1500" s="229"/>
      <c r="F1500" s="229"/>
      <c r="G1500" s="229"/>
      <c r="H1500" s="229"/>
      <c r="I1500" s="229"/>
      <c r="J1500" s="229"/>
      <c r="K1500" s="229"/>
      <c r="L1500" s="229"/>
      <c r="M1500" s="229"/>
      <c r="N1500" s="229"/>
      <c r="O1500" s="229"/>
      <c r="P1500" s="229"/>
      <c r="Q1500" s="229"/>
      <c r="R1500" s="229"/>
      <c r="S1500" s="229"/>
      <c r="T1500" s="229"/>
      <c r="U1500" s="229"/>
      <c r="V1500" s="229"/>
      <c r="W1500" s="229"/>
      <c r="X1500" s="229"/>
      <c r="Y1500" s="229"/>
      <c r="Z1500" s="229"/>
      <c r="AA1500" s="229"/>
      <c r="AB1500" s="229"/>
      <c r="AC1500" s="229"/>
      <c r="AD1500" s="229"/>
      <c r="AE1500" s="229"/>
      <c r="AF1500" s="229"/>
    </row>
    <row r="1501" spans="1:32">
      <c r="A1501" s="229"/>
      <c r="B1501" s="229"/>
      <c r="C1501" s="229"/>
      <c r="D1501" s="229"/>
      <c r="E1501" s="229"/>
      <c r="F1501" s="229"/>
      <c r="G1501" s="229"/>
      <c r="H1501" s="229"/>
      <c r="I1501" s="229"/>
      <c r="J1501" s="229"/>
      <c r="K1501" s="229"/>
      <c r="L1501" s="229"/>
      <c r="M1501" s="229"/>
      <c r="N1501" s="229"/>
      <c r="O1501" s="229"/>
      <c r="P1501" s="229"/>
      <c r="Q1501" s="229"/>
      <c r="R1501" s="229"/>
      <c r="S1501" s="229"/>
      <c r="T1501" s="229"/>
      <c r="U1501" s="229"/>
      <c r="V1501" s="229"/>
      <c r="W1501" s="229"/>
      <c r="X1501" s="229"/>
      <c r="Y1501" s="229"/>
      <c r="Z1501" s="229"/>
      <c r="AA1501" s="229"/>
      <c r="AB1501" s="229"/>
      <c r="AC1501" s="229"/>
      <c r="AD1501" s="229"/>
      <c r="AE1501" s="229"/>
      <c r="AF1501" s="229"/>
    </row>
    <row r="1502" spans="1:32">
      <c r="A1502" s="229"/>
      <c r="B1502" s="229"/>
      <c r="C1502" s="229"/>
      <c r="D1502" s="229"/>
      <c r="E1502" s="229"/>
      <c r="F1502" s="229"/>
      <c r="G1502" s="229"/>
      <c r="H1502" s="229"/>
      <c r="I1502" s="229"/>
      <c r="J1502" s="229"/>
      <c r="K1502" s="229"/>
      <c r="L1502" s="229"/>
      <c r="M1502" s="229"/>
      <c r="N1502" s="229"/>
      <c r="O1502" s="229"/>
      <c r="P1502" s="229"/>
      <c r="Q1502" s="229"/>
      <c r="R1502" s="229"/>
      <c r="S1502" s="229"/>
      <c r="T1502" s="229"/>
      <c r="U1502" s="229"/>
      <c r="V1502" s="229"/>
      <c r="W1502" s="229"/>
      <c r="X1502" s="229"/>
      <c r="Y1502" s="229"/>
      <c r="Z1502" s="229"/>
      <c r="AA1502" s="229"/>
      <c r="AB1502" s="229"/>
      <c r="AC1502" s="229"/>
      <c r="AD1502" s="229"/>
      <c r="AE1502" s="229"/>
      <c r="AF1502" s="229"/>
    </row>
    <row r="1503" spans="1:32">
      <c r="A1503" s="229"/>
      <c r="B1503" s="229"/>
      <c r="C1503" s="229"/>
      <c r="D1503" s="229"/>
      <c r="E1503" s="229"/>
      <c r="F1503" s="229"/>
      <c r="G1503" s="229"/>
      <c r="H1503" s="229"/>
      <c r="I1503" s="229"/>
      <c r="J1503" s="229"/>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229"/>
      <c r="AE1503" s="229"/>
      <c r="AF1503" s="229"/>
    </row>
    <row r="1504" spans="1:32">
      <c r="A1504" s="229"/>
      <c r="B1504" s="229"/>
      <c r="C1504" s="229"/>
      <c r="D1504" s="229"/>
      <c r="E1504" s="229"/>
      <c r="F1504" s="229"/>
      <c r="G1504" s="229"/>
      <c r="H1504" s="229"/>
      <c r="I1504" s="229"/>
      <c r="J1504" s="229"/>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229"/>
      <c r="AE1504" s="229"/>
      <c r="AF1504" s="229"/>
    </row>
    <row r="1505" spans="1:32">
      <c r="A1505" s="229"/>
      <c r="B1505" s="229"/>
      <c r="C1505" s="229"/>
      <c r="D1505" s="229"/>
      <c r="E1505" s="229"/>
      <c r="F1505" s="229"/>
      <c r="G1505" s="229"/>
      <c r="H1505" s="229"/>
      <c r="I1505" s="229"/>
      <c r="J1505" s="229"/>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229"/>
      <c r="AE1505" s="229"/>
      <c r="AF1505" s="229"/>
    </row>
    <row r="1506" spans="1:32">
      <c r="A1506" s="229"/>
      <c r="B1506" s="229"/>
      <c r="C1506" s="229"/>
      <c r="D1506" s="229"/>
      <c r="E1506" s="229"/>
      <c r="F1506" s="229"/>
      <c r="G1506" s="229"/>
      <c r="H1506" s="229"/>
      <c r="I1506" s="229"/>
      <c r="J1506" s="229"/>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229"/>
      <c r="AE1506" s="229"/>
      <c r="AF1506" s="229"/>
    </row>
    <row r="1507" spans="1:32">
      <c r="A1507" s="229"/>
      <c r="B1507" s="229"/>
      <c r="C1507" s="229"/>
      <c r="D1507" s="229"/>
      <c r="E1507" s="229"/>
      <c r="F1507" s="229"/>
      <c r="G1507" s="229"/>
      <c r="H1507" s="229"/>
      <c r="I1507" s="229"/>
      <c r="J1507" s="229"/>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229"/>
      <c r="AE1507" s="229"/>
      <c r="AF1507" s="229"/>
    </row>
    <row r="1508" spans="1:32">
      <c r="A1508" s="229"/>
      <c r="B1508" s="229"/>
      <c r="C1508" s="229"/>
      <c r="D1508" s="229"/>
      <c r="E1508" s="229"/>
      <c r="F1508" s="229"/>
      <c r="G1508" s="229"/>
      <c r="H1508" s="229"/>
      <c r="I1508" s="229"/>
      <c r="J1508" s="229"/>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229"/>
      <c r="AE1508" s="229"/>
      <c r="AF1508" s="229"/>
    </row>
    <row r="1509" spans="1:32">
      <c r="A1509" s="229"/>
      <c r="B1509" s="229"/>
      <c r="C1509" s="229"/>
      <c r="D1509" s="229"/>
      <c r="E1509" s="229"/>
      <c r="F1509" s="229"/>
      <c r="G1509" s="229"/>
      <c r="H1509" s="229"/>
      <c r="I1509" s="229"/>
      <c r="J1509" s="229"/>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229"/>
      <c r="AE1509" s="229"/>
      <c r="AF1509" s="229"/>
    </row>
    <row r="1510" spans="1:32">
      <c r="A1510" s="229"/>
      <c r="B1510" s="229"/>
      <c r="C1510" s="229"/>
      <c r="D1510" s="229"/>
      <c r="E1510" s="229"/>
      <c r="F1510" s="229"/>
      <c r="G1510" s="229"/>
      <c r="H1510" s="229"/>
      <c r="I1510" s="229"/>
      <c r="J1510" s="229"/>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row>
    <row r="1511" spans="1:32">
      <c r="A1511" s="229"/>
      <c r="B1511" s="229"/>
      <c r="C1511" s="229"/>
      <c r="D1511" s="229"/>
      <c r="E1511" s="229"/>
      <c r="F1511" s="229"/>
      <c r="G1511" s="229"/>
      <c r="H1511" s="229"/>
      <c r="I1511" s="229"/>
      <c r="J1511" s="229"/>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229"/>
      <c r="AE1511" s="229"/>
      <c r="AF1511" s="229"/>
    </row>
    <row r="1512" spans="1:32">
      <c r="A1512" s="229"/>
      <c r="B1512" s="229"/>
      <c r="C1512" s="229"/>
      <c r="D1512" s="229"/>
      <c r="E1512" s="229"/>
      <c r="F1512" s="229"/>
      <c r="G1512" s="229"/>
      <c r="H1512" s="229"/>
      <c r="I1512" s="229"/>
      <c r="J1512" s="229"/>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229"/>
      <c r="AE1512" s="229"/>
      <c r="AF1512" s="229"/>
    </row>
    <row r="1513" spans="1:32">
      <c r="A1513" s="229"/>
      <c r="B1513" s="229"/>
      <c r="C1513" s="229"/>
      <c r="D1513" s="229"/>
      <c r="E1513" s="229"/>
      <c r="F1513" s="229"/>
      <c r="G1513" s="229"/>
      <c r="H1513" s="229"/>
      <c r="I1513" s="229"/>
      <c r="J1513" s="229"/>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229"/>
      <c r="AE1513" s="229"/>
      <c r="AF1513" s="229"/>
    </row>
    <row r="1514" spans="1:32">
      <c r="A1514" s="229"/>
      <c r="B1514" s="229"/>
      <c r="C1514" s="229"/>
      <c r="D1514" s="229"/>
      <c r="E1514" s="229"/>
      <c r="F1514" s="229"/>
      <c r="G1514" s="229"/>
      <c r="H1514" s="229"/>
      <c r="I1514" s="229"/>
      <c r="J1514" s="229"/>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229"/>
      <c r="AE1514" s="229"/>
      <c r="AF1514" s="229"/>
    </row>
    <row r="1515" spans="1:32">
      <c r="A1515" s="229"/>
      <c r="B1515" s="229"/>
      <c r="C1515" s="229"/>
      <c r="D1515" s="229"/>
      <c r="E1515" s="229"/>
      <c r="F1515" s="229"/>
      <c r="G1515" s="229"/>
      <c r="H1515" s="229"/>
      <c r="I1515" s="229"/>
      <c r="J1515" s="229"/>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229"/>
      <c r="AE1515" s="229"/>
      <c r="AF1515" s="229"/>
    </row>
    <row r="1516" spans="1:32">
      <c r="A1516" s="229"/>
      <c r="B1516" s="229"/>
      <c r="C1516" s="229"/>
      <c r="D1516" s="229"/>
      <c r="E1516" s="229"/>
      <c r="F1516" s="229"/>
      <c r="G1516" s="229"/>
      <c r="H1516" s="229"/>
      <c r="I1516" s="229"/>
      <c r="J1516" s="229"/>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229"/>
      <c r="AE1516" s="229"/>
      <c r="AF1516" s="229"/>
    </row>
    <row r="1517" spans="1:32">
      <c r="A1517" s="229"/>
      <c r="B1517" s="229"/>
      <c r="C1517" s="229"/>
      <c r="D1517" s="229"/>
      <c r="E1517" s="229"/>
      <c r="F1517" s="229"/>
      <c r="G1517" s="229"/>
      <c r="H1517" s="229"/>
      <c r="I1517" s="229"/>
      <c r="J1517" s="229"/>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229"/>
      <c r="AE1517" s="229"/>
      <c r="AF1517" s="229"/>
    </row>
    <row r="1518" spans="1:32">
      <c r="A1518" s="229"/>
      <c r="B1518" s="229"/>
      <c r="C1518" s="229"/>
      <c r="D1518" s="229"/>
      <c r="E1518" s="229"/>
      <c r="F1518" s="229"/>
      <c r="G1518" s="229"/>
      <c r="H1518" s="229"/>
      <c r="I1518" s="229"/>
      <c r="J1518" s="229"/>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229"/>
      <c r="AE1518" s="229"/>
      <c r="AF1518" s="229"/>
    </row>
    <row r="1519" spans="1:32">
      <c r="A1519" s="229"/>
      <c r="B1519" s="229"/>
      <c r="C1519" s="229"/>
      <c r="D1519" s="229"/>
      <c r="E1519" s="229"/>
      <c r="F1519" s="229"/>
      <c r="G1519" s="229"/>
      <c r="H1519" s="229"/>
      <c r="I1519" s="229"/>
      <c r="J1519" s="229"/>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229"/>
      <c r="AE1519" s="229"/>
      <c r="AF1519" s="229"/>
    </row>
    <row r="1520" spans="1:32">
      <c r="A1520" s="229"/>
      <c r="B1520" s="229"/>
      <c r="C1520" s="229"/>
      <c r="D1520" s="229"/>
      <c r="E1520" s="229"/>
      <c r="F1520" s="229"/>
      <c r="G1520" s="229"/>
      <c r="H1520" s="229"/>
      <c r="I1520" s="229"/>
      <c r="J1520" s="229"/>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229"/>
      <c r="AE1520" s="229"/>
      <c r="AF1520" s="229"/>
    </row>
    <row r="1521" spans="1:32">
      <c r="A1521" s="229"/>
      <c r="B1521" s="229"/>
      <c r="C1521" s="229"/>
      <c r="D1521" s="229"/>
      <c r="E1521" s="229"/>
      <c r="F1521" s="229"/>
      <c r="G1521" s="229"/>
      <c r="H1521" s="229"/>
      <c r="I1521" s="229"/>
      <c r="J1521" s="229"/>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229"/>
      <c r="AE1521" s="229"/>
      <c r="AF1521" s="229"/>
    </row>
    <row r="1522" spans="1:32">
      <c r="A1522" s="229"/>
      <c r="B1522" s="229"/>
      <c r="C1522" s="229"/>
      <c r="D1522" s="229"/>
      <c r="E1522" s="229"/>
      <c r="F1522" s="229"/>
      <c r="G1522" s="229"/>
      <c r="H1522" s="229"/>
      <c r="I1522" s="229"/>
      <c r="J1522" s="229"/>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229"/>
      <c r="AE1522" s="229"/>
      <c r="AF1522" s="229"/>
    </row>
    <row r="1523" spans="1:32">
      <c r="A1523" s="229"/>
      <c r="B1523" s="229"/>
      <c r="C1523" s="229"/>
      <c r="D1523" s="229"/>
      <c r="E1523" s="229"/>
      <c r="F1523" s="229"/>
      <c r="G1523" s="229"/>
      <c r="H1523" s="229"/>
      <c r="I1523" s="229"/>
      <c r="J1523" s="229"/>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229"/>
      <c r="AE1523" s="229"/>
      <c r="AF1523" s="229"/>
    </row>
    <row r="1524" spans="1:32">
      <c r="A1524" s="229"/>
      <c r="B1524" s="229"/>
      <c r="C1524" s="229"/>
      <c r="D1524" s="229"/>
      <c r="E1524" s="229"/>
      <c r="F1524" s="229"/>
      <c r="G1524" s="229"/>
      <c r="H1524" s="229"/>
      <c r="I1524" s="229"/>
      <c r="J1524" s="229"/>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229"/>
      <c r="AE1524" s="229"/>
      <c r="AF1524" s="229"/>
    </row>
    <row r="1525" spans="1:32">
      <c r="A1525" s="229"/>
      <c r="B1525" s="229"/>
      <c r="C1525" s="229"/>
      <c r="D1525" s="229"/>
      <c r="E1525" s="229"/>
      <c r="F1525" s="229"/>
      <c r="G1525" s="229"/>
      <c r="H1525" s="229"/>
      <c r="I1525" s="229"/>
      <c r="J1525" s="229"/>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229"/>
      <c r="AE1525" s="229"/>
      <c r="AF1525" s="229"/>
    </row>
    <row r="1526" spans="1:32">
      <c r="A1526" s="229"/>
      <c r="B1526" s="229"/>
      <c r="C1526" s="229"/>
      <c r="D1526" s="229"/>
      <c r="E1526" s="229"/>
      <c r="F1526" s="229"/>
      <c r="G1526" s="229"/>
      <c r="H1526" s="229"/>
      <c r="I1526" s="229"/>
      <c r="J1526" s="229"/>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229"/>
      <c r="AE1526" s="229"/>
      <c r="AF1526" s="229"/>
    </row>
    <row r="1527" spans="1:32">
      <c r="A1527" s="229"/>
      <c r="B1527" s="229"/>
      <c r="C1527" s="229"/>
      <c r="D1527" s="229"/>
      <c r="E1527" s="229"/>
      <c r="F1527" s="229"/>
      <c r="G1527" s="229"/>
      <c r="H1527" s="229"/>
      <c r="I1527" s="229"/>
      <c r="J1527" s="229"/>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229"/>
      <c r="AE1527" s="229"/>
      <c r="AF1527" s="229"/>
    </row>
    <row r="1528" spans="1:32">
      <c r="A1528" s="229"/>
      <c r="B1528" s="229"/>
      <c r="C1528" s="229"/>
      <c r="D1528" s="229"/>
      <c r="E1528" s="229"/>
      <c r="F1528" s="229"/>
      <c r="G1528" s="229"/>
      <c r="H1528" s="229"/>
      <c r="I1528" s="229"/>
      <c r="J1528" s="229"/>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229"/>
      <c r="AE1528" s="229"/>
      <c r="AF1528" s="229"/>
    </row>
    <row r="1529" spans="1:32">
      <c r="A1529" s="229"/>
      <c r="B1529" s="229"/>
      <c r="C1529" s="229"/>
      <c r="D1529" s="229"/>
      <c r="E1529" s="229"/>
      <c r="F1529" s="229"/>
      <c r="G1529" s="229"/>
      <c r="H1529" s="229"/>
      <c r="I1529" s="229"/>
      <c r="J1529" s="229"/>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229"/>
      <c r="AE1529" s="229"/>
      <c r="AF1529" s="229"/>
    </row>
    <row r="1530" spans="1:32">
      <c r="A1530" s="229"/>
      <c r="B1530" s="229"/>
      <c r="C1530" s="229"/>
      <c r="D1530" s="229"/>
      <c r="E1530" s="229"/>
      <c r="F1530" s="229"/>
      <c r="G1530" s="229"/>
      <c r="H1530" s="229"/>
      <c r="I1530" s="229"/>
      <c r="J1530" s="229"/>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229"/>
      <c r="AE1530" s="229"/>
      <c r="AF1530" s="229"/>
    </row>
    <row r="1531" spans="1:32">
      <c r="A1531" s="229"/>
      <c r="B1531" s="229"/>
      <c r="C1531" s="229"/>
      <c r="D1531" s="229"/>
      <c r="E1531" s="229"/>
      <c r="F1531" s="229"/>
      <c r="G1531" s="229"/>
      <c r="H1531" s="229"/>
      <c r="I1531" s="229"/>
      <c r="J1531" s="229"/>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229"/>
      <c r="AE1531" s="229"/>
      <c r="AF1531" s="229"/>
    </row>
    <row r="1532" spans="1:32">
      <c r="A1532" s="229"/>
      <c r="B1532" s="229"/>
      <c r="C1532" s="229"/>
      <c r="D1532" s="229"/>
      <c r="E1532" s="229"/>
      <c r="F1532" s="229"/>
      <c r="G1532" s="229"/>
      <c r="H1532" s="229"/>
      <c r="I1532" s="229"/>
      <c r="J1532" s="229"/>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229"/>
      <c r="AE1532" s="229"/>
      <c r="AF1532" s="229"/>
    </row>
    <row r="1533" spans="1:32">
      <c r="A1533" s="229"/>
      <c r="B1533" s="229"/>
      <c r="C1533" s="229"/>
      <c r="D1533" s="229"/>
      <c r="E1533" s="229"/>
      <c r="F1533" s="229"/>
      <c r="G1533" s="229"/>
      <c r="H1533" s="229"/>
      <c r="I1533" s="229"/>
      <c r="J1533" s="229"/>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229"/>
      <c r="AE1533" s="229"/>
      <c r="AF1533" s="229"/>
    </row>
    <row r="1534" spans="1:32">
      <c r="A1534" s="229"/>
      <c r="B1534" s="229"/>
      <c r="C1534" s="229"/>
      <c r="D1534" s="229"/>
      <c r="E1534" s="229"/>
      <c r="F1534" s="229"/>
      <c r="G1534" s="229"/>
      <c r="H1534" s="229"/>
      <c r="I1534" s="229"/>
      <c r="J1534" s="229"/>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229"/>
      <c r="AE1534" s="229"/>
      <c r="AF1534" s="229"/>
    </row>
    <row r="1535" spans="1:32">
      <c r="A1535" s="229"/>
      <c r="B1535" s="229"/>
      <c r="C1535" s="229"/>
      <c r="D1535" s="229"/>
      <c r="E1535" s="229"/>
      <c r="F1535" s="229"/>
      <c r="G1535" s="229"/>
      <c r="H1535" s="229"/>
      <c r="I1535" s="229"/>
      <c r="J1535" s="229"/>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229"/>
      <c r="AE1535" s="229"/>
      <c r="AF1535" s="229"/>
    </row>
    <row r="1536" spans="1:32">
      <c r="A1536" s="229"/>
      <c r="B1536" s="229"/>
      <c r="C1536" s="229"/>
      <c r="D1536" s="229"/>
      <c r="E1536" s="229"/>
      <c r="F1536" s="229"/>
      <c r="G1536" s="229"/>
      <c r="H1536" s="229"/>
      <c r="I1536" s="229"/>
      <c r="J1536" s="229"/>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229"/>
      <c r="AE1536" s="229"/>
      <c r="AF1536" s="229"/>
    </row>
    <row r="1537" spans="1:32">
      <c r="A1537" s="229"/>
      <c r="B1537" s="229"/>
      <c r="C1537" s="229"/>
      <c r="D1537" s="229"/>
      <c r="E1537" s="229"/>
      <c r="F1537" s="229"/>
      <c r="G1537" s="229"/>
      <c r="H1537" s="229"/>
      <c r="I1537" s="229"/>
      <c r="J1537" s="229"/>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229"/>
      <c r="AE1537" s="229"/>
      <c r="AF1537" s="229"/>
    </row>
    <row r="1538" spans="1:32">
      <c r="A1538" s="229"/>
      <c r="B1538" s="229"/>
      <c r="C1538" s="229"/>
      <c r="D1538" s="229"/>
      <c r="E1538" s="229"/>
      <c r="F1538" s="229"/>
      <c r="G1538" s="229"/>
      <c r="H1538" s="229"/>
      <c r="I1538" s="229"/>
      <c r="J1538" s="229"/>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229"/>
      <c r="AE1538" s="229"/>
      <c r="AF1538" s="229"/>
    </row>
    <row r="1539" spans="1:32">
      <c r="A1539" s="229"/>
      <c r="B1539" s="229"/>
      <c r="C1539" s="229"/>
      <c r="D1539" s="229"/>
      <c r="E1539" s="229"/>
      <c r="F1539" s="229"/>
      <c r="G1539" s="229"/>
      <c r="H1539" s="229"/>
      <c r="I1539" s="229"/>
      <c r="J1539" s="229"/>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229"/>
      <c r="AE1539" s="229"/>
      <c r="AF1539" s="229"/>
    </row>
    <row r="1540" spans="1:32">
      <c r="A1540" s="229"/>
      <c r="B1540" s="229"/>
      <c r="C1540" s="229"/>
      <c r="D1540" s="229"/>
      <c r="E1540" s="229"/>
      <c r="F1540" s="229"/>
      <c r="G1540" s="229"/>
      <c r="H1540" s="229"/>
      <c r="I1540" s="229"/>
      <c r="J1540" s="229"/>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229"/>
      <c r="AE1540" s="229"/>
      <c r="AF1540" s="229"/>
    </row>
    <row r="1541" spans="1:32">
      <c r="A1541" s="229"/>
      <c r="B1541" s="229"/>
      <c r="C1541" s="229"/>
      <c r="D1541" s="229"/>
      <c r="E1541" s="229"/>
      <c r="F1541" s="229"/>
      <c r="G1541" s="229"/>
      <c r="H1541" s="229"/>
      <c r="I1541" s="229"/>
      <c r="J1541" s="229"/>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229"/>
      <c r="AE1541" s="229"/>
      <c r="AF1541" s="229"/>
    </row>
    <row r="1542" spans="1:32">
      <c r="A1542" s="229"/>
      <c r="B1542" s="229"/>
      <c r="C1542" s="229"/>
      <c r="D1542" s="229"/>
      <c r="E1542" s="229"/>
      <c r="F1542" s="229"/>
      <c r="G1542" s="229"/>
      <c r="H1542" s="229"/>
      <c r="I1542" s="229"/>
      <c r="J1542" s="229"/>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229"/>
      <c r="AE1542" s="229"/>
      <c r="AF1542" s="229"/>
    </row>
    <row r="1543" spans="1:32">
      <c r="A1543" s="229"/>
      <c r="B1543" s="229"/>
      <c r="C1543" s="229"/>
      <c r="D1543" s="229"/>
      <c r="E1543" s="229"/>
      <c r="F1543" s="229"/>
      <c r="G1543" s="229"/>
      <c r="H1543" s="229"/>
      <c r="I1543" s="229"/>
      <c r="J1543" s="229"/>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229"/>
      <c r="AE1543" s="229"/>
      <c r="AF1543" s="229"/>
    </row>
    <row r="1544" spans="1:32">
      <c r="A1544" s="229"/>
      <c r="B1544" s="229"/>
      <c r="C1544" s="229"/>
      <c r="D1544" s="229"/>
      <c r="E1544" s="229"/>
      <c r="F1544" s="229"/>
      <c r="G1544" s="229"/>
      <c r="H1544" s="229"/>
      <c r="I1544" s="229"/>
      <c r="J1544" s="229"/>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229"/>
      <c r="AE1544" s="229"/>
      <c r="AF1544" s="229"/>
    </row>
    <row r="1545" spans="1:32">
      <c r="A1545" s="229"/>
      <c r="B1545" s="229"/>
      <c r="C1545" s="229"/>
      <c r="D1545" s="229"/>
      <c r="E1545" s="229"/>
      <c r="F1545" s="229"/>
      <c r="G1545" s="229"/>
      <c r="H1545" s="229"/>
      <c r="I1545" s="229"/>
      <c r="J1545" s="229"/>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229"/>
      <c r="AE1545" s="229"/>
      <c r="AF1545" s="229"/>
    </row>
    <row r="1546" spans="1:32">
      <c r="A1546" s="229"/>
      <c r="B1546" s="229"/>
      <c r="C1546" s="229"/>
      <c r="D1546" s="229"/>
      <c r="E1546" s="229"/>
      <c r="F1546" s="229"/>
      <c r="G1546" s="229"/>
      <c r="H1546" s="229"/>
      <c r="I1546" s="229"/>
      <c r="J1546" s="229"/>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229"/>
      <c r="AE1546" s="229"/>
      <c r="AF1546" s="229"/>
    </row>
    <row r="1547" spans="1:32">
      <c r="A1547" s="229"/>
      <c r="B1547" s="229"/>
      <c r="C1547" s="229"/>
      <c r="D1547" s="229"/>
      <c r="E1547" s="229"/>
      <c r="F1547" s="229"/>
      <c r="G1547" s="229"/>
      <c r="H1547" s="229"/>
      <c r="I1547" s="229"/>
      <c r="J1547" s="229"/>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229"/>
      <c r="AE1547" s="229"/>
      <c r="AF1547" s="229"/>
    </row>
    <row r="1548" spans="1:32">
      <c r="A1548" s="229"/>
      <c r="B1548" s="229"/>
      <c r="C1548" s="229"/>
      <c r="D1548" s="229"/>
      <c r="E1548" s="229"/>
      <c r="F1548" s="229"/>
      <c r="G1548" s="229"/>
      <c r="H1548" s="229"/>
      <c r="I1548" s="229"/>
      <c r="J1548" s="229"/>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229"/>
      <c r="AE1548" s="229"/>
      <c r="AF1548" s="229"/>
    </row>
    <row r="1549" spans="1:32">
      <c r="A1549" s="229"/>
      <c r="B1549" s="229"/>
      <c r="C1549" s="229"/>
      <c r="D1549" s="229"/>
      <c r="E1549" s="229"/>
      <c r="F1549" s="229"/>
      <c r="G1549" s="229"/>
      <c r="H1549" s="229"/>
      <c r="I1549" s="229"/>
      <c r="J1549" s="229"/>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229"/>
      <c r="AE1549" s="229"/>
      <c r="AF1549" s="229"/>
    </row>
    <row r="1550" spans="1:32">
      <c r="A1550" s="229"/>
      <c r="B1550" s="229"/>
      <c r="C1550" s="229"/>
      <c r="D1550" s="229"/>
      <c r="E1550" s="229"/>
      <c r="F1550" s="229"/>
      <c r="G1550" s="229"/>
      <c r="H1550" s="229"/>
      <c r="I1550" s="229"/>
      <c r="J1550" s="229"/>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229"/>
      <c r="AE1550" s="229"/>
      <c r="AF1550" s="229"/>
    </row>
    <row r="1551" spans="1:32">
      <c r="A1551" s="229"/>
      <c r="B1551" s="229"/>
      <c r="C1551" s="229"/>
      <c r="D1551" s="229"/>
      <c r="E1551" s="229"/>
      <c r="F1551" s="229"/>
      <c r="G1551" s="229"/>
      <c r="H1551" s="229"/>
      <c r="I1551" s="229"/>
      <c r="J1551" s="229"/>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229"/>
      <c r="AE1551" s="229"/>
      <c r="AF1551" s="229"/>
    </row>
    <row r="1552" spans="1:32">
      <c r="A1552" s="229"/>
      <c r="B1552" s="229"/>
      <c r="C1552" s="229"/>
      <c r="D1552" s="229"/>
      <c r="E1552" s="229"/>
      <c r="F1552" s="229"/>
      <c r="G1552" s="229"/>
      <c r="H1552" s="229"/>
      <c r="I1552" s="229"/>
      <c r="J1552" s="229"/>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229"/>
      <c r="AE1552" s="229"/>
      <c r="AF1552" s="229"/>
    </row>
    <row r="1553" spans="1:32">
      <c r="A1553" s="229"/>
      <c r="B1553" s="229"/>
      <c r="C1553" s="229"/>
      <c r="D1553" s="229"/>
      <c r="E1553" s="229"/>
      <c r="F1553" s="229"/>
      <c r="G1553" s="229"/>
      <c r="H1553" s="229"/>
      <c r="I1553" s="229"/>
      <c r="J1553" s="229"/>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229"/>
      <c r="AE1553" s="229"/>
      <c r="AF1553" s="229"/>
    </row>
    <row r="1554" spans="1:32">
      <c r="A1554" s="229"/>
      <c r="B1554" s="229"/>
      <c r="C1554" s="229"/>
      <c r="D1554" s="229"/>
      <c r="E1554" s="229"/>
      <c r="F1554" s="229"/>
      <c r="G1554" s="229"/>
      <c r="H1554" s="229"/>
      <c r="I1554" s="229"/>
      <c r="J1554" s="229"/>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229"/>
      <c r="AE1554" s="229"/>
      <c r="AF1554" s="229"/>
    </row>
    <row r="1555" spans="1:32">
      <c r="A1555" s="229"/>
      <c r="B1555" s="229"/>
      <c r="C1555" s="229"/>
      <c r="D1555" s="229"/>
      <c r="E1555" s="229"/>
      <c r="F1555" s="229"/>
      <c r="G1555" s="229"/>
      <c r="H1555" s="229"/>
      <c r="I1555" s="229"/>
      <c r="J1555" s="229"/>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229"/>
      <c r="AE1555" s="229"/>
      <c r="AF1555" s="229"/>
    </row>
    <row r="1556" spans="1:32">
      <c r="A1556" s="229"/>
      <c r="B1556" s="229"/>
      <c r="C1556" s="229"/>
      <c r="D1556" s="229"/>
      <c r="E1556" s="229"/>
      <c r="F1556" s="229"/>
      <c r="G1556" s="229"/>
      <c r="H1556" s="229"/>
      <c r="I1556" s="229"/>
      <c r="J1556" s="229"/>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229"/>
      <c r="AE1556" s="229"/>
      <c r="AF1556" s="229"/>
    </row>
    <row r="1557" spans="1:32">
      <c r="A1557" s="229"/>
      <c r="B1557" s="229"/>
      <c r="C1557" s="229"/>
      <c r="D1557" s="229"/>
      <c r="E1557" s="229"/>
      <c r="F1557" s="229"/>
      <c r="G1557" s="229"/>
      <c r="H1557" s="229"/>
      <c r="I1557" s="229"/>
      <c r="J1557" s="229"/>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229"/>
      <c r="AE1557" s="229"/>
      <c r="AF1557" s="229"/>
    </row>
    <row r="1558" spans="1:32">
      <c r="A1558" s="229"/>
      <c r="B1558" s="229"/>
      <c r="C1558" s="229"/>
      <c r="D1558" s="229"/>
      <c r="E1558" s="229"/>
      <c r="F1558" s="229"/>
      <c r="G1558" s="229"/>
      <c r="H1558" s="229"/>
      <c r="I1558" s="229"/>
      <c r="J1558" s="229"/>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229"/>
      <c r="AE1558" s="229"/>
      <c r="AF1558" s="229"/>
    </row>
    <row r="1559" spans="1:32">
      <c r="A1559" s="229"/>
      <c r="B1559" s="229"/>
      <c r="C1559" s="229"/>
      <c r="D1559" s="229"/>
      <c r="E1559" s="229"/>
      <c r="F1559" s="229"/>
      <c r="G1559" s="229"/>
      <c r="H1559" s="229"/>
      <c r="I1559" s="229"/>
      <c r="J1559" s="229"/>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229"/>
      <c r="AE1559" s="229"/>
      <c r="AF1559" s="229"/>
    </row>
    <row r="1560" spans="1:32">
      <c r="A1560" s="229"/>
      <c r="B1560" s="229"/>
      <c r="C1560" s="229"/>
      <c r="D1560" s="229"/>
      <c r="E1560" s="229"/>
      <c r="F1560" s="229"/>
      <c r="G1560" s="229"/>
      <c r="H1560" s="229"/>
      <c r="I1560" s="229"/>
      <c r="J1560" s="229"/>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row>
    <row r="1561" spans="1:32">
      <c r="A1561" s="229"/>
      <c r="B1561" s="229"/>
      <c r="C1561" s="229"/>
      <c r="D1561" s="229"/>
      <c r="E1561" s="229"/>
      <c r="F1561" s="229"/>
      <c r="G1561" s="229"/>
      <c r="H1561" s="229"/>
      <c r="I1561" s="229"/>
      <c r="J1561" s="229"/>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229"/>
      <c r="AE1561" s="229"/>
      <c r="AF1561" s="229"/>
    </row>
  </sheetData>
  <customSheetViews>
    <customSheetView guid="{2AF3F5E9-4F61-4561-B177-4F48CBC3D886}" scale="87" colorId="22" fitToPage="1">
      <selection activeCell="R27" sqref="R27"/>
      <colBreaks count="1" manualBreakCount="1">
        <brk id="14" max="1048575" man="1"/>
      </colBreaks>
      <pageMargins left="0.4" right="0.4" top="0.3" bottom="0.3" header="0" footer="0"/>
      <printOptions horizontalCentered="1" verticalCentered="1"/>
      <pageSetup scale="71" orientation="landscape" r:id="rId1"/>
      <headerFooter alignWithMargins="0"/>
    </customSheetView>
    <customSheetView guid="{D7BBBF77-F838-4AB2-B5F9-DD407B90DD55}" scale="87" colorId="22" fitToPage="1">
      <selection activeCell="R27" sqref="R27"/>
      <colBreaks count="1" manualBreakCount="1">
        <brk id="14" max="1048575" man="1"/>
      </colBreaks>
      <pageMargins left="0.4" right="0.4" top="0.3" bottom="0.3" header="0" footer="0"/>
      <printOptions horizontalCentered="1" verticalCentered="1"/>
      <pageSetup scale="71" orientation="landscape" r:id="rId2"/>
      <headerFooter alignWithMargins="0"/>
    </customSheetView>
    <customSheetView guid="{4C413893-8AAD-4C6B-9F27-B589EDCD884E}" scale="87" colorId="22" showPageBreaks="1" fitToPage="1" printArea="1">
      <selection activeCell="N35" sqref="N35"/>
      <colBreaks count="1" manualBreakCount="1">
        <brk id="14" max="1048575" man="1"/>
      </colBreaks>
      <pageMargins left="0.4" right="0.4" top="0.3" bottom="0.3" header="0" footer="0"/>
      <printOptions horizontalCentered="1" verticalCentered="1"/>
      <pageSetup scale="71" orientation="landscape" r:id="rId3"/>
      <headerFooter alignWithMargins="0"/>
    </customSheetView>
    <customSheetView guid="{A5549170-DBF5-42F1-9039-D999624B11D4}" scale="87" colorId="22" showPageBreaks="1" fitToPage="1" printArea="1">
      <selection activeCell="N35" sqref="N35"/>
      <colBreaks count="1" manualBreakCount="1">
        <brk id="14" max="1048575" man="1"/>
      </colBreaks>
      <pageMargins left="0.4" right="0.4" top="0.3" bottom="0.3" header="0" footer="0"/>
      <printOptions horizontalCentered="1" verticalCentered="1"/>
      <pageSetup scale="71" orientation="landscape" r:id="rId4"/>
      <headerFooter alignWithMargins="0"/>
    </customSheetView>
    <customSheetView guid="{A483E518-C1FA-4CA5-BC5D-12DF2516F4BA}" scale="87" colorId="22" showPageBreaks="1" fitToPage="1" printArea="1">
      <selection activeCell="R27" sqref="R27"/>
      <colBreaks count="1" manualBreakCount="1">
        <brk id="14" max="1048575" man="1"/>
      </colBreaks>
      <pageMargins left="0.4" right="0.4" top="0.3" bottom="0.3" header="0" footer="0"/>
      <printOptions horizontalCentered="1" verticalCentered="1"/>
      <pageSetup scale="10" orientation="landscape" r:id="rId5"/>
      <headerFooter alignWithMargins="0"/>
    </customSheetView>
    <customSheetView guid="{7F4D4B31-14C7-431F-8554-797D686306A3}" scale="87" colorId="22" showPageBreaks="1" fitToPage="1" printArea="1">
      <selection activeCell="R27" sqref="R27"/>
      <colBreaks count="1" manualBreakCount="1">
        <brk id="14" max="1048575" man="1"/>
      </colBreaks>
      <pageMargins left="0.4" right="0.4" top="0.3" bottom="0.3" header="0" footer="0"/>
      <printOptions horizontalCentered="1" verticalCentered="1"/>
      <pageSetup scale="10" orientation="landscape" r:id="rId6"/>
      <headerFooter alignWithMargins="0"/>
    </customSheetView>
  </customSheetViews>
  <phoneticPr fontId="83" type="noConversion"/>
  <printOptions horizontalCentered="1" verticalCentered="1"/>
  <pageMargins left="0.4" right="0.4" top="0.3" bottom="0.3" header="0" footer="0"/>
  <pageSetup scale="71" orientation="landscape" r:id="rId7"/>
  <headerFooter alignWithMargins="0"/>
  <colBreaks count="1" manualBreakCount="1">
    <brk id="14" max="1048575" man="1"/>
  </colBreaks>
  <customProperties>
    <customPr name="_pios_id" r:id="rId8"/>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E87"/>
  <sheetViews>
    <sheetView workbookViewId="0"/>
  </sheetViews>
  <sheetFormatPr defaultColWidth="9.77734375" defaultRowHeight="15"/>
  <cols>
    <col min="1" max="1" width="4.77734375" customWidth="1"/>
    <col min="2" max="2" width="16.77734375" customWidth="1"/>
    <col min="5" max="5" width="7.77734375" customWidth="1"/>
    <col min="6" max="6" width="8.77734375" customWidth="1"/>
    <col min="7" max="7" width="13.77734375" customWidth="1"/>
    <col min="8" max="8" width="6.77734375" customWidth="1"/>
    <col min="10" max="10" width="11.77734375" customWidth="1"/>
    <col min="11" max="12" width="7.77734375" customWidth="1"/>
    <col min="13" max="13" width="14.44140625" bestFit="1" customWidth="1"/>
    <col min="14" max="14" width="14.77734375" customWidth="1"/>
  </cols>
  <sheetData>
    <row r="1" spans="1:26" ht="15.75" thickBot="1">
      <c r="A1" s="229" t="str">
        <f>'Data sheet'!A63</f>
        <v>Annual Report of New York American Water Company, Inc.  - Service Area 2                                                        Year Ended  December 31, 2018</v>
      </c>
      <c r="B1" s="229"/>
      <c r="C1" s="229"/>
      <c r="D1" s="229"/>
      <c r="E1" s="229"/>
      <c r="F1" s="229"/>
      <c r="G1" s="229"/>
      <c r="H1" s="229"/>
      <c r="I1" s="229"/>
      <c r="J1" s="229"/>
      <c r="K1" s="229"/>
      <c r="L1" s="229"/>
      <c r="M1" s="229"/>
      <c r="N1" s="229"/>
    </row>
    <row r="2" spans="1:26">
      <c r="A2" s="823"/>
      <c r="B2" s="824"/>
      <c r="C2" s="824"/>
      <c r="D2" s="824"/>
      <c r="E2" s="824"/>
      <c r="F2" s="824"/>
      <c r="G2" s="824"/>
      <c r="H2" s="824"/>
      <c r="I2" s="824"/>
      <c r="J2" s="824"/>
      <c r="K2" s="824"/>
      <c r="L2" s="824"/>
      <c r="M2" s="824"/>
      <c r="N2" s="825"/>
    </row>
    <row r="3" spans="1:26" ht="15.75">
      <c r="A3" s="1381" t="s">
        <v>328</v>
      </c>
      <c r="B3" s="967"/>
      <c r="C3" s="967"/>
      <c r="D3" s="967"/>
      <c r="E3" s="13"/>
      <c r="F3" s="967"/>
      <c r="G3" s="967"/>
      <c r="H3" s="967"/>
      <c r="I3" s="967"/>
      <c r="J3" s="967"/>
      <c r="K3" s="967"/>
      <c r="L3" s="967"/>
      <c r="M3" s="967"/>
      <c r="N3" s="826"/>
    </row>
    <row r="4" spans="1:26">
      <c r="A4" s="1382"/>
      <c r="B4" s="1130"/>
      <c r="C4" s="1130"/>
      <c r="D4" s="1130"/>
      <c r="E4" s="1130"/>
      <c r="F4" s="1130"/>
      <c r="G4" s="1130"/>
      <c r="H4" s="1130"/>
      <c r="I4" s="1130"/>
      <c r="J4" s="1130"/>
      <c r="K4" s="1130"/>
      <c r="L4" s="1130"/>
      <c r="M4" s="1130"/>
      <c r="N4" s="830"/>
    </row>
    <row r="5" spans="1:26">
      <c r="A5" s="1118"/>
      <c r="B5" s="936"/>
      <c r="C5" s="936"/>
      <c r="D5" s="936"/>
      <c r="E5" s="936"/>
      <c r="F5" s="936"/>
      <c r="G5" s="936"/>
      <c r="H5" s="936"/>
      <c r="I5" s="936"/>
      <c r="J5" s="936"/>
      <c r="K5" s="936"/>
      <c r="L5" s="936"/>
      <c r="M5" s="936"/>
      <c r="N5" s="827"/>
    </row>
    <row r="6" spans="1:26">
      <c r="A6" s="1118"/>
      <c r="B6" s="936" t="s">
        <v>3600</v>
      </c>
      <c r="C6" s="936"/>
      <c r="D6" s="936"/>
      <c r="E6" s="936"/>
      <c r="F6" s="936"/>
      <c r="G6" s="936"/>
      <c r="H6" s="936"/>
      <c r="I6" s="936"/>
      <c r="J6" s="936" t="s">
        <v>3601</v>
      </c>
      <c r="K6" s="936"/>
      <c r="L6" s="936"/>
      <c r="M6" s="936"/>
      <c r="N6" s="827"/>
    </row>
    <row r="7" spans="1:26">
      <c r="A7" s="1118"/>
      <c r="B7" s="936" t="s">
        <v>3602</v>
      </c>
      <c r="C7" s="936"/>
      <c r="D7" s="936"/>
      <c r="E7" s="936"/>
      <c r="F7" s="936"/>
      <c r="G7" s="936"/>
      <c r="H7" s="936"/>
      <c r="I7" s="936"/>
      <c r="J7" s="936" t="s">
        <v>3603</v>
      </c>
      <c r="K7" s="936"/>
      <c r="L7" s="936"/>
      <c r="M7" s="936"/>
      <c r="N7" s="827"/>
    </row>
    <row r="8" spans="1:26">
      <c r="A8" s="1118"/>
      <c r="B8" s="936" t="s">
        <v>3604</v>
      </c>
      <c r="C8" s="936"/>
      <c r="D8" s="936"/>
      <c r="E8" s="936"/>
      <c r="F8" s="936"/>
      <c r="G8" s="936"/>
      <c r="H8" s="936"/>
      <c r="I8" s="936"/>
      <c r="J8" s="229"/>
      <c r="K8" s="936"/>
      <c r="L8" s="936"/>
      <c r="M8" s="936"/>
      <c r="N8" s="827"/>
    </row>
    <row r="9" spans="1:26">
      <c r="A9" s="1118"/>
      <c r="B9" s="936"/>
      <c r="C9" s="936"/>
      <c r="D9" s="936"/>
      <c r="E9" s="936"/>
      <c r="F9" s="936"/>
      <c r="G9" s="936"/>
      <c r="H9" s="936"/>
      <c r="I9" s="936"/>
      <c r="J9" s="936"/>
      <c r="K9" s="936"/>
      <c r="L9" s="936"/>
      <c r="M9" s="936"/>
      <c r="N9" s="827"/>
    </row>
    <row r="10" spans="1:26">
      <c r="A10" s="1118"/>
      <c r="B10" s="936" t="s">
        <v>334</v>
      </c>
      <c r="C10" s="936"/>
      <c r="D10" s="936"/>
      <c r="E10" s="936"/>
      <c r="F10" s="936"/>
      <c r="G10" s="936"/>
      <c r="H10" s="936"/>
      <c r="I10" s="936"/>
      <c r="J10" s="229"/>
      <c r="K10" s="936"/>
      <c r="L10" s="936"/>
      <c r="M10" s="936"/>
      <c r="N10" s="827"/>
    </row>
    <row r="11" spans="1:26">
      <c r="A11" s="1118"/>
      <c r="B11" s="936" t="s">
        <v>330</v>
      </c>
      <c r="C11" s="936"/>
      <c r="D11" s="936"/>
      <c r="E11" s="936"/>
      <c r="F11" s="936"/>
      <c r="G11" s="936"/>
      <c r="H11" s="936"/>
      <c r="I11" s="936"/>
      <c r="J11" s="936"/>
      <c r="K11" s="936"/>
      <c r="L11" s="936"/>
      <c r="M11" s="936"/>
      <c r="N11" s="827"/>
    </row>
    <row r="12" spans="1:26">
      <c r="A12" s="1118"/>
      <c r="B12" s="936"/>
      <c r="C12" s="936"/>
      <c r="D12" s="936"/>
      <c r="E12" s="936"/>
      <c r="F12" s="936"/>
      <c r="G12" s="936"/>
      <c r="H12" s="936"/>
      <c r="I12" s="936"/>
      <c r="J12" s="936"/>
      <c r="K12" s="936"/>
      <c r="L12" s="936"/>
      <c r="M12" s="936"/>
      <c r="N12" s="827"/>
    </row>
    <row r="13" spans="1:26">
      <c r="A13" s="1383"/>
      <c r="B13" s="1384"/>
      <c r="C13" s="592"/>
      <c r="D13" s="1384"/>
      <c r="E13" s="1384"/>
      <c r="F13" s="1384"/>
      <c r="G13" s="1385" t="s">
        <v>3605</v>
      </c>
      <c r="H13" s="1385"/>
      <c r="I13" s="1385"/>
      <c r="J13" s="1385"/>
      <c r="K13" s="1385"/>
      <c r="L13" s="1385"/>
      <c r="M13" s="1385"/>
      <c r="N13" s="1407"/>
      <c r="O13" s="1145"/>
      <c r="P13" s="1145"/>
      <c r="Q13" s="1145"/>
      <c r="R13" s="1145"/>
      <c r="S13" s="1145"/>
      <c r="T13" s="1145"/>
      <c r="U13" s="1145"/>
      <c r="V13" s="1145"/>
      <c r="W13" s="1145"/>
      <c r="X13" s="1145"/>
      <c r="Y13" s="1145"/>
      <c r="Z13" s="1145"/>
    </row>
    <row r="14" spans="1:26">
      <c r="A14" s="1388"/>
      <c r="B14" s="1389" t="s">
        <v>343</v>
      </c>
      <c r="C14" s="858" t="s">
        <v>3606</v>
      </c>
      <c r="D14" s="1389" t="s">
        <v>1862</v>
      </c>
      <c r="E14" s="1389" t="s">
        <v>3607</v>
      </c>
      <c r="F14" s="1389" t="s">
        <v>3608</v>
      </c>
      <c r="G14" s="1389" t="s">
        <v>2694</v>
      </c>
      <c r="H14" s="1389"/>
      <c r="I14" s="1389" t="s">
        <v>1867</v>
      </c>
      <c r="J14" s="1389" t="s">
        <v>3609</v>
      </c>
      <c r="K14" s="1401" t="s">
        <v>3610</v>
      </c>
      <c r="L14" s="1402"/>
      <c r="M14" s="1389"/>
      <c r="N14" s="1408" t="s">
        <v>2977</v>
      </c>
      <c r="O14" s="1146"/>
    </row>
    <row r="15" spans="1:26">
      <c r="A15" s="1388" t="s">
        <v>830</v>
      </c>
      <c r="B15" s="1389" t="s">
        <v>3611</v>
      </c>
      <c r="C15" s="1389" t="s">
        <v>3612</v>
      </c>
      <c r="D15" s="1389" t="s">
        <v>1868</v>
      </c>
      <c r="E15" s="1389" t="s">
        <v>1946</v>
      </c>
      <c r="F15" s="1389" t="s">
        <v>3613</v>
      </c>
      <c r="G15" s="1389" t="s">
        <v>3614</v>
      </c>
      <c r="H15" s="1389" t="s">
        <v>341</v>
      </c>
      <c r="I15" s="1389" t="s">
        <v>3615</v>
      </c>
      <c r="J15" s="1389" t="s">
        <v>351</v>
      </c>
      <c r="K15" s="1389" t="s">
        <v>3616</v>
      </c>
      <c r="L15" s="1389" t="s">
        <v>377</v>
      </c>
      <c r="M15" s="1389" t="s">
        <v>3617</v>
      </c>
      <c r="N15" s="1248" t="s">
        <v>3618</v>
      </c>
    </row>
    <row r="16" spans="1:26">
      <c r="A16" s="1391"/>
      <c r="B16" s="1389" t="s">
        <v>3619</v>
      </c>
      <c r="C16" s="1389" t="s">
        <v>3620</v>
      </c>
      <c r="D16" s="1389" t="s">
        <v>3621</v>
      </c>
      <c r="E16" s="1389" t="s">
        <v>3622</v>
      </c>
      <c r="F16" s="1389" t="s">
        <v>3623</v>
      </c>
      <c r="G16" s="1389" t="s">
        <v>3624</v>
      </c>
      <c r="H16" s="1389" t="s">
        <v>356</v>
      </c>
      <c r="I16" s="1389" t="s">
        <v>3625</v>
      </c>
      <c r="J16" s="1389" t="s">
        <v>3626</v>
      </c>
      <c r="K16" s="1389" t="s">
        <v>3627</v>
      </c>
      <c r="L16" s="1389" t="s">
        <v>3628</v>
      </c>
      <c r="M16" s="1389" t="s">
        <v>3184</v>
      </c>
      <c r="N16" s="1248" t="s">
        <v>3629</v>
      </c>
    </row>
    <row r="17" spans="1:14">
      <c r="A17" s="1388" t="s">
        <v>834</v>
      </c>
      <c r="B17" s="1389" t="s">
        <v>3630</v>
      </c>
      <c r="C17" s="1389"/>
      <c r="D17" s="932"/>
      <c r="E17" s="1389" t="s">
        <v>3631</v>
      </c>
      <c r="F17" s="1389" t="s">
        <v>3632</v>
      </c>
      <c r="G17" s="1389" t="s">
        <v>3633</v>
      </c>
      <c r="H17" s="932"/>
      <c r="I17" s="1389" t="s">
        <v>359</v>
      </c>
      <c r="J17" s="1389" t="s">
        <v>3634</v>
      </c>
      <c r="K17" s="1389" t="s">
        <v>356</v>
      </c>
      <c r="L17" s="1389"/>
      <c r="M17" s="1389"/>
      <c r="N17" s="1248" t="s">
        <v>309</v>
      </c>
    </row>
    <row r="18" spans="1:14">
      <c r="A18" s="1391"/>
      <c r="B18" s="1389" t="s">
        <v>3635</v>
      </c>
      <c r="C18" s="1389" t="s">
        <v>310</v>
      </c>
      <c r="D18" s="1389" t="s">
        <v>3283</v>
      </c>
      <c r="E18" s="1389" t="s">
        <v>312</v>
      </c>
      <c r="F18" s="1389" t="s">
        <v>3429</v>
      </c>
      <c r="G18" s="1389" t="s">
        <v>3430</v>
      </c>
      <c r="H18" s="1389" t="s">
        <v>3431</v>
      </c>
      <c r="I18" s="1389" t="s">
        <v>3432</v>
      </c>
      <c r="J18" s="1389" t="s">
        <v>3433</v>
      </c>
      <c r="K18" s="1389" t="s">
        <v>3434</v>
      </c>
      <c r="L18" s="1389" t="s">
        <v>3435</v>
      </c>
      <c r="M18" s="1389" t="s">
        <v>3436</v>
      </c>
      <c r="N18" s="1248" t="s">
        <v>2916</v>
      </c>
    </row>
    <row r="19" spans="1:14">
      <c r="A19" s="1392">
        <v>1</v>
      </c>
      <c r="B19" s="1606" t="s">
        <v>21</v>
      </c>
      <c r="C19" s="1384"/>
      <c r="D19" s="1384"/>
      <c r="E19" s="1384"/>
      <c r="F19" s="1384"/>
      <c r="G19" s="1384"/>
      <c r="H19" s="1384"/>
      <c r="I19" s="1384"/>
      <c r="J19" s="1384"/>
      <c r="K19" s="1384"/>
      <c r="L19" s="1384"/>
      <c r="M19" s="1384"/>
      <c r="N19" s="833"/>
    </row>
    <row r="20" spans="1:14">
      <c r="A20" s="1388">
        <v>2</v>
      </c>
      <c r="B20" s="1607" t="s">
        <v>22</v>
      </c>
      <c r="C20" s="1389" t="s">
        <v>23</v>
      </c>
      <c r="D20" s="1389">
        <v>1963</v>
      </c>
      <c r="E20" s="1389">
        <v>1</v>
      </c>
      <c r="F20" s="1389">
        <v>22.89</v>
      </c>
      <c r="G20" s="1389" t="s">
        <v>24</v>
      </c>
      <c r="H20" s="1389">
        <v>649</v>
      </c>
      <c r="I20" s="1389">
        <v>16</v>
      </c>
      <c r="J20" s="1389">
        <v>22</v>
      </c>
      <c r="K20" s="1389">
        <v>23</v>
      </c>
      <c r="L20" s="1389">
        <v>222</v>
      </c>
      <c r="M20" s="1389" t="s">
        <v>25</v>
      </c>
      <c r="N20" s="1248">
        <v>515</v>
      </c>
    </row>
    <row r="21" spans="1:14">
      <c r="A21" s="1388">
        <v>3</v>
      </c>
      <c r="B21" s="1608" t="s">
        <v>26</v>
      </c>
      <c r="C21" s="1389" t="s">
        <v>23</v>
      </c>
      <c r="D21" s="1389">
        <v>1967</v>
      </c>
      <c r="E21" s="1389">
        <v>1</v>
      </c>
      <c r="F21" s="1389">
        <v>22.63</v>
      </c>
      <c r="G21" s="1389" t="s">
        <v>24</v>
      </c>
      <c r="H21" s="1389">
        <v>602</v>
      </c>
      <c r="I21" s="1389">
        <v>18</v>
      </c>
      <c r="J21" s="1389">
        <v>15</v>
      </c>
      <c r="K21" s="1389">
        <v>75</v>
      </c>
      <c r="L21" s="1389">
        <v>1200</v>
      </c>
      <c r="M21" s="1389" t="s">
        <v>25</v>
      </c>
      <c r="N21" s="1248">
        <v>184</v>
      </c>
    </row>
    <row r="22" spans="1:14">
      <c r="A22" s="1388">
        <v>4</v>
      </c>
      <c r="B22" s="1608" t="s">
        <v>27</v>
      </c>
      <c r="C22" s="1389" t="s">
        <v>23</v>
      </c>
      <c r="D22" s="1389">
        <v>1983</v>
      </c>
      <c r="E22" s="1389">
        <v>1</v>
      </c>
      <c r="F22" s="1389">
        <v>30.55</v>
      </c>
      <c r="G22" s="1389" t="s">
        <v>24</v>
      </c>
      <c r="H22" s="1389">
        <v>570</v>
      </c>
      <c r="I22" s="1389">
        <v>20</v>
      </c>
      <c r="J22" s="1389">
        <v>18</v>
      </c>
      <c r="K22" s="1389">
        <v>44</v>
      </c>
      <c r="L22" s="1389">
        <v>1700</v>
      </c>
      <c r="M22" s="1389" t="s">
        <v>25</v>
      </c>
      <c r="N22" s="1248">
        <v>263</v>
      </c>
    </row>
    <row r="23" spans="1:14">
      <c r="A23" s="1388">
        <v>5</v>
      </c>
      <c r="B23" s="1608"/>
      <c r="C23" s="932"/>
      <c r="D23" s="932"/>
      <c r="E23" s="932"/>
      <c r="F23" s="932"/>
      <c r="G23" s="932"/>
      <c r="H23" s="932"/>
      <c r="I23" s="932"/>
      <c r="J23" s="932"/>
      <c r="K23" s="932"/>
      <c r="L23" s="932"/>
      <c r="M23" s="932"/>
      <c r="N23" s="827"/>
    </row>
    <row r="24" spans="1:14">
      <c r="A24" s="1388">
        <v>6</v>
      </c>
      <c r="B24" s="1609" t="s">
        <v>28</v>
      </c>
      <c r="C24" s="932"/>
      <c r="D24" s="932"/>
      <c r="E24" s="932"/>
      <c r="F24" s="932"/>
      <c r="G24" s="932"/>
      <c r="H24" s="932"/>
      <c r="I24" s="932"/>
      <c r="J24" s="932"/>
      <c r="K24" s="932"/>
      <c r="L24" s="932"/>
      <c r="M24" s="932"/>
      <c r="N24" s="827"/>
    </row>
    <row r="25" spans="1:14">
      <c r="A25" s="1388">
        <v>7</v>
      </c>
      <c r="B25" s="1608" t="s">
        <v>29</v>
      </c>
      <c r="C25" s="1389" t="s">
        <v>23</v>
      </c>
      <c r="D25" s="1389">
        <v>1952</v>
      </c>
      <c r="E25" s="1389">
        <v>1</v>
      </c>
      <c r="F25" s="1610">
        <v>38</v>
      </c>
      <c r="G25" s="1389" t="s">
        <v>24</v>
      </c>
      <c r="H25" s="1389">
        <v>350</v>
      </c>
      <c r="I25" s="1389">
        <v>14</v>
      </c>
      <c r="J25" s="1611" t="s">
        <v>2391</v>
      </c>
      <c r="K25" s="1611" t="s">
        <v>2391</v>
      </c>
      <c r="L25" s="1611" t="s">
        <v>2391</v>
      </c>
      <c r="M25" s="1389" t="s">
        <v>25</v>
      </c>
      <c r="N25" s="1612" t="s">
        <v>2391</v>
      </c>
    </row>
    <row r="26" spans="1:14">
      <c r="A26" s="1388">
        <v>8</v>
      </c>
      <c r="B26" s="1608" t="s">
        <v>30</v>
      </c>
      <c r="C26" s="1389" t="s">
        <v>23</v>
      </c>
      <c r="D26" s="1389">
        <v>1979</v>
      </c>
      <c r="E26" s="1389">
        <v>1</v>
      </c>
      <c r="F26" s="1610">
        <v>39</v>
      </c>
      <c r="G26" s="1389" t="s">
        <v>24</v>
      </c>
      <c r="H26" s="1389">
        <v>700</v>
      </c>
      <c r="I26" s="1389">
        <v>16</v>
      </c>
      <c r="J26" s="1389">
        <v>25</v>
      </c>
      <c r="K26" s="1389">
        <v>96</v>
      </c>
      <c r="L26" s="1389">
        <v>1550</v>
      </c>
      <c r="M26" s="1389" t="s">
        <v>25</v>
      </c>
      <c r="N26" s="1248">
        <v>707</v>
      </c>
    </row>
    <row r="27" spans="1:14">
      <c r="A27" s="1388">
        <v>9</v>
      </c>
      <c r="B27" s="1608" t="s">
        <v>31</v>
      </c>
      <c r="C27" s="1389" t="s">
        <v>23</v>
      </c>
      <c r="D27" s="1389">
        <v>1982</v>
      </c>
      <c r="E27" s="1389">
        <v>1</v>
      </c>
      <c r="F27" s="1610">
        <v>41.18</v>
      </c>
      <c r="G27" s="1389" t="s">
        <v>24</v>
      </c>
      <c r="H27" s="1389">
        <v>664</v>
      </c>
      <c r="I27" s="1389">
        <v>20</v>
      </c>
      <c r="J27" s="1389">
        <v>35</v>
      </c>
      <c r="K27" s="1389">
        <v>95</v>
      </c>
      <c r="L27" s="1389">
        <v>1650</v>
      </c>
      <c r="M27" s="1389" t="s">
        <v>25</v>
      </c>
      <c r="N27" s="1248">
        <v>1291</v>
      </c>
    </row>
    <row r="28" spans="1:14">
      <c r="A28" s="1388">
        <v>10</v>
      </c>
      <c r="B28" s="1608"/>
      <c r="C28" s="932"/>
      <c r="D28" s="932"/>
      <c r="E28" s="932"/>
      <c r="F28" s="932"/>
      <c r="G28" s="932"/>
      <c r="H28" s="932"/>
      <c r="I28" s="932"/>
      <c r="J28" s="932"/>
      <c r="K28" s="932"/>
      <c r="L28" s="932"/>
      <c r="M28" s="932"/>
      <c r="N28" s="827"/>
    </row>
    <row r="29" spans="1:14">
      <c r="A29" s="1388">
        <v>11</v>
      </c>
      <c r="B29" s="1609" t="s">
        <v>32</v>
      </c>
      <c r="C29" s="932"/>
      <c r="D29" s="932"/>
      <c r="E29" s="932"/>
      <c r="F29" s="932"/>
      <c r="G29" s="932"/>
      <c r="H29" s="932"/>
      <c r="I29" s="932"/>
      <c r="J29" s="932"/>
      <c r="K29" s="932"/>
      <c r="L29" s="932"/>
      <c r="M29" s="932"/>
      <c r="N29" s="827"/>
    </row>
    <row r="30" spans="1:14">
      <c r="A30" s="1388">
        <v>12</v>
      </c>
      <c r="B30" s="1608" t="s">
        <v>33</v>
      </c>
      <c r="C30" s="1389" t="s">
        <v>23</v>
      </c>
      <c r="D30" s="1389">
        <v>1967</v>
      </c>
      <c r="E30" s="1389">
        <v>1</v>
      </c>
      <c r="F30" s="1610">
        <v>27</v>
      </c>
      <c r="G30" s="1389" t="s">
        <v>24</v>
      </c>
      <c r="H30" s="1389">
        <v>513</v>
      </c>
      <c r="I30" s="1389">
        <v>18</v>
      </c>
      <c r="J30" s="1389">
        <v>10</v>
      </c>
      <c r="K30" s="1389">
        <v>58</v>
      </c>
      <c r="L30" s="1390">
        <v>1700</v>
      </c>
      <c r="M30" s="1389" t="s">
        <v>25</v>
      </c>
      <c r="N30" s="1248">
        <v>2001</v>
      </c>
    </row>
    <row r="31" spans="1:14">
      <c r="A31" s="1388">
        <v>13</v>
      </c>
      <c r="B31" s="1613" t="s">
        <v>34</v>
      </c>
      <c r="C31" s="1389" t="s">
        <v>23</v>
      </c>
      <c r="D31" s="1390">
        <v>1980</v>
      </c>
      <c r="E31" s="1389">
        <v>1</v>
      </c>
      <c r="F31" s="1614">
        <v>34.57</v>
      </c>
      <c r="G31" s="1389" t="s">
        <v>24</v>
      </c>
      <c r="H31" s="1390">
        <v>660</v>
      </c>
      <c r="I31" s="1390">
        <v>20</v>
      </c>
      <c r="J31" s="1390">
        <v>19</v>
      </c>
      <c r="K31" s="1390">
        <v>70</v>
      </c>
      <c r="L31" s="1390">
        <v>1650</v>
      </c>
      <c r="M31" s="1389" t="s">
        <v>25</v>
      </c>
      <c r="N31" s="1248">
        <v>1165</v>
      </c>
    </row>
    <row r="32" spans="1:14">
      <c r="A32" s="1388">
        <v>14</v>
      </c>
      <c r="B32" s="1613" t="s">
        <v>35</v>
      </c>
      <c r="C32" s="1389" t="s">
        <v>23</v>
      </c>
      <c r="D32" s="1390">
        <v>1985</v>
      </c>
      <c r="E32" s="1389">
        <v>1</v>
      </c>
      <c r="F32" s="1614">
        <v>34.57</v>
      </c>
      <c r="G32" s="1389" t="s">
        <v>24</v>
      </c>
      <c r="H32" s="1390">
        <v>583</v>
      </c>
      <c r="I32" s="1390">
        <v>20</v>
      </c>
      <c r="J32" s="1390">
        <v>12</v>
      </c>
      <c r="K32" s="1390">
        <v>60</v>
      </c>
      <c r="L32" s="1390">
        <v>1900</v>
      </c>
      <c r="M32" s="1389" t="s">
        <v>25</v>
      </c>
      <c r="N32" s="1248">
        <v>2166</v>
      </c>
    </row>
    <row r="33" spans="1:14">
      <c r="A33" s="1388">
        <v>15</v>
      </c>
      <c r="B33" s="1615" t="s">
        <v>36</v>
      </c>
      <c r="C33" s="1389" t="s">
        <v>23</v>
      </c>
      <c r="D33" s="1390">
        <v>1956</v>
      </c>
      <c r="E33" s="1389">
        <v>1</v>
      </c>
      <c r="F33" s="1614">
        <v>33.869999999999997</v>
      </c>
      <c r="G33" s="1389" t="s">
        <v>24</v>
      </c>
      <c r="H33" s="1390">
        <v>387</v>
      </c>
      <c r="I33" s="1390">
        <v>16</v>
      </c>
      <c r="J33" s="1390">
        <v>19</v>
      </c>
      <c r="K33" s="1390">
        <v>85</v>
      </c>
      <c r="L33" s="1390">
        <v>2200</v>
      </c>
      <c r="M33" s="1389" t="s">
        <v>25</v>
      </c>
      <c r="N33" s="1248">
        <v>280</v>
      </c>
    </row>
    <row r="34" spans="1:14">
      <c r="A34" s="1388">
        <v>16</v>
      </c>
      <c r="B34" s="1615" t="s">
        <v>4151</v>
      </c>
      <c r="C34" s="1389" t="s">
        <v>23</v>
      </c>
      <c r="D34" s="1390">
        <v>2014</v>
      </c>
      <c r="E34" s="1389">
        <v>1</v>
      </c>
      <c r="F34" s="1614">
        <v>29.5</v>
      </c>
      <c r="G34" s="1389" t="s">
        <v>24</v>
      </c>
      <c r="H34" s="1390">
        <v>680</v>
      </c>
      <c r="I34" s="1390">
        <v>10</v>
      </c>
      <c r="J34" s="1390">
        <v>15</v>
      </c>
      <c r="K34" s="1390">
        <v>70</v>
      </c>
      <c r="L34" s="1390">
        <v>1078</v>
      </c>
      <c r="M34" s="1389" t="s">
        <v>25</v>
      </c>
      <c r="N34" s="1248">
        <v>1425</v>
      </c>
    </row>
    <row r="35" spans="1:14">
      <c r="A35" s="1388">
        <v>17</v>
      </c>
      <c r="B35" s="1615" t="s">
        <v>37</v>
      </c>
      <c r="C35" s="1389" t="s">
        <v>23</v>
      </c>
      <c r="D35" s="1390">
        <v>1983</v>
      </c>
      <c r="E35" s="1389">
        <v>1</v>
      </c>
      <c r="F35" s="1614">
        <v>31.3</v>
      </c>
      <c r="G35" s="1389" t="s">
        <v>24</v>
      </c>
      <c r="H35" s="1390">
        <v>774</v>
      </c>
      <c r="I35" s="1390">
        <v>20</v>
      </c>
      <c r="J35" s="1390">
        <v>17</v>
      </c>
      <c r="K35" s="1390">
        <v>116</v>
      </c>
      <c r="L35" s="1390">
        <v>1650</v>
      </c>
      <c r="M35" s="1389" t="s">
        <v>25</v>
      </c>
      <c r="N35" s="1248">
        <v>1111</v>
      </c>
    </row>
    <row r="36" spans="1:14">
      <c r="A36" s="1388">
        <v>18</v>
      </c>
      <c r="B36" s="1615"/>
      <c r="C36" s="1390"/>
      <c r="D36" s="1390"/>
      <c r="E36" s="1390"/>
      <c r="F36" s="1390"/>
      <c r="G36" s="1390"/>
      <c r="H36" s="1390"/>
      <c r="I36" s="1390"/>
      <c r="J36" s="1390"/>
      <c r="K36" s="1615"/>
      <c r="L36" s="1615"/>
      <c r="M36" s="932"/>
      <c r="N36" s="827"/>
    </row>
    <row r="37" spans="1:14">
      <c r="A37" s="1388">
        <v>19</v>
      </c>
      <c r="B37" s="1616" t="s">
        <v>38</v>
      </c>
      <c r="C37" s="1390"/>
      <c r="D37" s="1390"/>
      <c r="E37" s="1390"/>
      <c r="F37" s="1390"/>
      <c r="G37" s="1390"/>
      <c r="H37" s="1390"/>
      <c r="I37" s="1390"/>
      <c r="J37" s="1390"/>
      <c r="K37" s="1390"/>
      <c r="L37" s="1390"/>
      <c r="M37" s="1389"/>
      <c r="N37" s="1248"/>
    </row>
    <row r="38" spans="1:14">
      <c r="A38" s="1388">
        <v>20</v>
      </c>
      <c r="B38" s="1615" t="s">
        <v>39</v>
      </c>
      <c r="C38" s="1390" t="s">
        <v>23</v>
      </c>
      <c r="D38" s="1390">
        <v>1952</v>
      </c>
      <c r="E38" s="1389">
        <v>1</v>
      </c>
      <c r="F38" s="1614">
        <v>62</v>
      </c>
      <c r="G38" s="1389" t="s">
        <v>24</v>
      </c>
      <c r="H38" s="1390">
        <v>151</v>
      </c>
      <c r="I38" s="1390">
        <v>16</v>
      </c>
      <c r="J38" s="1617" t="s">
        <v>2391</v>
      </c>
      <c r="K38" s="1617" t="s">
        <v>2391</v>
      </c>
      <c r="L38" s="1617" t="s">
        <v>2391</v>
      </c>
      <c r="M38" s="1389" t="s">
        <v>25</v>
      </c>
      <c r="N38" s="1612" t="s">
        <v>2391</v>
      </c>
    </row>
    <row r="39" spans="1:14">
      <c r="A39" s="1388">
        <v>21</v>
      </c>
      <c r="B39" s="1615" t="s">
        <v>40</v>
      </c>
      <c r="C39" s="1390" t="s">
        <v>23</v>
      </c>
      <c r="D39" s="1390">
        <v>1969</v>
      </c>
      <c r="E39" s="1389">
        <v>1</v>
      </c>
      <c r="F39" s="1614">
        <v>60</v>
      </c>
      <c r="G39" s="1389" t="s">
        <v>24</v>
      </c>
      <c r="H39" s="1390">
        <v>655</v>
      </c>
      <c r="I39" s="1390">
        <v>20</v>
      </c>
      <c r="J39" s="1390">
        <v>8</v>
      </c>
      <c r="K39" s="1390">
        <v>48</v>
      </c>
      <c r="L39" s="1390">
        <v>1625</v>
      </c>
      <c r="M39" s="1389" t="s">
        <v>25</v>
      </c>
      <c r="N39" s="1248">
        <v>280</v>
      </c>
    </row>
    <row r="40" spans="1:14">
      <c r="A40" s="1388">
        <v>22</v>
      </c>
      <c r="B40" s="1615" t="s">
        <v>41</v>
      </c>
      <c r="C40" s="1390" t="s">
        <v>23</v>
      </c>
      <c r="D40" s="1390">
        <v>1979</v>
      </c>
      <c r="E40" s="1389">
        <v>1</v>
      </c>
      <c r="F40" s="1614">
        <v>69</v>
      </c>
      <c r="G40" s="1389" t="s">
        <v>24</v>
      </c>
      <c r="H40" s="1390">
        <v>649</v>
      </c>
      <c r="I40" s="1390">
        <v>20</v>
      </c>
      <c r="J40" s="1390">
        <v>24</v>
      </c>
      <c r="K40" s="1390">
        <v>68</v>
      </c>
      <c r="L40" s="1390">
        <v>1700</v>
      </c>
      <c r="M40" s="1389" t="s">
        <v>25</v>
      </c>
      <c r="N40" s="1248">
        <v>1285</v>
      </c>
    </row>
    <row r="41" spans="1:14">
      <c r="A41" s="1388">
        <v>23</v>
      </c>
      <c r="B41" s="1615"/>
      <c r="C41" s="1615"/>
      <c r="D41" s="1615"/>
      <c r="E41" s="1615"/>
      <c r="F41" s="1615"/>
      <c r="G41" s="1615"/>
      <c r="H41" s="1615"/>
      <c r="I41" s="1615"/>
      <c r="J41" s="1615"/>
      <c r="K41" s="1615"/>
      <c r="L41" s="1615"/>
      <c r="M41" s="932"/>
      <c r="N41" s="827"/>
    </row>
    <row r="42" spans="1:14">
      <c r="A42" s="1388">
        <v>24</v>
      </c>
      <c r="B42" s="1616" t="s">
        <v>42</v>
      </c>
      <c r="C42" s="1615"/>
      <c r="D42" s="1615"/>
      <c r="E42" s="1615"/>
      <c r="F42" s="1615"/>
      <c r="G42" s="1615"/>
      <c r="H42" s="1615"/>
      <c r="I42" s="1615"/>
      <c r="J42" s="1615"/>
      <c r="K42" s="1615"/>
      <c r="L42" s="1615"/>
      <c r="M42" s="932"/>
      <c r="N42" s="827"/>
    </row>
    <row r="43" spans="1:14">
      <c r="A43" s="1388">
        <v>25</v>
      </c>
      <c r="B43" s="1615" t="s">
        <v>43</v>
      </c>
      <c r="C43" s="1390" t="s">
        <v>23</v>
      </c>
      <c r="D43" s="1390">
        <v>1963</v>
      </c>
      <c r="E43" s="1389">
        <v>1</v>
      </c>
      <c r="F43" s="1614">
        <v>26.67</v>
      </c>
      <c r="G43" s="1389" t="s">
        <v>24</v>
      </c>
      <c r="H43" s="1390">
        <v>533</v>
      </c>
      <c r="I43" s="1390">
        <v>16</v>
      </c>
      <c r="J43" s="1390">
        <v>51</v>
      </c>
      <c r="K43" s="1390">
        <v>111</v>
      </c>
      <c r="L43" s="1390">
        <v>1700</v>
      </c>
      <c r="M43" s="1389" t="s">
        <v>25</v>
      </c>
      <c r="N43" s="1248">
        <v>1438</v>
      </c>
    </row>
    <row r="44" spans="1:14">
      <c r="A44" s="1388">
        <v>26</v>
      </c>
      <c r="B44" s="1615" t="s">
        <v>44</v>
      </c>
      <c r="C44" s="1390" t="s">
        <v>23</v>
      </c>
      <c r="D44" s="1390">
        <v>1971</v>
      </c>
      <c r="E44" s="1389">
        <v>1</v>
      </c>
      <c r="F44" s="1614">
        <v>26.5</v>
      </c>
      <c r="G44" s="1389" t="s">
        <v>24</v>
      </c>
      <c r="H44" s="1390">
        <v>892</v>
      </c>
      <c r="I44" s="1390">
        <v>20</v>
      </c>
      <c r="J44" s="1390">
        <v>16</v>
      </c>
      <c r="K44" s="1390">
        <v>76</v>
      </c>
      <c r="L44" s="1390">
        <v>1880</v>
      </c>
      <c r="M44" s="1389" t="s">
        <v>25</v>
      </c>
      <c r="N44" s="1248">
        <v>1057</v>
      </c>
    </row>
    <row r="45" spans="1:14">
      <c r="A45" s="1388">
        <v>27</v>
      </c>
      <c r="B45" s="1615" t="s">
        <v>45</v>
      </c>
      <c r="C45" s="1390" t="s">
        <v>23</v>
      </c>
      <c r="D45" s="1390">
        <v>1988</v>
      </c>
      <c r="E45" s="1389">
        <v>1</v>
      </c>
      <c r="F45" s="1614">
        <v>30.33</v>
      </c>
      <c r="G45" s="1389" t="s">
        <v>24</v>
      </c>
      <c r="H45" s="1390">
        <v>684</v>
      </c>
      <c r="I45" s="1390">
        <v>20</v>
      </c>
      <c r="J45" s="1390">
        <v>17</v>
      </c>
      <c r="K45" s="1390">
        <v>62</v>
      </c>
      <c r="L45" s="1390">
        <v>2120</v>
      </c>
      <c r="M45" s="1389" t="s">
        <v>25</v>
      </c>
      <c r="N45" s="1248">
        <v>260</v>
      </c>
    </row>
    <row r="46" spans="1:14">
      <c r="A46" s="1388">
        <v>28</v>
      </c>
      <c r="B46" s="1393"/>
      <c r="C46" s="932"/>
      <c r="D46" s="932"/>
      <c r="E46" s="932"/>
      <c r="F46" s="932"/>
      <c r="G46" s="932"/>
      <c r="H46" s="932"/>
      <c r="I46" s="932"/>
      <c r="J46" s="932"/>
      <c r="K46" s="932"/>
      <c r="L46" s="932"/>
      <c r="M46" s="932"/>
      <c r="N46" s="827"/>
    </row>
    <row r="47" spans="1:14">
      <c r="A47" s="1388">
        <v>29</v>
      </c>
      <c r="B47" s="932" t="s">
        <v>4309</v>
      </c>
      <c r="C47" s="1389" t="s">
        <v>23</v>
      </c>
      <c r="D47" s="1389">
        <v>1957</v>
      </c>
      <c r="E47" s="1389">
        <v>1</v>
      </c>
      <c r="F47" s="1610">
        <v>173</v>
      </c>
      <c r="G47" s="1389" t="s">
        <v>24</v>
      </c>
      <c r="H47" s="1389">
        <v>300</v>
      </c>
      <c r="I47" s="1389">
        <v>20</v>
      </c>
      <c r="J47" s="1389">
        <v>88.5</v>
      </c>
      <c r="K47" s="1389">
        <v>139</v>
      </c>
      <c r="L47" s="1389">
        <v>1380</v>
      </c>
      <c r="M47" s="1389" t="s">
        <v>4310</v>
      </c>
      <c r="N47" s="2221">
        <v>543</v>
      </c>
    </row>
    <row r="48" spans="1:14">
      <c r="A48" s="1388">
        <v>30</v>
      </c>
      <c r="B48" s="932"/>
      <c r="C48" s="1389"/>
      <c r="D48" s="1389"/>
      <c r="E48" s="1389"/>
      <c r="F48" s="1610"/>
      <c r="G48" s="1389"/>
      <c r="H48" s="1389"/>
      <c r="I48" s="1389"/>
      <c r="J48" s="1389"/>
      <c r="K48" s="1389"/>
      <c r="L48" s="1389"/>
      <c r="M48" s="1389"/>
      <c r="N48" s="2221"/>
    </row>
    <row r="49" spans="1:31">
      <c r="A49" s="1388">
        <v>31</v>
      </c>
      <c r="B49" s="932" t="s">
        <v>4222</v>
      </c>
      <c r="C49" s="1389" t="s">
        <v>23</v>
      </c>
      <c r="D49" s="1389">
        <v>1966</v>
      </c>
      <c r="E49" s="1389">
        <v>1</v>
      </c>
      <c r="F49" s="1610">
        <v>185</v>
      </c>
      <c r="G49" s="1389" t="s">
        <v>24</v>
      </c>
      <c r="H49" s="1389">
        <v>610</v>
      </c>
      <c r="I49" s="1389">
        <v>10</v>
      </c>
      <c r="J49" s="1389">
        <v>185</v>
      </c>
      <c r="K49" s="1389">
        <v>291</v>
      </c>
      <c r="L49" s="1389">
        <v>1400</v>
      </c>
      <c r="M49" s="1389" t="s">
        <v>4310</v>
      </c>
      <c r="N49" s="2221">
        <v>807</v>
      </c>
    </row>
    <row r="50" spans="1:31">
      <c r="A50" s="1388">
        <v>32</v>
      </c>
      <c r="B50" s="932"/>
      <c r="C50" s="1389"/>
      <c r="D50" s="1389"/>
      <c r="E50" s="1389"/>
      <c r="F50" s="1610"/>
      <c r="G50" s="1389"/>
      <c r="H50" s="1389"/>
      <c r="I50" s="1389"/>
      <c r="J50" s="1389"/>
      <c r="K50" s="1389"/>
      <c r="L50" s="1389"/>
      <c r="M50" s="1389"/>
      <c r="N50" s="2221"/>
    </row>
    <row r="51" spans="1:31">
      <c r="A51" s="1388">
        <v>33</v>
      </c>
      <c r="B51" s="1393"/>
      <c r="C51" s="932"/>
      <c r="D51" s="932"/>
      <c r="E51" s="932"/>
      <c r="F51" s="932"/>
      <c r="G51" s="932"/>
      <c r="H51" s="932"/>
      <c r="I51" s="932"/>
      <c r="J51" s="932"/>
      <c r="K51" s="932"/>
      <c r="L51" s="932"/>
      <c r="M51" s="932"/>
      <c r="N51" s="827"/>
      <c r="O51" s="1145"/>
      <c r="P51" s="1145"/>
      <c r="Q51" s="1145"/>
      <c r="R51" s="1145"/>
      <c r="S51" s="1145"/>
      <c r="T51" s="1145"/>
    </row>
    <row r="52" spans="1:31">
      <c r="A52" s="1132"/>
      <c r="B52" s="1409" t="s">
        <v>3636</v>
      </c>
      <c r="C52" s="1409"/>
      <c r="D52" s="1409"/>
      <c r="E52" s="1409"/>
      <c r="F52" s="1409"/>
      <c r="G52" s="1409"/>
      <c r="H52" s="1409"/>
      <c r="I52" s="1409"/>
      <c r="J52" s="1409"/>
      <c r="K52" s="1409"/>
      <c r="L52" s="1409"/>
      <c r="M52" s="1409"/>
      <c r="N52" s="1234"/>
      <c r="O52" s="1146"/>
      <c r="P52" s="1146"/>
      <c r="Q52" s="1145"/>
      <c r="R52" s="1145"/>
      <c r="S52" s="1145"/>
      <c r="T52" s="1145"/>
    </row>
    <row r="53" spans="1:31">
      <c r="A53" s="1132"/>
      <c r="B53" s="1409"/>
      <c r="C53" s="1409"/>
      <c r="D53" s="1409"/>
      <c r="E53" s="1409"/>
      <c r="F53" s="1409"/>
      <c r="G53" s="1409"/>
      <c r="H53" s="1409"/>
      <c r="I53" s="1409"/>
      <c r="J53" s="1409"/>
      <c r="K53" s="1409"/>
      <c r="L53" s="1409"/>
      <c r="M53" s="1409"/>
      <c r="N53" s="1234"/>
      <c r="O53" s="1146"/>
      <c r="P53" s="1146"/>
      <c r="Q53" s="1145"/>
      <c r="R53" s="1145"/>
      <c r="S53" s="1145"/>
      <c r="T53" s="1145"/>
    </row>
    <row r="54" spans="1:31">
      <c r="A54" s="1397"/>
      <c r="B54" s="936"/>
      <c r="C54" s="936"/>
      <c r="D54" s="936"/>
      <c r="E54" s="936"/>
      <c r="F54" s="936"/>
      <c r="G54" s="936"/>
      <c r="H54" s="936"/>
      <c r="I54" s="936"/>
      <c r="J54" s="936"/>
      <c r="K54" s="936"/>
      <c r="L54" s="936"/>
      <c r="M54" s="936"/>
      <c r="N54" s="827"/>
      <c r="O54" s="1145"/>
      <c r="P54" s="1145"/>
      <c r="Q54" s="1145"/>
      <c r="R54" s="1145"/>
      <c r="S54" s="1145"/>
      <c r="T54" s="1145"/>
    </row>
    <row r="55" spans="1:31">
      <c r="A55" s="1397"/>
      <c r="B55" s="936"/>
      <c r="C55" s="936"/>
      <c r="D55" s="936"/>
      <c r="E55" s="936"/>
      <c r="F55" s="936"/>
      <c r="G55" s="936"/>
      <c r="H55" s="936"/>
      <c r="I55" s="936"/>
      <c r="J55" s="936"/>
      <c r="K55" s="1410"/>
      <c r="L55" s="936"/>
      <c r="M55" s="936"/>
      <c r="N55" s="827"/>
    </row>
    <row r="56" spans="1:31">
      <c r="A56" s="1397"/>
      <c r="B56" s="966"/>
      <c r="C56" s="966"/>
      <c r="D56" s="966"/>
      <c r="E56" s="966"/>
      <c r="F56" s="966"/>
      <c r="G56" s="966"/>
      <c r="H56" s="966"/>
      <c r="I56" s="966"/>
      <c r="J56" s="966"/>
      <c r="K56" s="936"/>
      <c r="L56" s="936"/>
      <c r="M56" s="936"/>
      <c r="N56" s="827"/>
    </row>
    <row r="57" spans="1:31">
      <c r="A57" s="1397"/>
      <c r="B57" s="936"/>
      <c r="C57" s="966"/>
      <c r="D57" s="966"/>
      <c r="E57" s="966"/>
      <c r="F57" s="966"/>
      <c r="G57" s="966"/>
      <c r="H57" s="966"/>
      <c r="I57" s="966"/>
      <c r="J57" s="966"/>
      <c r="K57" s="936"/>
      <c r="L57" s="936"/>
      <c r="M57" s="936"/>
      <c r="N57" s="827"/>
    </row>
    <row r="58" spans="1:31">
      <c r="A58" s="1397"/>
      <c r="B58" s="936"/>
      <c r="C58" s="966"/>
      <c r="D58" s="966"/>
      <c r="E58" s="966"/>
      <c r="F58" s="966"/>
      <c r="G58" s="966"/>
      <c r="H58" s="966"/>
      <c r="I58" s="966"/>
      <c r="J58" s="966"/>
      <c r="K58" s="966"/>
      <c r="L58" s="966"/>
      <c r="M58" s="966"/>
      <c r="N58" s="1248"/>
    </row>
    <row r="59" spans="1:31">
      <c r="A59" s="1397"/>
      <c r="B59" s="936"/>
      <c r="C59" s="966"/>
      <c r="D59" s="966"/>
      <c r="E59" s="966"/>
      <c r="F59" s="966"/>
      <c r="G59" s="966"/>
      <c r="H59" s="966"/>
      <c r="I59" s="966"/>
      <c r="J59" s="966"/>
      <c r="K59" s="966"/>
      <c r="L59" s="966"/>
      <c r="M59" s="966"/>
      <c r="N59" s="1248"/>
    </row>
    <row r="60" spans="1:31">
      <c r="A60" s="1397"/>
      <c r="B60" s="966"/>
      <c r="C60" s="966"/>
      <c r="D60" s="966"/>
      <c r="E60" s="966"/>
      <c r="F60" s="966"/>
      <c r="G60" s="966"/>
      <c r="H60" s="966"/>
      <c r="I60" s="966"/>
      <c r="J60" s="966"/>
      <c r="K60" s="966"/>
      <c r="L60" s="966"/>
      <c r="M60" s="966"/>
      <c r="N60" s="1248"/>
      <c r="O60" s="1145"/>
      <c r="P60" s="1145"/>
      <c r="Q60" s="1145"/>
      <c r="R60" s="1145"/>
      <c r="S60" s="1145"/>
      <c r="T60" s="1145"/>
      <c r="U60" s="1145"/>
      <c r="V60" s="1145"/>
      <c r="W60" s="1145"/>
      <c r="X60" s="1145"/>
      <c r="Y60" s="1145"/>
      <c r="Z60" s="1145"/>
      <c r="AA60" s="1145"/>
      <c r="AB60" s="1145"/>
      <c r="AC60" s="1145"/>
      <c r="AD60" s="1145"/>
      <c r="AE60" s="1145"/>
    </row>
    <row r="61" spans="1:31">
      <c r="A61" s="1397"/>
      <c r="B61" s="936"/>
      <c r="C61" s="936"/>
      <c r="D61" s="936"/>
      <c r="E61" s="936"/>
      <c r="F61" s="936"/>
      <c r="G61" s="936"/>
      <c r="H61" s="936"/>
      <c r="I61" s="936"/>
      <c r="J61" s="936"/>
      <c r="K61" s="936"/>
      <c r="L61" s="936"/>
      <c r="M61" s="936"/>
      <c r="N61" s="827"/>
    </row>
    <row r="62" spans="1:31">
      <c r="A62" s="1397"/>
      <c r="B62" s="936"/>
      <c r="C62" s="936"/>
      <c r="D62" s="936"/>
      <c r="E62" s="936"/>
      <c r="F62" s="936"/>
      <c r="G62" s="936"/>
      <c r="H62" s="936"/>
      <c r="I62" s="936"/>
      <c r="J62" s="936"/>
      <c r="K62" s="936"/>
      <c r="L62" s="936"/>
      <c r="M62" s="936"/>
      <c r="N62" s="827"/>
    </row>
    <row r="63" spans="1:31">
      <c r="A63" s="1397"/>
      <c r="B63" s="936"/>
      <c r="C63" s="936"/>
      <c r="D63" s="936"/>
      <c r="E63" s="936"/>
      <c r="F63" s="936"/>
      <c r="G63" s="936"/>
      <c r="H63" s="936"/>
      <c r="I63" s="936"/>
      <c r="J63" s="936"/>
      <c r="K63" s="936"/>
      <c r="L63" s="936"/>
      <c r="M63" s="936"/>
      <c r="N63" s="827"/>
    </row>
    <row r="64" spans="1:31">
      <c r="A64" s="1397"/>
      <c r="B64" s="936"/>
      <c r="C64" s="936"/>
      <c r="D64" s="936"/>
      <c r="E64" s="936"/>
      <c r="F64" s="936"/>
      <c r="G64" s="936"/>
      <c r="H64" s="936"/>
      <c r="I64" s="936"/>
      <c r="J64" s="936"/>
      <c r="K64" s="936"/>
      <c r="L64" s="936"/>
      <c r="M64" s="936"/>
      <c r="N64" s="827"/>
    </row>
    <row r="65" spans="1:15">
      <c r="A65" s="1397"/>
      <c r="B65" s="936"/>
      <c r="C65" s="936"/>
      <c r="D65" s="936"/>
      <c r="E65" s="936"/>
      <c r="F65" s="936"/>
      <c r="G65" s="936"/>
      <c r="H65" s="936"/>
      <c r="I65" s="936"/>
      <c r="J65" s="936"/>
      <c r="K65" s="936"/>
      <c r="L65" s="936"/>
      <c r="M65" s="936"/>
      <c r="N65" s="827"/>
    </row>
    <row r="66" spans="1:15">
      <c r="A66" s="1397"/>
      <c r="B66" s="936"/>
      <c r="C66" s="936"/>
      <c r="D66" s="936"/>
      <c r="E66" s="936"/>
      <c r="F66" s="936"/>
      <c r="G66" s="936"/>
      <c r="H66" s="936"/>
      <c r="I66" s="936"/>
      <c r="J66" s="936"/>
      <c r="K66" s="936"/>
      <c r="L66" s="936"/>
      <c r="M66" s="936"/>
      <c r="N66" s="827"/>
    </row>
    <row r="67" spans="1:15">
      <c r="A67" s="1397"/>
      <c r="B67" s="936"/>
      <c r="C67" s="936"/>
      <c r="D67" s="936"/>
      <c r="E67" s="936"/>
      <c r="F67" s="936"/>
      <c r="G67" s="936"/>
      <c r="H67" s="936"/>
      <c r="I67" s="936"/>
      <c r="J67" s="936"/>
      <c r="K67" s="936"/>
      <c r="L67" s="936"/>
      <c r="M67" s="936"/>
      <c r="N67" s="827"/>
      <c r="O67" s="1145"/>
    </row>
    <row r="68" spans="1:15">
      <c r="A68" s="1397"/>
      <c r="B68" s="936"/>
      <c r="C68" s="936"/>
      <c r="D68" s="936"/>
      <c r="E68" s="936"/>
      <c r="F68" s="936"/>
      <c r="G68" s="936"/>
      <c r="H68" s="936"/>
      <c r="I68" s="936"/>
      <c r="J68" s="936"/>
      <c r="K68" s="936"/>
      <c r="L68" s="936"/>
      <c r="M68" s="936"/>
      <c r="N68" s="827"/>
      <c r="O68" s="1145"/>
    </row>
    <row r="69" spans="1:15" ht="15.75" thickBot="1">
      <c r="A69" s="1411"/>
      <c r="B69" s="934"/>
      <c r="C69" s="934"/>
      <c r="D69" s="934"/>
      <c r="E69" s="934"/>
      <c r="F69" s="934"/>
      <c r="G69" s="934"/>
      <c r="H69" s="934"/>
      <c r="I69" s="934"/>
      <c r="J69" s="934"/>
      <c r="K69" s="934"/>
      <c r="L69" s="934"/>
      <c r="M69" s="934"/>
      <c r="N69" s="1405"/>
      <c r="O69" s="1145"/>
    </row>
    <row r="70" spans="1:15">
      <c r="A70" s="936" t="s">
        <v>2996</v>
      </c>
      <c r="B70" s="936"/>
      <c r="C70" s="936"/>
      <c r="D70" s="936"/>
      <c r="E70" s="936"/>
      <c r="F70" s="936"/>
      <c r="G70" s="936"/>
      <c r="H70" s="936"/>
      <c r="I70" s="936"/>
      <c r="J70" s="936"/>
      <c r="K70" s="936"/>
      <c r="L70" s="936"/>
      <c r="M70" s="936"/>
      <c r="N70" s="936"/>
      <c r="O70" s="1145"/>
    </row>
    <row r="71" spans="1:15">
      <c r="A71" s="967" t="s">
        <v>3637</v>
      </c>
      <c r="B71" s="967"/>
      <c r="C71" s="967"/>
      <c r="D71" s="967"/>
      <c r="E71" s="967"/>
      <c r="F71" s="967"/>
      <c r="G71" s="967"/>
      <c r="H71" s="967"/>
      <c r="I71" s="967"/>
      <c r="J71" s="13"/>
      <c r="K71" s="967"/>
      <c r="L71" s="967"/>
      <c r="M71" s="967"/>
      <c r="N71" s="13"/>
      <c r="O71" s="1145"/>
    </row>
    <row r="72" spans="1:15">
      <c r="A72" s="229"/>
      <c r="B72" s="936"/>
      <c r="C72" s="936"/>
      <c r="D72" s="936"/>
      <c r="E72" s="936"/>
      <c r="F72" s="936"/>
      <c r="G72" s="936"/>
      <c r="H72" s="936"/>
      <c r="I72" s="936"/>
      <c r="J72" s="936"/>
      <c r="K72" s="936"/>
      <c r="L72" s="936"/>
      <c r="M72" s="936"/>
      <c r="N72" s="936"/>
      <c r="O72" s="1145"/>
    </row>
    <row r="73" spans="1:15">
      <c r="A73" s="229"/>
      <c r="B73" s="936"/>
      <c r="C73" s="936"/>
      <c r="D73" s="936"/>
      <c r="E73" s="936"/>
      <c r="F73" s="936"/>
      <c r="G73" s="936"/>
      <c r="H73" s="936"/>
      <c r="I73" s="936"/>
      <c r="J73" s="229"/>
      <c r="K73" s="229"/>
      <c r="L73" s="229"/>
      <c r="M73" s="229"/>
      <c r="N73" s="229"/>
      <c r="O73" s="1145"/>
    </row>
    <row r="74" spans="1:15">
      <c r="A74" s="229"/>
      <c r="B74" s="936"/>
      <c r="C74" s="936"/>
      <c r="D74" s="936"/>
      <c r="E74" s="936"/>
      <c r="F74" s="936"/>
      <c r="G74" s="936"/>
      <c r="H74" s="936"/>
      <c r="I74" s="936"/>
      <c r="J74" s="229"/>
      <c r="K74" s="229"/>
      <c r="L74" s="229"/>
      <c r="M74" s="229"/>
      <c r="N74" s="229"/>
      <c r="O74" s="1145"/>
    </row>
    <row r="75" spans="1:15">
      <c r="A75" s="229"/>
      <c r="B75" s="936"/>
      <c r="C75" s="936"/>
      <c r="D75" s="936"/>
      <c r="E75" s="936"/>
      <c r="F75" s="936"/>
      <c r="G75" s="936"/>
      <c r="H75" s="936"/>
      <c r="I75" s="936"/>
      <c r="J75" s="229"/>
      <c r="K75" s="229"/>
      <c r="L75" s="229"/>
      <c r="M75" s="229"/>
      <c r="N75" s="229"/>
      <c r="O75" s="1145"/>
    </row>
    <row r="76" spans="1:15">
      <c r="A76" s="229"/>
      <c r="B76" s="229"/>
      <c r="C76" s="229"/>
      <c r="D76" s="229"/>
      <c r="E76" s="229"/>
      <c r="F76" s="229"/>
      <c r="G76" s="229"/>
      <c r="H76" s="229"/>
      <c r="I76" s="229"/>
      <c r="J76" s="229"/>
      <c r="K76" s="229"/>
      <c r="L76" s="229"/>
      <c r="M76" s="229"/>
      <c r="N76" s="229"/>
    </row>
    <row r="77" spans="1:15">
      <c r="A77" s="229"/>
      <c r="B77" s="229"/>
      <c r="C77" s="229"/>
      <c r="D77" s="229"/>
      <c r="E77" s="229"/>
      <c r="F77" s="229"/>
      <c r="G77" s="229"/>
      <c r="H77" s="229"/>
      <c r="I77" s="229"/>
      <c r="J77" s="229"/>
      <c r="K77" s="229"/>
      <c r="L77" s="229"/>
      <c r="M77" s="229"/>
      <c r="N77" s="229"/>
    </row>
    <row r="78" spans="1:15">
      <c r="A78" s="229"/>
      <c r="B78" s="229"/>
      <c r="C78" s="229"/>
      <c r="D78" s="229"/>
      <c r="E78" s="229"/>
      <c r="F78" s="229"/>
      <c r="G78" s="229"/>
      <c r="H78" s="229"/>
      <c r="I78" s="229"/>
      <c r="J78" s="229"/>
      <c r="K78" s="229"/>
      <c r="L78" s="229"/>
      <c r="M78" s="229"/>
      <c r="N78" s="229"/>
    </row>
    <row r="79" spans="1:15">
      <c r="A79" s="229"/>
      <c r="B79" s="229"/>
      <c r="C79" s="229"/>
      <c r="D79" s="229"/>
      <c r="E79" s="229"/>
      <c r="F79" s="229"/>
      <c r="G79" s="229"/>
      <c r="H79" s="229"/>
      <c r="I79" s="229"/>
      <c r="J79" s="229"/>
      <c r="K79" s="229"/>
      <c r="L79" s="229"/>
      <c r="M79" s="229"/>
      <c r="N79" s="229"/>
    </row>
    <row r="80" spans="1:15">
      <c r="A80" s="229"/>
      <c r="B80" s="229"/>
      <c r="C80" s="229"/>
      <c r="D80" s="229"/>
      <c r="E80" s="229"/>
      <c r="F80" s="229"/>
      <c r="G80" s="229"/>
      <c r="H80" s="229"/>
      <c r="I80" s="229"/>
      <c r="J80" s="229"/>
      <c r="K80" s="229"/>
      <c r="L80" s="229"/>
      <c r="M80" s="229"/>
      <c r="N80" s="229"/>
    </row>
    <row r="81" spans="1:14">
      <c r="A81" s="229"/>
      <c r="B81" s="229"/>
      <c r="C81" s="229"/>
      <c r="D81" s="229"/>
      <c r="E81" s="229"/>
      <c r="F81" s="229"/>
      <c r="G81" s="229"/>
      <c r="H81" s="229"/>
      <c r="I81" s="229"/>
      <c r="J81" s="229"/>
      <c r="K81" s="229"/>
      <c r="L81" s="229"/>
      <c r="M81" s="229"/>
      <c r="N81" s="229"/>
    </row>
    <row r="82" spans="1:14">
      <c r="A82" s="229"/>
      <c r="B82" s="229"/>
      <c r="C82" s="229"/>
      <c r="D82" s="229"/>
      <c r="E82" s="229"/>
      <c r="F82" s="229"/>
      <c r="G82" s="229"/>
      <c r="H82" s="229"/>
      <c r="I82" s="229"/>
      <c r="J82" s="229"/>
      <c r="K82" s="229"/>
      <c r="L82" s="229"/>
      <c r="M82" s="229"/>
      <c r="N82" s="229"/>
    </row>
    <row r="83" spans="1:14">
      <c r="A83" s="229"/>
      <c r="B83" s="229"/>
      <c r="C83" s="229"/>
      <c r="D83" s="229"/>
      <c r="E83" s="229"/>
      <c r="F83" s="229"/>
      <c r="G83" s="229"/>
      <c r="H83" s="229"/>
      <c r="I83" s="229"/>
      <c r="J83" s="229"/>
      <c r="K83" s="229"/>
      <c r="L83" s="229"/>
      <c r="M83" s="229"/>
      <c r="N83" s="229"/>
    </row>
    <row r="84" spans="1:14">
      <c r="A84" s="229"/>
      <c r="B84" s="229"/>
      <c r="C84" s="229"/>
      <c r="D84" s="229"/>
      <c r="E84" s="229"/>
      <c r="F84" s="229"/>
      <c r="G84" s="229"/>
      <c r="H84" s="229"/>
      <c r="I84" s="229"/>
      <c r="J84" s="229"/>
      <c r="K84" s="229"/>
      <c r="L84" s="229"/>
      <c r="M84" s="229"/>
      <c r="N84" s="229"/>
    </row>
    <row r="85" spans="1:14">
      <c r="A85" s="229"/>
      <c r="B85" s="229"/>
      <c r="C85" s="229"/>
      <c r="D85" s="229"/>
      <c r="E85" s="229"/>
      <c r="F85" s="229"/>
      <c r="G85" s="229"/>
      <c r="H85" s="229"/>
      <c r="I85" s="229"/>
      <c r="J85" s="229"/>
      <c r="K85" s="229"/>
      <c r="L85" s="229"/>
      <c r="M85" s="229"/>
      <c r="N85" s="229"/>
    </row>
    <row r="86" spans="1:14">
      <c r="A86" s="229"/>
      <c r="B86" s="229"/>
      <c r="C86" s="229"/>
      <c r="D86" s="229"/>
      <c r="E86" s="229"/>
      <c r="F86" s="229"/>
      <c r="G86" s="229"/>
      <c r="H86" s="229"/>
      <c r="I86" s="229"/>
      <c r="J86" s="229"/>
      <c r="K86" s="229"/>
      <c r="L86" s="229"/>
      <c r="M86" s="229"/>
      <c r="N86" s="229"/>
    </row>
    <row r="87" spans="1:14">
      <c r="A87" s="229"/>
      <c r="B87" s="229"/>
      <c r="C87" s="229"/>
      <c r="D87" s="229"/>
      <c r="E87" s="229"/>
      <c r="F87" s="229"/>
      <c r="G87" s="229"/>
      <c r="H87" s="229"/>
      <c r="I87" s="229"/>
      <c r="J87" s="229"/>
      <c r="K87" s="229"/>
      <c r="L87" s="229"/>
      <c r="M87" s="229"/>
      <c r="N87" s="229"/>
    </row>
  </sheetData>
  <customSheetViews>
    <customSheetView guid="{2AF3F5E9-4F61-4561-B177-4F48CBC3D886}" scale="87" colorId="22" fitToPage="1">
      <colBreaks count="1" manualBreakCount="1">
        <brk id="14" max="1048575" man="1"/>
      </colBreaks>
      <pageMargins left="0.4" right="0.4" top="0.3" bottom="0.3" header="0" footer="0"/>
      <printOptions horizontalCentered="1" verticalCentered="1"/>
      <pageSetup scale="56" orientation="landscape" r:id="rId1"/>
      <headerFooter alignWithMargins="0"/>
    </customSheetView>
    <customSheetView guid="{D7BBBF77-F838-4AB2-B5F9-DD407B90DD55}" scale="87" colorId="22" fitToPage="1">
      <colBreaks count="1" manualBreakCount="1">
        <brk id="14" max="1048575" man="1"/>
      </colBreaks>
      <pageMargins left="0.4" right="0.4" top="0.3" bottom="0.3" header="0" footer="0"/>
      <printOptions horizontalCentered="1" verticalCentered="1"/>
      <pageSetup scale="56" orientation="landscape" r:id="rId2"/>
      <headerFooter alignWithMargins="0"/>
    </customSheetView>
    <customSheetView guid="{4C413893-8AAD-4C6B-9F27-B589EDCD884E}" scale="87" colorId="22" showPageBreaks="1" fitToPage="1" printArea="1" topLeftCell="A7">
      <selection activeCell="N35" sqref="N35"/>
      <colBreaks count="1" manualBreakCount="1">
        <brk id="14" max="1048575" man="1"/>
      </colBreaks>
      <pageMargins left="0.4" right="0.4" top="0.3" bottom="0.3" header="0" footer="0"/>
      <printOptions horizontalCentered="1" verticalCentered="1"/>
      <pageSetup scale="56" orientation="landscape" r:id="rId3"/>
      <headerFooter alignWithMargins="0"/>
    </customSheetView>
    <customSheetView guid="{A5549170-DBF5-42F1-9039-D999624B11D4}" scale="87" colorId="22" showPageBreaks="1" fitToPage="1" printArea="1">
      <selection activeCell="O1" sqref="O1"/>
      <colBreaks count="1" manualBreakCount="1">
        <brk id="14" max="1048575" man="1"/>
      </colBreaks>
      <pageMargins left="0.4" right="0.4" top="0.3" bottom="0.3" header="0" footer="0"/>
      <printOptions horizontalCentered="1" verticalCentered="1"/>
      <pageSetup scale="56" orientation="landscape" r:id="rId4"/>
      <headerFooter alignWithMargins="0"/>
    </customSheetView>
    <customSheetView guid="{A483E518-C1FA-4CA5-BC5D-12DF2516F4BA}" scale="87" colorId="22" showPageBreaks="1" fitToPage="1" printArea="1" topLeftCell="A4">
      <selection activeCell="R27" sqref="R27"/>
      <colBreaks count="1" manualBreakCount="1">
        <brk id="14" max="1048575" man="1"/>
      </colBreaks>
      <pageMargins left="0.4" right="0.4" top="0.3" bottom="0.3" header="0" footer="0"/>
      <printOptions horizontalCentered="1" verticalCentered="1"/>
      <pageSetup scale="10" orientation="landscape" r:id="rId5"/>
      <headerFooter alignWithMargins="0"/>
    </customSheetView>
    <customSheetView guid="{7F4D4B31-14C7-431F-8554-797D686306A3}" scale="87" colorId="22" showPageBreaks="1" fitToPage="1" printArea="1" topLeftCell="A4">
      <selection activeCell="R27" sqref="R27"/>
      <colBreaks count="1" manualBreakCount="1">
        <brk id="14" max="1048575" man="1"/>
      </colBreaks>
      <pageMargins left="0.4" right="0.4" top="0.3" bottom="0.3" header="0" footer="0"/>
      <printOptions horizontalCentered="1" verticalCentered="1"/>
      <pageSetup scale="10" orientation="landscape" r:id="rId6"/>
      <headerFooter alignWithMargins="0"/>
    </customSheetView>
  </customSheetViews>
  <phoneticPr fontId="83" type="noConversion"/>
  <printOptions horizontalCentered="1" verticalCentered="1"/>
  <pageMargins left="0.4" right="0.4" top="0.3" bottom="0.3" header="0" footer="0"/>
  <pageSetup scale="53" orientation="landscape" r:id="rId7"/>
  <headerFooter alignWithMargins="0"/>
  <colBreaks count="1" manualBreakCount="1">
    <brk id="14" max="1048575" man="1"/>
  </colBreaks>
  <customProperties>
    <customPr name="_pios_id" r:id="rId8"/>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F1572"/>
  <sheetViews>
    <sheetView workbookViewId="0"/>
  </sheetViews>
  <sheetFormatPr defaultColWidth="9.77734375" defaultRowHeight="15"/>
  <cols>
    <col min="1" max="1" width="4.77734375" customWidth="1"/>
    <col min="2" max="2" width="41" customWidth="1"/>
    <col min="3" max="3" width="12" customWidth="1"/>
    <col min="4" max="6" width="10.77734375" customWidth="1"/>
    <col min="7" max="7" width="11" customWidth="1"/>
    <col min="8" max="8" width="19.77734375" customWidth="1"/>
    <col min="9" max="9" width="4.77734375" customWidth="1"/>
    <col min="10" max="12" width="10.77734375" customWidth="1"/>
    <col min="13" max="13" width="12.5546875" customWidth="1"/>
    <col min="14" max="14" width="13.77734375" customWidth="1"/>
    <col min="15" max="15" width="13.88671875" customWidth="1"/>
    <col min="16" max="17" width="10.77734375" customWidth="1"/>
    <col min="18" max="18" width="11.44140625" customWidth="1"/>
    <col min="19" max="19" width="10.88671875" customWidth="1"/>
  </cols>
  <sheetData>
    <row r="1" spans="1:32" ht="15.75" thickBot="1">
      <c r="A1" s="229" t="s">
        <v>4496</v>
      </c>
      <c r="B1" s="229"/>
      <c r="C1" s="229"/>
      <c r="D1" s="229"/>
      <c r="E1" s="229"/>
      <c r="F1" s="229"/>
      <c r="G1" s="229"/>
      <c r="H1" s="229"/>
      <c r="I1" s="229" t="s">
        <v>4496</v>
      </c>
      <c r="J1" s="229"/>
      <c r="K1" s="229"/>
      <c r="L1" s="229"/>
      <c r="M1" s="229"/>
      <c r="N1" s="229"/>
      <c r="O1" s="229"/>
      <c r="P1" s="229"/>
      <c r="Q1" s="229"/>
      <c r="R1" s="229"/>
      <c r="S1" s="229"/>
      <c r="T1" s="229"/>
      <c r="U1" s="229"/>
      <c r="V1" s="229"/>
      <c r="W1" s="229"/>
      <c r="X1" s="229"/>
      <c r="Y1" s="229"/>
      <c r="Z1" s="229"/>
      <c r="AA1" s="229"/>
      <c r="AB1" s="229"/>
      <c r="AC1" s="229"/>
      <c r="AD1" s="229"/>
      <c r="AE1" s="229"/>
      <c r="AF1" s="229"/>
    </row>
    <row r="2" spans="1:32">
      <c r="A2" s="823"/>
      <c r="B2" s="824"/>
      <c r="C2" s="824"/>
      <c r="D2" s="824"/>
      <c r="E2" s="824"/>
      <c r="F2" s="824"/>
      <c r="G2" s="824"/>
      <c r="H2" s="825"/>
      <c r="I2" s="823"/>
      <c r="J2" s="824"/>
      <c r="K2" s="824"/>
      <c r="L2" s="824"/>
      <c r="M2" s="824"/>
      <c r="N2" s="824"/>
      <c r="O2" s="824"/>
      <c r="P2" s="824"/>
      <c r="Q2" s="824"/>
      <c r="R2" s="824"/>
      <c r="S2" s="560"/>
      <c r="T2" s="229"/>
      <c r="U2" s="229"/>
      <c r="V2" s="229"/>
      <c r="W2" s="229"/>
      <c r="X2" s="229"/>
      <c r="Y2" s="229"/>
      <c r="Z2" s="229"/>
      <c r="AA2" s="229"/>
      <c r="AB2" s="229"/>
      <c r="AC2" s="229"/>
      <c r="AD2" s="229"/>
      <c r="AE2" s="229"/>
      <c r="AF2" s="229"/>
    </row>
    <row r="3" spans="1:32" ht="15.75">
      <c r="A3" s="1381" t="s">
        <v>3638</v>
      </c>
      <c r="B3" s="13"/>
      <c r="C3" s="13"/>
      <c r="D3" s="967"/>
      <c r="E3" s="967"/>
      <c r="F3" s="967"/>
      <c r="G3" s="967"/>
      <c r="H3" s="826"/>
      <c r="I3" s="1381" t="s">
        <v>3639</v>
      </c>
      <c r="J3" s="13"/>
      <c r="K3" s="13"/>
      <c r="L3" s="969"/>
      <c r="M3" s="967"/>
      <c r="N3" s="967"/>
      <c r="O3" s="967"/>
      <c r="P3" s="967"/>
      <c r="Q3" s="967"/>
      <c r="R3" s="967"/>
      <c r="S3" s="578"/>
      <c r="T3" s="229"/>
      <c r="U3" s="229"/>
      <c r="V3" s="229"/>
      <c r="W3" s="229"/>
      <c r="X3" s="229"/>
      <c r="Y3" s="229"/>
      <c r="Z3" s="229"/>
      <c r="AA3" s="229"/>
      <c r="AB3" s="229"/>
      <c r="AC3" s="229"/>
      <c r="AD3" s="229"/>
      <c r="AE3" s="229"/>
      <c r="AF3" s="229"/>
    </row>
    <row r="4" spans="1:32" ht="15.75">
      <c r="A4" s="1118"/>
      <c r="B4" s="973"/>
      <c r="C4" s="936"/>
      <c r="D4" s="936"/>
      <c r="E4" s="936"/>
      <c r="F4" s="936"/>
      <c r="G4" s="936"/>
      <c r="H4" s="827"/>
      <c r="I4" s="1118"/>
      <c r="J4" s="973"/>
      <c r="K4" s="936"/>
      <c r="L4" s="936"/>
      <c r="M4" s="936"/>
      <c r="N4" s="936"/>
      <c r="O4" s="936"/>
      <c r="P4" s="936"/>
      <c r="Q4" s="936"/>
      <c r="R4" s="936"/>
      <c r="S4" s="561"/>
      <c r="T4" s="229"/>
      <c r="U4" s="229"/>
      <c r="V4" s="229"/>
      <c r="W4" s="229"/>
      <c r="X4" s="229"/>
      <c r="Y4" s="229"/>
      <c r="Z4" s="229"/>
      <c r="AA4" s="229"/>
      <c r="AB4" s="229"/>
      <c r="AC4" s="229"/>
      <c r="AD4" s="229"/>
      <c r="AE4" s="229"/>
      <c r="AF4" s="229"/>
    </row>
    <row r="5" spans="1:32">
      <c r="A5" s="1118"/>
      <c r="B5" s="936" t="s">
        <v>3640</v>
      </c>
      <c r="C5" s="936"/>
      <c r="D5" s="936" t="s">
        <v>3641</v>
      </c>
      <c r="E5" s="936"/>
      <c r="F5" s="936"/>
      <c r="G5" s="936"/>
      <c r="H5" s="827"/>
      <c r="I5" s="1118"/>
      <c r="J5" s="229" t="s">
        <v>3249</v>
      </c>
      <c r="K5" s="936"/>
      <c r="L5" s="936"/>
      <c r="M5" s="936"/>
      <c r="N5" s="229"/>
      <c r="O5" s="936" t="s">
        <v>3642</v>
      </c>
      <c r="P5" s="936"/>
      <c r="Q5" s="936"/>
      <c r="R5" s="936"/>
      <c r="S5" s="561"/>
      <c r="T5" s="229"/>
      <c r="U5" s="229"/>
      <c r="V5" s="229"/>
      <c r="W5" s="229"/>
    </row>
    <row r="6" spans="1:32">
      <c r="A6" s="1118"/>
      <c r="B6" s="936" t="s">
        <v>3643</v>
      </c>
      <c r="C6" s="936"/>
      <c r="D6" s="229"/>
      <c r="E6" s="936"/>
      <c r="F6" s="936"/>
      <c r="G6" s="936"/>
      <c r="H6" s="827"/>
      <c r="I6" s="1118"/>
      <c r="J6" s="936" t="s">
        <v>3644</v>
      </c>
      <c r="K6" s="936"/>
      <c r="L6" s="936"/>
      <c r="M6" s="936"/>
      <c r="N6" s="229"/>
      <c r="O6" s="936" t="s">
        <v>3645</v>
      </c>
      <c r="P6" s="936"/>
      <c r="Q6" s="936"/>
      <c r="R6" s="936"/>
      <c r="S6" s="561"/>
      <c r="T6" s="229"/>
      <c r="U6" s="229"/>
      <c r="V6" s="229"/>
      <c r="W6" s="229"/>
    </row>
    <row r="7" spans="1:32">
      <c r="A7" s="1118"/>
      <c r="B7" s="936"/>
      <c r="C7" s="936"/>
      <c r="D7" s="229"/>
      <c r="E7" s="936"/>
      <c r="F7" s="936"/>
      <c r="G7" s="936"/>
      <c r="H7" s="827"/>
      <c r="I7" s="1118"/>
      <c r="J7" s="936" t="s">
        <v>3646</v>
      </c>
      <c r="K7" s="936"/>
      <c r="L7" s="936"/>
      <c r="M7" s="936"/>
      <c r="N7" s="229"/>
      <c r="O7" s="936"/>
      <c r="P7" s="936"/>
      <c r="Q7" s="936"/>
      <c r="R7" s="936"/>
      <c r="S7" s="561"/>
      <c r="T7" s="229"/>
      <c r="U7" s="229"/>
      <c r="V7" s="229"/>
      <c r="W7" s="229"/>
    </row>
    <row r="8" spans="1:32">
      <c r="A8" s="1118"/>
      <c r="B8" s="936" t="s">
        <v>3647</v>
      </c>
      <c r="C8" s="936"/>
      <c r="D8" s="936" t="s">
        <v>3648</v>
      </c>
      <c r="E8" s="936"/>
      <c r="F8" s="936"/>
      <c r="G8" s="936"/>
      <c r="H8" s="827"/>
      <c r="I8" s="1118"/>
      <c r="J8" s="229"/>
      <c r="K8" s="936"/>
      <c r="L8" s="936"/>
      <c r="M8" s="936"/>
      <c r="N8" s="229"/>
      <c r="O8" s="936"/>
      <c r="P8" s="936"/>
      <c r="Q8" s="936"/>
      <c r="R8" s="936"/>
      <c r="S8" s="561"/>
      <c r="T8" s="229"/>
      <c r="U8" s="229"/>
      <c r="V8" s="229"/>
      <c r="W8" s="229"/>
    </row>
    <row r="9" spans="1:32">
      <c r="A9" s="1118"/>
      <c r="B9" s="936" t="s">
        <v>3649</v>
      </c>
      <c r="C9" s="936"/>
      <c r="D9" s="936" t="s">
        <v>3650</v>
      </c>
      <c r="E9" s="936"/>
      <c r="F9" s="936"/>
      <c r="G9" s="936"/>
      <c r="H9" s="827"/>
      <c r="I9" s="1118"/>
      <c r="J9" s="229" t="s">
        <v>3651</v>
      </c>
      <c r="K9" s="936"/>
      <c r="L9" s="936"/>
      <c r="M9" s="936"/>
      <c r="N9" s="936"/>
      <c r="O9" s="936"/>
      <c r="P9" s="936"/>
      <c r="Q9" s="936"/>
      <c r="R9" s="936"/>
      <c r="S9" s="561"/>
      <c r="T9" s="229"/>
      <c r="U9" s="229"/>
      <c r="V9" s="229"/>
      <c r="W9" s="229"/>
    </row>
    <row r="10" spans="1:32">
      <c r="A10" s="1118"/>
      <c r="B10" s="936" t="s">
        <v>3652</v>
      </c>
      <c r="C10" s="936"/>
      <c r="D10" s="936" t="s">
        <v>3653</v>
      </c>
      <c r="E10" s="936"/>
      <c r="F10" s="936"/>
      <c r="G10" s="936"/>
      <c r="H10" s="827"/>
      <c r="I10" s="1118"/>
      <c r="J10" s="936" t="s">
        <v>3654</v>
      </c>
      <c r="K10" s="936"/>
      <c r="L10" s="936"/>
      <c r="M10" s="936"/>
      <c r="N10" s="936"/>
      <c r="O10" s="936"/>
      <c r="P10" s="936"/>
      <c r="Q10" s="936"/>
      <c r="R10" s="936"/>
      <c r="S10" s="561"/>
      <c r="T10" s="229"/>
      <c r="U10" s="229"/>
      <c r="V10" s="229"/>
      <c r="W10" s="229"/>
    </row>
    <row r="11" spans="1:32">
      <c r="A11" s="1118"/>
      <c r="B11" s="936"/>
      <c r="C11" s="936"/>
      <c r="D11" s="936"/>
      <c r="E11" s="936"/>
      <c r="F11" s="936"/>
      <c r="G11" s="936"/>
      <c r="H11" s="827"/>
      <c r="I11" s="1118"/>
      <c r="J11" s="229"/>
      <c r="K11" s="936"/>
      <c r="L11" s="936"/>
      <c r="M11" s="936"/>
      <c r="N11" s="936"/>
      <c r="O11" s="936"/>
      <c r="P11" s="936"/>
      <c r="Q11" s="936"/>
      <c r="R11" s="936"/>
      <c r="S11" s="561"/>
      <c r="T11" s="229"/>
      <c r="U11" s="229"/>
      <c r="V11" s="229"/>
      <c r="W11" s="229"/>
    </row>
    <row r="12" spans="1:32">
      <c r="A12" s="1383"/>
      <c r="B12" s="2220" t="s">
        <v>3655</v>
      </c>
      <c r="C12" s="2220" t="s">
        <v>46</v>
      </c>
      <c r="D12" s="2220" t="s">
        <v>47</v>
      </c>
      <c r="E12" s="2220" t="s">
        <v>42</v>
      </c>
      <c r="F12" s="2220" t="s">
        <v>42</v>
      </c>
      <c r="G12" s="2220" t="s">
        <v>50</v>
      </c>
      <c r="H12" s="1234" t="s">
        <v>51</v>
      </c>
      <c r="I12" s="1383"/>
      <c r="J12" s="2600" t="s">
        <v>55</v>
      </c>
      <c r="K12" s="2601"/>
      <c r="L12" s="2600" t="s">
        <v>48</v>
      </c>
      <c r="M12" s="2601"/>
      <c r="N12" s="2220" t="s">
        <v>49</v>
      </c>
      <c r="O12" s="2220" t="s">
        <v>56</v>
      </c>
      <c r="P12" s="2220" t="s">
        <v>4311</v>
      </c>
      <c r="Q12" s="2220" t="s">
        <v>4444</v>
      </c>
      <c r="R12" s="2220" t="s">
        <v>4445</v>
      </c>
      <c r="S12" s="1621" t="s">
        <v>1133</v>
      </c>
      <c r="T12" s="936"/>
      <c r="U12" s="936"/>
      <c r="V12" s="936"/>
      <c r="W12" s="936"/>
    </row>
    <row r="13" spans="1:32">
      <c r="A13" s="1391"/>
      <c r="B13" s="1396"/>
      <c r="C13" s="1396"/>
      <c r="D13" s="1396"/>
      <c r="E13" s="1371" t="s">
        <v>4312</v>
      </c>
      <c r="F13" s="1371">
        <v>8</v>
      </c>
      <c r="G13" s="1396"/>
      <c r="H13" s="830"/>
      <c r="I13" s="1391"/>
      <c r="J13" s="1396"/>
      <c r="K13" s="1396"/>
      <c r="L13" s="1396"/>
      <c r="M13" s="1396"/>
      <c r="N13" s="1396"/>
      <c r="O13" s="1396"/>
      <c r="P13" s="1396"/>
      <c r="Q13" s="1396"/>
      <c r="R13" s="1396"/>
      <c r="S13" s="1622"/>
      <c r="T13" s="936"/>
      <c r="U13" s="936"/>
      <c r="V13" s="936"/>
      <c r="W13" s="936"/>
    </row>
    <row r="14" spans="1:32">
      <c r="A14" s="1388" t="s">
        <v>830</v>
      </c>
      <c r="B14" s="1389" t="s">
        <v>3656</v>
      </c>
      <c r="C14" s="1389"/>
      <c r="D14" s="1389"/>
      <c r="E14" s="1389"/>
      <c r="F14" s="1389"/>
      <c r="G14" s="1389"/>
      <c r="H14" s="1248"/>
      <c r="I14" s="1388" t="s">
        <v>830</v>
      </c>
      <c r="J14" s="1389"/>
      <c r="K14" s="1389"/>
      <c r="L14" s="1389"/>
      <c r="M14" s="1389"/>
      <c r="N14" s="1389"/>
      <c r="O14" s="1389"/>
      <c r="P14" s="1389"/>
      <c r="Q14" s="1389"/>
      <c r="R14" s="1389"/>
      <c r="S14" s="561"/>
      <c r="T14" s="229"/>
      <c r="U14" s="229"/>
      <c r="V14" s="229"/>
      <c r="W14" s="229"/>
    </row>
    <row r="15" spans="1:32">
      <c r="A15" s="1388" t="s">
        <v>834</v>
      </c>
      <c r="B15" s="1389" t="s">
        <v>3635</v>
      </c>
      <c r="C15" s="1389" t="s">
        <v>310</v>
      </c>
      <c r="D15" s="1389" t="s">
        <v>3283</v>
      </c>
      <c r="E15" s="1389" t="s">
        <v>312</v>
      </c>
      <c r="F15" s="1389" t="s">
        <v>3429</v>
      </c>
      <c r="G15" s="1389" t="s">
        <v>3430</v>
      </c>
      <c r="H15" s="1248" t="s">
        <v>3431</v>
      </c>
      <c r="I15" s="1388" t="s">
        <v>834</v>
      </c>
      <c r="J15" s="1389" t="s">
        <v>3432</v>
      </c>
      <c r="K15" s="1389" t="s">
        <v>3657</v>
      </c>
      <c r="L15" s="1389" t="s">
        <v>3434</v>
      </c>
      <c r="M15" s="1389" t="s">
        <v>3658</v>
      </c>
      <c r="N15" s="1389" t="s">
        <v>3436</v>
      </c>
      <c r="O15" s="1389" t="s">
        <v>2916</v>
      </c>
      <c r="P15" s="1389" t="s">
        <v>2917</v>
      </c>
      <c r="Q15" s="1389" t="s">
        <v>2918</v>
      </c>
      <c r="R15" s="1389" t="s">
        <v>2919</v>
      </c>
      <c r="S15" s="2218" t="s">
        <v>2920</v>
      </c>
      <c r="T15" s="229"/>
      <c r="U15" s="229"/>
      <c r="V15" s="229"/>
      <c r="W15" s="229"/>
    </row>
    <row r="16" spans="1:32">
      <c r="A16" s="1394"/>
      <c r="B16" s="1371"/>
      <c r="C16" s="1371"/>
      <c r="D16" s="1371"/>
      <c r="E16" s="1371"/>
      <c r="F16" s="1371"/>
      <c r="G16" s="1371"/>
      <c r="H16" s="1235"/>
      <c r="I16" s="1394"/>
      <c r="J16" s="1371"/>
      <c r="K16" s="1371"/>
      <c r="L16" s="1371"/>
      <c r="M16" s="1371"/>
      <c r="N16" s="1371"/>
      <c r="O16" s="1371"/>
      <c r="P16" s="1371"/>
      <c r="Q16" s="1371"/>
      <c r="R16" s="1371"/>
      <c r="S16" s="1235"/>
      <c r="T16" s="229"/>
      <c r="U16" s="229"/>
      <c r="V16" s="229"/>
      <c r="W16" s="229"/>
    </row>
    <row r="17" spans="1:23">
      <c r="A17" s="1388">
        <v>1</v>
      </c>
      <c r="B17" s="932" t="s">
        <v>3659</v>
      </c>
      <c r="C17" s="1605" t="s">
        <v>21</v>
      </c>
      <c r="D17" s="1605" t="s">
        <v>21</v>
      </c>
      <c r="E17" s="1605" t="s">
        <v>42</v>
      </c>
      <c r="F17" s="1605" t="s">
        <v>42</v>
      </c>
      <c r="G17" s="1605" t="s">
        <v>32</v>
      </c>
      <c r="H17" s="1618" t="s">
        <v>38</v>
      </c>
      <c r="I17" s="1388">
        <v>1</v>
      </c>
      <c r="J17" s="2602" t="s">
        <v>32</v>
      </c>
      <c r="K17" s="2603"/>
      <c r="L17" s="2600" t="s">
        <v>28</v>
      </c>
      <c r="M17" s="2601"/>
      <c r="N17" s="1605" t="s">
        <v>32</v>
      </c>
      <c r="O17" s="1389" t="s">
        <v>21</v>
      </c>
      <c r="P17" s="1389" t="s">
        <v>42</v>
      </c>
      <c r="Q17" s="1389" t="s">
        <v>4309</v>
      </c>
      <c r="R17" s="1389" t="s">
        <v>4222</v>
      </c>
      <c r="S17" s="561"/>
      <c r="T17" s="229"/>
      <c r="U17" s="229"/>
      <c r="V17" s="229"/>
      <c r="W17" s="229"/>
    </row>
    <row r="18" spans="1:23">
      <c r="A18" s="1388">
        <v>2</v>
      </c>
      <c r="B18" s="932" t="s">
        <v>3660</v>
      </c>
      <c r="C18" s="2219">
        <v>22</v>
      </c>
      <c r="D18" s="2219">
        <v>31</v>
      </c>
      <c r="E18" s="2219">
        <v>23</v>
      </c>
      <c r="F18" s="2219">
        <v>23</v>
      </c>
      <c r="G18" s="2219">
        <v>29</v>
      </c>
      <c r="H18" s="1618">
        <v>60</v>
      </c>
      <c r="I18" s="1412">
        <v>2</v>
      </c>
      <c r="J18" s="2219">
        <v>30</v>
      </c>
      <c r="K18" s="2219">
        <v>30</v>
      </c>
      <c r="L18" s="2219">
        <v>29</v>
      </c>
      <c r="M18" s="2219">
        <v>29</v>
      </c>
      <c r="N18" s="2219">
        <v>27</v>
      </c>
      <c r="O18" s="2219">
        <v>9</v>
      </c>
      <c r="P18" s="2219">
        <v>23</v>
      </c>
      <c r="Q18" s="2219">
        <v>173</v>
      </c>
      <c r="R18" s="2219">
        <v>185</v>
      </c>
      <c r="S18" s="488"/>
      <c r="T18" s="229"/>
      <c r="U18" s="229"/>
      <c r="V18" s="229"/>
      <c r="W18" s="229"/>
    </row>
    <row r="19" spans="1:23">
      <c r="A19" s="1388">
        <v>3</v>
      </c>
      <c r="B19" s="932" t="s">
        <v>3661</v>
      </c>
      <c r="C19" s="2219">
        <v>2</v>
      </c>
      <c r="D19" s="2219">
        <v>1</v>
      </c>
      <c r="E19" s="2219">
        <v>2</v>
      </c>
      <c r="F19" s="2219">
        <v>1</v>
      </c>
      <c r="G19" s="2219">
        <v>2</v>
      </c>
      <c r="H19" s="1618">
        <v>2</v>
      </c>
      <c r="I19" s="1412">
        <v>3</v>
      </c>
      <c r="J19" s="2219">
        <v>3</v>
      </c>
      <c r="K19" s="2219">
        <v>3</v>
      </c>
      <c r="L19" s="2219">
        <v>3</v>
      </c>
      <c r="M19" s="2219">
        <v>3</v>
      </c>
      <c r="N19" s="2219">
        <v>1</v>
      </c>
      <c r="O19" s="2219">
        <v>2</v>
      </c>
      <c r="P19" s="2219">
        <v>2</v>
      </c>
      <c r="Q19" s="2219">
        <v>1</v>
      </c>
      <c r="R19" s="2219">
        <v>1</v>
      </c>
      <c r="S19" s="488"/>
      <c r="T19" s="229"/>
      <c r="U19" s="229"/>
      <c r="V19" s="229"/>
      <c r="W19" s="229"/>
    </row>
    <row r="20" spans="1:23">
      <c r="A20" s="1388">
        <v>4</v>
      </c>
      <c r="B20" s="932" t="s">
        <v>4313</v>
      </c>
      <c r="C20" s="2219"/>
      <c r="D20" s="2597" t="s">
        <v>52</v>
      </c>
      <c r="E20" s="2598"/>
      <c r="F20" s="2598"/>
      <c r="G20" s="2599"/>
      <c r="H20" s="843"/>
      <c r="I20" s="1412">
        <v>4</v>
      </c>
      <c r="J20" s="931"/>
      <c r="K20" s="2597" t="s">
        <v>52</v>
      </c>
      <c r="L20" s="2598"/>
      <c r="M20" s="2598"/>
      <c r="N20" s="2598"/>
      <c r="O20" s="2598"/>
      <c r="P20" s="2222"/>
      <c r="Q20" s="2222">
        <v>271478</v>
      </c>
      <c r="R20" s="2222">
        <v>230200</v>
      </c>
      <c r="S20" s="781">
        <f>C20+D20+E20+F20+G20+H20+J20+L20+N20+O20+P20+Q20+R20</f>
        <v>501678</v>
      </c>
      <c r="T20" s="229"/>
      <c r="U20" s="229"/>
      <c r="V20" s="229"/>
      <c r="W20" s="229"/>
    </row>
    <row r="21" spans="1:23">
      <c r="A21" s="1388">
        <v>5</v>
      </c>
      <c r="B21" s="932" t="s">
        <v>4314</v>
      </c>
      <c r="C21" s="2219">
        <v>255141</v>
      </c>
      <c r="D21" s="2219">
        <v>96097</v>
      </c>
      <c r="E21" s="2219">
        <v>910498</v>
      </c>
      <c r="F21" s="2219">
        <v>94846</v>
      </c>
      <c r="G21" s="2219">
        <v>1215737</v>
      </c>
      <c r="H21" s="1618">
        <v>571061</v>
      </c>
      <c r="I21" s="1412">
        <v>5</v>
      </c>
      <c r="J21" s="2219">
        <v>1027742</v>
      </c>
      <c r="K21" s="2219"/>
      <c r="L21" s="2219">
        <v>729215</v>
      </c>
      <c r="M21" s="2219"/>
      <c r="N21" s="2219">
        <v>730392</v>
      </c>
      <c r="O21" s="2219"/>
      <c r="P21" s="2219"/>
      <c r="Q21" s="2219"/>
      <c r="R21" s="2219"/>
      <c r="S21" s="781">
        <f>C21+D21+E21+F21+G21+H21+J21+L21+N21+O21+P21</f>
        <v>5630729</v>
      </c>
      <c r="T21" s="229"/>
      <c r="U21" s="229"/>
      <c r="V21" s="229"/>
      <c r="W21" s="229"/>
    </row>
    <row r="22" spans="1:23">
      <c r="A22" s="1388">
        <v>6</v>
      </c>
      <c r="B22" s="932" t="s">
        <v>4315</v>
      </c>
      <c r="C22" s="2219" t="s">
        <v>53</v>
      </c>
      <c r="D22" s="2219" t="s">
        <v>53</v>
      </c>
      <c r="E22" s="2219" t="s">
        <v>53</v>
      </c>
      <c r="F22" s="2219"/>
      <c r="G22" s="2219" t="s">
        <v>53</v>
      </c>
      <c r="H22" s="1618" t="s">
        <v>53</v>
      </c>
      <c r="I22" s="1412">
        <v>6</v>
      </c>
      <c r="J22" s="2219" t="s">
        <v>53</v>
      </c>
      <c r="K22" s="931"/>
      <c r="L22" s="2219" t="s">
        <v>53</v>
      </c>
      <c r="M22" s="931"/>
      <c r="N22" s="2219" t="s">
        <v>53</v>
      </c>
      <c r="O22" s="2219" t="s">
        <v>53</v>
      </c>
      <c r="P22" s="2219" t="s">
        <v>53</v>
      </c>
      <c r="Q22" s="2219" t="s">
        <v>53</v>
      </c>
      <c r="R22" s="2219" t="s">
        <v>53</v>
      </c>
      <c r="S22" s="488"/>
      <c r="T22" s="229"/>
      <c r="U22" s="229"/>
      <c r="V22" s="229"/>
      <c r="W22" s="229"/>
    </row>
    <row r="23" spans="1:23">
      <c r="A23" s="1388">
        <v>7</v>
      </c>
      <c r="B23" s="932" t="s">
        <v>3662</v>
      </c>
      <c r="C23" s="2219" t="s">
        <v>54</v>
      </c>
      <c r="D23" s="2219" t="s">
        <v>54</v>
      </c>
      <c r="E23" s="2604" t="s">
        <v>4316</v>
      </c>
      <c r="F23" s="2219" t="s">
        <v>54</v>
      </c>
      <c r="G23" s="2219" t="s">
        <v>54</v>
      </c>
      <c r="H23" s="1618" t="s">
        <v>54</v>
      </c>
      <c r="I23" s="1412">
        <v>7</v>
      </c>
      <c r="J23" s="2219" t="s">
        <v>54</v>
      </c>
      <c r="K23" s="2219" t="s">
        <v>54</v>
      </c>
      <c r="L23" s="2219" t="s">
        <v>54</v>
      </c>
      <c r="M23" s="2219" t="s">
        <v>54</v>
      </c>
      <c r="N23" s="2219" t="s">
        <v>54</v>
      </c>
      <c r="O23" s="2219" t="s">
        <v>54</v>
      </c>
      <c r="P23" s="2219" t="s">
        <v>4491</v>
      </c>
      <c r="Q23" s="2219" t="s">
        <v>304</v>
      </c>
      <c r="R23" s="2219" t="s">
        <v>304</v>
      </c>
      <c r="S23" s="488"/>
      <c r="T23" s="229"/>
      <c r="U23" s="229"/>
      <c r="V23" s="229"/>
      <c r="W23" s="229"/>
    </row>
    <row r="24" spans="1:23">
      <c r="A24" s="1388">
        <v>8</v>
      </c>
      <c r="B24" s="932" t="s">
        <v>4317</v>
      </c>
      <c r="C24" s="931"/>
      <c r="D24" s="931"/>
      <c r="E24" s="2604"/>
      <c r="F24" s="931"/>
      <c r="G24" s="931"/>
      <c r="H24" s="843"/>
      <c r="I24" s="1412">
        <v>8</v>
      </c>
      <c r="J24" s="931"/>
      <c r="K24" s="931"/>
      <c r="L24" s="931"/>
      <c r="M24" s="931"/>
      <c r="N24" s="931"/>
      <c r="O24" s="931"/>
      <c r="P24" s="931"/>
      <c r="Q24" s="931">
        <v>744</v>
      </c>
      <c r="R24" s="931">
        <v>500</v>
      </c>
      <c r="S24" s="488"/>
      <c r="T24" s="229"/>
      <c r="U24" s="229"/>
      <c r="V24" s="229"/>
      <c r="W24" s="229"/>
    </row>
    <row r="25" spans="1:23">
      <c r="A25" s="1388">
        <v>9</v>
      </c>
      <c r="B25" s="1393"/>
      <c r="C25" s="931"/>
      <c r="D25" s="931"/>
      <c r="E25" s="931"/>
      <c r="F25" s="931"/>
      <c r="G25" s="931"/>
      <c r="H25" s="843"/>
      <c r="I25" s="1412">
        <v>9</v>
      </c>
      <c r="J25" s="931"/>
      <c r="K25" s="931"/>
      <c r="L25" s="931"/>
      <c r="M25" s="931"/>
      <c r="N25" s="931"/>
      <c r="O25" s="931"/>
      <c r="P25" s="931"/>
      <c r="Q25" s="931"/>
      <c r="R25" s="931"/>
      <c r="S25" s="488"/>
      <c r="T25" s="229"/>
      <c r="U25" s="229"/>
      <c r="V25" s="229"/>
      <c r="W25" s="229"/>
    </row>
    <row r="26" spans="1:23">
      <c r="A26" s="1388">
        <v>10</v>
      </c>
      <c r="B26" s="1393"/>
      <c r="C26" s="931"/>
      <c r="D26" s="931"/>
      <c r="E26" s="931"/>
      <c r="F26" s="931"/>
      <c r="G26" s="931"/>
      <c r="H26" s="843"/>
      <c r="I26" s="1412">
        <v>10</v>
      </c>
      <c r="J26" s="931"/>
      <c r="K26" s="931"/>
      <c r="L26" s="931"/>
      <c r="M26" s="931"/>
      <c r="N26" s="931"/>
      <c r="O26" s="931"/>
      <c r="P26" s="931"/>
      <c r="Q26" s="931"/>
      <c r="R26" s="931"/>
      <c r="S26" s="488"/>
      <c r="T26" s="229"/>
      <c r="U26" s="229"/>
      <c r="V26" s="229"/>
      <c r="W26" s="229"/>
    </row>
    <row r="27" spans="1:23">
      <c r="A27" s="1388">
        <v>11</v>
      </c>
      <c r="B27" s="1393"/>
      <c r="C27" s="931"/>
      <c r="D27" s="931"/>
      <c r="E27" s="931"/>
      <c r="F27" s="931"/>
      <c r="G27" s="931"/>
      <c r="H27" s="843"/>
      <c r="I27" s="1412">
        <v>11</v>
      </c>
      <c r="J27" s="931"/>
      <c r="K27" s="931"/>
      <c r="L27" s="931"/>
      <c r="M27" s="931"/>
      <c r="N27" s="931"/>
      <c r="O27" s="931"/>
      <c r="P27" s="931"/>
      <c r="Q27" s="931"/>
      <c r="R27" s="931"/>
      <c r="S27" s="843"/>
      <c r="T27" s="936"/>
      <c r="U27" s="936"/>
      <c r="V27" s="229"/>
      <c r="W27" s="229"/>
    </row>
    <row r="28" spans="1:23">
      <c r="A28" s="1388">
        <v>12</v>
      </c>
      <c r="B28" s="1393" t="s">
        <v>3663</v>
      </c>
      <c r="C28" s="931"/>
      <c r="D28" s="931"/>
      <c r="E28" s="931"/>
      <c r="F28" s="931"/>
      <c r="G28" s="931"/>
      <c r="H28" s="843"/>
      <c r="I28" s="1412">
        <v>12</v>
      </c>
      <c r="J28" s="931"/>
      <c r="K28" s="931"/>
      <c r="L28" s="931"/>
      <c r="M28" s="931"/>
      <c r="N28" s="931"/>
      <c r="O28" s="931"/>
      <c r="P28" s="931"/>
      <c r="Q28" s="931"/>
      <c r="R28" s="931"/>
      <c r="S28" s="843"/>
      <c r="T28" s="936"/>
      <c r="U28" s="936"/>
      <c r="V28" s="229"/>
      <c r="W28" s="229"/>
    </row>
    <row r="29" spans="1:23">
      <c r="A29" s="1388">
        <v>13</v>
      </c>
      <c r="B29" s="932"/>
      <c r="C29" s="931"/>
      <c r="D29" s="931"/>
      <c r="E29" s="931"/>
      <c r="F29" s="931"/>
      <c r="G29" s="931"/>
      <c r="H29" s="843"/>
      <c r="I29" s="1412">
        <v>13</v>
      </c>
      <c r="J29" s="931"/>
      <c r="K29" s="931"/>
      <c r="L29" s="931"/>
      <c r="M29" s="931"/>
      <c r="N29" s="931"/>
      <c r="O29" s="931"/>
      <c r="P29" s="931"/>
      <c r="Q29" s="931"/>
      <c r="R29" s="931"/>
      <c r="S29" s="488"/>
      <c r="T29" s="229"/>
      <c r="U29" s="229"/>
      <c r="V29" s="229"/>
      <c r="W29" s="229"/>
    </row>
    <row r="30" spans="1:23">
      <c r="A30" s="1388">
        <v>14</v>
      </c>
      <c r="B30" s="932" t="s">
        <v>4318</v>
      </c>
      <c r="C30" s="2219">
        <v>4113</v>
      </c>
      <c r="D30" s="2219">
        <v>1380</v>
      </c>
      <c r="E30" s="2219">
        <v>4905</v>
      </c>
      <c r="F30" s="2219">
        <v>2880</v>
      </c>
      <c r="G30" s="2219">
        <v>5502</v>
      </c>
      <c r="H30" s="1618">
        <v>3988</v>
      </c>
      <c r="I30" s="1412">
        <v>14</v>
      </c>
      <c r="J30" s="2219">
        <v>6134</v>
      </c>
      <c r="K30" s="2219"/>
      <c r="L30" s="2219">
        <v>4184</v>
      </c>
      <c r="M30" s="2219"/>
      <c r="N30" s="2219">
        <v>3242</v>
      </c>
      <c r="O30" s="2223" t="s">
        <v>4319</v>
      </c>
      <c r="P30" s="2223" t="s">
        <v>4319</v>
      </c>
      <c r="Q30" s="1605">
        <v>2045</v>
      </c>
      <c r="R30" s="1605">
        <v>1512</v>
      </c>
      <c r="S30" s="488">
        <f>SUM(C30:R30)</f>
        <v>39899</v>
      </c>
      <c r="T30" s="229"/>
      <c r="U30" s="229"/>
      <c r="V30" s="229"/>
      <c r="W30" s="229"/>
    </row>
    <row r="31" spans="1:23">
      <c r="A31" s="1388">
        <v>15</v>
      </c>
      <c r="B31" s="932" t="s">
        <v>1463</v>
      </c>
      <c r="C31" s="2219"/>
      <c r="D31" s="2219"/>
      <c r="E31" s="2219"/>
      <c r="F31" s="2219"/>
      <c r="G31" s="2219"/>
      <c r="H31" s="1618"/>
      <c r="I31" s="1412">
        <v>15</v>
      </c>
      <c r="J31" s="2219"/>
      <c r="K31" s="2219"/>
      <c r="L31" s="2219"/>
      <c r="M31" s="2219"/>
      <c r="N31" s="2219"/>
      <c r="O31" s="2438"/>
      <c r="P31" s="2219"/>
      <c r="Q31" s="2219">
        <v>1</v>
      </c>
      <c r="R31" s="2219">
        <v>1</v>
      </c>
      <c r="S31" s="488">
        <f>+Q31+R31</f>
        <v>2</v>
      </c>
      <c r="T31" s="229"/>
      <c r="U31" s="229"/>
      <c r="V31" s="229"/>
      <c r="W31" s="229"/>
    </row>
    <row r="32" spans="1:23">
      <c r="A32" s="1388">
        <v>16</v>
      </c>
      <c r="B32" s="932" t="s">
        <v>1464</v>
      </c>
      <c r="C32" s="1619">
        <v>43283</v>
      </c>
      <c r="D32" s="1619">
        <v>43294</v>
      </c>
      <c r="E32" s="1619">
        <v>43271</v>
      </c>
      <c r="F32" s="1619">
        <v>43432</v>
      </c>
      <c r="G32" s="1619">
        <v>43267</v>
      </c>
      <c r="H32" s="1620">
        <v>43335</v>
      </c>
      <c r="I32" s="1412">
        <v>16</v>
      </c>
      <c r="J32" s="1619">
        <v>42968</v>
      </c>
      <c r="K32" s="1619"/>
      <c r="L32" s="1619">
        <v>43001</v>
      </c>
      <c r="M32" s="1619"/>
      <c r="N32" s="1619">
        <v>43001</v>
      </c>
      <c r="O32" s="2223" t="s">
        <v>4319</v>
      </c>
      <c r="P32" s="2223" t="s">
        <v>4319</v>
      </c>
      <c r="Q32" s="1619">
        <v>43259</v>
      </c>
      <c r="R32" s="2224">
        <v>43342</v>
      </c>
      <c r="S32" s="488"/>
      <c r="T32" s="229"/>
      <c r="U32" s="229"/>
      <c r="V32" s="229"/>
      <c r="W32" s="229"/>
    </row>
    <row r="33" spans="1:32">
      <c r="A33" s="1388">
        <v>17</v>
      </c>
      <c r="B33" s="932" t="s">
        <v>1465</v>
      </c>
      <c r="C33" s="931">
        <v>31473</v>
      </c>
      <c r="D33" s="931"/>
      <c r="E33" s="1413"/>
      <c r="F33" s="1413"/>
      <c r="G33" s="1413"/>
      <c r="H33" s="1414"/>
      <c r="I33" s="1388">
        <v>17</v>
      </c>
      <c r="J33" s="1413"/>
      <c r="K33" s="1413"/>
      <c r="L33" s="1413"/>
      <c r="M33" s="1413"/>
      <c r="N33" s="1413"/>
      <c r="O33" s="1413"/>
      <c r="P33" s="1413"/>
      <c r="Q33" s="1413"/>
      <c r="R33" s="2225">
        <v>3180</v>
      </c>
      <c r="S33" s="827"/>
      <c r="T33" s="936"/>
      <c r="U33" s="936"/>
      <c r="V33" s="936"/>
      <c r="W33" s="936"/>
    </row>
    <row r="34" spans="1:32">
      <c r="A34" s="1388">
        <v>18</v>
      </c>
      <c r="B34" s="932" t="s">
        <v>1464</v>
      </c>
      <c r="C34" s="1619">
        <v>43340</v>
      </c>
      <c r="D34" s="2381"/>
      <c r="E34" s="1413"/>
      <c r="F34" s="1413"/>
      <c r="G34" s="1413"/>
      <c r="H34" s="1414"/>
      <c r="I34" s="1388">
        <v>18</v>
      </c>
      <c r="J34" s="1413"/>
      <c r="K34" s="1413"/>
      <c r="L34" s="1413"/>
      <c r="M34" s="1413"/>
      <c r="N34" s="1413"/>
      <c r="O34" s="1413"/>
      <c r="P34" s="1413"/>
      <c r="Q34" s="1413"/>
      <c r="R34" s="2224">
        <v>43295</v>
      </c>
      <c r="S34" s="561"/>
      <c r="T34" s="229"/>
      <c r="U34" s="229"/>
      <c r="V34" s="229"/>
      <c r="W34" s="229"/>
    </row>
    <row r="35" spans="1:32">
      <c r="A35" s="1388">
        <v>19</v>
      </c>
      <c r="B35" s="932" t="s">
        <v>1466</v>
      </c>
      <c r="C35" s="931"/>
      <c r="D35" s="931"/>
      <c r="E35" s="931"/>
      <c r="F35" s="931"/>
      <c r="G35" s="931"/>
      <c r="H35" s="843"/>
      <c r="I35" s="1412">
        <v>19</v>
      </c>
      <c r="J35" s="1624"/>
      <c r="K35" s="931"/>
      <c r="L35" s="931"/>
      <c r="M35" s="931"/>
      <c r="N35" s="931"/>
      <c r="O35" s="931"/>
      <c r="P35" s="931"/>
      <c r="Q35" s="931"/>
      <c r="R35" s="931"/>
      <c r="S35" s="488"/>
      <c r="T35" s="229"/>
      <c r="U35" s="229"/>
      <c r="V35" s="229"/>
      <c r="W35" s="229"/>
    </row>
    <row r="36" spans="1:32">
      <c r="A36" s="1388">
        <v>20</v>
      </c>
      <c r="B36" s="932"/>
      <c r="C36" s="931"/>
      <c r="D36" s="931"/>
      <c r="E36" s="931"/>
      <c r="F36" s="931"/>
      <c r="G36" s="931"/>
      <c r="H36" s="843"/>
      <c r="I36" s="1412">
        <v>20</v>
      </c>
      <c r="J36" s="931"/>
      <c r="K36" s="931"/>
      <c r="L36" s="931"/>
      <c r="M36" s="931"/>
      <c r="N36" s="931"/>
      <c r="O36" s="931"/>
      <c r="P36" s="931"/>
      <c r="Q36" s="931"/>
      <c r="R36" s="931"/>
      <c r="S36" s="488"/>
      <c r="T36" s="229"/>
      <c r="U36" s="229"/>
      <c r="V36" s="229"/>
      <c r="W36" s="229"/>
    </row>
    <row r="37" spans="1:32">
      <c r="A37" s="1388">
        <v>21</v>
      </c>
      <c r="B37" s="932"/>
      <c r="C37" s="931"/>
      <c r="D37" s="931"/>
      <c r="E37" s="931"/>
      <c r="F37" s="931"/>
      <c r="G37" s="931"/>
      <c r="H37" s="843"/>
      <c r="I37" s="1412">
        <v>21</v>
      </c>
      <c r="J37" s="931"/>
      <c r="K37" s="931"/>
      <c r="L37" s="931"/>
      <c r="M37" s="931"/>
      <c r="N37" s="931"/>
      <c r="O37" s="931"/>
      <c r="P37" s="931"/>
      <c r="Q37" s="931"/>
      <c r="R37" s="931"/>
      <c r="S37" s="488"/>
      <c r="T37" s="229"/>
      <c r="U37" s="229"/>
      <c r="V37" s="229"/>
      <c r="W37" s="229"/>
    </row>
    <row r="38" spans="1:32">
      <c r="A38" s="1388">
        <v>22</v>
      </c>
      <c r="B38" s="932" t="s">
        <v>1467</v>
      </c>
      <c r="C38" s="932"/>
      <c r="D38" s="932"/>
      <c r="E38" s="932"/>
      <c r="F38" s="932"/>
      <c r="G38" s="932"/>
      <c r="H38" s="827"/>
      <c r="I38" s="1388">
        <v>22</v>
      </c>
      <c r="J38" s="932"/>
      <c r="K38" s="932"/>
      <c r="L38" s="932"/>
      <c r="M38" s="932"/>
      <c r="N38" s="932"/>
      <c r="O38" s="932"/>
      <c r="P38" s="932"/>
      <c r="Q38" s="932"/>
      <c r="R38" s="932"/>
      <c r="S38" s="1625"/>
      <c r="T38" s="229"/>
      <c r="U38" s="229"/>
      <c r="V38" s="229"/>
      <c r="W38" s="229"/>
      <c r="X38" s="229"/>
      <c r="Y38" s="229"/>
      <c r="Z38" s="229"/>
      <c r="AA38" s="229"/>
      <c r="AB38" s="229"/>
      <c r="AC38" s="229"/>
      <c r="AD38" s="229"/>
      <c r="AE38" s="229"/>
      <c r="AF38" s="229"/>
    </row>
    <row r="39" spans="1:32">
      <c r="A39" s="1388">
        <v>23</v>
      </c>
      <c r="B39" s="932" t="s">
        <v>1468</v>
      </c>
      <c r="C39" s="1389" t="s">
        <v>14</v>
      </c>
      <c r="D39" s="1389" t="s">
        <v>14</v>
      </c>
      <c r="E39" s="1389" t="s">
        <v>4320</v>
      </c>
      <c r="F39" s="1389" t="s">
        <v>4321</v>
      </c>
      <c r="G39" s="1389" t="s">
        <v>4321</v>
      </c>
      <c r="H39" s="1408" t="s">
        <v>4321</v>
      </c>
      <c r="I39" s="1388">
        <v>23</v>
      </c>
      <c r="J39" s="1389" t="s">
        <v>14</v>
      </c>
      <c r="K39" s="1647" t="s">
        <v>4322</v>
      </c>
      <c r="L39" s="1389" t="s">
        <v>14</v>
      </c>
      <c r="M39" s="1389" t="s">
        <v>4323</v>
      </c>
      <c r="N39" s="1389" t="s">
        <v>4324</v>
      </c>
      <c r="O39" s="1389" t="s">
        <v>4493</v>
      </c>
      <c r="P39" s="1389" t="s">
        <v>14</v>
      </c>
      <c r="Q39" s="1389" t="s">
        <v>4494</v>
      </c>
      <c r="R39" s="1389" t="s">
        <v>14</v>
      </c>
      <c r="S39" s="1625"/>
      <c r="T39" s="229"/>
      <c r="U39" s="229"/>
      <c r="V39" s="229"/>
      <c r="W39" s="229"/>
      <c r="X39" s="229"/>
      <c r="Y39" s="229"/>
      <c r="Z39" s="229"/>
      <c r="AA39" s="229"/>
      <c r="AB39" s="229"/>
      <c r="AC39" s="229"/>
      <c r="AD39" s="229"/>
      <c r="AE39" s="229"/>
      <c r="AF39" s="229"/>
    </row>
    <row r="40" spans="1:32">
      <c r="A40" s="1388">
        <v>24</v>
      </c>
      <c r="B40" s="932" t="s">
        <v>1469</v>
      </c>
      <c r="C40" s="931"/>
      <c r="D40" s="931"/>
      <c r="E40" s="931"/>
      <c r="F40" s="931"/>
      <c r="G40" s="931"/>
      <c r="H40" s="843"/>
      <c r="I40" s="1412">
        <v>24</v>
      </c>
      <c r="J40" s="931"/>
      <c r="K40" s="931"/>
      <c r="L40" s="931"/>
      <c r="M40" s="931"/>
      <c r="N40" s="931"/>
      <c r="O40" s="931"/>
      <c r="P40" s="931"/>
      <c r="Q40" s="1389" t="s">
        <v>14</v>
      </c>
      <c r="R40" s="1389" t="s">
        <v>14</v>
      </c>
      <c r="S40" s="488"/>
      <c r="T40" s="229"/>
      <c r="U40" s="229"/>
      <c r="V40" s="229"/>
      <c r="W40" s="229"/>
      <c r="X40" s="229"/>
      <c r="Y40" s="229"/>
      <c r="Z40" s="229"/>
      <c r="AA40" s="229"/>
      <c r="AB40" s="229"/>
      <c r="AC40" s="229"/>
      <c r="AD40" s="229"/>
      <c r="AE40" s="229"/>
      <c r="AF40" s="229"/>
    </row>
    <row r="41" spans="1:32">
      <c r="A41" s="1388">
        <v>25</v>
      </c>
      <c r="B41" s="932"/>
      <c r="C41" s="931"/>
      <c r="D41" s="931"/>
      <c r="E41" s="931"/>
      <c r="F41" s="931"/>
      <c r="G41" s="931"/>
      <c r="H41" s="843"/>
      <c r="I41" s="1412">
        <v>25</v>
      </c>
      <c r="J41" s="931"/>
      <c r="K41" s="931"/>
      <c r="L41" s="931"/>
      <c r="M41" s="931"/>
      <c r="N41" s="931"/>
      <c r="O41" s="931"/>
      <c r="P41" s="2219"/>
      <c r="Q41" s="2219"/>
      <c r="R41" s="2219"/>
      <c r="S41" s="488"/>
      <c r="T41" s="229"/>
      <c r="U41" s="229"/>
      <c r="V41" s="229"/>
      <c r="W41" s="229"/>
      <c r="X41" s="229"/>
      <c r="Y41" s="229"/>
      <c r="Z41" s="229"/>
      <c r="AA41" s="229"/>
      <c r="AB41" s="229"/>
      <c r="AC41" s="229"/>
      <c r="AD41" s="229"/>
      <c r="AE41" s="229"/>
      <c r="AF41" s="229"/>
    </row>
    <row r="42" spans="1:32">
      <c r="A42" s="1388">
        <v>26</v>
      </c>
      <c r="B42" s="932" t="s">
        <v>1470</v>
      </c>
      <c r="C42" s="2219"/>
      <c r="D42" s="2219"/>
      <c r="E42" s="2219"/>
      <c r="F42" s="2219"/>
      <c r="G42" s="2219"/>
      <c r="H42" s="1618"/>
      <c r="I42" s="1412">
        <v>26</v>
      </c>
      <c r="J42" s="2219"/>
      <c r="K42" s="2219"/>
      <c r="L42" s="2140"/>
      <c r="M42" s="2219"/>
      <c r="N42" s="2219"/>
      <c r="O42" s="2219"/>
      <c r="P42" s="2219"/>
      <c r="Q42" s="2219" t="s">
        <v>4325</v>
      </c>
      <c r="R42" s="2219" t="s">
        <v>4325</v>
      </c>
      <c r="S42" s="488"/>
      <c r="T42" s="229"/>
      <c r="U42" s="229"/>
      <c r="V42" s="229"/>
      <c r="W42" s="229"/>
      <c r="X42" s="229"/>
      <c r="Y42" s="229"/>
      <c r="Z42" s="229"/>
      <c r="AA42" s="229"/>
      <c r="AB42" s="229"/>
      <c r="AC42" s="229"/>
      <c r="AD42" s="229"/>
      <c r="AE42" s="229"/>
      <c r="AF42" s="229"/>
    </row>
    <row r="43" spans="1:32">
      <c r="A43" s="1388">
        <v>27</v>
      </c>
      <c r="B43" s="932"/>
      <c r="C43" s="931"/>
      <c r="D43" s="931"/>
      <c r="E43" s="931"/>
      <c r="F43" s="931"/>
      <c r="G43" s="931"/>
      <c r="H43" s="843"/>
      <c r="I43" s="1412">
        <v>27</v>
      </c>
      <c r="J43" s="931"/>
      <c r="K43" s="931"/>
      <c r="L43" s="931"/>
      <c r="M43" s="931"/>
      <c r="N43" s="931"/>
      <c r="O43" s="931"/>
      <c r="P43" s="931"/>
      <c r="Q43" s="931"/>
      <c r="R43" s="931"/>
      <c r="S43" s="488"/>
      <c r="T43" s="229"/>
      <c r="U43" s="229"/>
      <c r="V43" s="229"/>
      <c r="W43" s="229"/>
      <c r="X43" s="229"/>
      <c r="Y43" s="229"/>
      <c r="Z43" s="229"/>
      <c r="AA43" s="229"/>
      <c r="AB43" s="229"/>
      <c r="AC43" s="229"/>
      <c r="AD43" s="229"/>
      <c r="AE43" s="229"/>
      <c r="AF43" s="229"/>
    </row>
    <row r="44" spans="1:32">
      <c r="A44" s="1388">
        <v>28</v>
      </c>
      <c r="B44" s="932" t="s">
        <v>1471</v>
      </c>
      <c r="C44" s="2038"/>
      <c r="D44" s="2038"/>
      <c r="E44" s="2038"/>
      <c r="F44" s="2038"/>
      <c r="G44" s="2038"/>
      <c r="H44" s="2039"/>
      <c r="I44" s="1833">
        <v>28</v>
      </c>
      <c r="J44" s="2038"/>
      <c r="K44" s="2038"/>
      <c r="L44" s="2038"/>
      <c r="M44" s="2038"/>
      <c r="N44" s="2038"/>
      <c r="O44" s="2038"/>
      <c r="P44" s="2038"/>
      <c r="Q44" s="2038"/>
      <c r="R44" s="2038"/>
      <c r="S44" s="1589"/>
      <c r="T44" s="229"/>
      <c r="U44" s="229"/>
      <c r="V44" s="229"/>
      <c r="W44" s="229"/>
      <c r="X44" s="229"/>
      <c r="Y44" s="229"/>
      <c r="Z44" s="229"/>
      <c r="AA44" s="229"/>
      <c r="AB44" s="229"/>
      <c r="AC44" s="229"/>
      <c r="AD44" s="229"/>
      <c r="AE44" s="229"/>
      <c r="AF44" s="229"/>
    </row>
    <row r="45" spans="1:32">
      <c r="A45" s="1388">
        <v>29</v>
      </c>
      <c r="B45" s="932"/>
      <c r="C45" s="2038"/>
      <c r="D45" s="2038"/>
      <c r="E45" s="2038"/>
      <c r="F45" s="2038"/>
      <c r="G45" s="2038"/>
      <c r="H45" s="2039"/>
      <c r="I45" s="1833">
        <v>29</v>
      </c>
      <c r="J45" s="2038"/>
      <c r="K45" s="2040"/>
      <c r="L45" s="2038"/>
      <c r="M45" s="2038"/>
      <c r="N45" s="2038"/>
      <c r="O45" s="2038"/>
      <c r="P45" s="2038"/>
      <c r="Q45" s="2038"/>
      <c r="R45" s="2038"/>
      <c r="S45" s="1589"/>
      <c r="T45" s="229"/>
      <c r="U45" s="229"/>
      <c r="V45" s="229"/>
      <c r="W45" s="229"/>
      <c r="X45" s="229"/>
      <c r="Y45" s="229"/>
      <c r="Z45" s="229"/>
      <c r="AA45" s="229"/>
      <c r="AB45" s="229"/>
      <c r="AC45" s="229"/>
      <c r="AD45" s="229"/>
      <c r="AE45" s="229"/>
      <c r="AF45" s="229"/>
    </row>
    <row r="46" spans="1:32">
      <c r="A46" s="1388">
        <v>30</v>
      </c>
      <c r="B46" s="932" t="s">
        <v>1472</v>
      </c>
      <c r="C46" s="2382"/>
      <c r="D46" s="2382"/>
      <c r="E46" s="2041"/>
      <c r="F46" s="2038"/>
      <c r="G46" s="2038"/>
      <c r="H46" s="2039"/>
      <c r="I46" s="1833">
        <v>30</v>
      </c>
      <c r="J46" s="2038"/>
      <c r="K46" s="2038"/>
      <c r="L46" s="2038"/>
      <c r="M46" s="2038"/>
      <c r="N46" s="2038"/>
      <c r="O46" s="2038"/>
      <c r="P46" s="2038"/>
      <c r="Q46" s="2038"/>
      <c r="R46" s="2038"/>
      <c r="S46" s="1589"/>
      <c r="T46" s="229"/>
      <c r="U46" s="229"/>
      <c r="V46" s="229"/>
      <c r="W46" s="229"/>
      <c r="X46" s="229"/>
      <c r="Y46" s="229"/>
      <c r="Z46" s="229"/>
      <c r="AA46" s="229"/>
      <c r="AB46" s="229"/>
      <c r="AC46" s="229"/>
      <c r="AD46" s="229"/>
      <c r="AE46" s="229"/>
      <c r="AF46" s="229"/>
    </row>
    <row r="47" spans="1:32">
      <c r="A47" s="1388">
        <v>31</v>
      </c>
      <c r="B47" s="932"/>
      <c r="C47" s="2382"/>
      <c r="D47" s="2382"/>
      <c r="E47" s="2038"/>
      <c r="F47" s="2038"/>
      <c r="G47" s="2038"/>
      <c r="H47" s="2039"/>
      <c r="I47" s="1833">
        <v>31</v>
      </c>
      <c r="J47" s="2038"/>
      <c r="K47" s="2038"/>
      <c r="L47" s="2038"/>
      <c r="M47" s="2038"/>
      <c r="N47" s="2038"/>
      <c r="O47" s="2038"/>
      <c r="P47" s="2038"/>
      <c r="Q47" s="2038"/>
      <c r="R47" s="2038"/>
      <c r="S47" s="1589"/>
      <c r="T47" s="229"/>
      <c r="U47" s="229"/>
      <c r="V47" s="229"/>
      <c r="W47" s="229"/>
      <c r="X47" s="229"/>
      <c r="Y47" s="229"/>
      <c r="Z47" s="229"/>
      <c r="AA47" s="229"/>
      <c r="AB47" s="229"/>
      <c r="AC47" s="229"/>
      <c r="AD47" s="229"/>
      <c r="AE47" s="229"/>
      <c r="AF47" s="229"/>
    </row>
    <row r="48" spans="1:32">
      <c r="A48" s="1388">
        <v>32</v>
      </c>
      <c r="B48" s="932" t="s">
        <v>1473</v>
      </c>
      <c r="C48" s="2383"/>
      <c r="D48" s="2383"/>
      <c r="E48" s="2042"/>
      <c r="F48" s="2042"/>
      <c r="G48" s="2042"/>
      <c r="H48" s="2043"/>
      <c r="I48" s="1833">
        <v>32</v>
      </c>
      <c r="J48" s="2042"/>
      <c r="K48" s="2042"/>
      <c r="L48" s="2042"/>
      <c r="M48" s="2042"/>
      <c r="N48" s="2042"/>
      <c r="O48" s="2042"/>
      <c r="P48" s="2042"/>
      <c r="Q48" s="2042"/>
      <c r="R48" s="2042"/>
      <c r="S48" s="1835"/>
      <c r="T48" s="229"/>
      <c r="U48" s="229"/>
      <c r="V48" s="229"/>
      <c r="W48" s="229"/>
      <c r="X48" s="229"/>
      <c r="Y48" s="229"/>
      <c r="Z48" s="229"/>
      <c r="AA48" s="229"/>
      <c r="AB48" s="229"/>
      <c r="AC48" s="229"/>
      <c r="AD48" s="229"/>
      <c r="AE48" s="229"/>
      <c r="AF48" s="229"/>
    </row>
    <row r="49" spans="1:32">
      <c r="A49" s="1388">
        <v>33</v>
      </c>
      <c r="B49" s="932"/>
      <c r="C49" s="2383"/>
      <c r="D49" s="2383"/>
      <c r="E49" s="2042"/>
      <c r="F49" s="2042"/>
      <c r="G49" s="2042"/>
      <c r="H49" s="2043"/>
      <c r="I49" s="1833">
        <v>33</v>
      </c>
      <c r="J49" s="2042"/>
      <c r="K49" s="2042"/>
      <c r="L49" s="2042"/>
      <c r="M49" s="2042"/>
      <c r="N49" s="2042"/>
      <c r="O49" s="2042"/>
      <c r="P49" s="2042"/>
      <c r="Q49" s="2042"/>
      <c r="R49" s="2042"/>
      <c r="S49" s="1589"/>
      <c r="T49" s="229"/>
      <c r="U49" s="229"/>
      <c r="V49" s="229"/>
      <c r="W49" s="229"/>
      <c r="X49" s="229"/>
      <c r="Y49" s="229"/>
      <c r="Z49" s="229"/>
      <c r="AA49" s="229"/>
      <c r="AB49" s="229"/>
      <c r="AC49" s="229"/>
      <c r="AD49" s="229"/>
      <c r="AE49" s="229"/>
      <c r="AF49" s="229"/>
    </row>
    <row r="50" spans="1:32">
      <c r="A50" s="1388">
        <v>34</v>
      </c>
      <c r="B50" s="932" t="s">
        <v>1474</v>
      </c>
      <c r="C50" s="2382"/>
      <c r="D50" s="2382"/>
      <c r="E50" s="2038"/>
      <c r="F50" s="2038"/>
      <c r="G50" s="2038"/>
      <c r="H50" s="2039"/>
      <c r="I50" s="1833">
        <v>34</v>
      </c>
      <c r="J50" s="2038"/>
      <c r="K50" s="2038"/>
      <c r="L50" s="2038"/>
      <c r="M50" s="2038"/>
      <c r="N50" s="2038"/>
      <c r="O50" s="2038"/>
      <c r="P50" s="2038"/>
      <c r="Q50" s="2038"/>
      <c r="R50" s="2038"/>
      <c r="S50" s="1589"/>
      <c r="T50" s="229"/>
      <c r="U50" s="229"/>
      <c r="V50" s="229"/>
      <c r="W50" s="229"/>
      <c r="X50" s="229"/>
      <c r="Y50" s="229"/>
      <c r="Z50" s="229"/>
      <c r="AA50" s="229"/>
      <c r="AB50" s="229"/>
      <c r="AC50" s="229"/>
      <c r="AD50" s="229"/>
      <c r="AE50" s="229"/>
      <c r="AF50" s="229"/>
    </row>
    <row r="51" spans="1:32">
      <c r="A51" s="1388">
        <v>35</v>
      </c>
      <c r="B51" s="932"/>
      <c r="C51" s="2382"/>
      <c r="D51" s="2382"/>
      <c r="E51" s="2038"/>
      <c r="F51" s="2038"/>
      <c r="G51" s="2038"/>
      <c r="H51" s="2039"/>
      <c r="I51" s="1833">
        <v>35</v>
      </c>
      <c r="J51" s="2038"/>
      <c r="K51" s="2038"/>
      <c r="L51" s="2038"/>
      <c r="M51" s="2038"/>
      <c r="N51" s="2038"/>
      <c r="O51" s="2038"/>
      <c r="P51" s="2038"/>
      <c r="Q51" s="2038"/>
      <c r="R51" s="2038"/>
      <c r="S51" s="1589"/>
      <c r="T51" s="229"/>
      <c r="U51" s="229"/>
      <c r="V51" s="229"/>
      <c r="W51" s="229"/>
      <c r="X51" s="229"/>
      <c r="Y51" s="229"/>
      <c r="Z51" s="229"/>
      <c r="AA51" s="229"/>
      <c r="AB51" s="229"/>
      <c r="AC51" s="229"/>
      <c r="AD51" s="229"/>
      <c r="AE51" s="229"/>
      <c r="AF51" s="229"/>
    </row>
    <row r="52" spans="1:32">
      <c r="A52" s="1388">
        <v>36</v>
      </c>
      <c r="B52" s="932" t="s">
        <v>1475</v>
      </c>
      <c r="C52" s="2382"/>
      <c r="D52" s="2382"/>
      <c r="E52" s="2044"/>
      <c r="F52" s="2038"/>
      <c r="G52" s="2038"/>
      <c r="H52" s="2039"/>
      <c r="I52" s="1833">
        <v>36</v>
      </c>
      <c r="J52" s="2038"/>
      <c r="K52" s="2038"/>
      <c r="L52" s="2038"/>
      <c r="M52" s="2038"/>
      <c r="N52" s="2038"/>
      <c r="O52" s="2038"/>
      <c r="P52" s="2038"/>
      <c r="Q52" s="2038"/>
      <c r="R52" s="2038"/>
      <c r="S52" s="1589"/>
      <c r="T52" s="229"/>
      <c r="U52" s="229"/>
      <c r="V52" s="229"/>
      <c r="W52" s="229"/>
      <c r="X52" s="229"/>
      <c r="Y52" s="229"/>
      <c r="Z52" s="229"/>
      <c r="AA52" s="229"/>
      <c r="AB52" s="229"/>
      <c r="AC52" s="229"/>
      <c r="AD52" s="229"/>
      <c r="AE52" s="229"/>
      <c r="AF52" s="229"/>
    </row>
    <row r="53" spans="1:32">
      <c r="A53" s="1388">
        <v>37</v>
      </c>
      <c r="B53" s="932" t="s">
        <v>1476</v>
      </c>
      <c r="C53" s="2038"/>
      <c r="D53" s="2038"/>
      <c r="E53" s="2038"/>
      <c r="F53" s="2038"/>
      <c r="G53" s="2038"/>
      <c r="H53" s="2039"/>
      <c r="I53" s="1833">
        <v>37</v>
      </c>
      <c r="J53" s="2038"/>
      <c r="K53" s="2038"/>
      <c r="L53" s="2038"/>
      <c r="M53" s="2038"/>
      <c r="N53" s="2038"/>
      <c r="O53" s="2038"/>
      <c r="P53" s="2038"/>
      <c r="Q53" s="2038"/>
      <c r="R53" s="2038"/>
      <c r="S53" s="1589"/>
      <c r="T53" s="229"/>
      <c r="U53" s="229"/>
      <c r="V53" s="229"/>
      <c r="W53" s="229"/>
      <c r="X53" s="229"/>
      <c r="Y53" s="229"/>
      <c r="Z53" s="229"/>
      <c r="AA53" s="229"/>
      <c r="AB53" s="229"/>
      <c r="AC53" s="229"/>
      <c r="AD53" s="229"/>
      <c r="AE53" s="229"/>
      <c r="AF53" s="229"/>
    </row>
    <row r="54" spans="1:32">
      <c r="A54" s="1388">
        <v>38</v>
      </c>
      <c r="B54" s="1396" t="s">
        <v>1477</v>
      </c>
      <c r="C54" s="2045"/>
      <c r="D54" s="2045"/>
      <c r="E54" s="2045"/>
      <c r="F54" s="2045"/>
      <c r="G54" s="2045"/>
      <c r="H54" s="2046"/>
      <c r="I54" s="1834">
        <v>38</v>
      </c>
      <c r="J54" s="2045"/>
      <c r="K54" s="2045"/>
      <c r="L54" s="2045"/>
      <c r="M54" s="2045"/>
      <c r="N54" s="2045"/>
      <c r="O54" s="2045"/>
      <c r="P54" s="2045"/>
      <c r="Q54" s="2045"/>
      <c r="R54" s="2045"/>
      <c r="S54" s="1836"/>
      <c r="T54" s="229"/>
      <c r="U54" s="229"/>
      <c r="V54" s="229"/>
      <c r="W54" s="229"/>
      <c r="X54" s="229"/>
      <c r="Y54" s="229"/>
      <c r="Z54" s="229"/>
      <c r="AA54" s="229"/>
      <c r="AB54" s="229"/>
      <c r="AC54" s="229"/>
      <c r="AD54" s="229"/>
      <c r="AE54" s="229"/>
      <c r="AF54" s="229"/>
    </row>
    <row r="55" spans="1:32">
      <c r="A55" s="1388">
        <v>39</v>
      </c>
      <c r="B55" s="1389" t="s">
        <v>1478</v>
      </c>
      <c r="C55" s="936"/>
      <c r="D55" s="936"/>
      <c r="E55" s="936"/>
      <c r="F55" s="936"/>
      <c r="G55" s="936"/>
      <c r="H55" s="827"/>
      <c r="I55" s="1388"/>
      <c r="J55" s="970"/>
      <c r="K55" s="936"/>
      <c r="L55" s="936"/>
      <c r="M55" s="936"/>
      <c r="N55" s="936"/>
      <c r="O55" s="936"/>
      <c r="P55" s="936"/>
      <c r="Q55" s="936"/>
      <c r="R55" s="936"/>
      <c r="S55" s="561"/>
      <c r="T55" s="229"/>
      <c r="U55" s="229"/>
      <c r="V55" s="229"/>
      <c r="W55" s="229"/>
      <c r="X55" s="229"/>
      <c r="Y55" s="229"/>
      <c r="Z55" s="229"/>
      <c r="AA55" s="229"/>
      <c r="AB55" s="229"/>
      <c r="AC55" s="229"/>
      <c r="AD55" s="229"/>
      <c r="AE55" s="229"/>
      <c r="AF55" s="229"/>
    </row>
    <row r="56" spans="1:32">
      <c r="A56" s="1388">
        <v>40</v>
      </c>
      <c r="B56" s="932" t="s">
        <v>1479</v>
      </c>
      <c r="C56" s="936"/>
      <c r="D56" s="936"/>
      <c r="E56" s="936"/>
      <c r="F56" s="936"/>
      <c r="G56" s="936"/>
      <c r="H56" s="827"/>
      <c r="I56" s="1388"/>
      <c r="J56" s="936"/>
      <c r="K56" s="936"/>
      <c r="L56" s="936"/>
      <c r="M56" s="936"/>
      <c r="N56" s="936"/>
      <c r="O56" s="936"/>
      <c r="P56" s="936"/>
      <c r="Q56" s="936"/>
      <c r="R56" s="936"/>
      <c r="S56" s="561"/>
      <c r="T56" s="229"/>
      <c r="U56" s="229"/>
      <c r="V56" s="229"/>
      <c r="W56" s="229"/>
      <c r="X56" s="229"/>
      <c r="Y56" s="229"/>
      <c r="Z56" s="229"/>
      <c r="AA56" s="229"/>
      <c r="AB56" s="229"/>
      <c r="AC56" s="229"/>
      <c r="AD56" s="229"/>
      <c r="AE56" s="229"/>
      <c r="AF56" s="229"/>
    </row>
    <row r="57" spans="1:32">
      <c r="A57" s="1388">
        <v>41</v>
      </c>
      <c r="B57" s="932" t="s">
        <v>1480</v>
      </c>
      <c r="C57" s="936"/>
      <c r="D57" s="936"/>
      <c r="E57" s="936"/>
      <c r="F57" s="936"/>
      <c r="G57" s="936"/>
      <c r="H57" s="827"/>
      <c r="I57" s="1388"/>
      <c r="J57" s="936"/>
      <c r="K57" s="936"/>
      <c r="L57" s="936"/>
      <c r="M57" s="936"/>
      <c r="N57" s="936"/>
      <c r="O57" s="936"/>
      <c r="P57" s="936"/>
      <c r="Q57" s="936"/>
      <c r="R57" s="936"/>
      <c r="S57" s="561"/>
      <c r="T57" s="229"/>
      <c r="U57" s="229"/>
      <c r="V57" s="229"/>
      <c r="W57" s="229"/>
      <c r="X57" s="229"/>
      <c r="Y57" s="229"/>
      <c r="Z57" s="229"/>
      <c r="AA57" s="229"/>
      <c r="AB57" s="229"/>
      <c r="AC57" s="229"/>
      <c r="AD57" s="229"/>
      <c r="AE57" s="229"/>
      <c r="AF57" s="229"/>
    </row>
    <row r="58" spans="1:32">
      <c r="A58" s="1388">
        <v>42</v>
      </c>
      <c r="B58" s="932" t="s">
        <v>1481</v>
      </c>
      <c r="C58" s="936"/>
      <c r="D58" s="936"/>
      <c r="E58" s="936"/>
      <c r="F58" s="936"/>
      <c r="G58" s="936"/>
      <c r="H58" s="827"/>
      <c r="I58" s="1388"/>
      <c r="J58" s="936"/>
      <c r="K58" s="936"/>
      <c r="L58" s="936"/>
      <c r="M58" s="936"/>
      <c r="N58" s="936"/>
      <c r="O58" s="936"/>
      <c r="P58" s="936"/>
      <c r="Q58" s="936"/>
      <c r="R58" s="936"/>
      <c r="S58" s="561"/>
      <c r="T58" s="229"/>
      <c r="U58" s="229"/>
      <c r="V58" s="229"/>
      <c r="W58" s="229"/>
      <c r="X58" s="229"/>
      <c r="Y58" s="229"/>
      <c r="Z58" s="229"/>
      <c r="AA58" s="229"/>
      <c r="AB58" s="229"/>
      <c r="AC58" s="229"/>
      <c r="AD58" s="229"/>
      <c r="AE58" s="229"/>
      <c r="AF58" s="229"/>
    </row>
    <row r="59" spans="1:32">
      <c r="A59" s="1388">
        <v>43</v>
      </c>
      <c r="B59" s="932" t="s">
        <v>1482</v>
      </c>
      <c r="C59" s="936"/>
      <c r="D59" s="936"/>
      <c r="E59" s="936"/>
      <c r="F59" s="936"/>
      <c r="G59" s="936"/>
      <c r="H59" s="827"/>
      <c r="I59" s="1388"/>
      <c r="J59" s="936"/>
      <c r="K59" s="936"/>
      <c r="L59" s="936"/>
      <c r="M59" s="936"/>
      <c r="N59" s="936"/>
      <c r="O59" s="936"/>
      <c r="P59" s="936"/>
      <c r="Q59" s="936"/>
      <c r="R59" s="936"/>
      <c r="S59" s="561"/>
      <c r="T59" s="229"/>
      <c r="U59" s="229"/>
      <c r="V59" s="229"/>
      <c r="W59" s="229"/>
      <c r="X59" s="229"/>
      <c r="Y59" s="229"/>
      <c r="Z59" s="229"/>
      <c r="AA59" s="229"/>
      <c r="AB59" s="229"/>
      <c r="AC59" s="229"/>
      <c r="AD59" s="229"/>
      <c r="AE59" s="229"/>
      <c r="AF59" s="229"/>
    </row>
    <row r="60" spans="1:32">
      <c r="A60" s="1394">
        <v>44</v>
      </c>
      <c r="B60" s="1396" t="s">
        <v>1483</v>
      </c>
      <c r="C60" s="1130"/>
      <c r="D60" s="1130"/>
      <c r="E60" s="1130"/>
      <c r="F60" s="1130"/>
      <c r="G60" s="1130"/>
      <c r="H60" s="830"/>
      <c r="I60" s="1394"/>
      <c r="J60" s="1130"/>
      <c r="K60" s="1130"/>
      <c r="L60" s="1130"/>
      <c r="M60" s="1130"/>
      <c r="N60" s="1130"/>
      <c r="O60" s="1130"/>
      <c r="P60" s="1130"/>
      <c r="Q60" s="1130"/>
      <c r="R60" s="1130"/>
      <c r="S60" s="564"/>
      <c r="T60" s="229"/>
      <c r="U60" s="229"/>
      <c r="V60" s="229"/>
      <c r="W60" s="229"/>
      <c r="X60" s="229"/>
      <c r="Y60" s="229"/>
      <c r="Z60" s="229"/>
      <c r="AA60" s="229"/>
      <c r="AB60" s="229"/>
      <c r="AC60" s="229"/>
      <c r="AD60" s="229"/>
      <c r="AE60" s="229"/>
      <c r="AF60" s="229"/>
    </row>
    <row r="61" spans="1:32">
      <c r="A61" s="1397"/>
      <c r="B61" s="936"/>
      <c r="C61" s="936"/>
      <c r="D61" s="936"/>
      <c r="E61" s="936"/>
      <c r="F61" s="936"/>
      <c r="G61" s="936"/>
      <c r="H61" s="827"/>
      <c r="I61" s="1397"/>
      <c r="J61" s="936"/>
      <c r="K61" s="936"/>
      <c r="L61" s="936"/>
      <c r="M61" s="936"/>
      <c r="N61" s="936"/>
      <c r="O61" s="936"/>
      <c r="P61" s="936"/>
      <c r="Q61" s="936"/>
      <c r="R61" s="936"/>
      <c r="S61" s="561"/>
      <c r="T61" s="229"/>
      <c r="U61" s="229"/>
      <c r="V61" s="229"/>
      <c r="W61" s="229"/>
      <c r="X61" s="229"/>
      <c r="Y61" s="229"/>
      <c r="Z61" s="229"/>
      <c r="AA61" s="229"/>
      <c r="AB61" s="229"/>
      <c r="AC61" s="229"/>
      <c r="AD61" s="229"/>
      <c r="AE61" s="229"/>
      <c r="AF61" s="229"/>
    </row>
    <row r="62" spans="1:32">
      <c r="A62" s="1397"/>
      <c r="B62" s="2596" t="s">
        <v>3250</v>
      </c>
      <c r="C62" s="2587"/>
      <c r="D62" s="2587"/>
      <c r="E62" s="2587"/>
      <c r="F62" s="2587"/>
      <c r="G62" s="936"/>
      <c r="H62" s="827"/>
      <c r="I62" s="1397"/>
      <c r="J62" s="936"/>
      <c r="K62" s="936"/>
      <c r="L62" s="936"/>
      <c r="M62" s="936"/>
      <c r="N62" s="936"/>
      <c r="O62" s="936"/>
      <c r="P62" s="936"/>
      <c r="Q62" s="936"/>
      <c r="R62" s="936"/>
      <c r="S62" s="561"/>
      <c r="T62" s="229"/>
      <c r="U62" s="229"/>
      <c r="V62" s="229"/>
      <c r="W62" s="229"/>
      <c r="X62" s="229"/>
      <c r="Y62" s="229"/>
      <c r="Z62" s="229"/>
      <c r="AA62" s="229"/>
      <c r="AB62" s="229"/>
      <c r="AC62" s="229"/>
      <c r="AD62" s="229"/>
      <c r="AE62" s="229"/>
      <c r="AF62" s="229"/>
    </row>
    <row r="63" spans="1:32">
      <c r="A63" s="1397"/>
      <c r="B63" s="936" t="s">
        <v>1484</v>
      </c>
      <c r="C63" s="936"/>
      <c r="D63" s="936"/>
      <c r="E63" s="936"/>
      <c r="F63" s="936"/>
      <c r="G63" s="936"/>
      <c r="H63" s="827"/>
      <c r="I63" s="1397"/>
      <c r="J63" s="936"/>
      <c r="K63" s="936"/>
      <c r="L63" s="936"/>
      <c r="M63" s="936"/>
      <c r="N63" s="936"/>
      <c r="O63" s="936"/>
      <c r="P63" s="936"/>
      <c r="Q63" s="936"/>
      <c r="R63" s="936"/>
      <c r="S63" s="561"/>
      <c r="T63" s="229"/>
      <c r="U63" s="229"/>
      <c r="V63" s="229"/>
      <c r="W63" s="229"/>
      <c r="X63" s="229"/>
      <c r="Y63" s="229"/>
      <c r="Z63" s="229"/>
      <c r="AA63" s="229"/>
      <c r="AB63" s="229"/>
      <c r="AC63" s="229"/>
      <c r="AD63" s="229"/>
      <c r="AE63" s="229"/>
      <c r="AF63" s="229"/>
    </row>
    <row r="64" spans="1:32" ht="15.75" thickBot="1">
      <c r="A64" s="1397"/>
      <c r="B64" s="2226" t="s">
        <v>4495</v>
      </c>
      <c r="C64" s="936"/>
      <c r="D64" s="936"/>
      <c r="E64" s="936"/>
      <c r="F64" s="936"/>
      <c r="G64" s="936"/>
      <c r="H64" s="827"/>
      <c r="I64" s="1411"/>
      <c r="J64" s="585"/>
      <c r="K64" s="934"/>
      <c r="L64" s="934"/>
      <c r="M64" s="934"/>
      <c r="N64" s="934"/>
      <c r="O64" s="934"/>
      <c r="P64" s="934"/>
      <c r="Q64" s="934"/>
      <c r="R64" s="934"/>
      <c r="S64" s="608"/>
      <c r="T64" s="229"/>
      <c r="U64" s="229"/>
      <c r="V64" s="229"/>
      <c r="W64" s="229"/>
      <c r="X64" s="229"/>
      <c r="Y64" s="229"/>
      <c r="Z64" s="229"/>
      <c r="AA64" s="229"/>
      <c r="AB64" s="229"/>
      <c r="AC64" s="229"/>
      <c r="AD64" s="229"/>
      <c r="AE64" s="229"/>
      <c r="AF64" s="229"/>
    </row>
    <row r="65" spans="1:32">
      <c r="A65" s="232"/>
      <c r="B65" s="232"/>
      <c r="C65" s="232"/>
      <c r="D65" s="232"/>
      <c r="E65" s="232"/>
      <c r="F65" s="232"/>
      <c r="G65" s="232"/>
      <c r="H65" s="1420" t="s">
        <v>1527</v>
      </c>
      <c r="I65" s="229" t="s">
        <v>1527</v>
      </c>
      <c r="J65" s="232"/>
      <c r="K65" s="232"/>
      <c r="L65" s="232"/>
      <c r="M65" s="232"/>
      <c r="N65" s="232"/>
      <c r="O65" s="232"/>
      <c r="P65" s="232"/>
      <c r="Q65" s="232"/>
      <c r="R65" s="232"/>
      <c r="S65" s="229"/>
      <c r="T65" s="229"/>
      <c r="U65" s="229"/>
      <c r="V65" s="229"/>
      <c r="W65" s="229"/>
      <c r="X65" s="229"/>
      <c r="Y65" s="229"/>
      <c r="Z65" s="229"/>
      <c r="AA65" s="229"/>
      <c r="AB65" s="229"/>
      <c r="AC65" s="229"/>
      <c r="AD65" s="229"/>
      <c r="AE65" s="229"/>
      <c r="AF65" s="229"/>
    </row>
    <row r="66" spans="1:32">
      <c r="A66" s="13" t="s">
        <v>1485</v>
      </c>
      <c r="B66" s="13"/>
      <c r="C66" s="13"/>
      <c r="D66" s="13"/>
      <c r="E66" s="13"/>
      <c r="F66" s="13"/>
      <c r="G66" s="13"/>
      <c r="H66" s="13"/>
      <c r="I66" s="13" t="s">
        <v>1486</v>
      </c>
      <c r="J66" s="13"/>
      <c r="K66" s="13"/>
      <c r="L66" s="13"/>
      <c r="M66" s="13"/>
      <c r="N66" s="13"/>
      <c r="O66" s="13"/>
      <c r="P66" s="13"/>
      <c r="Q66" s="13"/>
      <c r="R66" s="13"/>
      <c r="S66" s="13"/>
      <c r="T66" s="229"/>
      <c r="U66" s="229"/>
      <c r="V66" s="229"/>
      <c r="W66" s="229"/>
      <c r="X66" s="229"/>
      <c r="Y66" s="229"/>
      <c r="Z66" s="229"/>
      <c r="AA66" s="229"/>
      <c r="AB66" s="229"/>
      <c r="AC66" s="229"/>
      <c r="AD66" s="229"/>
      <c r="AE66" s="229"/>
      <c r="AF66" s="229"/>
    </row>
    <row r="67" spans="1:32">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row>
    <row r="68" spans="1:32">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row>
    <row r="69" spans="1:32" ht="15.75">
      <c r="A69" s="229"/>
      <c r="B69" s="229"/>
      <c r="C69" s="2037"/>
      <c r="D69" s="1551"/>
      <c r="E69" s="1551"/>
      <c r="F69" s="1551"/>
      <c r="G69" s="1551"/>
      <c r="H69" s="1551"/>
      <c r="I69" s="1731"/>
      <c r="J69" s="2037"/>
      <c r="K69" s="1551"/>
      <c r="L69" s="1551"/>
      <c r="M69" s="1551"/>
      <c r="N69" s="1551"/>
      <c r="O69" s="1551"/>
      <c r="P69" s="1731"/>
      <c r="Q69" s="1731"/>
      <c r="R69" s="1731"/>
      <c r="S69" s="229"/>
      <c r="T69" s="229"/>
      <c r="U69" s="229"/>
      <c r="V69" s="229"/>
      <c r="W69" s="229"/>
      <c r="X69" s="229"/>
      <c r="Y69" s="229"/>
      <c r="Z69" s="229"/>
      <c r="AA69" s="229"/>
      <c r="AB69" s="229"/>
      <c r="AC69" s="229"/>
      <c r="AD69" s="229"/>
      <c r="AE69" s="229"/>
      <c r="AF69" s="229"/>
    </row>
    <row r="70" spans="1:32">
      <c r="A70" s="229"/>
      <c r="B70" s="229"/>
      <c r="C70" s="1731"/>
      <c r="D70" s="1731"/>
      <c r="E70" s="1731"/>
      <c r="F70" s="1731"/>
      <c r="G70" s="1731"/>
      <c r="H70" s="1731"/>
      <c r="I70" s="1731"/>
      <c r="J70" s="1731"/>
      <c r="K70" s="1731"/>
      <c r="L70" s="1731"/>
      <c r="M70" s="1731"/>
      <c r="N70" s="1731"/>
      <c r="O70" s="1731"/>
      <c r="P70" s="1731"/>
      <c r="Q70" s="1731"/>
      <c r="R70" s="1731"/>
      <c r="S70" s="229"/>
      <c r="T70" s="229"/>
      <c r="U70" s="229"/>
      <c r="V70" s="229"/>
      <c r="W70" s="229"/>
      <c r="X70" s="229"/>
      <c r="Y70" s="229"/>
      <c r="Z70" s="229"/>
      <c r="AA70" s="229"/>
      <c r="AB70" s="229"/>
      <c r="AC70" s="229"/>
      <c r="AD70" s="229"/>
      <c r="AE70" s="229"/>
      <c r="AF70" s="229"/>
    </row>
    <row r="71" spans="1:32">
      <c r="A71" s="229"/>
      <c r="B71" s="229"/>
      <c r="C71" s="1731"/>
      <c r="D71" s="1731"/>
      <c r="E71" s="1731"/>
      <c r="F71" s="1731"/>
      <c r="G71" s="1731"/>
      <c r="H71" s="1731"/>
      <c r="I71" s="1731"/>
      <c r="J71" s="1731"/>
      <c r="K71" s="1731"/>
      <c r="L71" s="1731"/>
      <c r="M71" s="1731"/>
      <c r="N71" s="1731"/>
      <c r="O71" s="1731"/>
      <c r="P71" s="1731"/>
      <c r="Q71" s="1731"/>
      <c r="R71" s="1731"/>
      <c r="S71" s="229"/>
      <c r="T71" s="229"/>
      <c r="U71" s="229"/>
      <c r="V71" s="229"/>
      <c r="W71" s="229"/>
      <c r="X71" s="229"/>
      <c r="Y71" s="229"/>
      <c r="Z71" s="229"/>
      <c r="AA71" s="229"/>
      <c r="AB71" s="229"/>
      <c r="AC71" s="229"/>
      <c r="AD71" s="229"/>
      <c r="AE71" s="229"/>
      <c r="AF71" s="229"/>
    </row>
    <row r="72" spans="1:32">
      <c r="A72" s="229"/>
      <c r="B72" s="229"/>
      <c r="C72" s="1731"/>
      <c r="D72" s="1731"/>
      <c r="E72" s="1731"/>
      <c r="F72" s="1731"/>
      <c r="G72" s="1731"/>
      <c r="H72" s="1731"/>
      <c r="I72" s="1731"/>
      <c r="J72" s="1731"/>
      <c r="K72" s="1731"/>
      <c r="L72" s="1731"/>
      <c r="M72" s="1731"/>
      <c r="N72" s="1731"/>
      <c r="O72" s="1731"/>
      <c r="P72" s="1731"/>
      <c r="Q72" s="1731"/>
      <c r="R72" s="1731"/>
      <c r="S72" s="229"/>
      <c r="T72" s="229"/>
      <c r="U72" s="229"/>
      <c r="V72" s="229"/>
      <c r="W72" s="229"/>
      <c r="X72" s="229"/>
      <c r="Y72" s="229"/>
      <c r="Z72" s="229"/>
      <c r="AA72" s="229"/>
      <c r="AB72" s="229"/>
      <c r="AC72" s="229"/>
      <c r="AD72" s="229"/>
      <c r="AE72" s="229"/>
      <c r="AF72" s="229"/>
    </row>
    <row r="73" spans="1:32">
      <c r="A73" s="229"/>
      <c r="B73" s="229"/>
      <c r="C73" s="1731"/>
      <c r="D73" s="1731"/>
      <c r="E73" s="1731"/>
      <c r="F73" s="1731"/>
      <c r="G73" s="1731"/>
      <c r="H73" s="1731"/>
      <c r="I73" s="1731"/>
      <c r="J73" s="1731"/>
      <c r="K73" s="1731"/>
      <c r="L73" s="1731"/>
      <c r="M73" s="1731"/>
      <c r="N73" s="1731"/>
      <c r="O73" s="1731"/>
      <c r="P73" s="1731"/>
      <c r="Q73" s="1731"/>
      <c r="R73" s="1731"/>
      <c r="S73" s="229"/>
      <c r="T73" s="229"/>
      <c r="U73" s="229"/>
      <c r="V73" s="229"/>
      <c r="W73" s="229"/>
      <c r="X73" s="229"/>
      <c r="Y73" s="229"/>
      <c r="Z73" s="229"/>
      <c r="AA73" s="229"/>
      <c r="AB73" s="229"/>
      <c r="AC73" s="229"/>
      <c r="AD73" s="229"/>
      <c r="AE73" s="229"/>
      <c r="AF73" s="229"/>
    </row>
    <row r="74" spans="1:32">
      <c r="A74" s="229"/>
      <c r="B74" s="229"/>
      <c r="C74" s="1731"/>
      <c r="D74" s="1731"/>
      <c r="E74" s="1731"/>
      <c r="F74" s="1731"/>
      <c r="G74" s="1731"/>
      <c r="H74" s="1731"/>
      <c r="I74" s="1731"/>
      <c r="J74" s="1731"/>
      <c r="K74" s="1731"/>
      <c r="L74" s="1731"/>
      <c r="M74" s="1731"/>
      <c r="N74" s="1731"/>
      <c r="O74" s="1731"/>
      <c r="P74" s="1731"/>
      <c r="Q74" s="1731"/>
      <c r="R74" s="1731"/>
      <c r="S74" s="229"/>
      <c r="T74" s="229"/>
      <c r="U74" s="229"/>
      <c r="V74" s="229"/>
      <c r="W74" s="229"/>
      <c r="X74" s="229"/>
      <c r="Y74" s="229"/>
      <c r="Z74" s="229"/>
      <c r="AA74" s="229"/>
      <c r="AB74" s="229"/>
      <c r="AC74" s="229"/>
      <c r="AD74" s="229"/>
      <c r="AE74" s="229"/>
      <c r="AF74" s="229"/>
    </row>
    <row r="75" spans="1:32">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row>
    <row r="76" spans="1:32">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row>
    <row r="77" spans="1:32">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row>
    <row r="78" spans="1:32">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row>
    <row r="79" spans="1:32">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row>
    <row r="80" spans="1:32">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row>
    <row r="81" spans="1:32">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row>
    <row r="82" spans="1:32">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row>
    <row r="83" spans="1:32">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row>
    <row r="84" spans="1:32">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row>
    <row r="85" spans="1:32">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row>
    <row r="86" spans="1:32">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row>
    <row r="87" spans="1:32">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row>
    <row r="88" spans="1:32">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row>
    <row r="89" spans="1:32">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row>
    <row r="90" spans="1:32">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row>
    <row r="91" spans="1:32">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row>
    <row r="92" spans="1:32">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row>
    <row r="93" spans="1:32">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row>
    <row r="94" spans="1:32">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row>
    <row r="95" spans="1:32">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row>
    <row r="96" spans="1:32">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row>
    <row r="97" spans="1:32">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row>
    <row r="98" spans="1:32">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row>
    <row r="99" spans="1:32">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row>
    <row r="100" spans="1:32">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row>
    <row r="101" spans="1:32">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row>
    <row r="102" spans="1:32">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row>
    <row r="103" spans="1:32">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row>
    <row r="104" spans="1:32">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row>
    <row r="105" spans="1:32">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row>
    <row r="106" spans="1:32">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row>
    <row r="107" spans="1:32">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row>
    <row r="108" spans="1:32">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row>
    <row r="109" spans="1:32">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row>
    <row r="110" spans="1:32">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row>
    <row r="111" spans="1:32">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row>
    <row r="112" spans="1:32">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row>
    <row r="113" spans="1:32">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row>
    <row r="114" spans="1:32">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row>
    <row r="115" spans="1:32">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row>
    <row r="116" spans="1:32">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row>
    <row r="117" spans="1:32">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229"/>
    </row>
    <row r="118" spans="1:32">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229"/>
      <c r="AE118" s="229"/>
      <c r="AF118" s="229"/>
    </row>
    <row r="119" spans="1:32">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row>
    <row r="120" spans="1:32">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row>
    <row r="121" spans="1:32">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c r="AA121" s="229"/>
      <c r="AB121" s="229"/>
      <c r="AC121" s="229"/>
      <c r="AD121" s="229"/>
      <c r="AE121" s="229"/>
      <c r="AF121" s="229"/>
    </row>
    <row r="122" spans="1:32">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row>
    <row r="123" spans="1:32">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29"/>
      <c r="AB123" s="229"/>
      <c r="AC123" s="229"/>
      <c r="AD123" s="229"/>
      <c r="AE123" s="229"/>
      <c r="AF123" s="229"/>
    </row>
    <row r="124" spans="1:32">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c r="AA124" s="229"/>
      <c r="AB124" s="229"/>
      <c r="AC124" s="229"/>
      <c r="AD124" s="229"/>
      <c r="AE124" s="229"/>
      <c r="AF124" s="229"/>
    </row>
    <row r="125" spans="1:32">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c r="AF125" s="229"/>
    </row>
    <row r="126" spans="1:32">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c r="AE126" s="229"/>
      <c r="AF126" s="229"/>
    </row>
    <row r="127" spans="1:32">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229"/>
      <c r="AF127" s="229"/>
    </row>
    <row r="128" spans="1:32">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row>
    <row r="129" spans="1:32">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c r="AE129" s="229"/>
      <c r="AF129" s="229"/>
    </row>
    <row r="130" spans="1:32">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c r="AE130" s="229"/>
      <c r="AF130" s="229"/>
    </row>
    <row r="131" spans="1:32">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c r="AE131" s="229"/>
      <c r="AF131" s="229"/>
    </row>
    <row r="132" spans="1:32">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row>
    <row r="133" spans="1:32">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229"/>
      <c r="AF133" s="229"/>
    </row>
    <row r="134" spans="1:32">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row>
    <row r="135" spans="1:32">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row>
    <row r="136" spans="1:32">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row>
    <row r="137" spans="1:32">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row>
    <row r="138" spans="1:32">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c r="AE138" s="229"/>
      <c r="AF138" s="229"/>
    </row>
    <row r="139" spans="1:32">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229"/>
      <c r="AF139" s="229"/>
    </row>
    <row r="140" spans="1:32">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29"/>
      <c r="AF140" s="229"/>
    </row>
    <row r="141" spans="1:32">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row>
    <row r="142" spans="1:32">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229"/>
      <c r="AE142" s="229"/>
      <c r="AF142" s="229"/>
    </row>
    <row r="143" spans="1:32">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row>
    <row r="144" spans="1:32">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row>
    <row r="145" spans="1:32">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row>
    <row r="146" spans="1:32">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row>
    <row r="147" spans="1:32">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row>
    <row r="148" spans="1:32">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229"/>
      <c r="AE148" s="229"/>
      <c r="AF148" s="229"/>
    </row>
    <row r="149" spans="1:32">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229"/>
      <c r="AE149" s="229"/>
      <c r="AF149" s="229"/>
    </row>
    <row r="150" spans="1:32">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229"/>
      <c r="AE150" s="229"/>
      <c r="AF150" s="229"/>
    </row>
    <row r="151" spans="1:32">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229"/>
      <c r="AE151" s="229"/>
      <c r="AF151" s="229"/>
    </row>
    <row r="152" spans="1:32">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c r="AA152" s="229"/>
      <c r="AB152" s="229"/>
      <c r="AC152" s="229"/>
      <c r="AD152" s="229"/>
      <c r="AE152" s="229"/>
      <c r="AF152" s="229"/>
    </row>
    <row r="153" spans="1:32">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9"/>
      <c r="AA153" s="229"/>
      <c r="AB153" s="229"/>
      <c r="AC153" s="229"/>
      <c r="AD153" s="229"/>
      <c r="AE153" s="229"/>
      <c r="AF153" s="229"/>
    </row>
    <row r="154" spans="1:32">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row>
    <row r="155" spans="1:32">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c r="AA155" s="229"/>
      <c r="AB155" s="229"/>
      <c r="AC155" s="229"/>
      <c r="AD155" s="229"/>
      <c r="AE155" s="229"/>
      <c r="AF155" s="229"/>
    </row>
    <row r="156" spans="1:32">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c r="AA156" s="229"/>
      <c r="AB156" s="229"/>
      <c r="AC156" s="229"/>
      <c r="AD156" s="229"/>
      <c r="AE156" s="229"/>
      <c r="AF156" s="229"/>
    </row>
    <row r="157" spans="1:32">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c r="AA157" s="229"/>
      <c r="AB157" s="229"/>
      <c r="AC157" s="229"/>
      <c r="AD157" s="229"/>
      <c r="AE157" s="229"/>
      <c r="AF157" s="229"/>
    </row>
    <row r="158" spans="1:32">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row>
    <row r="159" spans="1:32">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229"/>
      <c r="AE159" s="229"/>
      <c r="AF159" s="229"/>
    </row>
    <row r="160" spans="1:32">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row>
    <row r="161" spans="1:32">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229"/>
      <c r="AE161" s="229"/>
      <c r="AF161" s="229"/>
    </row>
    <row r="162" spans="1:32">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c r="AA162" s="229"/>
      <c r="AB162" s="229"/>
      <c r="AC162" s="229"/>
      <c r="AD162" s="229"/>
      <c r="AE162" s="229"/>
      <c r="AF162" s="229"/>
    </row>
    <row r="163" spans="1:32">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c r="AF163" s="229"/>
    </row>
    <row r="164" spans="1:32">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c r="AA164" s="229"/>
      <c r="AB164" s="229"/>
      <c r="AC164" s="229"/>
      <c r="AD164" s="229"/>
      <c r="AE164" s="229"/>
      <c r="AF164" s="229"/>
    </row>
    <row r="165" spans="1:32">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c r="AB165" s="229"/>
      <c r="AC165" s="229"/>
      <c r="AD165" s="229"/>
      <c r="AE165" s="229"/>
      <c r="AF165" s="229"/>
    </row>
    <row r="166" spans="1:32">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c r="AA166" s="229"/>
      <c r="AB166" s="229"/>
      <c r="AC166" s="229"/>
      <c r="AD166" s="229"/>
      <c r="AE166" s="229"/>
      <c r="AF166" s="229"/>
    </row>
    <row r="167" spans="1:32">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row>
    <row r="168" spans="1:32">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229"/>
      <c r="AE168" s="229"/>
      <c r="AF168" s="229"/>
    </row>
    <row r="169" spans="1:32">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row>
    <row r="170" spans="1:32">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row>
    <row r="171" spans="1:32">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row>
    <row r="172" spans="1:32">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row>
    <row r="173" spans="1:32">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row>
    <row r="174" spans="1:32">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row>
    <row r="175" spans="1:32">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row>
    <row r="176" spans="1:32">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c r="AA176" s="229"/>
      <c r="AB176" s="229"/>
      <c r="AC176" s="229"/>
      <c r="AD176" s="229"/>
      <c r="AE176" s="229"/>
      <c r="AF176" s="229"/>
    </row>
    <row r="177" spans="1:32">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229"/>
      <c r="AE177" s="229"/>
      <c r="AF177" s="229"/>
    </row>
    <row r="178" spans="1:32">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row>
    <row r="179" spans="1:32">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row>
    <row r="180" spans="1:32">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row>
    <row r="181" spans="1:32">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row>
    <row r="182" spans="1:32">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229"/>
      <c r="AE182" s="229"/>
      <c r="AF182" s="229"/>
    </row>
    <row r="183" spans="1:32">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229"/>
      <c r="AE183" s="229"/>
      <c r="AF183" s="229"/>
    </row>
    <row r="184" spans="1:32">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c r="AB184" s="229"/>
      <c r="AC184" s="229"/>
      <c r="AD184" s="229"/>
      <c r="AE184" s="229"/>
      <c r="AF184" s="229"/>
    </row>
    <row r="185" spans="1:32">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c r="AA185" s="229"/>
      <c r="AB185" s="229"/>
      <c r="AC185" s="229"/>
      <c r="AD185" s="229"/>
      <c r="AE185" s="229"/>
      <c r="AF185" s="229"/>
    </row>
    <row r="186" spans="1:32">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c r="AA186" s="229"/>
      <c r="AB186" s="229"/>
      <c r="AC186" s="229"/>
      <c r="AD186" s="229"/>
      <c r="AE186" s="229"/>
      <c r="AF186" s="229"/>
    </row>
    <row r="187" spans="1:32">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29"/>
    </row>
    <row r="188" spans="1:32">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c r="AA188" s="229"/>
      <c r="AB188" s="229"/>
      <c r="AC188" s="229"/>
      <c r="AD188" s="229"/>
      <c r="AE188" s="229"/>
      <c r="AF188" s="229"/>
    </row>
    <row r="189" spans="1:32">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229"/>
      <c r="AE189" s="229"/>
      <c r="AF189" s="229"/>
    </row>
    <row r="190" spans="1:32">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c r="AA190" s="229"/>
      <c r="AB190" s="229"/>
      <c r="AC190" s="229"/>
      <c r="AD190" s="229"/>
      <c r="AE190" s="229"/>
      <c r="AF190" s="229"/>
    </row>
    <row r="191" spans="1:32">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row>
    <row r="192" spans="1:32">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c r="AA192" s="229"/>
      <c r="AB192" s="229"/>
      <c r="AC192" s="229"/>
      <c r="AD192" s="229"/>
      <c r="AE192" s="229"/>
      <c r="AF192" s="229"/>
    </row>
    <row r="193" spans="1:32">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c r="AB193" s="229"/>
      <c r="AC193" s="229"/>
      <c r="AD193" s="229"/>
      <c r="AE193" s="229"/>
      <c r="AF193" s="229"/>
    </row>
    <row r="194" spans="1:32">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row>
    <row r="195" spans="1:32">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229"/>
      <c r="AE195" s="229"/>
      <c r="AF195" s="229"/>
    </row>
    <row r="196" spans="1:32">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229"/>
      <c r="AE196" s="229"/>
      <c r="AF196" s="229"/>
    </row>
    <row r="197" spans="1:32">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229"/>
    </row>
    <row r="198" spans="1:32">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row>
    <row r="199" spans="1:32">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c r="AB199" s="229"/>
      <c r="AC199" s="229"/>
      <c r="AD199" s="229"/>
      <c r="AE199" s="229"/>
      <c r="AF199" s="229"/>
    </row>
    <row r="200" spans="1:32">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c r="AB200" s="229"/>
      <c r="AC200" s="229"/>
      <c r="AD200" s="229"/>
      <c r="AE200" s="229"/>
      <c r="AF200" s="229"/>
    </row>
    <row r="201" spans="1:32">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229"/>
      <c r="AE201" s="229"/>
      <c r="AF201" s="229"/>
    </row>
    <row r="202" spans="1:32">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c r="AD202" s="229"/>
      <c r="AE202" s="229"/>
      <c r="AF202" s="229"/>
    </row>
    <row r="203" spans="1:32">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229"/>
      <c r="AE203" s="229"/>
      <c r="AF203" s="229"/>
    </row>
    <row r="204" spans="1:32">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229"/>
      <c r="AE204" s="229"/>
      <c r="AF204" s="229"/>
    </row>
    <row r="205" spans="1:32">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229"/>
      <c r="AE205" s="229"/>
      <c r="AF205" s="229"/>
    </row>
    <row r="206" spans="1:32">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row>
    <row r="207" spans="1:32">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229"/>
      <c r="AE207" s="229"/>
      <c r="AF207" s="229"/>
    </row>
    <row r="208" spans="1:32">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row>
    <row r="209" spans="1:32">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229"/>
      <c r="AE209" s="229"/>
      <c r="AF209" s="229"/>
    </row>
    <row r="210" spans="1:32">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row>
    <row r="211" spans="1:32">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row>
    <row r="212" spans="1:32">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c r="AA212" s="229"/>
      <c r="AB212" s="229"/>
      <c r="AC212" s="229"/>
      <c r="AD212" s="229"/>
      <c r="AE212" s="229"/>
      <c r="AF212" s="229"/>
    </row>
    <row r="213" spans="1:32">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229"/>
    </row>
    <row r="214" spans="1:32">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row>
    <row r="215" spans="1:32">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row>
    <row r="216" spans="1:32">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row>
    <row r="217" spans="1:32">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row>
    <row r="218" spans="1:32">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c r="AA218" s="229"/>
      <c r="AB218" s="229"/>
      <c r="AC218" s="229"/>
      <c r="AD218" s="229"/>
      <c r="AE218" s="229"/>
      <c r="AF218" s="229"/>
    </row>
    <row r="219" spans="1:32">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row>
    <row r="220" spans="1:32">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row>
    <row r="221" spans="1:32">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c r="AA221" s="229"/>
      <c r="AB221" s="229"/>
      <c r="AC221" s="229"/>
      <c r="AD221" s="229"/>
      <c r="AE221" s="229"/>
      <c r="AF221" s="229"/>
    </row>
    <row r="222" spans="1:32">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row>
    <row r="223" spans="1:32">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c r="AA223" s="229"/>
      <c r="AB223" s="229"/>
      <c r="AC223" s="229"/>
      <c r="AD223" s="229"/>
      <c r="AE223" s="229"/>
      <c r="AF223" s="229"/>
    </row>
    <row r="224" spans="1:32">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c r="AA224" s="229"/>
      <c r="AB224" s="229"/>
      <c r="AC224" s="229"/>
      <c r="AD224" s="229"/>
      <c r="AE224" s="229"/>
      <c r="AF224" s="229"/>
    </row>
    <row r="225" spans="1:32">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row>
    <row r="226" spans="1:32">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c r="AA226" s="229"/>
      <c r="AB226" s="229"/>
      <c r="AC226" s="229"/>
      <c r="AD226" s="229"/>
      <c r="AE226" s="229"/>
      <c r="AF226" s="229"/>
    </row>
    <row r="227" spans="1:32">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c r="AA227" s="229"/>
      <c r="AB227" s="229"/>
      <c r="AC227" s="229"/>
      <c r="AD227" s="229"/>
      <c r="AE227" s="229"/>
      <c r="AF227" s="229"/>
    </row>
    <row r="228" spans="1:32">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row>
    <row r="229" spans="1:32">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row>
    <row r="230" spans="1:32">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row>
    <row r="231" spans="1:32">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row>
    <row r="232" spans="1:32">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229"/>
      <c r="AE232" s="229"/>
      <c r="AF232" s="229"/>
    </row>
    <row r="233" spans="1:32">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229"/>
      <c r="AE233" s="229"/>
      <c r="AF233" s="229"/>
    </row>
    <row r="234" spans="1:32">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229"/>
      <c r="AE234" s="229"/>
      <c r="AF234" s="229"/>
    </row>
    <row r="235" spans="1:32">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229"/>
      <c r="AE235" s="229"/>
      <c r="AF235" s="229"/>
    </row>
    <row r="236" spans="1:32">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229"/>
      <c r="AE236" s="229"/>
      <c r="AF236" s="229"/>
    </row>
    <row r="237" spans="1:32">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229"/>
      <c r="AE237" s="229"/>
      <c r="AF237" s="229"/>
    </row>
    <row r="238" spans="1:32">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229"/>
      <c r="AE238" s="229"/>
      <c r="AF238" s="229"/>
    </row>
    <row r="239" spans="1:32">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229"/>
      <c r="AE239" s="229"/>
      <c r="AF239" s="229"/>
    </row>
    <row r="240" spans="1:32">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229"/>
      <c r="AE240" s="229"/>
      <c r="AF240" s="229"/>
    </row>
    <row r="241" spans="1:32">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row>
    <row r="242" spans="1:32">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229"/>
      <c r="AE242" s="229"/>
      <c r="AF242" s="229"/>
    </row>
    <row r="243" spans="1:32">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c r="AA243" s="229"/>
      <c r="AB243" s="229"/>
      <c r="AC243" s="229"/>
      <c r="AD243" s="229"/>
      <c r="AE243" s="229"/>
      <c r="AF243" s="229"/>
    </row>
    <row r="244" spans="1:32">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c r="AA244" s="229"/>
      <c r="AB244" s="229"/>
      <c r="AC244" s="229"/>
      <c r="AD244" s="229"/>
      <c r="AE244" s="229"/>
      <c r="AF244" s="229"/>
    </row>
    <row r="245" spans="1:32">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229"/>
    </row>
    <row r="246" spans="1:32">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row>
    <row r="247" spans="1:32">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c r="AA247" s="229"/>
      <c r="AB247" s="229"/>
      <c r="AC247" s="229"/>
      <c r="AD247" s="229"/>
      <c r="AE247" s="229"/>
      <c r="AF247" s="229"/>
    </row>
    <row r="248" spans="1:32">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c r="AA248" s="229"/>
      <c r="AB248" s="229"/>
      <c r="AC248" s="229"/>
      <c r="AD248" s="229"/>
      <c r="AE248" s="229"/>
      <c r="AF248" s="229"/>
    </row>
    <row r="249" spans="1:32">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row>
    <row r="250" spans="1:32">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229"/>
      <c r="AE250" s="229"/>
      <c r="AF250" s="229"/>
    </row>
    <row r="251" spans="1:32">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229"/>
      <c r="AE251" s="229"/>
      <c r="AF251" s="229"/>
    </row>
    <row r="252" spans="1:32">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c r="AA252" s="229"/>
      <c r="AB252" s="229"/>
      <c r="AC252" s="229"/>
      <c r="AD252" s="229"/>
      <c r="AE252" s="229"/>
      <c r="AF252" s="229"/>
    </row>
    <row r="253" spans="1:32">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c r="AA253" s="229"/>
      <c r="AB253" s="229"/>
      <c r="AC253" s="229"/>
      <c r="AD253" s="229"/>
      <c r="AE253" s="229"/>
      <c r="AF253" s="229"/>
    </row>
    <row r="254" spans="1:32">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c r="AA254" s="229"/>
      <c r="AB254" s="229"/>
      <c r="AC254" s="229"/>
      <c r="AD254" s="229"/>
      <c r="AE254" s="229"/>
      <c r="AF254" s="229"/>
    </row>
    <row r="255" spans="1:32">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row>
    <row r="256" spans="1:32">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row>
    <row r="257" spans="1:32">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row>
    <row r="258" spans="1:32">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row>
    <row r="259" spans="1:32">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row>
    <row r="260" spans="1:32">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row>
    <row r="261" spans="1:32">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row>
    <row r="262" spans="1:32">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row>
    <row r="263" spans="1:32">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229"/>
      <c r="AE263" s="229"/>
      <c r="AF263" s="229"/>
    </row>
    <row r="264" spans="1:32">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229"/>
      <c r="AE264" s="229"/>
      <c r="AF264" s="229"/>
    </row>
    <row r="265" spans="1:32">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row>
    <row r="266" spans="1:32">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row>
    <row r="267" spans="1:32">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row>
    <row r="268" spans="1:32">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row>
    <row r="269" spans="1:32">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row>
    <row r="270" spans="1:32">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row>
    <row r="271" spans="1:32">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row>
    <row r="272" spans="1:32">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row>
    <row r="273" spans="1:32">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row>
    <row r="274" spans="1:32">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row>
    <row r="275" spans="1:32">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row>
    <row r="276" spans="1:32">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row>
    <row r="277" spans="1:32">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row>
    <row r="278" spans="1:32">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row>
    <row r="279" spans="1:32">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row>
    <row r="280" spans="1:32">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row>
    <row r="281" spans="1:32">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row>
    <row r="282" spans="1:32">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row>
    <row r="283" spans="1:32">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row>
    <row r="284" spans="1:32">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row>
    <row r="285" spans="1:32">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row>
    <row r="286" spans="1:32">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row>
    <row r="287" spans="1:32">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row>
    <row r="288" spans="1:32">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row>
    <row r="289" spans="1:32">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row>
    <row r="290" spans="1:32">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row>
    <row r="291" spans="1:32">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row>
    <row r="292" spans="1:32">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229"/>
      <c r="AE292" s="229"/>
      <c r="AF292" s="229"/>
    </row>
    <row r="293" spans="1:32">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229"/>
    </row>
    <row r="294" spans="1:32">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c r="AA294" s="229"/>
      <c r="AB294" s="229"/>
      <c r="AC294" s="229"/>
      <c r="AD294" s="229"/>
      <c r="AE294" s="229"/>
      <c r="AF294" s="229"/>
    </row>
    <row r="295" spans="1:32">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c r="AA295" s="229"/>
      <c r="AB295" s="229"/>
      <c r="AC295" s="229"/>
      <c r="AD295" s="229"/>
      <c r="AE295" s="229"/>
      <c r="AF295" s="229"/>
    </row>
    <row r="296" spans="1:32">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c r="AA296" s="229"/>
      <c r="AB296" s="229"/>
      <c r="AC296" s="229"/>
      <c r="AD296" s="229"/>
      <c r="AE296" s="229"/>
      <c r="AF296" s="229"/>
    </row>
    <row r="297" spans="1:32">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c r="AA297" s="229"/>
      <c r="AB297" s="229"/>
      <c r="AC297" s="229"/>
      <c r="AD297" s="229"/>
      <c r="AE297" s="229"/>
      <c r="AF297" s="229"/>
    </row>
    <row r="298" spans="1:32">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229"/>
      <c r="AE298" s="229"/>
      <c r="AF298" s="229"/>
    </row>
    <row r="299" spans="1:32">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229"/>
      <c r="AE299" s="229"/>
      <c r="AF299" s="229"/>
    </row>
    <row r="300" spans="1:32">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229"/>
      <c r="AE300" s="229"/>
      <c r="AF300" s="229"/>
    </row>
    <row r="301" spans="1:32">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row>
    <row r="302" spans="1:32">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row>
    <row r="303" spans="1:32">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c r="AA303" s="229"/>
      <c r="AB303" s="229"/>
      <c r="AC303" s="229"/>
      <c r="AD303" s="229"/>
      <c r="AE303" s="229"/>
      <c r="AF303" s="229"/>
    </row>
    <row r="304" spans="1:32">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row>
    <row r="305" spans="1:32">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row>
    <row r="306" spans="1:32">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row>
    <row r="307" spans="1:32">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row>
    <row r="308" spans="1:32">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row>
    <row r="309" spans="1:32">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229"/>
    </row>
    <row r="310" spans="1:32">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row>
    <row r="311" spans="1:32">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229"/>
      <c r="AE311" s="229"/>
      <c r="AF311" s="229"/>
    </row>
    <row r="312" spans="1:32">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c r="AB312" s="229"/>
      <c r="AC312" s="229"/>
      <c r="AD312" s="229"/>
      <c r="AE312" s="229"/>
      <c r="AF312" s="229"/>
    </row>
    <row r="313" spans="1:32">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c r="AB313" s="229"/>
      <c r="AC313" s="229"/>
      <c r="AD313" s="229"/>
      <c r="AE313" s="229"/>
      <c r="AF313" s="229"/>
    </row>
    <row r="314" spans="1:32">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row>
    <row r="315" spans="1:32">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c r="AA315" s="229"/>
      <c r="AB315" s="229"/>
      <c r="AC315" s="229"/>
      <c r="AD315" s="229"/>
      <c r="AE315" s="229"/>
      <c r="AF315" s="229"/>
    </row>
    <row r="316" spans="1:32">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row>
    <row r="317" spans="1:32">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row>
    <row r="318" spans="1:32">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row>
    <row r="319" spans="1:32">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c r="AA319" s="229"/>
      <c r="AB319" s="229"/>
      <c r="AC319" s="229"/>
      <c r="AD319" s="229"/>
      <c r="AE319" s="229"/>
      <c r="AF319" s="229"/>
    </row>
    <row r="320" spans="1:32">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row>
    <row r="321" spans="1:32">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row>
    <row r="322" spans="1:32">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c r="AA322" s="229"/>
      <c r="AB322" s="229"/>
      <c r="AC322" s="229"/>
      <c r="AD322" s="229"/>
      <c r="AE322" s="229"/>
      <c r="AF322" s="229"/>
    </row>
    <row r="323" spans="1:32">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c r="AA323" s="229"/>
      <c r="AB323" s="229"/>
      <c r="AC323" s="229"/>
      <c r="AD323" s="229"/>
      <c r="AE323" s="229"/>
      <c r="AF323" s="229"/>
    </row>
    <row r="324" spans="1:32">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c r="AA324" s="229"/>
      <c r="AB324" s="229"/>
      <c r="AC324" s="229"/>
      <c r="AD324" s="229"/>
      <c r="AE324" s="229"/>
      <c r="AF324" s="229"/>
    </row>
    <row r="325" spans="1:32">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c r="AA325" s="229"/>
      <c r="AB325" s="229"/>
      <c r="AC325" s="229"/>
      <c r="AD325" s="229"/>
      <c r="AE325" s="229"/>
      <c r="AF325" s="229"/>
    </row>
    <row r="326" spans="1:32">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c r="AA326" s="229"/>
      <c r="AB326" s="229"/>
      <c r="AC326" s="229"/>
      <c r="AD326" s="229"/>
      <c r="AE326" s="229"/>
      <c r="AF326" s="229"/>
    </row>
    <row r="327" spans="1:32">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c r="AA327" s="229"/>
      <c r="AB327" s="229"/>
      <c r="AC327" s="229"/>
      <c r="AD327" s="229"/>
      <c r="AE327" s="229"/>
      <c r="AF327" s="229"/>
    </row>
    <row r="328" spans="1:32">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c r="AA328" s="229"/>
      <c r="AB328" s="229"/>
      <c r="AC328" s="229"/>
      <c r="AD328" s="229"/>
      <c r="AE328" s="229"/>
      <c r="AF328" s="229"/>
    </row>
    <row r="329" spans="1:32">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c r="AA329" s="229"/>
      <c r="AB329" s="229"/>
      <c r="AC329" s="229"/>
      <c r="AD329" s="229"/>
      <c r="AE329" s="229"/>
      <c r="AF329" s="229"/>
    </row>
    <row r="330" spans="1:32">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c r="AA330" s="229"/>
      <c r="AB330" s="229"/>
      <c r="AC330" s="229"/>
      <c r="AD330" s="229"/>
      <c r="AE330" s="229"/>
      <c r="AF330" s="229"/>
    </row>
    <row r="331" spans="1:32">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c r="AA331" s="229"/>
      <c r="AB331" s="229"/>
      <c r="AC331" s="229"/>
      <c r="AD331" s="229"/>
      <c r="AE331" s="229"/>
      <c r="AF331" s="229"/>
    </row>
    <row r="332" spans="1:32">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row>
    <row r="333" spans="1:32">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row>
    <row r="334" spans="1:32">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row>
    <row r="335" spans="1:32">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c r="AA335" s="229"/>
      <c r="AB335" s="229"/>
      <c r="AC335" s="229"/>
      <c r="AD335" s="229"/>
      <c r="AE335" s="229"/>
      <c r="AF335" s="229"/>
    </row>
    <row r="336" spans="1:32">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c r="AA336" s="229"/>
      <c r="AB336" s="229"/>
      <c r="AC336" s="229"/>
      <c r="AD336" s="229"/>
      <c r="AE336" s="229"/>
      <c r="AF336" s="229"/>
    </row>
    <row r="337" spans="1:32">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row>
    <row r="338" spans="1:32">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c r="AA338" s="229"/>
      <c r="AB338" s="229"/>
      <c r="AC338" s="229"/>
      <c r="AD338" s="229"/>
      <c r="AE338" s="229"/>
      <c r="AF338" s="229"/>
    </row>
    <row r="339" spans="1:32">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c r="AA339" s="229"/>
      <c r="AB339" s="229"/>
      <c r="AC339" s="229"/>
      <c r="AD339" s="229"/>
      <c r="AE339" s="229"/>
      <c r="AF339" s="229"/>
    </row>
    <row r="340" spans="1:32">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c r="AB340" s="229"/>
      <c r="AC340" s="229"/>
      <c r="AD340" s="229"/>
      <c r="AE340" s="229"/>
      <c r="AF340" s="229"/>
    </row>
    <row r="341" spans="1:32">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row>
    <row r="342" spans="1:32">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c r="AA342" s="229"/>
      <c r="AB342" s="229"/>
      <c r="AC342" s="229"/>
      <c r="AD342" s="229"/>
      <c r="AE342" s="229"/>
      <c r="AF342" s="229"/>
    </row>
    <row r="343" spans="1:32">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c r="AA343" s="229"/>
      <c r="AB343" s="229"/>
      <c r="AC343" s="229"/>
      <c r="AD343" s="229"/>
      <c r="AE343" s="229"/>
      <c r="AF343" s="229"/>
    </row>
    <row r="344" spans="1:32">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row>
    <row r="345" spans="1:32">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c r="AA345" s="229"/>
      <c r="AB345" s="229"/>
      <c r="AC345" s="229"/>
      <c r="AD345" s="229"/>
      <c r="AE345" s="229"/>
      <c r="AF345" s="229"/>
    </row>
    <row r="346" spans="1:32">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c r="AA346" s="229"/>
      <c r="AB346" s="229"/>
      <c r="AC346" s="229"/>
      <c r="AD346" s="229"/>
      <c r="AE346" s="229"/>
      <c r="AF346" s="229"/>
    </row>
    <row r="347" spans="1:32">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row>
    <row r="348" spans="1:32">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c r="AA348" s="229"/>
      <c r="AB348" s="229"/>
      <c r="AC348" s="229"/>
      <c r="AD348" s="229"/>
      <c r="AE348" s="229"/>
      <c r="AF348" s="229"/>
    </row>
    <row r="349" spans="1:32">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c r="AA349" s="229"/>
      <c r="AB349" s="229"/>
      <c r="AC349" s="229"/>
      <c r="AD349" s="229"/>
      <c r="AE349" s="229"/>
      <c r="AF349" s="229"/>
    </row>
    <row r="350" spans="1:32">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c r="AA350" s="229"/>
      <c r="AB350" s="229"/>
      <c r="AC350" s="229"/>
      <c r="AD350" s="229"/>
      <c r="AE350" s="229"/>
      <c r="AF350" s="229"/>
    </row>
    <row r="351" spans="1:32">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c r="AA351" s="229"/>
      <c r="AB351" s="229"/>
      <c r="AC351" s="229"/>
      <c r="AD351" s="229"/>
      <c r="AE351" s="229"/>
      <c r="AF351" s="229"/>
    </row>
    <row r="352" spans="1:32">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c r="AA352" s="229"/>
      <c r="AB352" s="229"/>
      <c r="AC352" s="229"/>
      <c r="AD352" s="229"/>
      <c r="AE352" s="229"/>
      <c r="AF352" s="229"/>
    </row>
    <row r="353" spans="1:32">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row>
    <row r="354" spans="1:32">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row>
    <row r="355" spans="1:32">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row>
    <row r="356" spans="1:32">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row>
    <row r="357" spans="1:32">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row>
    <row r="358" spans="1:32">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row>
    <row r="359" spans="1:32">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c r="AB359" s="229"/>
      <c r="AC359" s="229"/>
      <c r="AD359" s="229"/>
      <c r="AE359" s="229"/>
      <c r="AF359" s="229"/>
    </row>
    <row r="360" spans="1:32">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row>
    <row r="361" spans="1:32">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c r="AA361" s="229"/>
      <c r="AB361" s="229"/>
      <c r="AC361" s="229"/>
      <c r="AD361" s="229"/>
      <c r="AE361" s="229"/>
      <c r="AF361" s="229"/>
    </row>
    <row r="362" spans="1:32">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c r="AA362" s="229"/>
      <c r="AB362" s="229"/>
      <c r="AC362" s="229"/>
      <c r="AD362" s="229"/>
      <c r="AE362" s="229"/>
      <c r="AF362" s="229"/>
    </row>
    <row r="363" spans="1:32">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c r="AB363" s="229"/>
      <c r="AC363" s="229"/>
      <c r="AD363" s="229"/>
      <c r="AE363" s="229"/>
      <c r="AF363" s="229"/>
    </row>
    <row r="364" spans="1:32">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c r="AA364" s="229"/>
      <c r="AB364" s="229"/>
      <c r="AC364" s="229"/>
      <c r="AD364" s="229"/>
      <c r="AE364" s="229"/>
      <c r="AF364" s="229"/>
    </row>
    <row r="365" spans="1:32">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c r="AA365" s="229"/>
      <c r="AB365" s="229"/>
      <c r="AC365" s="229"/>
      <c r="AD365" s="229"/>
      <c r="AE365" s="229"/>
      <c r="AF365" s="229"/>
    </row>
    <row r="366" spans="1:32">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c r="AB366" s="229"/>
      <c r="AC366" s="229"/>
      <c r="AD366" s="229"/>
      <c r="AE366" s="229"/>
      <c r="AF366" s="229"/>
    </row>
    <row r="367" spans="1:32">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c r="AB367" s="229"/>
      <c r="AC367" s="229"/>
      <c r="AD367" s="229"/>
      <c r="AE367" s="229"/>
      <c r="AF367" s="229"/>
    </row>
    <row r="368" spans="1:32">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c r="AA368" s="229"/>
      <c r="AB368" s="229"/>
      <c r="AC368" s="229"/>
      <c r="AD368" s="229"/>
      <c r="AE368" s="229"/>
      <c r="AF368" s="229"/>
    </row>
    <row r="369" spans="1:32">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c r="AA369" s="229"/>
      <c r="AB369" s="229"/>
      <c r="AC369" s="229"/>
      <c r="AD369" s="229"/>
      <c r="AE369" s="229"/>
      <c r="AF369" s="229"/>
    </row>
    <row r="370" spans="1:32">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row>
    <row r="371" spans="1:32">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c r="AA371" s="229"/>
      <c r="AB371" s="229"/>
      <c r="AC371" s="229"/>
      <c r="AD371" s="229"/>
      <c r="AE371" s="229"/>
      <c r="AF371" s="229"/>
    </row>
    <row r="372" spans="1:32">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row>
    <row r="373" spans="1:32">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c r="AB373" s="229"/>
      <c r="AC373" s="229"/>
      <c r="AD373" s="229"/>
      <c r="AE373" s="229"/>
      <c r="AF373" s="229"/>
    </row>
    <row r="374" spans="1:32">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c r="AB374" s="229"/>
      <c r="AC374" s="229"/>
      <c r="AD374" s="229"/>
      <c r="AE374" s="229"/>
      <c r="AF374" s="229"/>
    </row>
    <row r="375" spans="1:32">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row>
    <row r="376" spans="1:32">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row>
    <row r="377" spans="1:32">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c r="AA377" s="229"/>
      <c r="AB377" s="229"/>
      <c r="AC377" s="229"/>
      <c r="AD377" s="229"/>
      <c r="AE377" s="229"/>
      <c r="AF377" s="229"/>
    </row>
    <row r="378" spans="1:32">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row>
    <row r="379" spans="1:32">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c r="AA379" s="229"/>
      <c r="AB379" s="229"/>
      <c r="AC379" s="229"/>
      <c r="AD379" s="229"/>
      <c r="AE379" s="229"/>
      <c r="AF379" s="229"/>
    </row>
    <row r="380" spans="1:32">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row>
    <row r="381" spans="1:32">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row>
    <row r="382" spans="1:32">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row>
    <row r="383" spans="1:32">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row>
    <row r="384" spans="1:32">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row>
    <row r="385" spans="1:32">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row>
    <row r="386" spans="1:32">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row>
    <row r="387" spans="1:32">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row>
    <row r="388" spans="1:32">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row>
    <row r="389" spans="1:32">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row>
    <row r="390" spans="1:32">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row>
    <row r="391" spans="1:32">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c r="Y391" s="229"/>
      <c r="Z391" s="229"/>
      <c r="AA391" s="229"/>
      <c r="AB391" s="229"/>
      <c r="AC391" s="229"/>
      <c r="AD391" s="229"/>
      <c r="AE391" s="229"/>
      <c r="AF391" s="229"/>
    </row>
    <row r="392" spans="1:32">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row>
    <row r="393" spans="1:32">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c r="AA393" s="229"/>
      <c r="AB393" s="229"/>
      <c r="AC393" s="229"/>
      <c r="AD393" s="229"/>
      <c r="AE393" s="229"/>
      <c r="AF393" s="229"/>
    </row>
    <row r="394" spans="1:32">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row>
    <row r="395" spans="1:32">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row>
    <row r="396" spans="1:32">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row>
    <row r="397" spans="1:32">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c r="AA397" s="229"/>
      <c r="AB397" s="229"/>
      <c r="AC397" s="229"/>
      <c r="AD397" s="229"/>
      <c r="AE397" s="229"/>
      <c r="AF397" s="229"/>
    </row>
    <row r="398" spans="1:32">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c r="AA398" s="229"/>
      <c r="AB398" s="229"/>
      <c r="AC398" s="229"/>
      <c r="AD398" s="229"/>
      <c r="AE398" s="229"/>
      <c r="AF398" s="229"/>
    </row>
    <row r="399" spans="1:32">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c r="AA399" s="229"/>
      <c r="AB399" s="229"/>
      <c r="AC399" s="229"/>
      <c r="AD399" s="229"/>
      <c r="AE399" s="229"/>
      <c r="AF399" s="229"/>
    </row>
    <row r="400" spans="1:32">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c r="AA400" s="229"/>
      <c r="AB400" s="229"/>
      <c r="AC400" s="229"/>
      <c r="AD400" s="229"/>
      <c r="AE400" s="229"/>
      <c r="AF400" s="229"/>
    </row>
    <row r="401" spans="1:32">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c r="AA401" s="229"/>
      <c r="AB401" s="229"/>
      <c r="AC401" s="229"/>
      <c r="AD401" s="229"/>
      <c r="AE401" s="229"/>
      <c r="AF401" s="229"/>
    </row>
    <row r="402" spans="1:32">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c r="AA402" s="229"/>
      <c r="AB402" s="229"/>
      <c r="AC402" s="229"/>
      <c r="AD402" s="229"/>
      <c r="AE402" s="229"/>
      <c r="AF402" s="229"/>
    </row>
    <row r="403" spans="1:32">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c r="AA403" s="229"/>
      <c r="AB403" s="229"/>
      <c r="AC403" s="229"/>
      <c r="AD403" s="229"/>
      <c r="AE403" s="229"/>
      <c r="AF403" s="229"/>
    </row>
    <row r="404" spans="1:32">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c r="AA404" s="229"/>
      <c r="AB404" s="229"/>
      <c r="AC404" s="229"/>
      <c r="AD404" s="229"/>
      <c r="AE404" s="229"/>
      <c r="AF404" s="229"/>
    </row>
    <row r="405" spans="1:32">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row>
    <row r="406" spans="1:32">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c r="AA406" s="229"/>
      <c r="AB406" s="229"/>
      <c r="AC406" s="229"/>
      <c r="AD406" s="229"/>
      <c r="AE406" s="229"/>
      <c r="AF406" s="229"/>
    </row>
    <row r="407" spans="1:32">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c r="AA407" s="229"/>
      <c r="AB407" s="229"/>
      <c r="AC407" s="229"/>
      <c r="AD407" s="229"/>
      <c r="AE407" s="229"/>
      <c r="AF407" s="229"/>
    </row>
    <row r="408" spans="1:32">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c r="AA408" s="229"/>
      <c r="AB408" s="229"/>
      <c r="AC408" s="229"/>
      <c r="AD408" s="229"/>
      <c r="AE408" s="229"/>
      <c r="AF408" s="229"/>
    </row>
    <row r="409" spans="1:32">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c r="AA409" s="229"/>
      <c r="AB409" s="229"/>
      <c r="AC409" s="229"/>
      <c r="AD409" s="229"/>
      <c r="AE409" s="229"/>
      <c r="AF409" s="229"/>
    </row>
    <row r="410" spans="1:32">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row>
    <row r="411" spans="1:32">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c r="AA411" s="229"/>
      <c r="AB411" s="229"/>
      <c r="AC411" s="229"/>
      <c r="AD411" s="229"/>
      <c r="AE411" s="229"/>
      <c r="AF411" s="229"/>
    </row>
    <row r="412" spans="1:32">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row>
    <row r="413" spans="1:32">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c r="AA413" s="229"/>
      <c r="AB413" s="229"/>
      <c r="AC413" s="229"/>
      <c r="AD413" s="229"/>
      <c r="AE413" s="229"/>
      <c r="AF413" s="229"/>
    </row>
    <row r="414" spans="1:32">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c r="AA414" s="229"/>
      <c r="AB414" s="229"/>
      <c r="AC414" s="229"/>
      <c r="AD414" s="229"/>
      <c r="AE414" s="229"/>
      <c r="AF414" s="229"/>
    </row>
    <row r="415" spans="1:32">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row>
    <row r="416" spans="1:32">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row>
    <row r="417" spans="1:32">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c r="AB417" s="229"/>
      <c r="AC417" s="229"/>
      <c r="AD417" s="229"/>
      <c r="AE417" s="229"/>
      <c r="AF417" s="229"/>
    </row>
    <row r="418" spans="1:32">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c r="AA418" s="229"/>
      <c r="AB418" s="229"/>
      <c r="AC418" s="229"/>
      <c r="AD418" s="229"/>
      <c r="AE418" s="229"/>
      <c r="AF418" s="229"/>
    </row>
    <row r="419" spans="1:32">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c r="AA419" s="229"/>
      <c r="AB419" s="229"/>
      <c r="AC419" s="229"/>
      <c r="AD419" s="229"/>
      <c r="AE419" s="229"/>
      <c r="AF419" s="229"/>
    </row>
    <row r="420" spans="1:32">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c r="AA420" s="229"/>
      <c r="AB420" s="229"/>
      <c r="AC420" s="229"/>
      <c r="AD420" s="229"/>
      <c r="AE420" s="229"/>
      <c r="AF420" s="229"/>
    </row>
    <row r="421" spans="1:32">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row>
    <row r="422" spans="1:32">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row>
    <row r="423" spans="1:32">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row>
    <row r="424" spans="1:32">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row>
    <row r="425" spans="1:32">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row>
    <row r="426" spans="1:32">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row>
    <row r="427" spans="1:32">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c r="AA427" s="229"/>
      <c r="AB427" s="229"/>
      <c r="AC427" s="229"/>
      <c r="AD427" s="229"/>
      <c r="AE427" s="229"/>
      <c r="AF427" s="229"/>
    </row>
    <row r="428" spans="1:32">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c r="AA428" s="229"/>
      <c r="AB428" s="229"/>
      <c r="AC428" s="229"/>
      <c r="AD428" s="229"/>
      <c r="AE428" s="229"/>
      <c r="AF428" s="229"/>
    </row>
    <row r="429" spans="1:32">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c r="AA429" s="229"/>
      <c r="AB429" s="229"/>
      <c r="AC429" s="229"/>
      <c r="AD429" s="229"/>
      <c r="AE429" s="229"/>
      <c r="AF429" s="229"/>
    </row>
    <row r="430" spans="1:32">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c r="AA430" s="229"/>
      <c r="AB430" s="229"/>
      <c r="AC430" s="229"/>
      <c r="AD430" s="229"/>
      <c r="AE430" s="229"/>
      <c r="AF430" s="229"/>
    </row>
    <row r="431" spans="1:32">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c r="AA431" s="229"/>
      <c r="AB431" s="229"/>
      <c r="AC431" s="229"/>
      <c r="AD431" s="229"/>
      <c r="AE431" s="229"/>
      <c r="AF431" s="229"/>
    </row>
    <row r="432" spans="1:32">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row>
    <row r="433" spans="1:32">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c r="AA433" s="229"/>
      <c r="AB433" s="229"/>
      <c r="AC433" s="229"/>
      <c r="AD433" s="229"/>
      <c r="AE433" s="229"/>
      <c r="AF433" s="229"/>
    </row>
    <row r="434" spans="1:32">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c r="AA434" s="229"/>
      <c r="AB434" s="229"/>
      <c r="AC434" s="229"/>
      <c r="AD434" s="229"/>
      <c r="AE434" s="229"/>
      <c r="AF434" s="229"/>
    </row>
    <row r="435" spans="1:32">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row>
    <row r="436" spans="1:32">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row>
    <row r="437" spans="1:32">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row>
    <row r="438" spans="1:32">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row>
    <row r="439" spans="1:32">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c r="AA439" s="229"/>
      <c r="AB439" s="229"/>
      <c r="AC439" s="229"/>
      <c r="AD439" s="229"/>
      <c r="AE439" s="229"/>
      <c r="AF439" s="229"/>
    </row>
    <row r="440" spans="1:32">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row>
    <row r="441" spans="1:32">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c r="W441" s="229"/>
      <c r="X441" s="229"/>
      <c r="Y441" s="229"/>
      <c r="Z441" s="229"/>
      <c r="AA441" s="229"/>
      <c r="AB441" s="229"/>
      <c r="AC441" s="229"/>
      <c r="AD441" s="229"/>
      <c r="AE441" s="229"/>
      <c r="AF441" s="229"/>
    </row>
    <row r="442" spans="1:32">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row>
    <row r="443" spans="1:32">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row>
    <row r="444" spans="1:32">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row>
    <row r="445" spans="1:32">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c r="AA445" s="229"/>
      <c r="AB445" s="229"/>
      <c r="AC445" s="229"/>
      <c r="AD445" s="229"/>
      <c r="AE445" s="229"/>
      <c r="AF445" s="229"/>
    </row>
    <row r="446" spans="1:32">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c r="AA446" s="229"/>
      <c r="AB446" s="229"/>
      <c r="AC446" s="229"/>
      <c r="AD446" s="229"/>
      <c r="AE446" s="229"/>
      <c r="AF446" s="229"/>
    </row>
    <row r="447" spans="1:32">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c r="AA447" s="229"/>
      <c r="AB447" s="229"/>
      <c r="AC447" s="229"/>
      <c r="AD447" s="229"/>
      <c r="AE447" s="229"/>
      <c r="AF447" s="229"/>
    </row>
    <row r="448" spans="1:32">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c r="AA448" s="229"/>
      <c r="AB448" s="229"/>
      <c r="AC448" s="229"/>
      <c r="AD448" s="229"/>
      <c r="AE448" s="229"/>
      <c r="AF448" s="229"/>
    </row>
    <row r="449" spans="1:32">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c r="AA449" s="229"/>
      <c r="AB449" s="229"/>
      <c r="AC449" s="229"/>
      <c r="AD449" s="229"/>
      <c r="AE449" s="229"/>
      <c r="AF449" s="229"/>
    </row>
    <row r="450" spans="1:32">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c r="AA450" s="229"/>
      <c r="AB450" s="229"/>
      <c r="AC450" s="229"/>
      <c r="AD450" s="229"/>
      <c r="AE450" s="229"/>
      <c r="AF450" s="229"/>
    </row>
    <row r="451" spans="1:32">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c r="AA451" s="229"/>
      <c r="AB451" s="229"/>
      <c r="AC451" s="229"/>
      <c r="AD451" s="229"/>
      <c r="AE451" s="229"/>
      <c r="AF451" s="229"/>
    </row>
    <row r="452" spans="1:32">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row>
    <row r="453" spans="1:32">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c r="AA453" s="229"/>
      <c r="AB453" s="229"/>
      <c r="AC453" s="229"/>
      <c r="AD453" s="229"/>
      <c r="AE453" s="229"/>
      <c r="AF453" s="229"/>
    </row>
    <row r="454" spans="1:32">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c r="AA454" s="229"/>
      <c r="AB454" s="229"/>
      <c r="AC454" s="229"/>
      <c r="AD454" s="229"/>
      <c r="AE454" s="229"/>
      <c r="AF454" s="229"/>
    </row>
    <row r="455" spans="1:32">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c r="AA455" s="229"/>
      <c r="AB455" s="229"/>
      <c r="AC455" s="229"/>
      <c r="AD455" s="229"/>
      <c r="AE455" s="229"/>
      <c r="AF455" s="229"/>
    </row>
    <row r="456" spans="1:32">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c r="AA456" s="229"/>
      <c r="AB456" s="229"/>
      <c r="AC456" s="229"/>
      <c r="AD456" s="229"/>
      <c r="AE456" s="229"/>
      <c r="AF456" s="229"/>
    </row>
    <row r="457" spans="1:32">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row>
    <row r="458" spans="1:32">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c r="AA458" s="229"/>
      <c r="AB458" s="229"/>
      <c r="AC458" s="229"/>
      <c r="AD458" s="229"/>
      <c r="AE458" s="229"/>
      <c r="AF458" s="229"/>
    </row>
    <row r="459" spans="1:32">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c r="AA459" s="229"/>
      <c r="AB459" s="229"/>
      <c r="AC459" s="229"/>
      <c r="AD459" s="229"/>
      <c r="AE459" s="229"/>
      <c r="AF459" s="229"/>
    </row>
    <row r="460" spans="1:32">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row>
    <row r="461" spans="1:32">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c r="AA461" s="229"/>
      <c r="AB461" s="229"/>
      <c r="AC461" s="229"/>
      <c r="AD461" s="229"/>
      <c r="AE461" s="229"/>
      <c r="AF461" s="229"/>
    </row>
    <row r="462" spans="1:32">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c r="AA462" s="229"/>
      <c r="AB462" s="229"/>
      <c r="AC462" s="229"/>
      <c r="AD462" s="229"/>
      <c r="AE462" s="229"/>
      <c r="AF462" s="229"/>
    </row>
    <row r="463" spans="1:32">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row>
    <row r="464" spans="1:32">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c r="AA464" s="229"/>
      <c r="AB464" s="229"/>
      <c r="AC464" s="229"/>
      <c r="AD464" s="229"/>
      <c r="AE464" s="229"/>
      <c r="AF464" s="229"/>
    </row>
    <row r="465" spans="1:32">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c r="AA465" s="229"/>
      <c r="AB465" s="229"/>
      <c r="AC465" s="229"/>
      <c r="AD465" s="229"/>
      <c r="AE465" s="229"/>
      <c r="AF465" s="229"/>
    </row>
    <row r="466" spans="1:32">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c r="AA466" s="229"/>
      <c r="AB466" s="229"/>
      <c r="AC466" s="229"/>
      <c r="AD466" s="229"/>
      <c r="AE466" s="229"/>
      <c r="AF466" s="229"/>
    </row>
    <row r="467" spans="1:32">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c r="AA467" s="229"/>
      <c r="AB467" s="229"/>
      <c r="AC467" s="229"/>
      <c r="AD467" s="229"/>
      <c r="AE467" s="229"/>
      <c r="AF467" s="229"/>
    </row>
    <row r="468" spans="1:32">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row>
    <row r="469" spans="1:32">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row>
    <row r="470" spans="1:32">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c r="W470" s="229"/>
      <c r="X470" s="229"/>
      <c r="Y470" s="229"/>
      <c r="Z470" s="229"/>
      <c r="AA470" s="229"/>
      <c r="AB470" s="229"/>
      <c r="AC470" s="229"/>
      <c r="AD470" s="229"/>
      <c r="AE470" s="229"/>
      <c r="AF470" s="229"/>
    </row>
    <row r="471" spans="1:32">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row>
    <row r="472" spans="1:32">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229"/>
      <c r="AA472" s="229"/>
      <c r="AB472" s="229"/>
      <c r="AC472" s="229"/>
      <c r="AD472" s="229"/>
      <c r="AE472" s="229"/>
      <c r="AF472" s="229"/>
    </row>
    <row r="473" spans="1:32">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c r="AA473" s="229"/>
      <c r="AB473" s="229"/>
      <c r="AC473" s="229"/>
      <c r="AD473" s="229"/>
      <c r="AE473" s="229"/>
      <c r="AF473" s="229"/>
    </row>
    <row r="474" spans="1:32">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c r="AA474" s="229"/>
      <c r="AB474" s="229"/>
      <c r="AC474" s="229"/>
      <c r="AD474" s="229"/>
      <c r="AE474" s="229"/>
      <c r="AF474" s="229"/>
    </row>
    <row r="475" spans="1:32">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c r="AA475" s="229"/>
      <c r="AB475" s="229"/>
      <c r="AC475" s="229"/>
      <c r="AD475" s="229"/>
      <c r="AE475" s="229"/>
      <c r="AF475" s="229"/>
    </row>
    <row r="476" spans="1:32">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c r="AA476" s="229"/>
      <c r="AB476" s="229"/>
      <c r="AC476" s="229"/>
      <c r="AD476" s="229"/>
      <c r="AE476" s="229"/>
      <c r="AF476" s="229"/>
    </row>
    <row r="477" spans="1:32">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row>
    <row r="478" spans="1:32">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c r="AA478" s="229"/>
      <c r="AB478" s="229"/>
      <c r="AC478" s="229"/>
      <c r="AD478" s="229"/>
      <c r="AE478" s="229"/>
      <c r="AF478" s="229"/>
    </row>
    <row r="479" spans="1:32">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c r="W479" s="229"/>
      <c r="X479" s="229"/>
      <c r="Y479" s="229"/>
      <c r="Z479" s="229"/>
      <c r="AA479" s="229"/>
      <c r="AB479" s="229"/>
      <c r="AC479" s="229"/>
      <c r="AD479" s="229"/>
      <c r="AE479" s="229"/>
      <c r="AF479" s="229"/>
    </row>
    <row r="480" spans="1:32">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c r="W480" s="229"/>
      <c r="X480" s="229"/>
      <c r="Y480" s="229"/>
      <c r="Z480" s="229"/>
      <c r="AA480" s="229"/>
      <c r="AB480" s="229"/>
      <c r="AC480" s="229"/>
      <c r="AD480" s="229"/>
      <c r="AE480" s="229"/>
      <c r="AF480" s="229"/>
    </row>
    <row r="481" spans="1:32">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c r="W481" s="229"/>
      <c r="X481" s="229"/>
      <c r="Y481" s="229"/>
      <c r="Z481" s="229"/>
      <c r="AA481" s="229"/>
      <c r="AB481" s="229"/>
      <c r="AC481" s="229"/>
      <c r="AD481" s="229"/>
      <c r="AE481" s="229"/>
      <c r="AF481" s="229"/>
    </row>
    <row r="482" spans="1:32">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c r="W482" s="229"/>
      <c r="X482" s="229"/>
      <c r="Y482" s="229"/>
      <c r="Z482" s="229"/>
      <c r="AA482" s="229"/>
      <c r="AB482" s="229"/>
      <c r="AC482" s="229"/>
      <c r="AD482" s="229"/>
      <c r="AE482" s="229"/>
      <c r="AF482" s="229"/>
    </row>
    <row r="483" spans="1:32">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row>
    <row r="484" spans="1:32">
      <c r="A484" s="229"/>
      <c r="B484" s="229"/>
      <c r="C484" s="229"/>
      <c r="D484" s="229"/>
      <c r="E484" s="229"/>
      <c r="F484" s="229"/>
      <c r="G484" s="229"/>
      <c r="H484" s="229"/>
      <c r="I484" s="229"/>
      <c r="J484" s="229"/>
      <c r="K484" s="229"/>
      <c r="L484" s="229"/>
      <c r="M484" s="229"/>
      <c r="N484" s="229"/>
      <c r="O484" s="229"/>
      <c r="P484" s="229"/>
      <c r="Q484" s="229"/>
      <c r="R484" s="229"/>
      <c r="S484" s="229"/>
      <c r="T484" s="229"/>
      <c r="U484" s="229"/>
      <c r="V484" s="229"/>
      <c r="W484" s="229"/>
      <c r="X484" s="229"/>
      <c r="Y484" s="229"/>
      <c r="Z484" s="229"/>
      <c r="AA484" s="229"/>
      <c r="AB484" s="229"/>
      <c r="AC484" s="229"/>
      <c r="AD484" s="229"/>
      <c r="AE484" s="229"/>
      <c r="AF484" s="229"/>
    </row>
    <row r="485" spans="1:32">
      <c r="A485" s="229"/>
      <c r="B485" s="229"/>
      <c r="C485" s="229"/>
      <c r="D485" s="229"/>
      <c r="E485" s="229"/>
      <c r="F485" s="229"/>
      <c r="G485" s="229"/>
      <c r="H485" s="229"/>
      <c r="I485" s="229"/>
      <c r="J485" s="229"/>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row>
    <row r="486" spans="1:32">
      <c r="A486" s="229"/>
      <c r="B486" s="229"/>
      <c r="C486" s="229"/>
      <c r="D486" s="229"/>
      <c r="E486" s="229"/>
      <c r="F486" s="229"/>
      <c r="G486" s="229"/>
      <c r="H486" s="229"/>
      <c r="I486" s="229"/>
      <c r="J486" s="229"/>
      <c r="K486" s="229"/>
      <c r="L486" s="229"/>
      <c r="M486" s="229"/>
      <c r="N486" s="229"/>
      <c r="O486" s="229"/>
      <c r="P486" s="229"/>
      <c r="Q486" s="229"/>
      <c r="R486" s="229"/>
      <c r="S486" s="229"/>
      <c r="T486" s="229"/>
      <c r="U486" s="229"/>
      <c r="V486" s="229"/>
      <c r="W486" s="229"/>
      <c r="X486" s="229"/>
      <c r="Y486" s="229"/>
      <c r="Z486" s="229"/>
      <c r="AA486" s="229"/>
      <c r="AB486" s="229"/>
      <c r="AC486" s="229"/>
      <c r="AD486" s="229"/>
      <c r="AE486" s="229"/>
      <c r="AF486" s="229"/>
    </row>
    <row r="487" spans="1:32">
      <c r="A487" s="229"/>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c r="AB487" s="229"/>
      <c r="AC487" s="229"/>
      <c r="AD487" s="229"/>
      <c r="AE487" s="229"/>
      <c r="AF487" s="229"/>
    </row>
    <row r="488" spans="1:32">
      <c r="A488" s="229"/>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c r="AA488" s="229"/>
      <c r="AB488" s="229"/>
      <c r="AC488" s="229"/>
      <c r="AD488" s="229"/>
      <c r="AE488" s="229"/>
      <c r="AF488" s="229"/>
    </row>
    <row r="489" spans="1:32">
      <c r="A489" s="229"/>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c r="AA489" s="229"/>
      <c r="AB489" s="229"/>
      <c r="AC489" s="229"/>
      <c r="AD489" s="229"/>
      <c r="AE489" s="229"/>
      <c r="AF489" s="229"/>
    </row>
    <row r="490" spans="1:32">
      <c r="A490" s="229"/>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c r="AA490" s="229"/>
      <c r="AB490" s="229"/>
      <c r="AC490" s="229"/>
      <c r="AD490" s="229"/>
      <c r="AE490" s="229"/>
      <c r="AF490" s="229"/>
    </row>
    <row r="491" spans="1:32">
      <c r="A491" s="229"/>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c r="AA491" s="229"/>
      <c r="AB491" s="229"/>
      <c r="AC491" s="229"/>
      <c r="AD491" s="229"/>
      <c r="AE491" s="229"/>
      <c r="AF491" s="229"/>
    </row>
    <row r="492" spans="1:32">
      <c r="A492" s="229"/>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c r="AA492" s="229"/>
      <c r="AB492" s="229"/>
      <c r="AC492" s="229"/>
      <c r="AD492" s="229"/>
      <c r="AE492" s="229"/>
      <c r="AF492" s="229"/>
    </row>
    <row r="493" spans="1:32">
      <c r="A493" s="229"/>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c r="AA493" s="229"/>
      <c r="AB493" s="229"/>
      <c r="AC493" s="229"/>
      <c r="AD493" s="229"/>
      <c r="AE493" s="229"/>
      <c r="AF493" s="229"/>
    </row>
    <row r="494" spans="1:32">
      <c r="A494" s="229"/>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c r="AA494" s="229"/>
      <c r="AB494" s="229"/>
      <c r="AC494" s="229"/>
      <c r="AD494" s="229"/>
      <c r="AE494" s="229"/>
      <c r="AF494" s="229"/>
    </row>
    <row r="495" spans="1:32">
      <c r="A495" s="229"/>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c r="AA495" s="229"/>
      <c r="AB495" s="229"/>
      <c r="AC495" s="229"/>
      <c r="AD495" s="229"/>
      <c r="AE495" s="229"/>
      <c r="AF495" s="229"/>
    </row>
    <row r="496" spans="1:32">
      <c r="A496" s="229"/>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c r="AA496" s="229"/>
      <c r="AB496" s="229"/>
      <c r="AC496" s="229"/>
      <c r="AD496" s="229"/>
      <c r="AE496" s="229"/>
      <c r="AF496" s="229"/>
    </row>
    <row r="497" spans="1:32">
      <c r="A497" s="229"/>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row>
    <row r="498" spans="1:32">
      <c r="A498" s="229"/>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c r="AA498" s="229"/>
      <c r="AB498" s="229"/>
      <c r="AC498" s="229"/>
      <c r="AD498" s="229"/>
      <c r="AE498" s="229"/>
      <c r="AF498" s="229"/>
    </row>
    <row r="499" spans="1:32">
      <c r="A499" s="229"/>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c r="AA499" s="229"/>
      <c r="AB499" s="229"/>
      <c r="AC499" s="229"/>
      <c r="AD499" s="229"/>
      <c r="AE499" s="229"/>
      <c r="AF499" s="229"/>
    </row>
    <row r="500" spans="1:32">
      <c r="A500" s="229"/>
      <c r="B500" s="229"/>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229"/>
      <c r="AA500" s="229"/>
      <c r="AB500" s="229"/>
      <c r="AC500" s="229"/>
      <c r="AD500" s="229"/>
      <c r="AE500" s="229"/>
      <c r="AF500" s="229"/>
    </row>
    <row r="501" spans="1:32">
      <c r="A501" s="229"/>
      <c r="B501" s="229"/>
      <c r="C501" s="229"/>
      <c r="D501" s="229"/>
      <c r="E501" s="229"/>
      <c r="F501" s="229"/>
      <c r="G501" s="229"/>
      <c r="H501" s="229"/>
      <c r="I501" s="229"/>
      <c r="J501" s="229"/>
      <c r="K501" s="229"/>
      <c r="L501" s="229"/>
      <c r="M501" s="229"/>
      <c r="N501" s="229"/>
      <c r="O501" s="229"/>
      <c r="P501" s="229"/>
      <c r="Q501" s="229"/>
      <c r="R501" s="229"/>
      <c r="S501" s="229"/>
      <c r="T501" s="229"/>
      <c r="U501" s="229"/>
      <c r="V501" s="229"/>
      <c r="W501" s="229"/>
      <c r="X501" s="229"/>
      <c r="Y501" s="229"/>
      <c r="Z501" s="229"/>
      <c r="AA501" s="229"/>
      <c r="AB501" s="229"/>
      <c r="AC501" s="229"/>
      <c r="AD501" s="229"/>
      <c r="AE501" s="229"/>
      <c r="AF501" s="229"/>
    </row>
    <row r="502" spans="1:32">
      <c r="A502" s="229"/>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row>
    <row r="503" spans="1:32">
      <c r="A503" s="229"/>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c r="AA503" s="229"/>
      <c r="AB503" s="229"/>
      <c r="AC503" s="229"/>
      <c r="AD503" s="229"/>
      <c r="AE503" s="229"/>
      <c r="AF503" s="229"/>
    </row>
    <row r="504" spans="1:32">
      <c r="A504" s="229"/>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c r="AA504" s="229"/>
      <c r="AB504" s="229"/>
      <c r="AC504" s="229"/>
      <c r="AD504" s="229"/>
      <c r="AE504" s="229"/>
      <c r="AF504" s="229"/>
    </row>
    <row r="505" spans="1:32">
      <c r="A505" s="229"/>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c r="AA505" s="229"/>
      <c r="AB505" s="229"/>
      <c r="AC505" s="229"/>
      <c r="AD505" s="229"/>
      <c r="AE505" s="229"/>
      <c r="AF505" s="229"/>
    </row>
    <row r="506" spans="1:32">
      <c r="A506" s="229"/>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c r="AA506" s="229"/>
      <c r="AB506" s="229"/>
      <c r="AC506" s="229"/>
      <c r="AD506" s="229"/>
      <c r="AE506" s="229"/>
      <c r="AF506" s="229"/>
    </row>
    <row r="507" spans="1:32">
      <c r="A507" s="229"/>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c r="AA507" s="229"/>
      <c r="AB507" s="229"/>
      <c r="AC507" s="229"/>
      <c r="AD507" s="229"/>
      <c r="AE507" s="229"/>
      <c r="AF507" s="229"/>
    </row>
    <row r="508" spans="1:32">
      <c r="A508" s="229"/>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row>
    <row r="509" spans="1:32">
      <c r="A509" s="229"/>
      <c r="B509" s="229"/>
      <c r="C509" s="229"/>
      <c r="D509" s="229"/>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c r="AA509" s="229"/>
      <c r="AB509" s="229"/>
      <c r="AC509" s="229"/>
      <c r="AD509" s="229"/>
      <c r="AE509" s="229"/>
      <c r="AF509" s="229"/>
    </row>
    <row r="510" spans="1:32">
      <c r="A510" s="229"/>
      <c r="B510" s="229"/>
      <c r="C510" s="229"/>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row>
    <row r="511" spans="1:32">
      <c r="A511" s="229"/>
      <c r="B511" s="229"/>
      <c r="C511" s="229"/>
      <c r="D511" s="229"/>
      <c r="E511" s="229"/>
      <c r="F511" s="229"/>
      <c r="G511" s="229"/>
      <c r="H511" s="229"/>
      <c r="I511" s="229"/>
      <c r="J511" s="229"/>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row>
    <row r="512" spans="1:32">
      <c r="A512" s="229"/>
      <c r="B512" s="229"/>
      <c r="C512" s="229"/>
      <c r="D512" s="229"/>
      <c r="E512" s="229"/>
      <c r="F512" s="229"/>
      <c r="G512" s="229"/>
      <c r="H512" s="229"/>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row>
    <row r="513" spans="1:32">
      <c r="A513" s="229"/>
      <c r="B513" s="229"/>
      <c r="C513" s="229"/>
      <c r="D513" s="229"/>
      <c r="E513" s="229"/>
      <c r="F513" s="229"/>
      <c r="G513" s="229"/>
      <c r="H513" s="229"/>
      <c r="I513" s="229"/>
      <c r="J513" s="229"/>
      <c r="K513" s="229"/>
      <c r="L513" s="229"/>
      <c r="M513" s="229"/>
      <c r="N513" s="229"/>
      <c r="O513" s="229"/>
      <c r="P513" s="229"/>
      <c r="Q513" s="229"/>
      <c r="R513" s="229"/>
      <c r="S513" s="229"/>
      <c r="T513" s="229"/>
      <c r="U513" s="229"/>
      <c r="V513" s="229"/>
      <c r="W513" s="229"/>
      <c r="X513" s="229"/>
      <c r="Y513" s="229"/>
      <c r="Z513" s="229"/>
      <c r="AA513" s="229"/>
      <c r="AB513" s="229"/>
      <c r="AC513" s="229"/>
      <c r="AD513" s="229"/>
      <c r="AE513" s="229"/>
      <c r="AF513" s="229"/>
    </row>
    <row r="514" spans="1:32">
      <c r="A514" s="229"/>
      <c r="B514" s="229"/>
      <c r="C514" s="229"/>
      <c r="D514" s="229"/>
      <c r="E514" s="229"/>
      <c r="F514" s="229"/>
      <c r="G514" s="229"/>
      <c r="H514" s="229"/>
      <c r="I514" s="229"/>
      <c r="J514" s="229"/>
      <c r="K514" s="229"/>
      <c r="L514" s="229"/>
      <c r="M514" s="229"/>
      <c r="N514" s="229"/>
      <c r="O514" s="229"/>
      <c r="P514" s="229"/>
      <c r="Q514" s="229"/>
      <c r="R514" s="229"/>
      <c r="S514" s="229"/>
      <c r="T514" s="229"/>
      <c r="U514" s="229"/>
      <c r="V514" s="229"/>
      <c r="W514" s="229"/>
      <c r="X514" s="229"/>
      <c r="Y514" s="229"/>
      <c r="Z514" s="229"/>
      <c r="AA514" s="229"/>
      <c r="AB514" s="229"/>
      <c r="AC514" s="229"/>
      <c r="AD514" s="229"/>
      <c r="AE514" s="229"/>
      <c r="AF514" s="229"/>
    </row>
    <row r="515" spans="1:32">
      <c r="A515" s="229"/>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c r="AA515" s="229"/>
      <c r="AB515" s="229"/>
      <c r="AC515" s="229"/>
      <c r="AD515" s="229"/>
      <c r="AE515" s="229"/>
      <c r="AF515" s="229"/>
    </row>
    <row r="516" spans="1:32">
      <c r="A516" s="229"/>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c r="AA516" s="229"/>
      <c r="AB516" s="229"/>
      <c r="AC516" s="229"/>
      <c r="AD516" s="229"/>
      <c r="AE516" s="229"/>
      <c r="AF516" s="229"/>
    </row>
    <row r="517" spans="1:32">
      <c r="A517" s="229"/>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c r="AA517" s="229"/>
      <c r="AB517" s="229"/>
      <c r="AC517" s="229"/>
      <c r="AD517" s="229"/>
      <c r="AE517" s="229"/>
      <c r="AF517" s="229"/>
    </row>
    <row r="518" spans="1:32">
      <c r="A518" s="229"/>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c r="AA518" s="229"/>
      <c r="AB518" s="229"/>
      <c r="AC518" s="229"/>
      <c r="AD518" s="229"/>
      <c r="AE518" s="229"/>
      <c r="AF518" s="229"/>
    </row>
    <row r="519" spans="1:32">
      <c r="A519" s="229"/>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c r="AA519" s="229"/>
      <c r="AB519" s="229"/>
      <c r="AC519" s="229"/>
      <c r="AD519" s="229"/>
      <c r="AE519" s="229"/>
      <c r="AF519" s="229"/>
    </row>
    <row r="520" spans="1:32">
      <c r="A520" s="229"/>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c r="AA520" s="229"/>
      <c r="AB520" s="229"/>
      <c r="AC520" s="229"/>
      <c r="AD520" s="229"/>
      <c r="AE520" s="229"/>
      <c r="AF520" s="229"/>
    </row>
    <row r="521" spans="1:32">
      <c r="A521" s="229"/>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c r="AA521" s="229"/>
      <c r="AB521" s="229"/>
      <c r="AC521" s="229"/>
      <c r="AD521" s="229"/>
      <c r="AE521" s="229"/>
      <c r="AF521" s="229"/>
    </row>
    <row r="522" spans="1:32">
      <c r="A522" s="229"/>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c r="AA522" s="229"/>
      <c r="AB522" s="229"/>
      <c r="AC522" s="229"/>
      <c r="AD522" s="229"/>
      <c r="AE522" s="229"/>
      <c r="AF522" s="229"/>
    </row>
    <row r="523" spans="1:32">
      <c r="A523" s="229"/>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c r="AA523" s="229"/>
      <c r="AB523" s="229"/>
      <c r="AC523" s="229"/>
      <c r="AD523" s="229"/>
      <c r="AE523" s="229"/>
      <c r="AF523" s="229"/>
    </row>
    <row r="524" spans="1:32">
      <c r="A524" s="229"/>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c r="AA524" s="229"/>
      <c r="AB524" s="229"/>
      <c r="AC524" s="229"/>
      <c r="AD524" s="229"/>
      <c r="AE524" s="229"/>
      <c r="AF524" s="229"/>
    </row>
    <row r="525" spans="1:32">
      <c r="A525" s="229"/>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c r="AA525" s="229"/>
      <c r="AB525" s="229"/>
      <c r="AC525" s="229"/>
      <c r="AD525" s="229"/>
      <c r="AE525" s="229"/>
      <c r="AF525" s="229"/>
    </row>
    <row r="526" spans="1:32">
      <c r="A526" s="229"/>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row>
    <row r="527" spans="1:32">
      <c r="A527" s="229"/>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c r="AA527" s="229"/>
      <c r="AB527" s="229"/>
      <c r="AC527" s="229"/>
      <c r="AD527" s="229"/>
      <c r="AE527" s="229"/>
      <c r="AF527" s="229"/>
    </row>
    <row r="528" spans="1:32">
      <c r="A528" s="229"/>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c r="AA528" s="229"/>
      <c r="AB528" s="229"/>
      <c r="AC528" s="229"/>
      <c r="AD528" s="229"/>
      <c r="AE528" s="229"/>
      <c r="AF528" s="229"/>
    </row>
    <row r="529" spans="1:32">
      <c r="A529" s="229"/>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c r="AA529" s="229"/>
      <c r="AB529" s="229"/>
      <c r="AC529" s="229"/>
      <c r="AD529" s="229"/>
      <c r="AE529" s="229"/>
      <c r="AF529" s="229"/>
    </row>
    <row r="530" spans="1:32">
      <c r="A530" s="229"/>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c r="AA530" s="229"/>
      <c r="AB530" s="229"/>
      <c r="AC530" s="229"/>
      <c r="AD530" s="229"/>
      <c r="AE530" s="229"/>
      <c r="AF530" s="229"/>
    </row>
    <row r="531" spans="1:32">
      <c r="A531" s="229"/>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c r="AA531" s="229"/>
      <c r="AB531" s="229"/>
      <c r="AC531" s="229"/>
      <c r="AD531" s="229"/>
      <c r="AE531" s="229"/>
      <c r="AF531" s="229"/>
    </row>
    <row r="532" spans="1:32">
      <c r="A532" s="229"/>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c r="AA532" s="229"/>
      <c r="AB532" s="229"/>
      <c r="AC532" s="229"/>
      <c r="AD532" s="229"/>
      <c r="AE532" s="229"/>
      <c r="AF532" s="229"/>
    </row>
    <row r="533" spans="1:32">
      <c r="A533" s="229"/>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c r="AA533" s="229"/>
      <c r="AB533" s="229"/>
      <c r="AC533" s="229"/>
      <c r="AD533" s="229"/>
      <c r="AE533" s="229"/>
      <c r="AF533" s="229"/>
    </row>
    <row r="534" spans="1:32">
      <c r="A534" s="229"/>
      <c r="B534" s="229"/>
      <c r="C534" s="229"/>
      <c r="D534" s="229"/>
      <c r="E534" s="229"/>
      <c r="F534" s="229"/>
      <c r="G534" s="229"/>
      <c r="H534" s="229"/>
      <c r="I534" s="229"/>
      <c r="J534" s="229"/>
      <c r="K534" s="229"/>
      <c r="L534" s="229"/>
      <c r="M534" s="229"/>
      <c r="N534" s="229"/>
      <c r="O534" s="229"/>
      <c r="P534" s="229"/>
      <c r="Q534" s="229"/>
      <c r="R534" s="229"/>
      <c r="S534" s="229"/>
      <c r="T534" s="229"/>
      <c r="U534" s="229"/>
      <c r="V534" s="229"/>
      <c r="W534" s="229"/>
      <c r="X534" s="229"/>
      <c r="Y534" s="229"/>
      <c r="Z534" s="229"/>
      <c r="AA534" s="229"/>
      <c r="AB534" s="229"/>
      <c r="AC534" s="229"/>
      <c r="AD534" s="229"/>
      <c r="AE534" s="229"/>
      <c r="AF534" s="229"/>
    </row>
    <row r="535" spans="1:32">
      <c r="A535" s="229"/>
      <c r="B535" s="229"/>
      <c r="C535" s="229"/>
      <c r="D535" s="229"/>
      <c r="E535" s="229"/>
      <c r="F535" s="229"/>
      <c r="G535" s="229"/>
      <c r="H535" s="229"/>
      <c r="I535" s="229"/>
      <c r="J535" s="229"/>
      <c r="K535" s="229"/>
      <c r="L535" s="229"/>
      <c r="M535" s="229"/>
      <c r="N535" s="229"/>
      <c r="O535" s="229"/>
      <c r="P535" s="229"/>
      <c r="Q535" s="229"/>
      <c r="R535" s="229"/>
      <c r="S535" s="229"/>
      <c r="T535" s="229"/>
      <c r="U535" s="229"/>
      <c r="V535" s="229"/>
      <c r="W535" s="229"/>
      <c r="X535" s="229"/>
      <c r="Y535" s="229"/>
      <c r="Z535" s="229"/>
      <c r="AA535" s="229"/>
      <c r="AB535" s="229"/>
      <c r="AC535" s="229"/>
      <c r="AD535" s="229"/>
      <c r="AE535" s="229"/>
      <c r="AF535" s="229"/>
    </row>
    <row r="536" spans="1:32">
      <c r="A536" s="229"/>
      <c r="B536" s="229"/>
      <c r="C536" s="229"/>
      <c r="D536" s="229"/>
      <c r="E536" s="229"/>
      <c r="F536" s="229"/>
      <c r="G536" s="229"/>
      <c r="H536" s="229"/>
      <c r="I536" s="229"/>
      <c r="J536" s="229"/>
      <c r="K536" s="229"/>
      <c r="L536" s="229"/>
      <c r="M536" s="229"/>
      <c r="N536" s="229"/>
      <c r="O536" s="229"/>
      <c r="P536" s="229"/>
      <c r="Q536" s="229"/>
      <c r="R536" s="229"/>
      <c r="S536" s="229"/>
      <c r="T536" s="229"/>
      <c r="U536" s="229"/>
      <c r="V536" s="229"/>
      <c r="W536" s="229"/>
      <c r="X536" s="229"/>
      <c r="Y536" s="229"/>
      <c r="Z536" s="229"/>
      <c r="AA536" s="229"/>
      <c r="AB536" s="229"/>
      <c r="AC536" s="229"/>
      <c r="AD536" s="229"/>
      <c r="AE536" s="229"/>
      <c r="AF536" s="229"/>
    </row>
    <row r="537" spans="1:32">
      <c r="A537" s="229"/>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c r="AA537" s="229"/>
      <c r="AB537" s="229"/>
      <c r="AC537" s="229"/>
      <c r="AD537" s="229"/>
      <c r="AE537" s="229"/>
      <c r="AF537" s="229"/>
    </row>
    <row r="538" spans="1:32">
      <c r="A538" s="229"/>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c r="AA538" s="229"/>
      <c r="AB538" s="229"/>
      <c r="AC538" s="229"/>
      <c r="AD538" s="229"/>
      <c r="AE538" s="229"/>
      <c r="AF538" s="229"/>
    </row>
    <row r="539" spans="1:32">
      <c r="A539" s="229"/>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row>
    <row r="540" spans="1:32">
      <c r="A540" s="229"/>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c r="AA540" s="229"/>
      <c r="AB540" s="229"/>
      <c r="AC540" s="229"/>
      <c r="AD540" s="229"/>
      <c r="AE540" s="229"/>
      <c r="AF540" s="229"/>
    </row>
    <row r="541" spans="1:32">
      <c r="A541" s="229"/>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c r="AA541" s="229"/>
      <c r="AB541" s="229"/>
      <c r="AC541" s="229"/>
      <c r="AD541" s="229"/>
      <c r="AE541" s="229"/>
      <c r="AF541" s="229"/>
    </row>
    <row r="542" spans="1:32">
      <c r="A542" s="229"/>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c r="AA542" s="229"/>
      <c r="AB542" s="229"/>
      <c r="AC542" s="229"/>
      <c r="AD542" s="229"/>
      <c r="AE542" s="229"/>
      <c r="AF542" s="229"/>
    </row>
    <row r="543" spans="1:32">
      <c r="A543" s="229"/>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c r="AA543" s="229"/>
      <c r="AB543" s="229"/>
      <c r="AC543" s="229"/>
      <c r="AD543" s="229"/>
      <c r="AE543" s="229"/>
      <c r="AF543" s="229"/>
    </row>
    <row r="544" spans="1:32">
      <c r="A544" s="229"/>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c r="AA544" s="229"/>
      <c r="AB544" s="229"/>
      <c r="AC544" s="229"/>
      <c r="AD544" s="229"/>
      <c r="AE544" s="229"/>
      <c r="AF544" s="229"/>
    </row>
    <row r="545" spans="1:32">
      <c r="A545" s="229"/>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c r="AA545" s="229"/>
      <c r="AB545" s="229"/>
      <c r="AC545" s="229"/>
      <c r="AD545" s="229"/>
      <c r="AE545" s="229"/>
      <c r="AF545" s="229"/>
    </row>
    <row r="546" spans="1:32">
      <c r="A546" s="229"/>
      <c r="B546" s="229"/>
      <c r="C546" s="229"/>
      <c r="D546" s="229"/>
      <c r="E546" s="229"/>
      <c r="F546" s="229"/>
      <c r="G546" s="229"/>
      <c r="H546" s="229"/>
      <c r="I546" s="229"/>
      <c r="J546" s="229"/>
      <c r="K546" s="229"/>
      <c r="L546" s="229"/>
      <c r="M546" s="229"/>
      <c r="N546" s="229"/>
      <c r="O546" s="229"/>
      <c r="P546" s="229"/>
      <c r="Q546" s="229"/>
      <c r="R546" s="229"/>
      <c r="S546" s="229"/>
      <c r="T546" s="229"/>
      <c r="U546" s="229"/>
      <c r="V546" s="229"/>
      <c r="W546" s="229"/>
      <c r="X546" s="229"/>
      <c r="Y546" s="229"/>
      <c r="Z546" s="229"/>
      <c r="AA546" s="229"/>
      <c r="AB546" s="229"/>
      <c r="AC546" s="229"/>
      <c r="AD546" s="229"/>
      <c r="AE546" s="229"/>
      <c r="AF546" s="229"/>
    </row>
    <row r="547" spans="1:32">
      <c r="A547" s="229"/>
      <c r="B547" s="229"/>
      <c r="C547" s="229"/>
      <c r="D547" s="229"/>
      <c r="E547" s="229"/>
      <c r="F547" s="229"/>
      <c r="G547" s="229"/>
      <c r="H547" s="229"/>
      <c r="I547" s="229"/>
      <c r="J547" s="229"/>
      <c r="K547" s="229"/>
      <c r="L547" s="229"/>
      <c r="M547" s="229"/>
      <c r="N547" s="229"/>
      <c r="O547" s="229"/>
      <c r="P547" s="229"/>
      <c r="Q547" s="229"/>
      <c r="R547" s="229"/>
      <c r="S547" s="229"/>
      <c r="T547" s="229"/>
      <c r="U547" s="229"/>
      <c r="V547" s="229"/>
      <c r="W547" s="229"/>
      <c r="X547" s="229"/>
      <c r="Y547" s="229"/>
      <c r="Z547" s="229"/>
      <c r="AA547" s="229"/>
      <c r="AB547" s="229"/>
      <c r="AC547" s="229"/>
      <c r="AD547" s="229"/>
      <c r="AE547" s="229"/>
      <c r="AF547" s="229"/>
    </row>
    <row r="548" spans="1:32">
      <c r="A548" s="229"/>
      <c r="B548" s="229"/>
      <c r="C548" s="229"/>
      <c r="D548" s="229"/>
      <c r="E548" s="229"/>
      <c r="F548" s="229"/>
      <c r="G548" s="229"/>
      <c r="H548" s="229"/>
      <c r="I548" s="229"/>
      <c r="J548" s="229"/>
      <c r="K548" s="229"/>
      <c r="L548" s="229"/>
      <c r="M548" s="229"/>
      <c r="N548" s="229"/>
      <c r="O548" s="229"/>
      <c r="P548" s="229"/>
      <c r="Q548" s="229"/>
      <c r="R548" s="229"/>
      <c r="S548" s="229"/>
      <c r="T548" s="229"/>
      <c r="U548" s="229"/>
      <c r="V548" s="229"/>
      <c r="W548" s="229"/>
      <c r="X548" s="229"/>
      <c r="Y548" s="229"/>
      <c r="Z548" s="229"/>
      <c r="AA548" s="229"/>
      <c r="AB548" s="229"/>
      <c r="AC548" s="229"/>
      <c r="AD548" s="229"/>
      <c r="AE548" s="229"/>
      <c r="AF548" s="229"/>
    </row>
    <row r="549" spans="1:32">
      <c r="A549" s="229"/>
      <c r="B549" s="229"/>
      <c r="C549" s="229"/>
      <c r="D549" s="229"/>
      <c r="E549" s="229"/>
      <c r="F549" s="229"/>
      <c r="G549" s="229"/>
      <c r="H549" s="229"/>
      <c r="I549" s="229"/>
      <c r="J549" s="229"/>
      <c r="K549" s="229"/>
      <c r="L549" s="229"/>
      <c r="M549" s="229"/>
      <c r="N549" s="229"/>
      <c r="O549" s="229"/>
      <c r="P549" s="229"/>
      <c r="Q549" s="229"/>
      <c r="R549" s="229"/>
      <c r="S549" s="229"/>
      <c r="T549" s="229"/>
      <c r="U549" s="229"/>
      <c r="V549" s="229"/>
      <c r="W549" s="229"/>
      <c r="X549" s="229"/>
      <c r="Y549" s="229"/>
      <c r="Z549" s="229"/>
      <c r="AA549" s="229"/>
      <c r="AB549" s="229"/>
      <c r="AC549" s="229"/>
      <c r="AD549" s="229"/>
      <c r="AE549" s="229"/>
      <c r="AF549" s="229"/>
    </row>
    <row r="550" spans="1:32">
      <c r="A550" s="229"/>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c r="AA550" s="229"/>
      <c r="AB550" s="229"/>
      <c r="AC550" s="229"/>
      <c r="AD550" s="229"/>
      <c r="AE550" s="229"/>
      <c r="AF550" s="229"/>
    </row>
    <row r="551" spans="1:32">
      <c r="A551" s="229"/>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c r="AA551" s="229"/>
      <c r="AB551" s="229"/>
      <c r="AC551" s="229"/>
      <c r="AD551" s="229"/>
      <c r="AE551" s="229"/>
      <c r="AF551" s="229"/>
    </row>
    <row r="552" spans="1:32">
      <c r="A552" s="229"/>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c r="AA552" s="229"/>
      <c r="AB552" s="229"/>
      <c r="AC552" s="229"/>
      <c r="AD552" s="229"/>
      <c r="AE552" s="229"/>
      <c r="AF552" s="229"/>
    </row>
    <row r="553" spans="1:32">
      <c r="A553" s="229"/>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c r="AA553" s="229"/>
      <c r="AB553" s="229"/>
      <c r="AC553" s="229"/>
      <c r="AD553" s="229"/>
      <c r="AE553" s="229"/>
      <c r="AF553" s="229"/>
    </row>
    <row r="554" spans="1:32">
      <c r="A554" s="229"/>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c r="AA554" s="229"/>
      <c r="AB554" s="229"/>
      <c r="AC554" s="229"/>
      <c r="AD554" s="229"/>
      <c r="AE554" s="229"/>
      <c r="AF554" s="229"/>
    </row>
    <row r="555" spans="1:32">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row>
    <row r="556" spans="1:32">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row>
    <row r="557" spans="1:32">
      <c r="A557" s="229"/>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c r="AA557" s="229"/>
      <c r="AB557" s="229"/>
      <c r="AC557" s="229"/>
      <c r="AD557" s="229"/>
      <c r="AE557" s="229"/>
      <c r="AF557" s="229"/>
    </row>
    <row r="558" spans="1:32">
      <c r="A558" s="229"/>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c r="AA558" s="229"/>
      <c r="AB558" s="229"/>
      <c r="AC558" s="229"/>
      <c r="AD558" s="229"/>
      <c r="AE558" s="229"/>
      <c r="AF558" s="229"/>
    </row>
    <row r="559" spans="1:32">
      <c r="A559" s="229"/>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c r="AA559" s="229"/>
      <c r="AB559" s="229"/>
      <c r="AC559" s="229"/>
      <c r="AD559" s="229"/>
      <c r="AE559" s="229"/>
      <c r="AF559" s="229"/>
    </row>
    <row r="560" spans="1:32">
      <c r="A560" s="229"/>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row>
    <row r="561" spans="1:32">
      <c r="A561" s="229"/>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c r="AA561" s="229"/>
      <c r="AB561" s="229"/>
      <c r="AC561" s="229"/>
      <c r="AD561" s="229"/>
      <c r="AE561" s="229"/>
      <c r="AF561" s="229"/>
    </row>
    <row r="562" spans="1:32">
      <c r="A562" s="229"/>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c r="AA562" s="229"/>
      <c r="AB562" s="229"/>
      <c r="AC562" s="229"/>
      <c r="AD562" s="229"/>
      <c r="AE562" s="229"/>
      <c r="AF562" s="229"/>
    </row>
    <row r="563" spans="1:32">
      <c r="A563" s="229"/>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row>
    <row r="564" spans="1:32">
      <c r="A564" s="229"/>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c r="AA564" s="229"/>
      <c r="AB564" s="229"/>
      <c r="AC564" s="229"/>
      <c r="AD564" s="229"/>
      <c r="AE564" s="229"/>
      <c r="AF564" s="229"/>
    </row>
    <row r="565" spans="1:32">
      <c r="A565" s="229"/>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229"/>
      <c r="AB565" s="229"/>
      <c r="AC565" s="229"/>
      <c r="AD565" s="229"/>
      <c r="AE565" s="229"/>
      <c r="AF565" s="229"/>
    </row>
    <row r="566" spans="1:32">
      <c r="A566" s="229"/>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row>
    <row r="567" spans="1:32">
      <c r="A567" s="229"/>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c r="AA567" s="229"/>
      <c r="AB567" s="229"/>
      <c r="AC567" s="229"/>
      <c r="AD567" s="229"/>
      <c r="AE567" s="229"/>
      <c r="AF567" s="229"/>
    </row>
    <row r="568" spans="1:32">
      <c r="A568" s="229"/>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row>
    <row r="569" spans="1:32">
      <c r="A569" s="229"/>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c r="AA569" s="229"/>
      <c r="AB569" s="229"/>
      <c r="AC569" s="229"/>
      <c r="AD569" s="229"/>
      <c r="AE569" s="229"/>
      <c r="AF569" s="229"/>
    </row>
    <row r="570" spans="1:32">
      <c r="A570" s="229"/>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c r="AA570" s="229"/>
      <c r="AB570" s="229"/>
      <c r="AC570" s="229"/>
      <c r="AD570" s="229"/>
      <c r="AE570" s="229"/>
      <c r="AF570" s="229"/>
    </row>
    <row r="571" spans="1:32">
      <c r="A571" s="229"/>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row>
    <row r="572" spans="1:32">
      <c r="A572" s="229"/>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c r="AA572" s="229"/>
      <c r="AB572" s="229"/>
      <c r="AC572" s="229"/>
      <c r="AD572" s="229"/>
      <c r="AE572" s="229"/>
      <c r="AF572" s="229"/>
    </row>
    <row r="573" spans="1:32">
      <c r="A573" s="229"/>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c r="AA573" s="229"/>
      <c r="AB573" s="229"/>
      <c r="AC573" s="229"/>
      <c r="AD573" s="229"/>
      <c r="AE573" s="229"/>
      <c r="AF573" s="229"/>
    </row>
    <row r="574" spans="1:32">
      <c r="A574" s="229"/>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c r="AA574" s="229"/>
      <c r="AB574" s="229"/>
      <c r="AC574" s="229"/>
      <c r="AD574" s="229"/>
      <c r="AE574" s="229"/>
      <c r="AF574" s="229"/>
    </row>
    <row r="575" spans="1:32">
      <c r="A575" s="229"/>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29"/>
    </row>
    <row r="576" spans="1:32">
      <c r="A576" s="229"/>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c r="AA576" s="229"/>
      <c r="AB576" s="229"/>
      <c r="AC576" s="229"/>
      <c r="AD576" s="229"/>
      <c r="AE576" s="229"/>
      <c r="AF576" s="229"/>
    </row>
    <row r="577" spans="1:32">
      <c r="A577" s="229"/>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c r="AA577" s="229"/>
      <c r="AB577" s="229"/>
      <c r="AC577" s="229"/>
      <c r="AD577" s="229"/>
      <c r="AE577" s="229"/>
      <c r="AF577" s="229"/>
    </row>
    <row r="578" spans="1:32">
      <c r="A578" s="229"/>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c r="AA578" s="229"/>
      <c r="AB578" s="229"/>
      <c r="AC578" s="229"/>
      <c r="AD578" s="229"/>
      <c r="AE578" s="229"/>
      <c r="AF578" s="229"/>
    </row>
    <row r="579" spans="1:32">
      <c r="A579" s="229"/>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c r="AA579" s="229"/>
      <c r="AB579" s="229"/>
      <c r="AC579" s="229"/>
      <c r="AD579" s="229"/>
      <c r="AE579" s="229"/>
      <c r="AF579" s="229"/>
    </row>
    <row r="580" spans="1:32">
      <c r="A580" s="229"/>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c r="AA580" s="229"/>
      <c r="AB580" s="229"/>
      <c r="AC580" s="229"/>
      <c r="AD580" s="229"/>
      <c r="AE580" s="229"/>
      <c r="AF580" s="229"/>
    </row>
    <row r="581" spans="1:32">
      <c r="A581" s="229"/>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c r="AA581" s="229"/>
      <c r="AB581" s="229"/>
      <c r="AC581" s="229"/>
      <c r="AD581" s="229"/>
      <c r="AE581" s="229"/>
      <c r="AF581" s="229"/>
    </row>
    <row r="582" spans="1:32">
      <c r="A582" s="229"/>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c r="AA582" s="229"/>
      <c r="AB582" s="229"/>
      <c r="AC582" s="229"/>
      <c r="AD582" s="229"/>
      <c r="AE582" s="229"/>
      <c r="AF582" s="229"/>
    </row>
    <row r="583" spans="1:32">
      <c r="A583" s="229"/>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row>
    <row r="584" spans="1:32">
      <c r="A584" s="229"/>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row>
    <row r="585" spans="1:32">
      <c r="A585" s="229"/>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c r="AA585" s="229"/>
      <c r="AB585" s="229"/>
      <c r="AC585" s="229"/>
      <c r="AD585" s="229"/>
      <c r="AE585" s="229"/>
      <c r="AF585" s="229"/>
    </row>
    <row r="586" spans="1:32">
      <c r="A586" s="229"/>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c r="AA586" s="229"/>
      <c r="AB586" s="229"/>
      <c r="AC586" s="229"/>
      <c r="AD586" s="229"/>
      <c r="AE586" s="229"/>
      <c r="AF586" s="229"/>
    </row>
    <row r="587" spans="1:32">
      <c r="A587" s="229"/>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c r="AA587" s="229"/>
      <c r="AB587" s="229"/>
      <c r="AC587" s="229"/>
      <c r="AD587" s="229"/>
      <c r="AE587" s="229"/>
      <c r="AF587" s="229"/>
    </row>
    <row r="588" spans="1:32">
      <c r="A588" s="229"/>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c r="AA588" s="229"/>
      <c r="AB588" s="229"/>
      <c r="AC588" s="229"/>
      <c r="AD588" s="229"/>
      <c r="AE588" s="229"/>
      <c r="AF588" s="229"/>
    </row>
    <row r="589" spans="1:32">
      <c r="A589" s="229"/>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c r="AA589" s="229"/>
      <c r="AB589" s="229"/>
      <c r="AC589" s="229"/>
      <c r="AD589" s="229"/>
      <c r="AE589" s="229"/>
      <c r="AF589" s="229"/>
    </row>
    <row r="590" spans="1:32">
      <c r="A590" s="229"/>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c r="AA590" s="229"/>
      <c r="AB590" s="229"/>
      <c r="AC590" s="229"/>
      <c r="AD590" s="229"/>
      <c r="AE590" s="229"/>
      <c r="AF590" s="229"/>
    </row>
    <row r="591" spans="1:32">
      <c r="A591" s="229"/>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c r="AA591" s="229"/>
      <c r="AB591" s="229"/>
      <c r="AC591" s="229"/>
      <c r="AD591" s="229"/>
      <c r="AE591" s="229"/>
      <c r="AF591" s="229"/>
    </row>
    <row r="592" spans="1:32">
      <c r="A592" s="229"/>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c r="AA592" s="229"/>
      <c r="AB592" s="229"/>
      <c r="AC592" s="229"/>
      <c r="AD592" s="229"/>
      <c r="AE592" s="229"/>
      <c r="AF592" s="229"/>
    </row>
    <row r="593" spans="1:32">
      <c r="A593" s="229"/>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row>
    <row r="594" spans="1:32">
      <c r="A594" s="229"/>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row>
    <row r="595" spans="1:32">
      <c r="A595" s="229"/>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c r="AA595" s="229"/>
      <c r="AB595" s="229"/>
      <c r="AC595" s="229"/>
      <c r="AD595" s="229"/>
      <c r="AE595" s="229"/>
      <c r="AF595" s="229"/>
    </row>
    <row r="596" spans="1:32">
      <c r="A596" s="229"/>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row>
    <row r="597" spans="1:32">
      <c r="A597" s="229"/>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row>
    <row r="598" spans="1:32">
      <c r="A598" s="229"/>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row>
    <row r="599" spans="1:32">
      <c r="A599" s="229"/>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row>
    <row r="600" spans="1:32">
      <c r="A600" s="229"/>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c r="AA600" s="229"/>
      <c r="AB600" s="229"/>
      <c r="AC600" s="229"/>
      <c r="AD600" s="229"/>
      <c r="AE600" s="229"/>
      <c r="AF600" s="229"/>
    </row>
    <row r="601" spans="1:32">
      <c r="A601" s="229"/>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c r="AA601" s="229"/>
      <c r="AB601" s="229"/>
      <c r="AC601" s="229"/>
      <c r="AD601" s="229"/>
      <c r="AE601" s="229"/>
      <c r="AF601" s="229"/>
    </row>
    <row r="602" spans="1:32">
      <c r="A602" s="229"/>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c r="AA602" s="229"/>
      <c r="AB602" s="229"/>
      <c r="AC602" s="229"/>
      <c r="AD602" s="229"/>
      <c r="AE602" s="229"/>
      <c r="AF602" s="229"/>
    </row>
    <row r="603" spans="1:32">
      <c r="A603" s="229"/>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c r="AA603" s="229"/>
      <c r="AB603" s="229"/>
      <c r="AC603" s="229"/>
      <c r="AD603" s="229"/>
      <c r="AE603" s="229"/>
      <c r="AF603" s="229"/>
    </row>
    <row r="604" spans="1:32">
      <c r="A604" s="229"/>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row>
    <row r="605" spans="1:32">
      <c r="A605" s="229"/>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c r="AA605" s="229"/>
      <c r="AB605" s="229"/>
      <c r="AC605" s="229"/>
      <c r="AD605" s="229"/>
      <c r="AE605" s="229"/>
      <c r="AF605" s="229"/>
    </row>
    <row r="606" spans="1:32">
      <c r="A606" s="229"/>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c r="AA606" s="229"/>
      <c r="AB606" s="229"/>
      <c r="AC606" s="229"/>
      <c r="AD606" s="229"/>
      <c r="AE606" s="229"/>
      <c r="AF606" s="229"/>
    </row>
    <row r="607" spans="1:32">
      <c r="A607" s="229"/>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c r="AA607" s="229"/>
      <c r="AB607" s="229"/>
      <c r="AC607" s="229"/>
      <c r="AD607" s="229"/>
      <c r="AE607" s="229"/>
      <c r="AF607" s="229"/>
    </row>
    <row r="608" spans="1:32">
      <c r="A608" s="229"/>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c r="AA608" s="229"/>
      <c r="AB608" s="229"/>
      <c r="AC608" s="229"/>
      <c r="AD608" s="229"/>
      <c r="AE608" s="229"/>
      <c r="AF608" s="229"/>
    </row>
    <row r="609" spans="1:32">
      <c r="A609" s="229"/>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c r="AA609" s="229"/>
      <c r="AB609" s="229"/>
      <c r="AC609" s="229"/>
      <c r="AD609" s="229"/>
      <c r="AE609" s="229"/>
      <c r="AF609" s="229"/>
    </row>
    <row r="610" spans="1:32">
      <c r="A610" s="229"/>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row>
    <row r="611" spans="1:32">
      <c r="A611" s="229"/>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c r="AA611" s="229"/>
      <c r="AB611" s="229"/>
      <c r="AC611" s="229"/>
      <c r="AD611" s="229"/>
      <c r="AE611" s="229"/>
      <c r="AF611" s="229"/>
    </row>
    <row r="612" spans="1:32">
      <c r="A612" s="229"/>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c r="AA612" s="229"/>
      <c r="AB612" s="229"/>
      <c r="AC612" s="229"/>
      <c r="AD612" s="229"/>
      <c r="AE612" s="229"/>
      <c r="AF612" s="229"/>
    </row>
    <row r="613" spans="1:32">
      <c r="A613" s="229"/>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row>
    <row r="614" spans="1:32">
      <c r="A614" s="229"/>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c r="AA614" s="229"/>
      <c r="AB614" s="229"/>
      <c r="AC614" s="229"/>
      <c r="AD614" s="229"/>
      <c r="AE614" s="229"/>
      <c r="AF614" s="229"/>
    </row>
    <row r="615" spans="1:32">
      <c r="A615" s="229"/>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c r="AA615" s="229"/>
      <c r="AB615" s="229"/>
      <c r="AC615" s="229"/>
      <c r="AD615" s="229"/>
      <c r="AE615" s="229"/>
      <c r="AF615" s="229"/>
    </row>
    <row r="616" spans="1:32">
      <c r="A616" s="229"/>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c r="AA616" s="229"/>
      <c r="AB616" s="229"/>
      <c r="AC616" s="229"/>
      <c r="AD616" s="229"/>
      <c r="AE616" s="229"/>
      <c r="AF616" s="229"/>
    </row>
    <row r="617" spans="1:32">
      <c r="A617" s="229"/>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c r="AA617" s="229"/>
      <c r="AB617" s="229"/>
      <c r="AC617" s="229"/>
      <c r="AD617" s="229"/>
      <c r="AE617" s="229"/>
      <c r="AF617" s="229"/>
    </row>
    <row r="618" spans="1:32">
      <c r="A618" s="229"/>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c r="AA618" s="229"/>
      <c r="AB618" s="229"/>
      <c r="AC618" s="229"/>
      <c r="AD618" s="229"/>
      <c r="AE618" s="229"/>
      <c r="AF618" s="229"/>
    </row>
    <row r="619" spans="1:32">
      <c r="A619" s="229"/>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c r="AA619" s="229"/>
      <c r="AB619" s="229"/>
      <c r="AC619" s="229"/>
      <c r="AD619" s="229"/>
      <c r="AE619" s="229"/>
      <c r="AF619" s="229"/>
    </row>
    <row r="620" spans="1:32">
      <c r="A620" s="229"/>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c r="AA620" s="229"/>
      <c r="AB620" s="229"/>
      <c r="AC620" s="229"/>
      <c r="AD620" s="229"/>
      <c r="AE620" s="229"/>
      <c r="AF620" s="229"/>
    </row>
    <row r="621" spans="1:32">
      <c r="A621" s="229"/>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c r="AA621" s="229"/>
      <c r="AB621" s="229"/>
      <c r="AC621" s="229"/>
      <c r="AD621" s="229"/>
      <c r="AE621" s="229"/>
      <c r="AF621" s="229"/>
    </row>
    <row r="622" spans="1:32">
      <c r="A622" s="229"/>
      <c r="B622" s="229"/>
      <c r="C622" s="229"/>
      <c r="D622" s="229"/>
      <c r="E622" s="229"/>
      <c r="F622" s="229"/>
      <c r="G622" s="229"/>
      <c r="H622" s="229"/>
      <c r="I622" s="229"/>
      <c r="J622" s="229"/>
      <c r="K622" s="229"/>
      <c r="L622" s="229"/>
      <c r="M622" s="229"/>
      <c r="N622" s="229"/>
      <c r="O622" s="229"/>
      <c r="P622" s="229"/>
      <c r="Q622" s="229"/>
      <c r="R622" s="229"/>
      <c r="S622" s="229"/>
      <c r="T622" s="229"/>
      <c r="U622" s="229"/>
      <c r="V622" s="229"/>
      <c r="W622" s="229"/>
      <c r="X622" s="229"/>
      <c r="Y622" s="229"/>
      <c r="Z622" s="229"/>
      <c r="AA622" s="229"/>
      <c r="AB622" s="229"/>
      <c r="AC622" s="229"/>
      <c r="AD622" s="229"/>
      <c r="AE622" s="229"/>
      <c r="AF622" s="229"/>
    </row>
    <row r="623" spans="1:32">
      <c r="A623" s="229"/>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c r="AA623" s="229"/>
      <c r="AB623" s="229"/>
      <c r="AC623" s="229"/>
      <c r="AD623" s="229"/>
      <c r="AE623" s="229"/>
      <c r="AF623" s="229"/>
    </row>
    <row r="624" spans="1:32">
      <c r="A624" s="229"/>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c r="AA624" s="229"/>
      <c r="AB624" s="229"/>
      <c r="AC624" s="229"/>
      <c r="AD624" s="229"/>
      <c r="AE624" s="229"/>
      <c r="AF624" s="229"/>
    </row>
    <row r="625" spans="1:32">
      <c r="A625" s="229"/>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c r="AA625" s="229"/>
      <c r="AB625" s="229"/>
      <c r="AC625" s="229"/>
      <c r="AD625" s="229"/>
      <c r="AE625" s="229"/>
      <c r="AF625" s="229"/>
    </row>
    <row r="626" spans="1:32">
      <c r="A626" s="229"/>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c r="AA626" s="229"/>
      <c r="AB626" s="229"/>
      <c r="AC626" s="229"/>
      <c r="AD626" s="229"/>
      <c r="AE626" s="229"/>
      <c r="AF626" s="229"/>
    </row>
    <row r="627" spans="1:32">
      <c r="A627" s="229"/>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c r="AA627" s="229"/>
      <c r="AB627" s="229"/>
      <c r="AC627" s="229"/>
      <c r="AD627" s="229"/>
      <c r="AE627" s="229"/>
      <c r="AF627" s="229"/>
    </row>
    <row r="628" spans="1:32">
      <c r="A628" s="229"/>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c r="AA628" s="229"/>
      <c r="AB628" s="229"/>
      <c r="AC628" s="229"/>
      <c r="AD628" s="229"/>
      <c r="AE628" s="229"/>
      <c r="AF628" s="229"/>
    </row>
    <row r="629" spans="1:32">
      <c r="A629" s="229"/>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c r="AA629" s="229"/>
      <c r="AB629" s="229"/>
      <c r="AC629" s="229"/>
      <c r="AD629" s="229"/>
      <c r="AE629" s="229"/>
      <c r="AF629" s="229"/>
    </row>
    <row r="630" spans="1:32">
      <c r="A630" s="229"/>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row>
    <row r="631" spans="1:32">
      <c r="A631" s="229"/>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c r="AA631" s="229"/>
      <c r="AB631" s="229"/>
      <c r="AC631" s="229"/>
      <c r="AD631" s="229"/>
      <c r="AE631" s="229"/>
      <c r="AF631" s="229"/>
    </row>
    <row r="632" spans="1:32">
      <c r="A632" s="229"/>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c r="AB632" s="229"/>
      <c r="AC632" s="229"/>
      <c r="AD632" s="229"/>
      <c r="AE632" s="229"/>
      <c r="AF632" s="229"/>
    </row>
    <row r="633" spans="1:32">
      <c r="A633" s="229"/>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c r="AA633" s="229"/>
      <c r="AB633" s="229"/>
      <c r="AC633" s="229"/>
      <c r="AD633" s="229"/>
      <c r="AE633" s="229"/>
      <c r="AF633" s="229"/>
    </row>
    <row r="634" spans="1:32">
      <c r="A634" s="229"/>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c r="AA634" s="229"/>
      <c r="AB634" s="229"/>
      <c r="AC634" s="229"/>
      <c r="AD634" s="229"/>
      <c r="AE634" s="229"/>
      <c r="AF634" s="229"/>
    </row>
    <row r="635" spans="1:32">
      <c r="A635" s="229"/>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c r="AA635" s="229"/>
      <c r="AB635" s="229"/>
      <c r="AC635" s="229"/>
      <c r="AD635" s="229"/>
      <c r="AE635" s="229"/>
      <c r="AF635" s="229"/>
    </row>
    <row r="636" spans="1:32">
      <c r="A636" s="229"/>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row>
    <row r="637" spans="1:32">
      <c r="A637" s="229"/>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row>
    <row r="638" spans="1:32">
      <c r="A638" s="229"/>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row>
    <row r="639" spans="1:32">
      <c r="A639" s="229"/>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c r="AA639" s="229"/>
      <c r="AB639" s="229"/>
      <c r="AC639" s="229"/>
      <c r="AD639" s="229"/>
      <c r="AE639" s="229"/>
      <c r="AF639" s="229"/>
    </row>
    <row r="640" spans="1:32">
      <c r="A640" s="229"/>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c r="AA640" s="229"/>
      <c r="AB640" s="229"/>
      <c r="AC640" s="229"/>
      <c r="AD640" s="229"/>
      <c r="AE640" s="229"/>
      <c r="AF640" s="229"/>
    </row>
    <row r="641" spans="1:32">
      <c r="A641" s="229"/>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c r="AA641" s="229"/>
      <c r="AB641" s="229"/>
      <c r="AC641" s="229"/>
      <c r="AD641" s="229"/>
      <c r="AE641" s="229"/>
      <c r="AF641" s="229"/>
    </row>
    <row r="642" spans="1:32">
      <c r="A642" s="229"/>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c r="AA642" s="229"/>
      <c r="AB642" s="229"/>
      <c r="AC642" s="229"/>
      <c r="AD642" s="229"/>
      <c r="AE642" s="229"/>
      <c r="AF642" s="229"/>
    </row>
    <row r="643" spans="1:32">
      <c r="A643" s="229"/>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c r="AA643" s="229"/>
      <c r="AB643" s="229"/>
      <c r="AC643" s="229"/>
      <c r="AD643" s="229"/>
      <c r="AE643" s="229"/>
      <c r="AF643" s="229"/>
    </row>
    <row r="644" spans="1:32">
      <c r="A644" s="229"/>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c r="AA644" s="229"/>
      <c r="AB644" s="229"/>
      <c r="AC644" s="229"/>
      <c r="AD644" s="229"/>
      <c r="AE644" s="229"/>
      <c r="AF644" s="229"/>
    </row>
    <row r="645" spans="1:32">
      <c r="A645" s="229"/>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9"/>
      <c r="AA645" s="229"/>
      <c r="AB645" s="229"/>
      <c r="AC645" s="229"/>
      <c r="AD645" s="229"/>
      <c r="AE645" s="229"/>
      <c r="AF645" s="229"/>
    </row>
    <row r="646" spans="1:32">
      <c r="A646" s="229"/>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c r="AA646" s="229"/>
      <c r="AB646" s="229"/>
      <c r="AC646" s="229"/>
      <c r="AD646" s="229"/>
      <c r="AE646" s="229"/>
      <c r="AF646" s="229"/>
    </row>
    <row r="647" spans="1:32">
      <c r="A647" s="229"/>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c r="AA647" s="229"/>
      <c r="AB647" s="229"/>
      <c r="AC647" s="229"/>
      <c r="AD647" s="229"/>
      <c r="AE647" s="229"/>
      <c r="AF647" s="229"/>
    </row>
    <row r="648" spans="1:32">
      <c r="A648" s="229"/>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c r="AA648" s="229"/>
      <c r="AB648" s="229"/>
      <c r="AC648" s="229"/>
      <c r="AD648" s="229"/>
      <c r="AE648" s="229"/>
      <c r="AF648" s="229"/>
    </row>
    <row r="649" spans="1:32">
      <c r="A649" s="229"/>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c r="AA649" s="229"/>
      <c r="AB649" s="229"/>
      <c r="AC649" s="229"/>
      <c r="AD649" s="229"/>
      <c r="AE649" s="229"/>
      <c r="AF649" s="229"/>
    </row>
    <row r="650" spans="1:32">
      <c r="A650" s="229"/>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29"/>
    </row>
    <row r="651" spans="1:32">
      <c r="A651" s="229"/>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c r="AA651" s="229"/>
      <c r="AB651" s="229"/>
      <c r="AC651" s="229"/>
      <c r="AD651" s="229"/>
      <c r="AE651" s="229"/>
      <c r="AF651" s="229"/>
    </row>
    <row r="652" spans="1:32">
      <c r="A652" s="229"/>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c r="AA652" s="229"/>
      <c r="AB652" s="229"/>
      <c r="AC652" s="229"/>
      <c r="AD652" s="229"/>
      <c r="AE652" s="229"/>
      <c r="AF652" s="229"/>
    </row>
    <row r="653" spans="1:32">
      <c r="A653" s="229"/>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c r="AA653" s="229"/>
      <c r="AB653" s="229"/>
      <c r="AC653" s="229"/>
      <c r="AD653" s="229"/>
      <c r="AE653" s="229"/>
      <c r="AF653" s="229"/>
    </row>
    <row r="654" spans="1:32">
      <c r="A654" s="229"/>
      <c r="B654" s="229"/>
      <c r="C654" s="229"/>
      <c r="D654" s="229"/>
      <c r="E654" s="229"/>
      <c r="F654" s="229"/>
      <c r="G654" s="229"/>
      <c r="H654" s="229"/>
      <c r="I654" s="229"/>
      <c r="J654" s="229"/>
      <c r="K654" s="229"/>
      <c r="L654" s="229"/>
      <c r="M654" s="229"/>
      <c r="N654" s="229"/>
      <c r="O654" s="229"/>
      <c r="P654" s="229"/>
      <c r="Q654" s="229"/>
      <c r="R654" s="229"/>
      <c r="S654" s="229"/>
      <c r="T654" s="229"/>
      <c r="U654" s="229"/>
      <c r="V654" s="229"/>
      <c r="W654" s="229"/>
      <c r="X654" s="229"/>
      <c r="Y654" s="229"/>
      <c r="Z654" s="229"/>
      <c r="AA654" s="229"/>
      <c r="AB654" s="229"/>
      <c r="AC654" s="229"/>
      <c r="AD654" s="229"/>
      <c r="AE654" s="229"/>
      <c r="AF654" s="229"/>
    </row>
    <row r="655" spans="1:32">
      <c r="A655" s="229"/>
      <c r="B655" s="229"/>
      <c r="C655" s="229"/>
      <c r="D655" s="229"/>
      <c r="E655" s="229"/>
      <c r="F655" s="229"/>
      <c r="G655" s="229"/>
      <c r="H655" s="229"/>
      <c r="I655" s="229"/>
      <c r="J655" s="229"/>
      <c r="K655" s="229"/>
      <c r="L655" s="229"/>
      <c r="M655" s="229"/>
      <c r="N655" s="229"/>
      <c r="O655" s="229"/>
      <c r="P655" s="229"/>
      <c r="Q655" s="229"/>
      <c r="R655" s="229"/>
      <c r="S655" s="229"/>
      <c r="T655" s="229"/>
      <c r="U655" s="229"/>
      <c r="V655" s="229"/>
      <c r="W655" s="229"/>
      <c r="X655" s="229"/>
      <c r="Y655" s="229"/>
      <c r="Z655" s="229"/>
      <c r="AA655" s="229"/>
      <c r="AB655" s="229"/>
      <c r="AC655" s="229"/>
      <c r="AD655" s="229"/>
      <c r="AE655" s="229"/>
      <c r="AF655" s="229"/>
    </row>
    <row r="656" spans="1:32">
      <c r="A656" s="229"/>
      <c r="B656" s="229"/>
      <c r="C656" s="229"/>
      <c r="D656" s="229"/>
      <c r="E656" s="229"/>
      <c r="F656" s="229"/>
      <c r="G656" s="229"/>
      <c r="H656" s="229"/>
      <c r="I656" s="229"/>
      <c r="J656" s="229"/>
      <c r="K656" s="229"/>
      <c r="L656" s="229"/>
      <c r="M656" s="229"/>
      <c r="N656" s="229"/>
      <c r="O656" s="229"/>
      <c r="P656" s="229"/>
      <c r="Q656" s="229"/>
      <c r="R656" s="229"/>
      <c r="S656" s="229"/>
      <c r="T656" s="229"/>
      <c r="U656" s="229"/>
      <c r="V656" s="229"/>
      <c r="W656" s="229"/>
      <c r="X656" s="229"/>
      <c r="Y656" s="229"/>
      <c r="Z656" s="229"/>
      <c r="AA656" s="229"/>
      <c r="AB656" s="229"/>
      <c r="AC656" s="229"/>
      <c r="AD656" s="229"/>
      <c r="AE656" s="229"/>
      <c r="AF656" s="229"/>
    </row>
    <row r="657" spans="1:32">
      <c r="A657" s="229"/>
      <c r="B657" s="229"/>
      <c r="C657" s="229"/>
      <c r="D657" s="229"/>
      <c r="E657" s="229"/>
      <c r="F657" s="229"/>
      <c r="G657" s="229"/>
      <c r="H657" s="229"/>
      <c r="I657" s="229"/>
      <c r="J657" s="229"/>
      <c r="K657" s="229"/>
      <c r="L657" s="229"/>
      <c r="M657" s="229"/>
      <c r="N657" s="229"/>
      <c r="O657" s="229"/>
      <c r="P657" s="229"/>
      <c r="Q657" s="229"/>
      <c r="R657" s="229"/>
      <c r="S657" s="229"/>
      <c r="T657" s="229"/>
      <c r="U657" s="229"/>
      <c r="V657" s="229"/>
      <c r="W657" s="229"/>
      <c r="X657" s="229"/>
      <c r="Y657" s="229"/>
      <c r="Z657" s="229"/>
      <c r="AA657" s="229"/>
      <c r="AB657" s="229"/>
      <c r="AC657" s="229"/>
      <c r="AD657" s="229"/>
      <c r="AE657" s="229"/>
      <c r="AF657" s="229"/>
    </row>
    <row r="658" spans="1:32">
      <c r="A658" s="229"/>
      <c r="B658" s="229"/>
      <c r="C658" s="229"/>
      <c r="D658" s="229"/>
      <c r="E658" s="229"/>
      <c r="F658" s="229"/>
      <c r="G658" s="229"/>
      <c r="H658" s="229"/>
      <c r="I658" s="229"/>
      <c r="J658" s="229"/>
      <c r="K658" s="229"/>
      <c r="L658" s="229"/>
      <c r="M658" s="229"/>
      <c r="N658" s="229"/>
      <c r="O658" s="229"/>
      <c r="P658" s="229"/>
      <c r="Q658" s="229"/>
      <c r="R658" s="229"/>
      <c r="S658" s="229"/>
      <c r="T658" s="229"/>
      <c r="U658" s="229"/>
      <c r="V658" s="229"/>
      <c r="W658" s="229"/>
      <c r="X658" s="229"/>
      <c r="Y658" s="229"/>
      <c r="Z658" s="229"/>
      <c r="AA658" s="229"/>
      <c r="AB658" s="229"/>
      <c r="AC658" s="229"/>
      <c r="AD658" s="229"/>
      <c r="AE658" s="229"/>
      <c r="AF658" s="229"/>
    </row>
    <row r="659" spans="1:32">
      <c r="A659" s="229"/>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c r="AA659" s="229"/>
      <c r="AB659" s="229"/>
      <c r="AC659" s="229"/>
      <c r="AD659" s="229"/>
      <c r="AE659" s="229"/>
      <c r="AF659" s="229"/>
    </row>
    <row r="660" spans="1:32">
      <c r="A660" s="229"/>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row>
    <row r="661" spans="1:32">
      <c r="A661" s="229"/>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c r="AA661" s="229"/>
      <c r="AB661" s="229"/>
      <c r="AC661" s="229"/>
      <c r="AD661" s="229"/>
      <c r="AE661" s="229"/>
      <c r="AF661" s="229"/>
    </row>
    <row r="662" spans="1:32">
      <c r="A662" s="229"/>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c r="AA662" s="229"/>
      <c r="AB662" s="229"/>
      <c r="AC662" s="229"/>
      <c r="AD662" s="229"/>
      <c r="AE662" s="229"/>
      <c r="AF662" s="229"/>
    </row>
    <row r="663" spans="1:32">
      <c r="A663" s="229"/>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c r="AA663" s="229"/>
      <c r="AB663" s="229"/>
      <c r="AC663" s="229"/>
      <c r="AD663" s="229"/>
      <c r="AE663" s="229"/>
      <c r="AF663" s="229"/>
    </row>
    <row r="664" spans="1:32">
      <c r="A664" s="229"/>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row>
    <row r="665" spans="1:32">
      <c r="A665" s="229"/>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c r="AA665" s="229"/>
      <c r="AB665" s="229"/>
      <c r="AC665" s="229"/>
      <c r="AD665" s="229"/>
      <c r="AE665" s="229"/>
      <c r="AF665" s="229"/>
    </row>
    <row r="666" spans="1:32">
      <c r="A666" s="229"/>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row>
    <row r="667" spans="1:32">
      <c r="A667" s="229"/>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c r="AA667" s="229"/>
      <c r="AB667" s="229"/>
      <c r="AC667" s="229"/>
      <c r="AD667" s="229"/>
      <c r="AE667" s="229"/>
      <c r="AF667" s="229"/>
    </row>
    <row r="668" spans="1:32">
      <c r="A668" s="229"/>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c r="AA668" s="229"/>
      <c r="AB668" s="229"/>
      <c r="AC668" s="229"/>
      <c r="AD668" s="229"/>
      <c r="AE668" s="229"/>
      <c r="AF668" s="229"/>
    </row>
    <row r="669" spans="1:32">
      <c r="A669" s="229"/>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c r="AA669" s="229"/>
      <c r="AB669" s="229"/>
      <c r="AC669" s="229"/>
      <c r="AD669" s="229"/>
      <c r="AE669" s="229"/>
      <c r="AF669" s="229"/>
    </row>
    <row r="670" spans="1:32">
      <c r="A670" s="229"/>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c r="AA670" s="229"/>
      <c r="AB670" s="229"/>
      <c r="AC670" s="229"/>
      <c r="AD670" s="229"/>
      <c r="AE670" s="229"/>
      <c r="AF670" s="229"/>
    </row>
    <row r="671" spans="1:32">
      <c r="A671" s="229"/>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c r="AA671" s="229"/>
      <c r="AB671" s="229"/>
      <c r="AC671" s="229"/>
      <c r="AD671" s="229"/>
      <c r="AE671" s="229"/>
      <c r="AF671" s="229"/>
    </row>
    <row r="672" spans="1:32">
      <c r="A672" s="229"/>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c r="AA672" s="229"/>
      <c r="AB672" s="229"/>
      <c r="AC672" s="229"/>
      <c r="AD672" s="229"/>
      <c r="AE672" s="229"/>
      <c r="AF672" s="229"/>
    </row>
    <row r="673" spans="1:32">
      <c r="A673" s="229"/>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c r="AA673" s="229"/>
      <c r="AB673" s="229"/>
      <c r="AC673" s="229"/>
      <c r="AD673" s="229"/>
      <c r="AE673" s="229"/>
      <c r="AF673" s="229"/>
    </row>
    <row r="674" spans="1:32">
      <c r="A674" s="229"/>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c r="AA674" s="229"/>
      <c r="AB674" s="229"/>
      <c r="AC674" s="229"/>
      <c r="AD674" s="229"/>
      <c r="AE674" s="229"/>
      <c r="AF674" s="229"/>
    </row>
    <row r="675" spans="1:32">
      <c r="A675" s="229"/>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c r="AA675" s="229"/>
      <c r="AB675" s="229"/>
      <c r="AC675" s="229"/>
      <c r="AD675" s="229"/>
      <c r="AE675" s="229"/>
      <c r="AF675" s="229"/>
    </row>
    <row r="676" spans="1:32">
      <c r="A676" s="229"/>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c r="AA676" s="229"/>
      <c r="AB676" s="229"/>
      <c r="AC676" s="229"/>
      <c r="AD676" s="229"/>
      <c r="AE676" s="229"/>
      <c r="AF676" s="229"/>
    </row>
    <row r="677" spans="1:32">
      <c r="A677" s="229"/>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c r="AA677" s="229"/>
      <c r="AB677" s="229"/>
      <c r="AC677" s="229"/>
      <c r="AD677" s="229"/>
      <c r="AE677" s="229"/>
      <c r="AF677" s="229"/>
    </row>
    <row r="678" spans="1:32">
      <c r="A678" s="229"/>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c r="AA678" s="229"/>
      <c r="AB678" s="229"/>
      <c r="AC678" s="229"/>
      <c r="AD678" s="229"/>
      <c r="AE678" s="229"/>
      <c r="AF678" s="229"/>
    </row>
    <row r="679" spans="1:32">
      <c r="A679" s="229"/>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c r="AA679" s="229"/>
      <c r="AB679" s="229"/>
      <c r="AC679" s="229"/>
      <c r="AD679" s="229"/>
      <c r="AE679" s="229"/>
      <c r="AF679" s="229"/>
    </row>
    <row r="680" spans="1:32">
      <c r="A680" s="229"/>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c r="AA680" s="229"/>
      <c r="AB680" s="229"/>
      <c r="AC680" s="229"/>
      <c r="AD680" s="229"/>
      <c r="AE680" s="229"/>
      <c r="AF680" s="229"/>
    </row>
    <row r="681" spans="1:32">
      <c r="A681" s="229"/>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c r="AA681" s="229"/>
      <c r="AB681" s="229"/>
      <c r="AC681" s="229"/>
      <c r="AD681" s="229"/>
      <c r="AE681" s="229"/>
      <c r="AF681" s="229"/>
    </row>
    <row r="682" spans="1:32">
      <c r="A682" s="229"/>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c r="AA682" s="229"/>
      <c r="AB682" s="229"/>
      <c r="AC682" s="229"/>
      <c r="AD682" s="229"/>
      <c r="AE682" s="229"/>
      <c r="AF682" s="229"/>
    </row>
    <row r="683" spans="1:32">
      <c r="A683" s="229"/>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row>
    <row r="684" spans="1:32">
      <c r="A684" s="229"/>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c r="AA684" s="229"/>
      <c r="AB684" s="229"/>
      <c r="AC684" s="229"/>
      <c r="AD684" s="229"/>
      <c r="AE684" s="229"/>
      <c r="AF684" s="229"/>
    </row>
    <row r="685" spans="1:32">
      <c r="A685" s="229"/>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c r="AA685" s="229"/>
      <c r="AB685" s="229"/>
      <c r="AC685" s="229"/>
      <c r="AD685" s="229"/>
      <c r="AE685" s="229"/>
      <c r="AF685" s="229"/>
    </row>
    <row r="686" spans="1:32">
      <c r="A686" s="229"/>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row>
    <row r="687" spans="1:32">
      <c r="A687" s="229"/>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c r="AA687" s="229"/>
      <c r="AB687" s="229"/>
      <c r="AC687" s="229"/>
      <c r="AD687" s="229"/>
      <c r="AE687" s="229"/>
      <c r="AF687" s="229"/>
    </row>
    <row r="688" spans="1:32">
      <c r="A688" s="229"/>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c r="AA688" s="229"/>
      <c r="AB688" s="229"/>
      <c r="AC688" s="229"/>
      <c r="AD688" s="229"/>
      <c r="AE688" s="229"/>
      <c r="AF688" s="229"/>
    </row>
    <row r="689" spans="1:32">
      <c r="A689" s="229"/>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row>
    <row r="690" spans="1:32">
      <c r="A690" s="229"/>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c r="AA690" s="229"/>
      <c r="AB690" s="229"/>
      <c r="AC690" s="229"/>
      <c r="AD690" s="229"/>
      <c r="AE690" s="229"/>
      <c r="AF690" s="229"/>
    </row>
    <row r="691" spans="1:32">
      <c r="A691" s="229"/>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c r="AA691" s="229"/>
      <c r="AB691" s="229"/>
      <c r="AC691" s="229"/>
      <c r="AD691" s="229"/>
      <c r="AE691" s="229"/>
      <c r="AF691" s="229"/>
    </row>
    <row r="692" spans="1:32">
      <c r="A692" s="229"/>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c r="AA692" s="229"/>
      <c r="AB692" s="229"/>
      <c r="AC692" s="229"/>
      <c r="AD692" s="229"/>
      <c r="AE692" s="229"/>
      <c r="AF692" s="229"/>
    </row>
    <row r="693" spans="1:32">
      <c r="A693" s="229"/>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c r="AA693" s="229"/>
      <c r="AB693" s="229"/>
      <c r="AC693" s="229"/>
      <c r="AD693" s="229"/>
      <c r="AE693" s="229"/>
      <c r="AF693" s="229"/>
    </row>
    <row r="694" spans="1:32">
      <c r="A694" s="229"/>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c r="AA694" s="229"/>
      <c r="AB694" s="229"/>
      <c r="AC694" s="229"/>
      <c r="AD694" s="229"/>
      <c r="AE694" s="229"/>
      <c r="AF694" s="229"/>
    </row>
    <row r="695" spans="1:32">
      <c r="A695" s="229"/>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c r="AA695" s="229"/>
      <c r="AB695" s="229"/>
      <c r="AC695" s="229"/>
      <c r="AD695" s="229"/>
      <c r="AE695" s="229"/>
      <c r="AF695" s="229"/>
    </row>
    <row r="696" spans="1:32">
      <c r="A696" s="229"/>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row>
    <row r="697" spans="1:32">
      <c r="A697" s="229"/>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c r="AA697" s="229"/>
      <c r="AB697" s="229"/>
      <c r="AC697" s="229"/>
      <c r="AD697" s="229"/>
      <c r="AE697" s="229"/>
      <c r="AF697" s="229"/>
    </row>
    <row r="698" spans="1:32">
      <c r="A698" s="229"/>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c r="AA698" s="229"/>
      <c r="AB698" s="229"/>
      <c r="AC698" s="229"/>
      <c r="AD698" s="229"/>
      <c r="AE698" s="229"/>
      <c r="AF698" s="229"/>
    </row>
    <row r="699" spans="1:32">
      <c r="A699" s="229"/>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c r="AA699" s="229"/>
      <c r="AB699" s="229"/>
      <c r="AC699" s="229"/>
      <c r="AD699" s="229"/>
      <c r="AE699" s="229"/>
      <c r="AF699" s="229"/>
    </row>
    <row r="700" spans="1:32">
      <c r="A700" s="229"/>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c r="AA700" s="229"/>
      <c r="AB700" s="229"/>
      <c r="AC700" s="229"/>
      <c r="AD700" s="229"/>
      <c r="AE700" s="229"/>
      <c r="AF700" s="229"/>
    </row>
    <row r="701" spans="1:32">
      <c r="A701" s="229"/>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c r="AA701" s="229"/>
      <c r="AB701" s="229"/>
      <c r="AC701" s="229"/>
      <c r="AD701" s="229"/>
      <c r="AE701" s="229"/>
      <c r="AF701" s="229"/>
    </row>
    <row r="702" spans="1:32">
      <c r="A702" s="229"/>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c r="AA702" s="229"/>
      <c r="AB702" s="229"/>
      <c r="AC702" s="229"/>
      <c r="AD702" s="229"/>
      <c r="AE702" s="229"/>
      <c r="AF702" s="229"/>
    </row>
    <row r="703" spans="1:32">
      <c r="A703" s="229"/>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c r="AA703" s="229"/>
      <c r="AB703" s="229"/>
      <c r="AC703" s="229"/>
      <c r="AD703" s="229"/>
      <c r="AE703" s="229"/>
      <c r="AF703" s="229"/>
    </row>
    <row r="704" spans="1:32">
      <c r="A704" s="229"/>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c r="AA704" s="229"/>
      <c r="AB704" s="229"/>
      <c r="AC704" s="229"/>
      <c r="AD704" s="229"/>
      <c r="AE704" s="229"/>
      <c r="AF704" s="229"/>
    </row>
    <row r="705" spans="1:32">
      <c r="A705" s="229"/>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c r="AA705" s="229"/>
      <c r="AB705" s="229"/>
      <c r="AC705" s="229"/>
      <c r="AD705" s="229"/>
      <c r="AE705" s="229"/>
      <c r="AF705" s="229"/>
    </row>
    <row r="706" spans="1:32">
      <c r="A706" s="229"/>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c r="AA706" s="229"/>
      <c r="AB706" s="229"/>
      <c r="AC706" s="229"/>
      <c r="AD706" s="229"/>
      <c r="AE706" s="229"/>
      <c r="AF706" s="229"/>
    </row>
    <row r="707" spans="1:32">
      <c r="A707" s="229"/>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c r="AB707" s="229"/>
      <c r="AC707" s="229"/>
      <c r="AD707" s="229"/>
      <c r="AE707" s="229"/>
      <c r="AF707" s="229"/>
    </row>
    <row r="708" spans="1:32">
      <c r="A708" s="229"/>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c r="AA708" s="229"/>
      <c r="AB708" s="229"/>
      <c r="AC708" s="229"/>
      <c r="AD708" s="229"/>
      <c r="AE708" s="229"/>
      <c r="AF708" s="229"/>
    </row>
    <row r="709" spans="1:32">
      <c r="A709" s="229"/>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c r="AA709" s="229"/>
      <c r="AB709" s="229"/>
      <c r="AC709" s="229"/>
      <c r="AD709" s="229"/>
      <c r="AE709" s="229"/>
      <c r="AF709" s="229"/>
    </row>
    <row r="710" spans="1:32">
      <c r="A710" s="229"/>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row>
    <row r="711" spans="1:32">
      <c r="A711" s="229"/>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c r="AA711" s="229"/>
      <c r="AB711" s="229"/>
      <c r="AC711" s="229"/>
      <c r="AD711" s="229"/>
      <c r="AE711" s="229"/>
      <c r="AF711" s="229"/>
    </row>
    <row r="712" spans="1:32">
      <c r="A712" s="229"/>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c r="AA712" s="229"/>
      <c r="AB712" s="229"/>
      <c r="AC712" s="229"/>
      <c r="AD712" s="229"/>
      <c r="AE712" s="229"/>
      <c r="AF712" s="229"/>
    </row>
    <row r="713" spans="1:32">
      <c r="A713" s="229"/>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row>
    <row r="714" spans="1:32">
      <c r="A714" s="229"/>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c r="AA714" s="229"/>
      <c r="AB714" s="229"/>
      <c r="AC714" s="229"/>
      <c r="AD714" s="229"/>
      <c r="AE714" s="229"/>
      <c r="AF714" s="229"/>
    </row>
    <row r="715" spans="1:32">
      <c r="A715" s="229"/>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c r="AA715" s="229"/>
      <c r="AB715" s="229"/>
      <c r="AC715" s="229"/>
      <c r="AD715" s="229"/>
      <c r="AE715" s="229"/>
      <c r="AF715" s="229"/>
    </row>
    <row r="716" spans="1:32">
      <c r="A716" s="229"/>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c r="AA716" s="229"/>
      <c r="AB716" s="229"/>
      <c r="AC716" s="229"/>
      <c r="AD716" s="229"/>
      <c r="AE716" s="229"/>
      <c r="AF716" s="229"/>
    </row>
    <row r="717" spans="1:32">
      <c r="A717" s="229"/>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c r="AA717" s="229"/>
      <c r="AB717" s="229"/>
      <c r="AC717" s="229"/>
      <c r="AD717" s="229"/>
      <c r="AE717" s="229"/>
      <c r="AF717" s="229"/>
    </row>
    <row r="718" spans="1:32">
      <c r="A718" s="229"/>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c r="AA718" s="229"/>
      <c r="AB718" s="229"/>
      <c r="AC718" s="229"/>
      <c r="AD718" s="229"/>
      <c r="AE718" s="229"/>
      <c r="AF718" s="229"/>
    </row>
    <row r="719" spans="1:32">
      <c r="A719" s="229"/>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c r="AB719" s="229"/>
      <c r="AC719" s="229"/>
      <c r="AD719" s="229"/>
      <c r="AE719" s="229"/>
      <c r="AF719" s="229"/>
    </row>
    <row r="720" spans="1:32">
      <c r="A720" s="229"/>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c r="AA720" s="229"/>
      <c r="AB720" s="229"/>
      <c r="AC720" s="229"/>
      <c r="AD720" s="229"/>
      <c r="AE720" s="229"/>
      <c r="AF720" s="229"/>
    </row>
    <row r="721" spans="1:32">
      <c r="A721" s="229"/>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c r="AA721" s="229"/>
      <c r="AB721" s="229"/>
      <c r="AC721" s="229"/>
      <c r="AD721" s="229"/>
      <c r="AE721" s="229"/>
      <c r="AF721" s="229"/>
    </row>
    <row r="722" spans="1:32">
      <c r="A722" s="229"/>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c r="AA722" s="229"/>
      <c r="AB722" s="229"/>
      <c r="AC722" s="229"/>
      <c r="AD722" s="229"/>
      <c r="AE722" s="229"/>
      <c r="AF722" s="229"/>
    </row>
    <row r="723" spans="1:32">
      <c r="A723" s="229"/>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c r="AA723" s="229"/>
      <c r="AB723" s="229"/>
      <c r="AC723" s="229"/>
      <c r="AD723" s="229"/>
      <c r="AE723" s="229"/>
      <c r="AF723" s="229"/>
    </row>
    <row r="724" spans="1:32">
      <c r="A724" s="229"/>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c r="AA724" s="229"/>
      <c r="AB724" s="229"/>
      <c r="AC724" s="229"/>
      <c r="AD724" s="229"/>
      <c r="AE724" s="229"/>
      <c r="AF724" s="229"/>
    </row>
    <row r="725" spans="1:32">
      <c r="A725" s="229"/>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c r="AA725" s="229"/>
      <c r="AB725" s="229"/>
      <c r="AC725" s="229"/>
      <c r="AD725" s="229"/>
      <c r="AE725" s="229"/>
      <c r="AF725" s="229"/>
    </row>
    <row r="726" spans="1:32">
      <c r="A726" s="229"/>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c r="AA726" s="229"/>
      <c r="AB726" s="229"/>
      <c r="AC726" s="229"/>
      <c r="AD726" s="229"/>
      <c r="AE726" s="229"/>
      <c r="AF726" s="229"/>
    </row>
    <row r="727" spans="1:32">
      <c r="A727" s="229"/>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c r="AA727" s="229"/>
      <c r="AB727" s="229"/>
      <c r="AC727" s="229"/>
      <c r="AD727" s="229"/>
      <c r="AE727" s="229"/>
      <c r="AF727" s="229"/>
    </row>
    <row r="728" spans="1:32">
      <c r="A728" s="229"/>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c r="AA728" s="229"/>
      <c r="AB728" s="229"/>
      <c r="AC728" s="229"/>
      <c r="AD728" s="229"/>
      <c r="AE728" s="229"/>
      <c r="AF728" s="229"/>
    </row>
    <row r="729" spans="1:32">
      <c r="A729" s="229"/>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c r="AA729" s="229"/>
      <c r="AB729" s="229"/>
      <c r="AC729" s="229"/>
      <c r="AD729" s="229"/>
      <c r="AE729" s="229"/>
      <c r="AF729" s="229"/>
    </row>
    <row r="730" spans="1:32">
      <c r="A730" s="229"/>
      <c r="B730" s="229"/>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229"/>
      <c r="AA730" s="229"/>
      <c r="AB730" s="229"/>
      <c r="AC730" s="229"/>
      <c r="AD730" s="229"/>
      <c r="AE730" s="229"/>
      <c r="AF730" s="229"/>
    </row>
    <row r="731" spans="1:32">
      <c r="A731" s="229"/>
      <c r="B731" s="229"/>
      <c r="C731" s="229"/>
      <c r="D731" s="229"/>
      <c r="E731" s="229"/>
      <c r="F731" s="229"/>
      <c r="G731" s="229"/>
      <c r="H731" s="229"/>
      <c r="I731" s="229"/>
      <c r="J731" s="229"/>
      <c r="K731" s="229"/>
      <c r="L731" s="229"/>
      <c r="M731" s="229"/>
      <c r="N731" s="229"/>
      <c r="O731" s="229"/>
      <c r="P731" s="229"/>
      <c r="Q731" s="229"/>
      <c r="R731" s="229"/>
      <c r="S731" s="229"/>
      <c r="T731" s="229"/>
      <c r="U731" s="229"/>
      <c r="V731" s="229"/>
      <c r="W731" s="229"/>
      <c r="X731" s="229"/>
      <c r="Y731" s="229"/>
      <c r="Z731" s="229"/>
      <c r="AA731" s="229"/>
      <c r="AB731" s="229"/>
      <c r="AC731" s="229"/>
      <c r="AD731" s="229"/>
      <c r="AE731" s="229"/>
      <c r="AF731" s="229"/>
    </row>
    <row r="732" spans="1:32">
      <c r="A732" s="229"/>
      <c r="B732" s="229"/>
      <c r="C732" s="229"/>
      <c r="D732" s="229"/>
      <c r="E732" s="229"/>
      <c r="F732" s="229"/>
      <c r="G732" s="229"/>
      <c r="H732" s="229"/>
      <c r="I732" s="229"/>
      <c r="J732" s="229"/>
      <c r="K732" s="229"/>
      <c r="L732" s="229"/>
      <c r="M732" s="229"/>
      <c r="N732" s="229"/>
      <c r="O732" s="229"/>
      <c r="P732" s="229"/>
      <c r="Q732" s="229"/>
      <c r="R732" s="229"/>
      <c r="S732" s="229"/>
      <c r="T732" s="229"/>
      <c r="U732" s="229"/>
      <c r="V732" s="229"/>
      <c r="W732" s="229"/>
      <c r="X732" s="229"/>
      <c r="Y732" s="229"/>
      <c r="Z732" s="229"/>
      <c r="AA732" s="229"/>
      <c r="AB732" s="229"/>
      <c r="AC732" s="229"/>
      <c r="AD732" s="229"/>
      <c r="AE732" s="229"/>
      <c r="AF732" s="229"/>
    </row>
    <row r="733" spans="1:32">
      <c r="A733" s="229"/>
      <c r="B733" s="229"/>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c r="AA733" s="229"/>
      <c r="AB733" s="229"/>
      <c r="AC733" s="229"/>
      <c r="AD733" s="229"/>
      <c r="AE733" s="229"/>
      <c r="AF733" s="229"/>
    </row>
    <row r="734" spans="1:32">
      <c r="A734" s="229"/>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c r="AA734" s="229"/>
      <c r="AB734" s="229"/>
      <c r="AC734" s="229"/>
      <c r="AD734" s="229"/>
      <c r="AE734" s="229"/>
      <c r="AF734" s="229"/>
    </row>
    <row r="735" spans="1:32">
      <c r="A735" s="229"/>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c r="AA735" s="229"/>
      <c r="AB735" s="229"/>
      <c r="AC735" s="229"/>
      <c r="AD735" s="229"/>
      <c r="AE735" s="229"/>
      <c r="AF735" s="229"/>
    </row>
    <row r="736" spans="1:32">
      <c r="A736" s="229"/>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c r="AA736" s="229"/>
      <c r="AB736" s="229"/>
      <c r="AC736" s="229"/>
      <c r="AD736" s="229"/>
      <c r="AE736" s="229"/>
      <c r="AF736" s="229"/>
    </row>
    <row r="737" spans="1:32">
      <c r="A737" s="229"/>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c r="AA737" s="229"/>
      <c r="AB737" s="229"/>
      <c r="AC737" s="229"/>
      <c r="AD737" s="229"/>
      <c r="AE737" s="229"/>
      <c r="AF737" s="229"/>
    </row>
    <row r="738" spans="1:32">
      <c r="A738" s="229"/>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c r="AA738" s="229"/>
      <c r="AB738" s="229"/>
      <c r="AC738" s="229"/>
      <c r="AD738" s="229"/>
      <c r="AE738" s="229"/>
      <c r="AF738" s="229"/>
    </row>
    <row r="739" spans="1:32">
      <c r="A739" s="229"/>
      <c r="B739" s="229"/>
      <c r="C739" s="229"/>
      <c r="D739" s="229"/>
      <c r="E739" s="229"/>
      <c r="F739" s="229"/>
      <c r="G739" s="229"/>
      <c r="H739" s="229"/>
      <c r="I739" s="229"/>
      <c r="J739" s="229"/>
      <c r="K739" s="229"/>
      <c r="L739" s="229"/>
      <c r="M739" s="229"/>
      <c r="N739" s="229"/>
      <c r="O739" s="229"/>
      <c r="P739" s="229"/>
      <c r="Q739" s="229"/>
      <c r="R739" s="229"/>
      <c r="S739" s="229"/>
      <c r="T739" s="229"/>
      <c r="U739" s="229"/>
      <c r="V739" s="229"/>
      <c r="W739" s="229"/>
      <c r="X739" s="229"/>
      <c r="Y739" s="229"/>
      <c r="Z739" s="229"/>
      <c r="AA739" s="229"/>
      <c r="AB739" s="229"/>
      <c r="AC739" s="229"/>
      <c r="AD739" s="229"/>
      <c r="AE739" s="229"/>
      <c r="AF739" s="229"/>
    </row>
    <row r="740" spans="1:32">
      <c r="A740" s="229"/>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row>
    <row r="741" spans="1:32">
      <c r="A741" s="229"/>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row>
    <row r="742" spans="1:32">
      <c r="A742" s="229"/>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row>
    <row r="743" spans="1:32">
      <c r="A743" s="229"/>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c r="AA743" s="229"/>
      <c r="AB743" s="229"/>
      <c r="AC743" s="229"/>
      <c r="AD743" s="229"/>
      <c r="AE743" s="229"/>
      <c r="AF743" s="229"/>
    </row>
    <row r="744" spans="1:32">
      <c r="A744" s="229"/>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c r="AA744" s="229"/>
      <c r="AB744" s="229"/>
      <c r="AC744" s="229"/>
      <c r="AD744" s="229"/>
      <c r="AE744" s="229"/>
      <c r="AF744" s="229"/>
    </row>
    <row r="745" spans="1:32">
      <c r="A745" s="229"/>
      <c r="B745" s="229"/>
      <c r="C745" s="229"/>
      <c r="D745" s="229"/>
      <c r="E745" s="229"/>
      <c r="F745" s="229"/>
      <c r="G745" s="229"/>
      <c r="H745" s="229"/>
      <c r="I745" s="229"/>
      <c r="J745" s="229"/>
      <c r="K745" s="229"/>
      <c r="L745" s="229"/>
      <c r="M745" s="229"/>
      <c r="N745" s="229"/>
      <c r="O745" s="229"/>
      <c r="P745" s="229"/>
      <c r="Q745" s="229"/>
      <c r="R745" s="229"/>
      <c r="S745" s="229"/>
      <c r="T745" s="229"/>
      <c r="U745" s="229"/>
      <c r="V745" s="229"/>
      <c r="W745" s="229"/>
      <c r="X745" s="229"/>
      <c r="Y745" s="229"/>
      <c r="Z745" s="229"/>
      <c r="AA745" s="229"/>
      <c r="AB745" s="229"/>
      <c r="AC745" s="229"/>
      <c r="AD745" s="229"/>
      <c r="AE745" s="229"/>
      <c r="AF745" s="229"/>
    </row>
    <row r="746" spans="1:32">
      <c r="A746" s="229"/>
      <c r="B746" s="229"/>
      <c r="C746" s="229"/>
      <c r="D746" s="229"/>
      <c r="E746" s="229"/>
      <c r="F746" s="229"/>
      <c r="G746" s="229"/>
      <c r="H746" s="229"/>
      <c r="I746" s="229"/>
      <c r="J746" s="229"/>
      <c r="K746" s="229"/>
      <c r="L746" s="229"/>
      <c r="M746" s="229"/>
      <c r="N746" s="229"/>
      <c r="O746" s="229"/>
      <c r="P746" s="229"/>
      <c r="Q746" s="229"/>
      <c r="R746" s="229"/>
      <c r="S746" s="229"/>
      <c r="T746" s="229"/>
      <c r="U746" s="229"/>
      <c r="V746" s="229"/>
      <c r="W746" s="229"/>
      <c r="X746" s="229"/>
      <c r="Y746" s="229"/>
      <c r="Z746" s="229"/>
      <c r="AA746" s="229"/>
      <c r="AB746" s="229"/>
      <c r="AC746" s="229"/>
      <c r="AD746" s="229"/>
      <c r="AE746" s="229"/>
      <c r="AF746" s="229"/>
    </row>
    <row r="747" spans="1:32">
      <c r="A747" s="229"/>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c r="AA747" s="229"/>
      <c r="AB747" s="229"/>
      <c r="AC747" s="229"/>
      <c r="AD747" s="229"/>
      <c r="AE747" s="229"/>
      <c r="AF747" s="229"/>
    </row>
    <row r="748" spans="1:32">
      <c r="A748" s="229"/>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c r="AA748" s="229"/>
      <c r="AB748" s="229"/>
      <c r="AC748" s="229"/>
      <c r="AD748" s="229"/>
      <c r="AE748" s="229"/>
      <c r="AF748" s="229"/>
    </row>
    <row r="749" spans="1:32">
      <c r="A749" s="229"/>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c r="AA749" s="229"/>
      <c r="AB749" s="229"/>
      <c r="AC749" s="229"/>
      <c r="AD749" s="229"/>
      <c r="AE749" s="229"/>
      <c r="AF749" s="229"/>
    </row>
    <row r="750" spans="1:32">
      <c r="A750" s="229"/>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c r="AA750" s="229"/>
      <c r="AB750" s="229"/>
      <c r="AC750" s="229"/>
      <c r="AD750" s="229"/>
      <c r="AE750" s="229"/>
      <c r="AF750" s="229"/>
    </row>
    <row r="751" spans="1:32">
      <c r="A751" s="229"/>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c r="AA751" s="229"/>
      <c r="AB751" s="229"/>
      <c r="AC751" s="229"/>
      <c r="AD751" s="229"/>
      <c r="AE751" s="229"/>
      <c r="AF751" s="229"/>
    </row>
    <row r="752" spans="1:32">
      <c r="A752" s="229"/>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c r="AA752" s="229"/>
      <c r="AB752" s="229"/>
      <c r="AC752" s="229"/>
      <c r="AD752" s="229"/>
      <c r="AE752" s="229"/>
      <c r="AF752" s="229"/>
    </row>
    <row r="753" spans="1:32">
      <c r="A753" s="229"/>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c r="AB753" s="229"/>
      <c r="AC753" s="229"/>
      <c r="AD753" s="229"/>
      <c r="AE753" s="229"/>
      <c r="AF753" s="229"/>
    </row>
    <row r="754" spans="1:32">
      <c r="A754" s="229"/>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c r="AA754" s="229"/>
      <c r="AB754" s="229"/>
      <c r="AC754" s="229"/>
      <c r="AD754" s="229"/>
      <c r="AE754" s="229"/>
      <c r="AF754" s="229"/>
    </row>
    <row r="755" spans="1:32">
      <c r="A755" s="229"/>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c r="AA755" s="229"/>
      <c r="AB755" s="229"/>
      <c r="AC755" s="229"/>
      <c r="AD755" s="229"/>
      <c r="AE755" s="229"/>
      <c r="AF755" s="229"/>
    </row>
    <row r="756" spans="1:32">
      <c r="A756" s="229"/>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c r="AA756" s="229"/>
      <c r="AB756" s="229"/>
      <c r="AC756" s="229"/>
      <c r="AD756" s="229"/>
      <c r="AE756" s="229"/>
      <c r="AF756" s="229"/>
    </row>
    <row r="757" spans="1:32">
      <c r="A757" s="229"/>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row>
    <row r="758" spans="1:32">
      <c r="A758" s="229"/>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row>
    <row r="759" spans="1:32">
      <c r="A759" s="229"/>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row>
    <row r="760" spans="1:32">
      <c r="A760" s="229"/>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row>
    <row r="761" spans="1:32">
      <c r="A761" s="229"/>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c r="AA761" s="229"/>
      <c r="AB761" s="229"/>
      <c r="AC761" s="229"/>
      <c r="AD761" s="229"/>
      <c r="AE761" s="229"/>
      <c r="AF761" s="229"/>
    </row>
    <row r="762" spans="1:32">
      <c r="A762" s="229"/>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c r="AA762" s="229"/>
      <c r="AB762" s="229"/>
      <c r="AC762" s="229"/>
      <c r="AD762" s="229"/>
      <c r="AE762" s="229"/>
      <c r="AF762" s="229"/>
    </row>
    <row r="763" spans="1:32">
      <c r="A763" s="229"/>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c r="AA763" s="229"/>
      <c r="AB763" s="229"/>
      <c r="AC763" s="229"/>
      <c r="AD763" s="229"/>
      <c r="AE763" s="229"/>
      <c r="AF763" s="229"/>
    </row>
    <row r="764" spans="1:32">
      <c r="A764" s="229"/>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c r="AA764" s="229"/>
      <c r="AB764" s="229"/>
      <c r="AC764" s="229"/>
      <c r="AD764" s="229"/>
      <c r="AE764" s="229"/>
      <c r="AF764" s="229"/>
    </row>
    <row r="765" spans="1:32">
      <c r="A765" s="229"/>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c r="AA765" s="229"/>
      <c r="AB765" s="229"/>
      <c r="AC765" s="229"/>
      <c r="AD765" s="229"/>
      <c r="AE765" s="229"/>
      <c r="AF765" s="229"/>
    </row>
    <row r="766" spans="1:32">
      <c r="A766" s="229"/>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c r="AA766" s="229"/>
      <c r="AB766" s="229"/>
      <c r="AC766" s="229"/>
      <c r="AD766" s="229"/>
      <c r="AE766" s="229"/>
      <c r="AF766" s="229"/>
    </row>
    <row r="767" spans="1:32">
      <c r="A767" s="229"/>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c r="AA767" s="229"/>
      <c r="AB767" s="229"/>
      <c r="AC767" s="229"/>
      <c r="AD767" s="229"/>
      <c r="AE767" s="229"/>
      <c r="AF767" s="229"/>
    </row>
    <row r="768" spans="1:32">
      <c r="A768" s="229"/>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c r="AA768" s="229"/>
      <c r="AB768" s="229"/>
      <c r="AC768" s="229"/>
      <c r="AD768" s="229"/>
      <c r="AE768" s="229"/>
      <c r="AF768" s="229"/>
    </row>
    <row r="769" spans="1:32">
      <c r="A769" s="229"/>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c r="AA769" s="229"/>
      <c r="AB769" s="229"/>
      <c r="AC769" s="229"/>
      <c r="AD769" s="229"/>
      <c r="AE769" s="229"/>
      <c r="AF769" s="229"/>
    </row>
    <row r="770" spans="1:32">
      <c r="A770" s="229"/>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row>
    <row r="771" spans="1:32">
      <c r="A771" s="229"/>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c r="AA771" s="229"/>
      <c r="AB771" s="229"/>
      <c r="AC771" s="229"/>
      <c r="AD771" s="229"/>
      <c r="AE771" s="229"/>
      <c r="AF771" s="229"/>
    </row>
    <row r="772" spans="1:32">
      <c r="A772" s="229"/>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c r="AA772" s="229"/>
      <c r="AB772" s="229"/>
      <c r="AC772" s="229"/>
      <c r="AD772" s="229"/>
      <c r="AE772" s="229"/>
      <c r="AF772" s="229"/>
    </row>
    <row r="773" spans="1:32">
      <c r="A773" s="229"/>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c r="AA773" s="229"/>
      <c r="AB773" s="229"/>
      <c r="AC773" s="229"/>
      <c r="AD773" s="229"/>
      <c r="AE773" s="229"/>
      <c r="AF773" s="229"/>
    </row>
    <row r="774" spans="1:32">
      <c r="A774" s="229"/>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c r="AA774" s="229"/>
      <c r="AB774" s="229"/>
      <c r="AC774" s="229"/>
      <c r="AD774" s="229"/>
      <c r="AE774" s="229"/>
      <c r="AF774" s="229"/>
    </row>
    <row r="775" spans="1:32">
      <c r="A775" s="229"/>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c r="AA775" s="229"/>
      <c r="AB775" s="229"/>
      <c r="AC775" s="229"/>
      <c r="AD775" s="229"/>
      <c r="AE775" s="229"/>
      <c r="AF775" s="229"/>
    </row>
    <row r="776" spans="1:32">
      <c r="A776" s="229"/>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row>
    <row r="777" spans="1:32">
      <c r="A777" s="229"/>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c r="AA777" s="229"/>
      <c r="AB777" s="229"/>
      <c r="AC777" s="229"/>
      <c r="AD777" s="229"/>
      <c r="AE777" s="229"/>
      <c r="AF777" s="229"/>
    </row>
    <row r="778" spans="1:32">
      <c r="A778" s="229"/>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c r="AA778" s="229"/>
      <c r="AB778" s="229"/>
      <c r="AC778" s="229"/>
      <c r="AD778" s="229"/>
      <c r="AE778" s="229"/>
      <c r="AF778" s="229"/>
    </row>
    <row r="779" spans="1:32">
      <c r="A779" s="229"/>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c r="AA779" s="229"/>
      <c r="AB779" s="229"/>
      <c r="AC779" s="229"/>
      <c r="AD779" s="229"/>
      <c r="AE779" s="229"/>
      <c r="AF779" s="229"/>
    </row>
    <row r="780" spans="1:32">
      <c r="A780" s="229"/>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c r="AA780" s="229"/>
      <c r="AB780" s="229"/>
      <c r="AC780" s="229"/>
      <c r="AD780" s="229"/>
      <c r="AE780" s="229"/>
      <c r="AF780" s="229"/>
    </row>
    <row r="781" spans="1:32">
      <c r="A781" s="229"/>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c r="AA781" s="229"/>
      <c r="AB781" s="229"/>
      <c r="AC781" s="229"/>
      <c r="AD781" s="229"/>
      <c r="AE781" s="229"/>
      <c r="AF781" s="229"/>
    </row>
    <row r="782" spans="1:32">
      <c r="A782" s="229"/>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c r="AA782" s="229"/>
      <c r="AB782" s="229"/>
      <c r="AC782" s="229"/>
      <c r="AD782" s="229"/>
      <c r="AE782" s="229"/>
      <c r="AF782" s="229"/>
    </row>
    <row r="783" spans="1:32">
      <c r="A783" s="229"/>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c r="AA783" s="229"/>
      <c r="AB783" s="229"/>
      <c r="AC783" s="229"/>
      <c r="AD783" s="229"/>
      <c r="AE783" s="229"/>
      <c r="AF783" s="229"/>
    </row>
    <row r="784" spans="1:32">
      <c r="A784" s="229"/>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c r="AB784" s="229"/>
      <c r="AC784" s="229"/>
      <c r="AD784" s="229"/>
      <c r="AE784" s="229"/>
      <c r="AF784" s="229"/>
    </row>
    <row r="785" spans="1:32">
      <c r="A785" s="229"/>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c r="AA785" s="229"/>
      <c r="AB785" s="229"/>
      <c r="AC785" s="229"/>
      <c r="AD785" s="229"/>
      <c r="AE785" s="229"/>
      <c r="AF785" s="229"/>
    </row>
    <row r="786" spans="1:32">
      <c r="A786" s="229"/>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row>
    <row r="787" spans="1:32">
      <c r="A787" s="229"/>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row>
    <row r="788" spans="1:32">
      <c r="A788" s="229"/>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c r="AA788" s="229"/>
      <c r="AB788" s="229"/>
      <c r="AC788" s="229"/>
      <c r="AD788" s="229"/>
      <c r="AE788" s="229"/>
      <c r="AF788" s="229"/>
    </row>
    <row r="789" spans="1:32">
      <c r="A789" s="229"/>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c r="AA789" s="229"/>
      <c r="AB789" s="229"/>
      <c r="AC789" s="229"/>
      <c r="AD789" s="229"/>
      <c r="AE789" s="229"/>
      <c r="AF789" s="229"/>
    </row>
    <row r="790" spans="1:32">
      <c r="A790" s="229"/>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c r="AA790" s="229"/>
      <c r="AB790" s="229"/>
      <c r="AC790" s="229"/>
      <c r="AD790" s="229"/>
      <c r="AE790" s="229"/>
      <c r="AF790" s="229"/>
    </row>
    <row r="791" spans="1:32">
      <c r="A791" s="229"/>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c r="AA791" s="229"/>
      <c r="AB791" s="229"/>
      <c r="AC791" s="229"/>
      <c r="AD791" s="229"/>
      <c r="AE791" s="229"/>
      <c r="AF791" s="229"/>
    </row>
    <row r="792" spans="1:32">
      <c r="A792" s="229"/>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row>
    <row r="793" spans="1:32">
      <c r="A793" s="229"/>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row>
    <row r="794" spans="1:32">
      <c r="A794" s="229"/>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row>
    <row r="795" spans="1:32">
      <c r="A795" s="229"/>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c r="AA795" s="229"/>
      <c r="AB795" s="229"/>
      <c r="AC795" s="229"/>
      <c r="AD795" s="229"/>
      <c r="AE795" s="229"/>
      <c r="AF795" s="229"/>
    </row>
    <row r="796" spans="1:32">
      <c r="A796" s="229"/>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c r="AA796" s="229"/>
      <c r="AB796" s="229"/>
      <c r="AC796" s="229"/>
      <c r="AD796" s="229"/>
      <c r="AE796" s="229"/>
      <c r="AF796" s="229"/>
    </row>
    <row r="797" spans="1:32">
      <c r="A797" s="229"/>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c r="AA797" s="229"/>
      <c r="AB797" s="229"/>
      <c r="AC797" s="229"/>
      <c r="AD797" s="229"/>
      <c r="AE797" s="229"/>
      <c r="AF797" s="229"/>
    </row>
    <row r="798" spans="1:32">
      <c r="A798" s="229"/>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c r="AA798" s="229"/>
      <c r="AB798" s="229"/>
      <c r="AC798" s="229"/>
      <c r="AD798" s="229"/>
      <c r="AE798" s="229"/>
      <c r="AF798" s="229"/>
    </row>
    <row r="799" spans="1:32">
      <c r="A799" s="229"/>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row>
    <row r="800" spans="1:32">
      <c r="A800" s="229"/>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row>
    <row r="801" spans="1:32">
      <c r="A801" s="229"/>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c r="AA801" s="229"/>
      <c r="AB801" s="229"/>
      <c r="AC801" s="229"/>
      <c r="AD801" s="229"/>
      <c r="AE801" s="229"/>
      <c r="AF801" s="229"/>
    </row>
    <row r="802" spans="1:32">
      <c r="A802" s="229"/>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c r="AA802" s="229"/>
      <c r="AB802" s="229"/>
      <c r="AC802" s="229"/>
      <c r="AD802" s="229"/>
      <c r="AE802" s="229"/>
      <c r="AF802" s="229"/>
    </row>
    <row r="803" spans="1:32">
      <c r="A803" s="229"/>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c r="AA803" s="229"/>
      <c r="AB803" s="229"/>
      <c r="AC803" s="229"/>
      <c r="AD803" s="229"/>
      <c r="AE803" s="229"/>
      <c r="AF803" s="229"/>
    </row>
    <row r="804" spans="1:32">
      <c r="A804" s="229"/>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row>
    <row r="805" spans="1:32">
      <c r="A805" s="229"/>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row>
    <row r="806" spans="1:32">
      <c r="A806" s="229"/>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row>
    <row r="807" spans="1:32">
      <c r="A807" s="229"/>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c r="AA807" s="229"/>
      <c r="AB807" s="229"/>
      <c r="AC807" s="229"/>
      <c r="AD807" s="229"/>
      <c r="AE807" s="229"/>
      <c r="AF807" s="229"/>
    </row>
    <row r="808" spans="1:32">
      <c r="A808" s="229"/>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c r="AA808" s="229"/>
      <c r="AB808" s="229"/>
      <c r="AC808" s="229"/>
      <c r="AD808" s="229"/>
      <c r="AE808" s="229"/>
      <c r="AF808" s="229"/>
    </row>
    <row r="809" spans="1:32">
      <c r="A809" s="229"/>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c r="AA809" s="229"/>
      <c r="AB809" s="229"/>
      <c r="AC809" s="229"/>
      <c r="AD809" s="229"/>
      <c r="AE809" s="229"/>
      <c r="AF809" s="229"/>
    </row>
    <row r="810" spans="1:32">
      <c r="A810" s="229"/>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row>
    <row r="811" spans="1:32">
      <c r="A811" s="229"/>
      <c r="B811" s="229"/>
      <c r="C811" s="229"/>
      <c r="D811" s="229"/>
      <c r="E811" s="229"/>
      <c r="F811" s="229"/>
      <c r="G811" s="229"/>
      <c r="H811" s="229"/>
      <c r="I811" s="229"/>
      <c r="J811" s="229"/>
      <c r="K811" s="229"/>
      <c r="L811" s="229"/>
      <c r="M811" s="229"/>
      <c r="N811" s="229"/>
      <c r="O811" s="229"/>
      <c r="P811" s="229"/>
      <c r="Q811" s="229"/>
      <c r="R811" s="229"/>
      <c r="S811" s="229"/>
      <c r="T811" s="229"/>
      <c r="U811" s="229"/>
      <c r="V811" s="229"/>
      <c r="W811" s="229"/>
      <c r="X811" s="229"/>
      <c r="Y811" s="229"/>
      <c r="Z811" s="229"/>
      <c r="AA811" s="229"/>
      <c r="AB811" s="229"/>
      <c r="AC811" s="229"/>
      <c r="AD811" s="229"/>
      <c r="AE811" s="229"/>
      <c r="AF811" s="229"/>
    </row>
    <row r="812" spans="1:32">
      <c r="A812" s="229"/>
      <c r="B812" s="229"/>
      <c r="C812" s="229"/>
      <c r="D812" s="229"/>
      <c r="E812" s="229"/>
      <c r="F812" s="229"/>
      <c r="G812" s="229"/>
      <c r="H812" s="229"/>
      <c r="I812" s="229"/>
      <c r="J812" s="229"/>
      <c r="K812" s="229"/>
      <c r="L812" s="229"/>
      <c r="M812" s="229"/>
      <c r="N812" s="229"/>
      <c r="O812" s="229"/>
      <c r="P812" s="229"/>
      <c r="Q812" s="229"/>
      <c r="R812" s="229"/>
      <c r="S812" s="229"/>
      <c r="T812" s="229"/>
      <c r="U812" s="229"/>
      <c r="V812" s="229"/>
      <c r="W812" s="229"/>
      <c r="X812" s="229"/>
      <c r="Y812" s="229"/>
      <c r="Z812" s="229"/>
      <c r="AA812" s="229"/>
      <c r="AB812" s="229"/>
      <c r="AC812" s="229"/>
      <c r="AD812" s="229"/>
      <c r="AE812" s="229"/>
      <c r="AF812" s="229"/>
    </row>
    <row r="813" spans="1:32">
      <c r="A813" s="229"/>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c r="AA813" s="229"/>
      <c r="AB813" s="229"/>
      <c r="AC813" s="229"/>
      <c r="AD813" s="229"/>
      <c r="AE813" s="229"/>
      <c r="AF813" s="229"/>
    </row>
    <row r="814" spans="1:32">
      <c r="A814" s="229"/>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c r="AA814" s="229"/>
      <c r="AB814" s="229"/>
      <c r="AC814" s="229"/>
      <c r="AD814" s="229"/>
      <c r="AE814" s="229"/>
      <c r="AF814" s="229"/>
    </row>
    <row r="815" spans="1:32">
      <c r="A815" s="229"/>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c r="AA815" s="229"/>
      <c r="AB815" s="229"/>
      <c r="AC815" s="229"/>
      <c r="AD815" s="229"/>
      <c r="AE815" s="229"/>
      <c r="AF815" s="229"/>
    </row>
    <row r="816" spans="1:32">
      <c r="A816" s="229"/>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c r="AA816" s="229"/>
      <c r="AB816" s="229"/>
      <c r="AC816" s="229"/>
      <c r="AD816" s="229"/>
      <c r="AE816" s="229"/>
      <c r="AF816" s="229"/>
    </row>
    <row r="817" spans="1:32">
      <c r="A817" s="229"/>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row>
    <row r="818" spans="1:32">
      <c r="A818" s="229"/>
      <c r="B818" s="229"/>
      <c r="C818" s="229"/>
      <c r="D818" s="229"/>
      <c r="E818" s="229"/>
      <c r="F818" s="229"/>
      <c r="G818" s="229"/>
      <c r="H818" s="229"/>
      <c r="I818" s="229"/>
      <c r="J818" s="229"/>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row>
    <row r="819" spans="1:32">
      <c r="A819" s="229"/>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row>
    <row r="820" spans="1:32">
      <c r="A820" s="229"/>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c r="AA820" s="229"/>
      <c r="AB820" s="229"/>
      <c r="AC820" s="229"/>
      <c r="AD820" s="229"/>
      <c r="AE820" s="229"/>
      <c r="AF820" s="229"/>
    </row>
    <row r="821" spans="1:32">
      <c r="A821" s="229"/>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c r="AA821" s="229"/>
      <c r="AB821" s="229"/>
      <c r="AC821" s="229"/>
      <c r="AD821" s="229"/>
      <c r="AE821" s="229"/>
      <c r="AF821" s="229"/>
    </row>
    <row r="822" spans="1:32">
      <c r="A822" s="229"/>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c r="AA822" s="229"/>
      <c r="AB822" s="229"/>
      <c r="AC822" s="229"/>
      <c r="AD822" s="229"/>
      <c r="AE822" s="229"/>
      <c r="AF822" s="229"/>
    </row>
    <row r="823" spans="1:32">
      <c r="A823" s="229"/>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c r="AA823" s="229"/>
      <c r="AB823" s="229"/>
      <c r="AC823" s="229"/>
      <c r="AD823" s="229"/>
      <c r="AE823" s="229"/>
      <c r="AF823" s="229"/>
    </row>
    <row r="824" spans="1:32">
      <c r="A824" s="229"/>
      <c r="B824" s="229"/>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229"/>
      <c r="AA824" s="229"/>
      <c r="AB824" s="229"/>
      <c r="AC824" s="229"/>
      <c r="AD824" s="229"/>
      <c r="AE824" s="229"/>
      <c r="AF824" s="229"/>
    </row>
    <row r="825" spans="1:32">
      <c r="A825" s="229"/>
      <c r="B825" s="229"/>
      <c r="C825" s="229"/>
      <c r="D825" s="229"/>
      <c r="E825" s="229"/>
      <c r="F825" s="229"/>
      <c r="G825" s="229"/>
      <c r="H825" s="229"/>
      <c r="I825" s="229"/>
      <c r="J825" s="229"/>
      <c r="K825" s="229"/>
      <c r="L825" s="229"/>
      <c r="M825" s="229"/>
      <c r="N825" s="229"/>
      <c r="O825" s="229"/>
      <c r="P825" s="229"/>
      <c r="Q825" s="229"/>
      <c r="R825" s="229"/>
      <c r="S825" s="229"/>
      <c r="T825" s="229"/>
      <c r="U825" s="229"/>
      <c r="V825" s="229"/>
      <c r="W825" s="229"/>
      <c r="X825" s="229"/>
      <c r="Y825" s="229"/>
      <c r="Z825" s="229"/>
      <c r="AA825" s="229"/>
      <c r="AB825" s="229"/>
      <c r="AC825" s="229"/>
      <c r="AD825" s="229"/>
      <c r="AE825" s="229"/>
      <c r="AF825" s="229"/>
    </row>
    <row r="826" spans="1:32">
      <c r="A826" s="229"/>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c r="AA826" s="229"/>
      <c r="AB826" s="229"/>
      <c r="AC826" s="229"/>
      <c r="AD826" s="229"/>
      <c r="AE826" s="229"/>
      <c r="AF826" s="229"/>
    </row>
    <row r="827" spans="1:32">
      <c r="A827" s="229"/>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c r="AA827" s="229"/>
      <c r="AB827" s="229"/>
      <c r="AC827" s="229"/>
      <c r="AD827" s="229"/>
      <c r="AE827" s="229"/>
      <c r="AF827" s="229"/>
    </row>
    <row r="828" spans="1:32">
      <c r="A828" s="229"/>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c r="AA828" s="229"/>
      <c r="AB828" s="229"/>
      <c r="AC828" s="229"/>
      <c r="AD828" s="229"/>
      <c r="AE828" s="229"/>
      <c r="AF828" s="229"/>
    </row>
    <row r="829" spans="1:32">
      <c r="A829" s="229"/>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c r="AA829" s="229"/>
      <c r="AB829" s="229"/>
      <c r="AC829" s="229"/>
      <c r="AD829" s="229"/>
      <c r="AE829" s="229"/>
      <c r="AF829" s="229"/>
    </row>
    <row r="830" spans="1:32">
      <c r="A830" s="229"/>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c r="AA830" s="229"/>
      <c r="AB830" s="229"/>
      <c r="AC830" s="229"/>
      <c r="AD830" s="229"/>
      <c r="AE830" s="229"/>
      <c r="AF830" s="229"/>
    </row>
    <row r="831" spans="1:32">
      <c r="A831" s="229"/>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c r="AA831" s="229"/>
      <c r="AB831" s="229"/>
      <c r="AC831" s="229"/>
      <c r="AD831" s="229"/>
      <c r="AE831" s="229"/>
      <c r="AF831" s="229"/>
    </row>
    <row r="832" spans="1:32">
      <c r="A832" s="229"/>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c r="AA832" s="229"/>
      <c r="AB832" s="229"/>
      <c r="AC832" s="229"/>
      <c r="AD832" s="229"/>
      <c r="AE832" s="229"/>
      <c r="AF832" s="229"/>
    </row>
    <row r="833" spans="1:32">
      <c r="A833" s="229"/>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c r="AA833" s="229"/>
      <c r="AB833" s="229"/>
      <c r="AC833" s="229"/>
      <c r="AD833" s="229"/>
      <c r="AE833" s="229"/>
      <c r="AF833" s="229"/>
    </row>
    <row r="834" spans="1:32">
      <c r="A834" s="229"/>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c r="AA834" s="229"/>
      <c r="AB834" s="229"/>
      <c r="AC834" s="229"/>
      <c r="AD834" s="229"/>
      <c r="AE834" s="229"/>
      <c r="AF834" s="229"/>
    </row>
    <row r="835" spans="1:32">
      <c r="A835" s="229"/>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c r="AA835" s="229"/>
      <c r="AB835" s="229"/>
      <c r="AC835" s="229"/>
      <c r="AD835" s="229"/>
      <c r="AE835" s="229"/>
      <c r="AF835" s="229"/>
    </row>
    <row r="836" spans="1:32">
      <c r="A836" s="229"/>
      <c r="B836" s="229"/>
      <c r="C836" s="229"/>
      <c r="D836" s="229"/>
      <c r="E836" s="229"/>
      <c r="F836" s="229"/>
      <c r="G836" s="229"/>
      <c r="H836" s="229"/>
      <c r="I836" s="229"/>
      <c r="J836" s="229"/>
      <c r="K836" s="229"/>
      <c r="L836" s="229"/>
      <c r="M836" s="229"/>
      <c r="N836" s="229"/>
      <c r="O836" s="229"/>
      <c r="P836" s="229"/>
      <c r="Q836" s="229"/>
      <c r="R836" s="229"/>
      <c r="S836" s="229"/>
      <c r="T836" s="229"/>
      <c r="U836" s="229"/>
      <c r="V836" s="229"/>
      <c r="W836" s="229"/>
      <c r="X836" s="229"/>
      <c r="Y836" s="229"/>
      <c r="Z836" s="229"/>
      <c r="AA836" s="229"/>
      <c r="AB836" s="229"/>
      <c r="AC836" s="229"/>
      <c r="AD836" s="229"/>
      <c r="AE836" s="229"/>
      <c r="AF836" s="229"/>
    </row>
    <row r="837" spans="1:32">
      <c r="A837" s="229"/>
      <c r="B837" s="229"/>
      <c r="C837" s="229"/>
      <c r="D837" s="229"/>
      <c r="E837" s="229"/>
      <c r="F837" s="229"/>
      <c r="G837" s="229"/>
      <c r="H837" s="229"/>
      <c r="I837" s="229"/>
      <c r="J837" s="229"/>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row>
    <row r="838" spans="1:32">
      <c r="A838" s="229"/>
      <c r="B838" s="229"/>
      <c r="C838" s="229"/>
      <c r="D838" s="229"/>
      <c r="E838" s="229"/>
      <c r="F838" s="229"/>
      <c r="G838" s="229"/>
      <c r="H838" s="229"/>
      <c r="I838" s="229"/>
      <c r="J838" s="229"/>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row>
    <row r="839" spans="1:32">
      <c r="A839" s="229"/>
      <c r="B839" s="229"/>
      <c r="C839" s="229"/>
      <c r="D839" s="229"/>
      <c r="E839" s="229"/>
      <c r="F839" s="229"/>
      <c r="G839" s="229"/>
      <c r="H839" s="229"/>
      <c r="I839" s="229"/>
      <c r="J839" s="229"/>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row>
    <row r="840" spans="1:32">
      <c r="A840" s="229"/>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row>
    <row r="841" spans="1:32">
      <c r="A841" s="229"/>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c r="AA841" s="229"/>
      <c r="AB841" s="229"/>
      <c r="AC841" s="229"/>
      <c r="AD841" s="229"/>
      <c r="AE841" s="229"/>
      <c r="AF841" s="229"/>
    </row>
    <row r="842" spans="1:32">
      <c r="A842" s="229"/>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c r="AA842" s="229"/>
      <c r="AB842" s="229"/>
      <c r="AC842" s="229"/>
      <c r="AD842" s="229"/>
      <c r="AE842" s="229"/>
      <c r="AF842" s="229"/>
    </row>
    <row r="843" spans="1:32">
      <c r="A843" s="229"/>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c r="AA843" s="229"/>
      <c r="AB843" s="229"/>
      <c r="AC843" s="229"/>
      <c r="AD843" s="229"/>
      <c r="AE843" s="229"/>
      <c r="AF843" s="229"/>
    </row>
    <row r="844" spans="1:32">
      <c r="A844" s="229"/>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c r="AA844" s="229"/>
      <c r="AB844" s="229"/>
      <c r="AC844" s="229"/>
      <c r="AD844" s="229"/>
      <c r="AE844" s="229"/>
      <c r="AF844" s="229"/>
    </row>
    <row r="845" spans="1:32">
      <c r="A845" s="229"/>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row>
    <row r="846" spans="1:32">
      <c r="A846" s="229"/>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c r="AA846" s="229"/>
      <c r="AB846" s="229"/>
      <c r="AC846" s="229"/>
      <c r="AD846" s="229"/>
      <c r="AE846" s="229"/>
      <c r="AF846" s="229"/>
    </row>
    <row r="847" spans="1:32">
      <c r="A847" s="229"/>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c r="AA847" s="229"/>
      <c r="AB847" s="229"/>
      <c r="AC847" s="229"/>
      <c r="AD847" s="229"/>
      <c r="AE847" s="229"/>
      <c r="AF847" s="229"/>
    </row>
    <row r="848" spans="1:32">
      <c r="A848" s="229"/>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c r="AA848" s="229"/>
      <c r="AB848" s="229"/>
      <c r="AC848" s="229"/>
      <c r="AD848" s="229"/>
      <c r="AE848" s="229"/>
      <c r="AF848" s="229"/>
    </row>
    <row r="849" spans="1:32">
      <c r="A849" s="229"/>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c r="AA849" s="229"/>
      <c r="AB849" s="229"/>
      <c r="AC849" s="229"/>
      <c r="AD849" s="229"/>
      <c r="AE849" s="229"/>
      <c r="AF849" s="229"/>
    </row>
    <row r="850" spans="1:32">
      <c r="A850" s="229"/>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c r="AA850" s="229"/>
      <c r="AB850" s="229"/>
      <c r="AC850" s="229"/>
      <c r="AD850" s="229"/>
      <c r="AE850" s="229"/>
      <c r="AF850" s="229"/>
    </row>
    <row r="851" spans="1:32">
      <c r="A851" s="229"/>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c r="AA851" s="229"/>
      <c r="AB851" s="229"/>
      <c r="AC851" s="229"/>
      <c r="AD851" s="229"/>
      <c r="AE851" s="229"/>
      <c r="AF851" s="229"/>
    </row>
    <row r="852" spans="1:32">
      <c r="A852" s="229"/>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c r="AA852" s="229"/>
      <c r="AB852" s="229"/>
      <c r="AC852" s="229"/>
      <c r="AD852" s="229"/>
      <c r="AE852" s="229"/>
      <c r="AF852" s="229"/>
    </row>
    <row r="853" spans="1:32">
      <c r="A853" s="229"/>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c r="AA853" s="229"/>
      <c r="AB853" s="229"/>
      <c r="AC853" s="229"/>
      <c r="AD853" s="229"/>
      <c r="AE853" s="229"/>
      <c r="AF853" s="229"/>
    </row>
    <row r="854" spans="1:32">
      <c r="A854" s="229"/>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c r="AA854" s="229"/>
      <c r="AB854" s="229"/>
      <c r="AC854" s="229"/>
      <c r="AD854" s="229"/>
      <c r="AE854" s="229"/>
      <c r="AF854" s="229"/>
    </row>
    <row r="855" spans="1:32">
      <c r="A855" s="229"/>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c r="AA855" s="229"/>
      <c r="AB855" s="229"/>
      <c r="AC855" s="229"/>
      <c r="AD855" s="229"/>
      <c r="AE855" s="229"/>
      <c r="AF855" s="229"/>
    </row>
    <row r="856" spans="1:32">
      <c r="A856" s="229"/>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c r="AA856" s="229"/>
      <c r="AB856" s="229"/>
      <c r="AC856" s="229"/>
      <c r="AD856" s="229"/>
      <c r="AE856" s="229"/>
      <c r="AF856" s="229"/>
    </row>
    <row r="857" spans="1:32">
      <c r="A857" s="229"/>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c r="AA857" s="229"/>
      <c r="AB857" s="229"/>
      <c r="AC857" s="229"/>
      <c r="AD857" s="229"/>
      <c r="AE857" s="229"/>
      <c r="AF857" s="229"/>
    </row>
    <row r="858" spans="1:32">
      <c r="A858" s="229"/>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c r="AB858" s="229"/>
      <c r="AC858" s="229"/>
      <c r="AD858" s="229"/>
      <c r="AE858" s="229"/>
      <c r="AF858" s="229"/>
    </row>
    <row r="859" spans="1:32">
      <c r="A859" s="229"/>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c r="AB859" s="229"/>
      <c r="AC859" s="229"/>
      <c r="AD859" s="229"/>
      <c r="AE859" s="229"/>
      <c r="AF859" s="229"/>
    </row>
    <row r="860" spans="1:32">
      <c r="A860" s="229"/>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row>
    <row r="861" spans="1:32">
      <c r="A861" s="229"/>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c r="AA861" s="229"/>
      <c r="AB861" s="229"/>
      <c r="AC861" s="229"/>
      <c r="AD861" s="229"/>
      <c r="AE861" s="229"/>
      <c r="AF861" s="229"/>
    </row>
    <row r="862" spans="1:32">
      <c r="A862" s="229"/>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c r="AA862" s="229"/>
      <c r="AB862" s="229"/>
      <c r="AC862" s="229"/>
      <c r="AD862" s="229"/>
      <c r="AE862" s="229"/>
      <c r="AF862" s="229"/>
    </row>
    <row r="863" spans="1:32">
      <c r="A863" s="229"/>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c r="AA863" s="229"/>
      <c r="AB863" s="229"/>
      <c r="AC863" s="229"/>
      <c r="AD863" s="229"/>
      <c r="AE863" s="229"/>
      <c r="AF863" s="229"/>
    </row>
    <row r="864" spans="1:32">
      <c r="A864" s="229"/>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c r="AA864" s="229"/>
      <c r="AB864" s="229"/>
      <c r="AC864" s="229"/>
      <c r="AD864" s="229"/>
      <c r="AE864" s="229"/>
      <c r="AF864" s="229"/>
    </row>
    <row r="865" spans="1:32">
      <c r="A865" s="229"/>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c r="AA865" s="229"/>
      <c r="AB865" s="229"/>
      <c r="AC865" s="229"/>
      <c r="AD865" s="229"/>
      <c r="AE865" s="229"/>
      <c r="AF865" s="229"/>
    </row>
    <row r="866" spans="1:32">
      <c r="A866" s="229"/>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c r="AA866" s="229"/>
      <c r="AB866" s="229"/>
      <c r="AC866" s="229"/>
      <c r="AD866" s="229"/>
      <c r="AE866" s="229"/>
      <c r="AF866" s="229"/>
    </row>
    <row r="867" spans="1:32">
      <c r="A867" s="229"/>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row>
    <row r="868" spans="1:32">
      <c r="A868" s="229"/>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row>
    <row r="869" spans="1:32">
      <c r="A869" s="229"/>
      <c r="B869" s="229"/>
      <c r="C869" s="229"/>
      <c r="D869" s="229"/>
      <c r="E869" s="229"/>
      <c r="F869" s="229"/>
      <c r="G869" s="229"/>
      <c r="H869" s="229"/>
      <c r="I869" s="229"/>
      <c r="J869" s="229"/>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row>
    <row r="870" spans="1:32">
      <c r="A870" s="229"/>
      <c r="B870" s="229"/>
      <c r="C870" s="229"/>
      <c r="D870" s="229"/>
      <c r="E870" s="229"/>
      <c r="F870" s="229"/>
      <c r="G870" s="229"/>
      <c r="H870" s="229"/>
      <c r="I870" s="229"/>
      <c r="J870" s="229"/>
      <c r="K870" s="229"/>
      <c r="L870" s="229"/>
      <c r="M870" s="229"/>
      <c r="N870" s="229"/>
      <c r="O870" s="229"/>
      <c r="P870" s="229"/>
      <c r="Q870" s="229"/>
      <c r="R870" s="229"/>
      <c r="S870" s="229"/>
      <c r="T870" s="229"/>
      <c r="U870" s="229"/>
      <c r="V870" s="229"/>
      <c r="W870" s="229"/>
      <c r="X870" s="229"/>
      <c r="Y870" s="229"/>
      <c r="Z870" s="229"/>
      <c r="AA870" s="229"/>
      <c r="AB870" s="229"/>
      <c r="AC870" s="229"/>
      <c r="AD870" s="229"/>
      <c r="AE870" s="229"/>
      <c r="AF870" s="229"/>
    </row>
    <row r="871" spans="1:32">
      <c r="A871" s="229"/>
      <c r="B871" s="229"/>
      <c r="C871" s="229"/>
      <c r="D871" s="229"/>
      <c r="E871" s="229"/>
      <c r="F871" s="229"/>
      <c r="G871" s="229"/>
      <c r="H871" s="229"/>
      <c r="I871" s="229"/>
      <c r="J871" s="229"/>
      <c r="K871" s="229"/>
      <c r="L871" s="229"/>
      <c r="M871" s="229"/>
      <c r="N871" s="229"/>
      <c r="O871" s="229"/>
      <c r="P871" s="229"/>
      <c r="Q871" s="229"/>
      <c r="R871" s="229"/>
      <c r="S871" s="229"/>
      <c r="T871" s="229"/>
      <c r="U871" s="229"/>
      <c r="V871" s="229"/>
      <c r="W871" s="229"/>
      <c r="X871" s="229"/>
      <c r="Y871" s="229"/>
      <c r="Z871" s="229"/>
      <c r="AA871" s="229"/>
      <c r="AB871" s="229"/>
      <c r="AC871" s="229"/>
      <c r="AD871" s="229"/>
      <c r="AE871" s="229"/>
      <c r="AF871" s="229"/>
    </row>
    <row r="872" spans="1:32">
      <c r="A872" s="229"/>
      <c r="B872" s="229"/>
      <c r="C872" s="229"/>
      <c r="D872" s="229"/>
      <c r="E872" s="229"/>
      <c r="F872" s="229"/>
      <c r="G872" s="229"/>
      <c r="H872" s="229"/>
      <c r="I872" s="229"/>
      <c r="J872" s="229"/>
      <c r="K872" s="229"/>
      <c r="L872" s="229"/>
      <c r="M872" s="229"/>
      <c r="N872" s="229"/>
      <c r="O872" s="229"/>
      <c r="P872" s="229"/>
      <c r="Q872" s="229"/>
      <c r="R872" s="229"/>
      <c r="S872" s="229"/>
      <c r="T872" s="229"/>
      <c r="U872" s="229"/>
      <c r="V872" s="229"/>
      <c r="W872" s="229"/>
      <c r="X872" s="229"/>
      <c r="Y872" s="229"/>
      <c r="Z872" s="229"/>
      <c r="AA872" s="229"/>
      <c r="AB872" s="229"/>
      <c r="AC872" s="229"/>
      <c r="AD872" s="229"/>
      <c r="AE872" s="229"/>
      <c r="AF872" s="229"/>
    </row>
    <row r="873" spans="1:32">
      <c r="A873" s="229"/>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c r="AA873" s="229"/>
      <c r="AB873" s="229"/>
      <c r="AC873" s="229"/>
      <c r="AD873" s="229"/>
      <c r="AE873" s="229"/>
      <c r="AF873" s="229"/>
    </row>
    <row r="874" spans="1:32">
      <c r="A874" s="229"/>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c r="AA874" s="229"/>
      <c r="AB874" s="229"/>
      <c r="AC874" s="229"/>
      <c r="AD874" s="229"/>
      <c r="AE874" s="229"/>
      <c r="AF874" s="229"/>
    </row>
    <row r="875" spans="1:32">
      <c r="A875" s="229"/>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c r="AA875" s="229"/>
      <c r="AB875" s="229"/>
      <c r="AC875" s="229"/>
      <c r="AD875" s="229"/>
      <c r="AE875" s="229"/>
      <c r="AF875" s="229"/>
    </row>
    <row r="876" spans="1:32">
      <c r="A876" s="229"/>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c r="AA876" s="229"/>
      <c r="AB876" s="229"/>
      <c r="AC876" s="229"/>
      <c r="AD876" s="229"/>
      <c r="AE876" s="229"/>
      <c r="AF876" s="229"/>
    </row>
    <row r="877" spans="1:32">
      <c r="A877" s="229"/>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c r="AA877" s="229"/>
      <c r="AB877" s="229"/>
      <c r="AC877" s="229"/>
      <c r="AD877" s="229"/>
      <c r="AE877" s="229"/>
      <c r="AF877" s="229"/>
    </row>
    <row r="878" spans="1:32">
      <c r="A878" s="229"/>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c r="AA878" s="229"/>
      <c r="AB878" s="229"/>
      <c r="AC878" s="229"/>
      <c r="AD878" s="229"/>
      <c r="AE878" s="229"/>
      <c r="AF878" s="229"/>
    </row>
    <row r="879" spans="1:32">
      <c r="A879" s="229"/>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c r="AA879" s="229"/>
      <c r="AB879" s="229"/>
      <c r="AC879" s="229"/>
      <c r="AD879" s="229"/>
      <c r="AE879" s="229"/>
      <c r="AF879" s="229"/>
    </row>
    <row r="880" spans="1:32">
      <c r="A880" s="229"/>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c r="AA880" s="229"/>
      <c r="AB880" s="229"/>
      <c r="AC880" s="229"/>
      <c r="AD880" s="229"/>
      <c r="AE880" s="229"/>
      <c r="AF880" s="229"/>
    </row>
    <row r="881" spans="1:32">
      <c r="A881" s="229"/>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c r="AA881" s="229"/>
      <c r="AB881" s="229"/>
      <c r="AC881" s="229"/>
      <c r="AD881" s="229"/>
      <c r="AE881" s="229"/>
      <c r="AF881" s="229"/>
    </row>
    <row r="882" spans="1:32">
      <c r="A882" s="229"/>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c r="AA882" s="229"/>
      <c r="AB882" s="229"/>
      <c r="AC882" s="229"/>
      <c r="AD882" s="229"/>
      <c r="AE882" s="229"/>
      <c r="AF882" s="229"/>
    </row>
    <row r="883" spans="1:32">
      <c r="A883" s="229"/>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c r="AA883" s="229"/>
      <c r="AB883" s="229"/>
      <c r="AC883" s="229"/>
      <c r="AD883" s="229"/>
      <c r="AE883" s="229"/>
      <c r="AF883" s="229"/>
    </row>
    <row r="884" spans="1:32">
      <c r="A884" s="229"/>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c r="AA884" s="229"/>
      <c r="AB884" s="229"/>
      <c r="AC884" s="229"/>
      <c r="AD884" s="229"/>
      <c r="AE884" s="229"/>
      <c r="AF884" s="229"/>
    </row>
    <row r="885" spans="1:32">
      <c r="A885" s="229"/>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c r="AA885" s="229"/>
      <c r="AB885" s="229"/>
      <c r="AC885" s="229"/>
      <c r="AD885" s="229"/>
      <c r="AE885" s="229"/>
      <c r="AF885" s="229"/>
    </row>
    <row r="886" spans="1:32">
      <c r="A886" s="229"/>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c r="AA886" s="229"/>
      <c r="AB886" s="229"/>
      <c r="AC886" s="229"/>
      <c r="AD886" s="229"/>
      <c r="AE886" s="229"/>
      <c r="AF886" s="229"/>
    </row>
    <row r="887" spans="1:32">
      <c r="A887" s="229"/>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c r="AA887" s="229"/>
      <c r="AB887" s="229"/>
      <c r="AC887" s="229"/>
      <c r="AD887" s="229"/>
      <c r="AE887" s="229"/>
      <c r="AF887" s="229"/>
    </row>
    <row r="888" spans="1:32">
      <c r="A888" s="229"/>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c r="AA888" s="229"/>
      <c r="AB888" s="229"/>
      <c r="AC888" s="229"/>
      <c r="AD888" s="229"/>
      <c r="AE888" s="229"/>
      <c r="AF888" s="229"/>
    </row>
    <row r="889" spans="1:32">
      <c r="A889" s="229"/>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c r="AA889" s="229"/>
      <c r="AB889" s="229"/>
      <c r="AC889" s="229"/>
      <c r="AD889" s="229"/>
      <c r="AE889" s="229"/>
      <c r="AF889" s="229"/>
    </row>
    <row r="890" spans="1:32">
      <c r="A890" s="229"/>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c r="AA890" s="229"/>
      <c r="AB890" s="229"/>
      <c r="AC890" s="229"/>
      <c r="AD890" s="229"/>
      <c r="AE890" s="229"/>
      <c r="AF890" s="229"/>
    </row>
    <row r="891" spans="1:32">
      <c r="A891" s="229"/>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c r="AA891" s="229"/>
      <c r="AB891" s="229"/>
      <c r="AC891" s="229"/>
      <c r="AD891" s="229"/>
      <c r="AE891" s="229"/>
      <c r="AF891" s="229"/>
    </row>
    <row r="892" spans="1:32">
      <c r="A892" s="229"/>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c r="AA892" s="229"/>
      <c r="AB892" s="229"/>
      <c r="AC892" s="229"/>
      <c r="AD892" s="229"/>
      <c r="AE892" s="229"/>
      <c r="AF892" s="229"/>
    </row>
    <row r="893" spans="1:32">
      <c r="A893" s="229"/>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c r="AA893" s="229"/>
      <c r="AB893" s="229"/>
      <c r="AC893" s="229"/>
      <c r="AD893" s="229"/>
      <c r="AE893" s="229"/>
      <c r="AF893" s="229"/>
    </row>
    <row r="894" spans="1:32">
      <c r="A894" s="229"/>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c r="AA894" s="229"/>
      <c r="AB894" s="229"/>
      <c r="AC894" s="229"/>
      <c r="AD894" s="229"/>
      <c r="AE894" s="229"/>
      <c r="AF894" s="229"/>
    </row>
    <row r="895" spans="1:32">
      <c r="A895" s="229"/>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c r="AA895" s="229"/>
      <c r="AB895" s="229"/>
      <c r="AC895" s="229"/>
      <c r="AD895" s="229"/>
      <c r="AE895" s="229"/>
      <c r="AF895" s="229"/>
    </row>
    <row r="896" spans="1:32">
      <c r="A896" s="229"/>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c r="AA896" s="229"/>
      <c r="AB896" s="229"/>
      <c r="AC896" s="229"/>
      <c r="AD896" s="229"/>
      <c r="AE896" s="229"/>
      <c r="AF896" s="229"/>
    </row>
    <row r="897" spans="1:32">
      <c r="A897" s="229"/>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c r="AA897" s="229"/>
      <c r="AB897" s="229"/>
      <c r="AC897" s="229"/>
      <c r="AD897" s="229"/>
      <c r="AE897" s="229"/>
      <c r="AF897" s="229"/>
    </row>
    <row r="898" spans="1:32">
      <c r="A898" s="229"/>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row>
    <row r="899" spans="1:32">
      <c r="A899" s="229"/>
      <c r="B899" s="229"/>
      <c r="C899" s="229"/>
      <c r="D899" s="229"/>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row>
    <row r="900" spans="1:32">
      <c r="A900" s="229"/>
      <c r="B900" s="229"/>
      <c r="C900" s="229"/>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row>
    <row r="901" spans="1:32">
      <c r="A901" s="229"/>
      <c r="B901" s="229"/>
      <c r="C901" s="229"/>
      <c r="D901" s="229"/>
      <c r="E901" s="229"/>
      <c r="F901" s="229"/>
      <c r="G901" s="229"/>
      <c r="H901" s="229"/>
      <c r="I901" s="229"/>
      <c r="J901" s="229"/>
      <c r="K901" s="229"/>
      <c r="L901" s="229"/>
      <c r="M901" s="229"/>
      <c r="N901" s="229"/>
      <c r="O901" s="229"/>
      <c r="P901" s="229"/>
      <c r="Q901" s="229"/>
      <c r="R901" s="229"/>
      <c r="S901" s="229"/>
      <c r="T901" s="229"/>
      <c r="U901" s="229"/>
      <c r="V901" s="229"/>
      <c r="W901" s="229"/>
      <c r="X901" s="229"/>
      <c r="Y901" s="229"/>
      <c r="Z901" s="229"/>
      <c r="AA901" s="229"/>
      <c r="AB901" s="229"/>
      <c r="AC901" s="229"/>
      <c r="AD901" s="229"/>
      <c r="AE901" s="229"/>
      <c r="AF901" s="229"/>
    </row>
    <row r="902" spans="1:32">
      <c r="A902" s="229"/>
      <c r="B902" s="229"/>
      <c r="C902" s="229"/>
      <c r="D902" s="229"/>
      <c r="E902" s="229"/>
      <c r="F902" s="229"/>
      <c r="G902" s="229"/>
      <c r="H902" s="229"/>
      <c r="I902" s="229"/>
      <c r="J902" s="229"/>
      <c r="K902" s="229"/>
      <c r="L902" s="229"/>
      <c r="M902" s="229"/>
      <c r="N902" s="229"/>
      <c r="O902" s="229"/>
      <c r="P902" s="229"/>
      <c r="Q902" s="229"/>
      <c r="R902" s="229"/>
      <c r="S902" s="229"/>
      <c r="T902" s="229"/>
      <c r="U902" s="229"/>
      <c r="V902" s="229"/>
      <c r="W902" s="229"/>
      <c r="X902" s="229"/>
      <c r="Y902" s="229"/>
      <c r="Z902" s="229"/>
      <c r="AA902" s="229"/>
      <c r="AB902" s="229"/>
      <c r="AC902" s="229"/>
      <c r="AD902" s="229"/>
      <c r="AE902" s="229"/>
      <c r="AF902" s="229"/>
    </row>
    <row r="903" spans="1:32">
      <c r="A903" s="229"/>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c r="AA903" s="229"/>
      <c r="AB903" s="229"/>
      <c r="AC903" s="229"/>
      <c r="AD903" s="229"/>
      <c r="AE903" s="229"/>
      <c r="AF903" s="229"/>
    </row>
    <row r="904" spans="1:32">
      <c r="A904" s="229"/>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c r="AA904" s="229"/>
      <c r="AB904" s="229"/>
      <c r="AC904" s="229"/>
      <c r="AD904" s="229"/>
      <c r="AE904" s="229"/>
      <c r="AF904" s="229"/>
    </row>
    <row r="905" spans="1:32">
      <c r="A905" s="229"/>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c r="AA905" s="229"/>
      <c r="AB905" s="229"/>
      <c r="AC905" s="229"/>
      <c r="AD905" s="229"/>
      <c r="AE905" s="229"/>
      <c r="AF905" s="229"/>
    </row>
    <row r="906" spans="1:32">
      <c r="A906" s="229"/>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c r="AA906" s="229"/>
      <c r="AB906" s="229"/>
      <c r="AC906" s="229"/>
      <c r="AD906" s="229"/>
      <c r="AE906" s="229"/>
      <c r="AF906" s="229"/>
    </row>
    <row r="907" spans="1:32">
      <c r="A907" s="229"/>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c r="AA907" s="229"/>
      <c r="AB907" s="229"/>
      <c r="AC907" s="229"/>
      <c r="AD907" s="229"/>
      <c r="AE907" s="229"/>
      <c r="AF907" s="229"/>
    </row>
    <row r="908" spans="1:32">
      <c r="A908" s="229"/>
      <c r="B908" s="229"/>
      <c r="C908" s="229"/>
      <c r="D908" s="229"/>
      <c r="E908" s="229"/>
      <c r="F908" s="229"/>
      <c r="G908" s="229"/>
      <c r="H908" s="229"/>
      <c r="I908" s="229"/>
      <c r="J908" s="229"/>
      <c r="K908" s="229"/>
      <c r="L908" s="229"/>
      <c r="M908" s="229"/>
      <c r="N908" s="229"/>
      <c r="O908" s="229"/>
      <c r="P908" s="229"/>
      <c r="Q908" s="229"/>
      <c r="R908" s="229"/>
      <c r="S908" s="229"/>
      <c r="T908" s="229"/>
      <c r="U908" s="229"/>
      <c r="V908" s="229"/>
      <c r="W908" s="229"/>
      <c r="X908" s="229"/>
      <c r="Y908" s="229"/>
      <c r="Z908" s="229"/>
      <c r="AA908" s="229"/>
      <c r="AB908" s="229"/>
      <c r="AC908" s="229"/>
      <c r="AD908" s="229"/>
      <c r="AE908" s="229"/>
      <c r="AF908" s="229"/>
    </row>
    <row r="909" spans="1:32">
      <c r="A909" s="229"/>
      <c r="B909" s="229"/>
      <c r="C909" s="229"/>
      <c r="D909" s="229"/>
      <c r="E909" s="229"/>
      <c r="F909" s="229"/>
      <c r="G909" s="229"/>
      <c r="H909" s="229"/>
      <c r="I909" s="229"/>
      <c r="J909" s="229"/>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row>
    <row r="910" spans="1:32">
      <c r="A910" s="229"/>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row>
    <row r="911" spans="1:32">
      <c r="A911" s="229"/>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9"/>
      <c r="AA911" s="229"/>
      <c r="AB911" s="229"/>
      <c r="AC911" s="229"/>
      <c r="AD911" s="229"/>
      <c r="AE911" s="229"/>
      <c r="AF911" s="229"/>
    </row>
    <row r="912" spans="1:32">
      <c r="A912" s="229"/>
      <c r="B912" s="229"/>
      <c r="C912" s="229"/>
      <c r="D912" s="229"/>
      <c r="E912" s="229"/>
      <c r="F912" s="229"/>
      <c r="G912" s="229"/>
      <c r="H912" s="229"/>
      <c r="I912" s="229"/>
      <c r="J912" s="229"/>
      <c r="K912" s="229"/>
      <c r="L912" s="229"/>
      <c r="M912" s="229"/>
      <c r="N912" s="229"/>
      <c r="O912" s="229"/>
      <c r="P912" s="229"/>
      <c r="Q912" s="229"/>
      <c r="R912" s="229"/>
      <c r="S912" s="229"/>
      <c r="T912" s="229"/>
      <c r="U912" s="229"/>
      <c r="V912" s="229"/>
      <c r="W912" s="229"/>
      <c r="X912" s="229"/>
      <c r="Y912" s="229"/>
      <c r="Z912" s="229"/>
      <c r="AA912" s="229"/>
      <c r="AB912" s="229"/>
      <c r="AC912" s="229"/>
      <c r="AD912" s="229"/>
      <c r="AE912" s="229"/>
      <c r="AF912" s="229"/>
    </row>
    <row r="913" spans="1:32">
      <c r="A913" s="229"/>
      <c r="B913" s="229"/>
      <c r="C913" s="229"/>
      <c r="D913" s="229"/>
      <c r="E913" s="229"/>
      <c r="F913" s="229"/>
      <c r="G913" s="229"/>
      <c r="H913" s="229"/>
      <c r="I913" s="229"/>
      <c r="J913" s="229"/>
      <c r="K913" s="229"/>
      <c r="L913" s="229"/>
      <c r="M913" s="229"/>
      <c r="N913" s="229"/>
      <c r="O913" s="229"/>
      <c r="P913" s="229"/>
      <c r="Q913" s="229"/>
      <c r="R913" s="229"/>
      <c r="S913" s="229"/>
      <c r="T913" s="229"/>
      <c r="U913" s="229"/>
      <c r="V913" s="229"/>
      <c r="W913" s="229"/>
      <c r="X913" s="229"/>
      <c r="Y913" s="229"/>
      <c r="Z913" s="229"/>
      <c r="AA913" s="229"/>
      <c r="AB913" s="229"/>
      <c r="AC913" s="229"/>
      <c r="AD913" s="229"/>
      <c r="AE913" s="229"/>
      <c r="AF913" s="229"/>
    </row>
    <row r="914" spans="1:32">
      <c r="A914" s="229"/>
      <c r="B914" s="229"/>
      <c r="C914" s="229"/>
      <c r="D914" s="229"/>
      <c r="E914" s="229"/>
      <c r="F914" s="229"/>
      <c r="G914" s="229"/>
      <c r="H914" s="229"/>
      <c r="I914" s="229"/>
      <c r="J914" s="229"/>
      <c r="K914" s="229"/>
      <c r="L914" s="229"/>
      <c r="M914" s="229"/>
      <c r="N914" s="229"/>
      <c r="O914" s="229"/>
      <c r="P914" s="229"/>
      <c r="Q914" s="229"/>
      <c r="R914" s="229"/>
      <c r="S914" s="229"/>
      <c r="T914" s="229"/>
      <c r="U914" s="229"/>
      <c r="V914" s="229"/>
      <c r="W914" s="229"/>
      <c r="X914" s="229"/>
      <c r="Y914" s="229"/>
      <c r="Z914" s="229"/>
      <c r="AA914" s="229"/>
      <c r="AB914" s="229"/>
      <c r="AC914" s="229"/>
      <c r="AD914" s="229"/>
      <c r="AE914" s="229"/>
      <c r="AF914" s="229"/>
    </row>
    <row r="915" spans="1:32">
      <c r="A915" s="229"/>
      <c r="B915" s="229"/>
      <c r="C915" s="229"/>
      <c r="D915" s="229"/>
      <c r="E915" s="229"/>
      <c r="F915" s="229"/>
      <c r="G915" s="229"/>
      <c r="H915" s="229"/>
      <c r="I915" s="229"/>
      <c r="J915" s="229"/>
      <c r="K915" s="229"/>
      <c r="L915" s="229"/>
      <c r="M915" s="229"/>
      <c r="N915" s="229"/>
      <c r="O915" s="229"/>
      <c r="P915" s="229"/>
      <c r="Q915" s="229"/>
      <c r="R915" s="229"/>
      <c r="S915" s="229"/>
      <c r="T915" s="229"/>
      <c r="U915" s="229"/>
      <c r="V915" s="229"/>
      <c r="W915" s="229"/>
      <c r="X915" s="229"/>
      <c r="Y915" s="229"/>
      <c r="Z915" s="229"/>
      <c r="AA915" s="229"/>
      <c r="AB915" s="229"/>
      <c r="AC915" s="229"/>
      <c r="AD915" s="229"/>
      <c r="AE915" s="229"/>
      <c r="AF915" s="229"/>
    </row>
    <row r="916" spans="1:32">
      <c r="A916" s="229"/>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c r="AA916" s="229"/>
      <c r="AB916" s="229"/>
      <c r="AC916" s="229"/>
      <c r="AD916" s="229"/>
      <c r="AE916" s="229"/>
      <c r="AF916" s="229"/>
    </row>
    <row r="917" spans="1:32">
      <c r="A917" s="229"/>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c r="AA917" s="229"/>
      <c r="AB917" s="229"/>
      <c r="AC917" s="229"/>
      <c r="AD917" s="229"/>
      <c r="AE917" s="229"/>
      <c r="AF917" s="229"/>
    </row>
    <row r="918" spans="1:32">
      <c r="A918" s="229"/>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row>
    <row r="919" spans="1:32">
      <c r="A919" s="229"/>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row>
    <row r="920" spans="1:32">
      <c r="A920" s="229"/>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row>
    <row r="921" spans="1:32">
      <c r="A921" s="229"/>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row>
    <row r="922" spans="1:32">
      <c r="A922" s="229"/>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c r="AA922" s="229"/>
      <c r="AB922" s="229"/>
      <c r="AC922" s="229"/>
      <c r="AD922" s="229"/>
      <c r="AE922" s="229"/>
      <c r="AF922" s="229"/>
    </row>
    <row r="923" spans="1:32">
      <c r="A923" s="229"/>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c r="AA923" s="229"/>
      <c r="AB923" s="229"/>
      <c r="AC923" s="229"/>
      <c r="AD923" s="229"/>
      <c r="AE923" s="229"/>
      <c r="AF923" s="229"/>
    </row>
    <row r="924" spans="1:32">
      <c r="A924" s="229"/>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c r="AA924" s="229"/>
      <c r="AB924" s="229"/>
      <c r="AC924" s="229"/>
      <c r="AD924" s="229"/>
      <c r="AE924" s="229"/>
      <c r="AF924" s="229"/>
    </row>
    <row r="925" spans="1:32">
      <c r="A925" s="229"/>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c r="AA925" s="229"/>
      <c r="AB925" s="229"/>
      <c r="AC925" s="229"/>
      <c r="AD925" s="229"/>
      <c r="AE925" s="229"/>
      <c r="AF925" s="229"/>
    </row>
    <row r="926" spans="1:32">
      <c r="A926" s="229"/>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c r="AA926" s="229"/>
      <c r="AB926" s="229"/>
      <c r="AC926" s="229"/>
      <c r="AD926" s="229"/>
      <c r="AE926" s="229"/>
      <c r="AF926" s="229"/>
    </row>
    <row r="927" spans="1:32">
      <c r="A927" s="229"/>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c r="AA927" s="229"/>
      <c r="AB927" s="229"/>
      <c r="AC927" s="229"/>
      <c r="AD927" s="229"/>
      <c r="AE927" s="229"/>
      <c r="AF927" s="229"/>
    </row>
    <row r="928" spans="1:32">
      <c r="A928" s="229"/>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c r="AA928" s="229"/>
      <c r="AB928" s="229"/>
      <c r="AC928" s="229"/>
      <c r="AD928" s="229"/>
      <c r="AE928" s="229"/>
      <c r="AF928" s="229"/>
    </row>
    <row r="929" spans="1:32">
      <c r="A929" s="229"/>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c r="AA929" s="229"/>
      <c r="AB929" s="229"/>
      <c r="AC929" s="229"/>
      <c r="AD929" s="229"/>
      <c r="AE929" s="229"/>
      <c r="AF929" s="229"/>
    </row>
    <row r="930" spans="1:32">
      <c r="A930" s="229"/>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c r="AA930" s="229"/>
      <c r="AB930" s="229"/>
      <c r="AC930" s="229"/>
      <c r="AD930" s="229"/>
      <c r="AE930" s="229"/>
      <c r="AF930" s="229"/>
    </row>
    <row r="931" spans="1:32">
      <c r="A931" s="229"/>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c r="AA931" s="229"/>
      <c r="AB931" s="229"/>
      <c r="AC931" s="229"/>
      <c r="AD931" s="229"/>
      <c r="AE931" s="229"/>
      <c r="AF931" s="229"/>
    </row>
    <row r="932" spans="1:32">
      <c r="A932" s="229"/>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c r="AA932" s="229"/>
      <c r="AB932" s="229"/>
      <c r="AC932" s="229"/>
      <c r="AD932" s="229"/>
      <c r="AE932" s="229"/>
      <c r="AF932" s="229"/>
    </row>
    <row r="933" spans="1:32">
      <c r="A933" s="229"/>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c r="AA933" s="229"/>
      <c r="AB933" s="229"/>
      <c r="AC933" s="229"/>
      <c r="AD933" s="229"/>
      <c r="AE933" s="229"/>
      <c r="AF933" s="229"/>
    </row>
    <row r="934" spans="1:32">
      <c r="A934" s="229"/>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row>
    <row r="935" spans="1:32">
      <c r="A935" s="229"/>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c r="AA935" s="229"/>
      <c r="AB935" s="229"/>
      <c r="AC935" s="229"/>
      <c r="AD935" s="229"/>
      <c r="AE935" s="229"/>
      <c r="AF935" s="229"/>
    </row>
    <row r="936" spans="1:32">
      <c r="A936" s="229"/>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c r="AA936" s="229"/>
      <c r="AB936" s="229"/>
      <c r="AC936" s="229"/>
      <c r="AD936" s="229"/>
      <c r="AE936" s="229"/>
      <c r="AF936" s="229"/>
    </row>
    <row r="937" spans="1:32">
      <c r="A937" s="229"/>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c r="AA937" s="229"/>
      <c r="AB937" s="229"/>
      <c r="AC937" s="229"/>
      <c r="AD937" s="229"/>
      <c r="AE937" s="229"/>
      <c r="AF937" s="229"/>
    </row>
    <row r="938" spans="1:32">
      <c r="A938" s="229"/>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c r="AA938" s="229"/>
      <c r="AB938" s="229"/>
      <c r="AC938" s="229"/>
      <c r="AD938" s="229"/>
      <c r="AE938" s="229"/>
      <c r="AF938" s="229"/>
    </row>
    <row r="939" spans="1:32">
      <c r="A939" s="229"/>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c r="AA939" s="229"/>
      <c r="AB939" s="229"/>
      <c r="AC939" s="229"/>
      <c r="AD939" s="229"/>
      <c r="AE939" s="229"/>
      <c r="AF939" s="229"/>
    </row>
    <row r="940" spans="1:32">
      <c r="A940" s="229"/>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c r="AA940" s="229"/>
      <c r="AB940" s="229"/>
      <c r="AC940" s="229"/>
      <c r="AD940" s="229"/>
      <c r="AE940" s="229"/>
      <c r="AF940" s="229"/>
    </row>
    <row r="941" spans="1:32">
      <c r="A941" s="229"/>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c r="AA941" s="229"/>
      <c r="AB941" s="229"/>
      <c r="AC941" s="229"/>
      <c r="AD941" s="229"/>
      <c r="AE941" s="229"/>
      <c r="AF941" s="229"/>
    </row>
    <row r="942" spans="1:32">
      <c r="A942" s="229"/>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c r="AA942" s="229"/>
      <c r="AB942" s="229"/>
      <c r="AC942" s="229"/>
      <c r="AD942" s="229"/>
      <c r="AE942" s="229"/>
      <c r="AF942" s="229"/>
    </row>
    <row r="943" spans="1:32">
      <c r="A943" s="229"/>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c r="AA943" s="229"/>
      <c r="AB943" s="229"/>
      <c r="AC943" s="229"/>
      <c r="AD943" s="229"/>
      <c r="AE943" s="229"/>
      <c r="AF943" s="229"/>
    </row>
    <row r="944" spans="1:32">
      <c r="A944" s="229"/>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row>
    <row r="945" spans="1:32">
      <c r="A945" s="229"/>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row>
    <row r="946" spans="1:32">
      <c r="A946" s="229"/>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c r="AA946" s="229"/>
      <c r="AB946" s="229"/>
      <c r="AC946" s="229"/>
      <c r="AD946" s="229"/>
      <c r="AE946" s="229"/>
      <c r="AF946" s="229"/>
    </row>
    <row r="947" spans="1:32">
      <c r="A947" s="229"/>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c r="AA947" s="229"/>
      <c r="AB947" s="229"/>
      <c r="AC947" s="229"/>
      <c r="AD947" s="229"/>
      <c r="AE947" s="229"/>
      <c r="AF947" s="229"/>
    </row>
    <row r="948" spans="1:32">
      <c r="A948" s="229"/>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row>
    <row r="949" spans="1:32">
      <c r="A949" s="229"/>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row>
    <row r="950" spans="1:32">
      <c r="A950" s="229"/>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c r="AA950" s="229"/>
      <c r="AB950" s="229"/>
      <c r="AC950" s="229"/>
      <c r="AD950" s="229"/>
      <c r="AE950" s="229"/>
      <c r="AF950" s="229"/>
    </row>
    <row r="951" spans="1:32">
      <c r="A951" s="229"/>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c r="AA951" s="229"/>
      <c r="AB951" s="229"/>
      <c r="AC951" s="229"/>
      <c r="AD951" s="229"/>
      <c r="AE951" s="229"/>
      <c r="AF951" s="229"/>
    </row>
    <row r="952" spans="1:32">
      <c r="A952" s="229"/>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row>
    <row r="953" spans="1:32">
      <c r="A953" s="229"/>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row>
    <row r="954" spans="1:32">
      <c r="A954" s="229"/>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row>
    <row r="955" spans="1:32">
      <c r="A955" s="229"/>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c r="AA955" s="229"/>
      <c r="AB955" s="229"/>
      <c r="AC955" s="229"/>
      <c r="AD955" s="229"/>
      <c r="AE955" s="229"/>
      <c r="AF955" s="229"/>
    </row>
    <row r="956" spans="1:32">
      <c r="A956" s="229"/>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c r="AA956" s="229"/>
      <c r="AB956" s="229"/>
      <c r="AC956" s="229"/>
      <c r="AD956" s="229"/>
      <c r="AE956" s="229"/>
      <c r="AF956" s="229"/>
    </row>
    <row r="957" spans="1:32">
      <c r="A957" s="229"/>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row>
    <row r="958" spans="1:32">
      <c r="A958" s="229"/>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row>
    <row r="959" spans="1:32">
      <c r="A959" s="229"/>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row>
    <row r="960" spans="1:32">
      <c r="A960" s="229"/>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row>
    <row r="961" spans="1:32">
      <c r="A961" s="229"/>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row>
    <row r="962" spans="1:32">
      <c r="A962" s="229"/>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row>
    <row r="963" spans="1:32">
      <c r="A963" s="229"/>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row>
    <row r="964" spans="1:32">
      <c r="A964" s="229"/>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c r="AA964" s="229"/>
      <c r="AB964" s="229"/>
      <c r="AC964" s="229"/>
      <c r="AD964" s="229"/>
      <c r="AE964" s="229"/>
      <c r="AF964" s="229"/>
    </row>
    <row r="965" spans="1:32">
      <c r="A965" s="229"/>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c r="AA965" s="229"/>
      <c r="AB965" s="229"/>
      <c r="AC965" s="229"/>
      <c r="AD965" s="229"/>
      <c r="AE965" s="229"/>
      <c r="AF965" s="229"/>
    </row>
    <row r="966" spans="1:32">
      <c r="A966" s="229"/>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c r="AA966" s="229"/>
      <c r="AB966" s="229"/>
      <c r="AC966" s="229"/>
      <c r="AD966" s="229"/>
      <c r="AE966" s="229"/>
      <c r="AF966" s="229"/>
    </row>
    <row r="967" spans="1:32">
      <c r="A967" s="229"/>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c r="AA967" s="229"/>
      <c r="AB967" s="229"/>
      <c r="AC967" s="229"/>
      <c r="AD967" s="229"/>
      <c r="AE967" s="229"/>
      <c r="AF967" s="229"/>
    </row>
    <row r="968" spans="1:32">
      <c r="A968" s="229"/>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c r="AA968" s="229"/>
      <c r="AB968" s="229"/>
      <c r="AC968" s="229"/>
      <c r="AD968" s="229"/>
      <c r="AE968" s="229"/>
      <c r="AF968" s="229"/>
    </row>
    <row r="969" spans="1:32">
      <c r="A969" s="229"/>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c r="AA969" s="229"/>
      <c r="AB969" s="229"/>
      <c r="AC969" s="229"/>
      <c r="AD969" s="229"/>
      <c r="AE969" s="229"/>
      <c r="AF969" s="229"/>
    </row>
    <row r="970" spans="1:32">
      <c r="A970" s="229"/>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c r="AA970" s="229"/>
      <c r="AB970" s="229"/>
      <c r="AC970" s="229"/>
      <c r="AD970" s="229"/>
      <c r="AE970" s="229"/>
      <c r="AF970" s="229"/>
    </row>
    <row r="971" spans="1:32">
      <c r="A971" s="229"/>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c r="AA971" s="229"/>
      <c r="AB971" s="229"/>
      <c r="AC971" s="229"/>
      <c r="AD971" s="229"/>
      <c r="AE971" s="229"/>
      <c r="AF971" s="229"/>
    </row>
    <row r="972" spans="1:32">
      <c r="A972" s="229"/>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c r="AA972" s="229"/>
      <c r="AB972" s="229"/>
      <c r="AC972" s="229"/>
      <c r="AD972" s="229"/>
      <c r="AE972" s="229"/>
      <c r="AF972" s="229"/>
    </row>
    <row r="973" spans="1:32">
      <c r="A973" s="229"/>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c r="AA973" s="229"/>
      <c r="AB973" s="229"/>
      <c r="AC973" s="229"/>
      <c r="AD973" s="229"/>
      <c r="AE973" s="229"/>
      <c r="AF973" s="229"/>
    </row>
    <row r="974" spans="1:32">
      <c r="A974" s="229"/>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c r="AA974" s="229"/>
      <c r="AB974" s="229"/>
      <c r="AC974" s="229"/>
      <c r="AD974" s="229"/>
      <c r="AE974" s="229"/>
      <c r="AF974" s="229"/>
    </row>
    <row r="975" spans="1:32">
      <c r="A975" s="229"/>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c r="AA975" s="229"/>
      <c r="AB975" s="229"/>
      <c r="AC975" s="229"/>
      <c r="AD975" s="229"/>
      <c r="AE975" s="229"/>
      <c r="AF975" s="229"/>
    </row>
    <row r="976" spans="1:32">
      <c r="A976" s="229"/>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c r="AA976" s="229"/>
      <c r="AB976" s="229"/>
      <c r="AC976" s="229"/>
      <c r="AD976" s="229"/>
      <c r="AE976" s="229"/>
      <c r="AF976" s="229"/>
    </row>
    <row r="977" spans="1:32">
      <c r="A977" s="229"/>
      <c r="B977" s="229"/>
      <c r="C977" s="229"/>
      <c r="D977" s="229"/>
      <c r="E977" s="229"/>
      <c r="F977" s="229"/>
      <c r="G977" s="229"/>
      <c r="H977" s="229"/>
      <c r="I977" s="229"/>
      <c r="J977" s="229"/>
      <c r="K977" s="229"/>
      <c r="L977" s="229"/>
      <c r="M977" s="229"/>
      <c r="N977" s="229"/>
      <c r="O977" s="229"/>
      <c r="P977" s="229"/>
      <c r="Q977" s="229"/>
      <c r="R977" s="229"/>
      <c r="S977" s="229"/>
      <c r="T977" s="229"/>
      <c r="U977" s="229"/>
      <c r="V977" s="229"/>
      <c r="W977" s="229"/>
      <c r="X977" s="229"/>
      <c r="Y977" s="229"/>
      <c r="Z977" s="229"/>
      <c r="AA977" s="229"/>
      <c r="AB977" s="229"/>
      <c r="AC977" s="229"/>
      <c r="AD977" s="229"/>
      <c r="AE977" s="229"/>
      <c r="AF977" s="229"/>
    </row>
    <row r="978" spans="1:32">
      <c r="A978" s="229"/>
      <c r="B978" s="229"/>
      <c r="C978" s="229"/>
      <c r="D978" s="229"/>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c r="AA978" s="229"/>
      <c r="AB978" s="229"/>
      <c r="AC978" s="229"/>
      <c r="AD978" s="229"/>
      <c r="AE978" s="229"/>
      <c r="AF978" s="229"/>
    </row>
    <row r="979" spans="1:32">
      <c r="A979" s="229"/>
      <c r="B979" s="229"/>
      <c r="C979" s="229"/>
      <c r="D979" s="229"/>
      <c r="E979" s="229"/>
      <c r="F979" s="229"/>
      <c r="G979" s="229"/>
      <c r="H979" s="229"/>
      <c r="I979" s="229"/>
      <c r="J979" s="229"/>
      <c r="K979" s="229"/>
      <c r="L979" s="229"/>
      <c r="M979" s="229"/>
      <c r="N979" s="229"/>
      <c r="O979" s="229"/>
      <c r="P979" s="229"/>
      <c r="Q979" s="229"/>
      <c r="R979" s="229"/>
      <c r="S979" s="229"/>
      <c r="T979" s="229"/>
      <c r="U979" s="229"/>
      <c r="V979" s="229"/>
      <c r="W979" s="229"/>
      <c r="X979" s="229"/>
      <c r="Y979" s="229"/>
      <c r="Z979" s="229"/>
      <c r="AA979" s="229"/>
      <c r="AB979" s="229"/>
      <c r="AC979" s="229"/>
      <c r="AD979" s="229"/>
      <c r="AE979" s="229"/>
      <c r="AF979" s="229"/>
    </row>
    <row r="980" spans="1:32">
      <c r="A980" s="229"/>
      <c r="B980" s="229"/>
      <c r="C980" s="229"/>
      <c r="D980" s="229"/>
      <c r="E980" s="229"/>
      <c r="F980" s="229"/>
      <c r="G980" s="229"/>
      <c r="H980" s="229"/>
      <c r="I980" s="229"/>
      <c r="J980" s="229"/>
      <c r="K980" s="229"/>
      <c r="L980" s="229"/>
      <c r="M980" s="229"/>
      <c r="N980" s="229"/>
      <c r="O980" s="229"/>
      <c r="P980" s="229"/>
      <c r="Q980" s="229"/>
      <c r="R980" s="229"/>
      <c r="S980" s="229"/>
      <c r="T980" s="229"/>
      <c r="U980" s="229"/>
      <c r="V980" s="229"/>
      <c r="W980" s="229"/>
      <c r="X980" s="229"/>
      <c r="Y980" s="229"/>
      <c r="Z980" s="229"/>
      <c r="AA980" s="229"/>
      <c r="AB980" s="229"/>
      <c r="AC980" s="229"/>
      <c r="AD980" s="229"/>
      <c r="AE980" s="229"/>
      <c r="AF980" s="229"/>
    </row>
    <row r="981" spans="1:32">
      <c r="A981" s="229"/>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c r="AA981" s="229"/>
      <c r="AB981" s="229"/>
      <c r="AC981" s="229"/>
      <c r="AD981" s="229"/>
      <c r="AE981" s="229"/>
      <c r="AF981" s="229"/>
    </row>
    <row r="982" spans="1:32">
      <c r="A982" s="229"/>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c r="AA982" s="229"/>
      <c r="AB982" s="229"/>
      <c r="AC982" s="229"/>
      <c r="AD982" s="229"/>
      <c r="AE982" s="229"/>
      <c r="AF982" s="229"/>
    </row>
    <row r="983" spans="1:32">
      <c r="A983" s="229"/>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c r="AA983" s="229"/>
      <c r="AB983" s="229"/>
      <c r="AC983" s="229"/>
      <c r="AD983" s="229"/>
      <c r="AE983" s="229"/>
      <c r="AF983" s="229"/>
    </row>
    <row r="984" spans="1:32">
      <c r="A984" s="229"/>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c r="AA984" s="229"/>
      <c r="AB984" s="229"/>
      <c r="AC984" s="229"/>
      <c r="AD984" s="229"/>
      <c r="AE984" s="229"/>
      <c r="AF984" s="229"/>
    </row>
    <row r="985" spans="1:32">
      <c r="A985" s="229"/>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c r="AA985" s="229"/>
      <c r="AB985" s="229"/>
      <c r="AC985" s="229"/>
      <c r="AD985" s="229"/>
      <c r="AE985" s="229"/>
      <c r="AF985" s="229"/>
    </row>
    <row r="986" spans="1:32">
      <c r="A986" s="229"/>
      <c r="B986" s="229"/>
      <c r="C986" s="229"/>
      <c r="D986" s="229"/>
      <c r="E986" s="229"/>
      <c r="F986" s="229"/>
      <c r="G986" s="229"/>
      <c r="H986" s="229"/>
      <c r="I986" s="229"/>
      <c r="J986" s="229"/>
      <c r="K986" s="229"/>
      <c r="L986" s="229"/>
      <c r="M986" s="229"/>
      <c r="N986" s="229"/>
      <c r="O986" s="229"/>
      <c r="P986" s="229"/>
      <c r="Q986" s="229"/>
      <c r="R986" s="229"/>
      <c r="S986" s="229"/>
      <c r="T986" s="229"/>
      <c r="U986" s="229"/>
      <c r="V986" s="229"/>
      <c r="W986" s="229"/>
      <c r="X986" s="229"/>
      <c r="Y986" s="229"/>
      <c r="Z986" s="229"/>
      <c r="AA986" s="229"/>
      <c r="AB986" s="229"/>
      <c r="AC986" s="229"/>
      <c r="AD986" s="229"/>
      <c r="AE986" s="229"/>
      <c r="AF986" s="229"/>
    </row>
    <row r="987" spans="1:32">
      <c r="A987" s="229"/>
      <c r="B987" s="229"/>
      <c r="C987" s="229"/>
      <c r="D987" s="229"/>
      <c r="E987" s="229"/>
      <c r="F987" s="229"/>
      <c r="G987" s="229"/>
      <c r="H987" s="229"/>
      <c r="I987" s="229"/>
      <c r="J987" s="229"/>
      <c r="K987" s="229"/>
      <c r="L987" s="229"/>
      <c r="M987" s="229"/>
      <c r="N987" s="229"/>
      <c r="O987" s="229"/>
      <c r="P987" s="229"/>
      <c r="Q987" s="229"/>
      <c r="R987" s="229"/>
      <c r="S987" s="229"/>
      <c r="T987" s="229"/>
      <c r="U987" s="229"/>
      <c r="V987" s="229"/>
      <c r="W987" s="229"/>
      <c r="X987" s="229"/>
      <c r="Y987" s="229"/>
      <c r="Z987" s="229"/>
      <c r="AA987" s="229"/>
      <c r="AB987" s="229"/>
      <c r="AC987" s="229"/>
      <c r="AD987" s="229"/>
      <c r="AE987" s="229"/>
      <c r="AF987" s="229"/>
    </row>
    <row r="988" spans="1:32">
      <c r="A988" s="229"/>
      <c r="B988" s="229"/>
      <c r="C988" s="229"/>
      <c r="D988" s="229"/>
      <c r="E988" s="229"/>
      <c r="F988" s="229"/>
      <c r="G988" s="229"/>
      <c r="H988" s="229"/>
      <c r="I988" s="229"/>
      <c r="J988" s="229"/>
      <c r="K988" s="229"/>
      <c r="L988" s="229"/>
      <c r="M988" s="229"/>
      <c r="N988" s="229"/>
      <c r="O988" s="229"/>
      <c r="P988" s="229"/>
      <c r="Q988" s="229"/>
      <c r="R988" s="229"/>
      <c r="S988" s="229"/>
      <c r="T988" s="229"/>
      <c r="U988" s="229"/>
      <c r="V988" s="229"/>
      <c r="W988" s="229"/>
      <c r="X988" s="229"/>
      <c r="Y988" s="229"/>
      <c r="Z988" s="229"/>
      <c r="AA988" s="229"/>
      <c r="AB988" s="229"/>
      <c r="AC988" s="229"/>
      <c r="AD988" s="229"/>
      <c r="AE988" s="229"/>
      <c r="AF988" s="229"/>
    </row>
    <row r="989" spans="1:32">
      <c r="A989" s="229"/>
      <c r="B989" s="229"/>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29"/>
      <c r="Z989" s="229"/>
      <c r="AA989" s="229"/>
      <c r="AB989" s="229"/>
      <c r="AC989" s="229"/>
      <c r="AD989" s="229"/>
      <c r="AE989" s="229"/>
      <c r="AF989" s="229"/>
    </row>
    <row r="990" spans="1:32">
      <c r="A990" s="229"/>
      <c r="B990" s="229"/>
      <c r="C990" s="229"/>
      <c r="D990" s="229"/>
      <c r="E990" s="229"/>
      <c r="F990" s="229"/>
      <c r="G990" s="229"/>
      <c r="H990" s="229"/>
      <c r="I990" s="229"/>
      <c r="J990" s="229"/>
      <c r="K990" s="229"/>
      <c r="L990" s="229"/>
      <c r="M990" s="229"/>
      <c r="N990" s="229"/>
      <c r="O990" s="229"/>
      <c r="P990" s="229"/>
      <c r="Q990" s="229"/>
      <c r="R990" s="229"/>
      <c r="S990" s="229"/>
      <c r="T990" s="229"/>
      <c r="U990" s="229"/>
      <c r="V990" s="229"/>
      <c r="W990" s="229"/>
      <c r="X990" s="229"/>
      <c r="Y990" s="229"/>
      <c r="Z990" s="229"/>
      <c r="AA990" s="229"/>
      <c r="AB990" s="229"/>
      <c r="AC990" s="229"/>
      <c r="AD990" s="229"/>
      <c r="AE990" s="229"/>
      <c r="AF990" s="229"/>
    </row>
    <row r="991" spans="1:32">
      <c r="A991" s="229"/>
      <c r="B991" s="229"/>
      <c r="C991" s="229"/>
      <c r="D991" s="229"/>
      <c r="E991" s="229"/>
      <c r="F991" s="229"/>
      <c r="G991" s="229"/>
      <c r="H991" s="229"/>
      <c r="I991" s="229"/>
      <c r="J991" s="229"/>
      <c r="K991" s="229"/>
      <c r="L991" s="229"/>
      <c r="M991" s="229"/>
      <c r="N991" s="229"/>
      <c r="O991" s="229"/>
      <c r="P991" s="229"/>
      <c r="Q991" s="229"/>
      <c r="R991" s="229"/>
      <c r="S991" s="229"/>
      <c r="T991" s="229"/>
      <c r="U991" s="229"/>
      <c r="V991" s="229"/>
      <c r="W991" s="229"/>
      <c r="X991" s="229"/>
      <c r="Y991" s="229"/>
      <c r="Z991" s="229"/>
      <c r="AA991" s="229"/>
      <c r="AB991" s="229"/>
      <c r="AC991" s="229"/>
      <c r="AD991" s="229"/>
      <c r="AE991" s="229"/>
      <c r="AF991" s="229"/>
    </row>
    <row r="992" spans="1:32">
      <c r="A992" s="229"/>
      <c r="B992" s="229"/>
      <c r="C992" s="229"/>
      <c r="D992" s="229"/>
      <c r="E992" s="229"/>
      <c r="F992" s="229"/>
      <c r="G992" s="229"/>
      <c r="H992" s="229"/>
      <c r="I992" s="229"/>
      <c r="J992" s="229"/>
      <c r="K992" s="229"/>
      <c r="L992" s="229"/>
      <c r="M992" s="229"/>
      <c r="N992" s="229"/>
      <c r="O992" s="229"/>
      <c r="P992" s="229"/>
      <c r="Q992" s="229"/>
      <c r="R992" s="229"/>
      <c r="S992" s="229"/>
      <c r="T992" s="229"/>
      <c r="U992" s="229"/>
      <c r="V992" s="229"/>
      <c r="W992" s="229"/>
      <c r="X992" s="229"/>
      <c r="Y992" s="229"/>
      <c r="Z992" s="229"/>
      <c r="AA992" s="229"/>
      <c r="AB992" s="229"/>
      <c r="AC992" s="229"/>
      <c r="AD992" s="229"/>
      <c r="AE992" s="229"/>
      <c r="AF992" s="229"/>
    </row>
    <row r="993" spans="1:32">
      <c r="A993" s="229"/>
      <c r="B993" s="229"/>
      <c r="C993" s="229"/>
      <c r="D993" s="229"/>
      <c r="E993" s="229"/>
      <c r="F993" s="229"/>
      <c r="G993" s="229"/>
      <c r="H993" s="229"/>
      <c r="I993" s="229"/>
      <c r="J993" s="229"/>
      <c r="K993" s="229"/>
      <c r="L993" s="229"/>
      <c r="M993" s="229"/>
      <c r="N993" s="229"/>
      <c r="O993" s="229"/>
      <c r="P993" s="229"/>
      <c r="Q993" s="229"/>
      <c r="R993" s="229"/>
      <c r="S993" s="229"/>
      <c r="T993" s="229"/>
      <c r="U993" s="229"/>
      <c r="V993" s="229"/>
      <c r="W993" s="229"/>
      <c r="X993" s="229"/>
      <c r="Y993" s="229"/>
      <c r="Z993" s="229"/>
      <c r="AA993" s="229"/>
      <c r="AB993" s="229"/>
      <c r="AC993" s="229"/>
      <c r="AD993" s="229"/>
      <c r="AE993" s="229"/>
      <c r="AF993" s="229"/>
    </row>
    <row r="994" spans="1:32">
      <c r="A994" s="229"/>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c r="AA994" s="229"/>
      <c r="AB994" s="229"/>
      <c r="AC994" s="229"/>
      <c r="AD994" s="229"/>
      <c r="AE994" s="229"/>
      <c r="AF994" s="229"/>
    </row>
    <row r="995" spans="1:32">
      <c r="A995" s="229"/>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c r="AA995" s="229"/>
      <c r="AB995" s="229"/>
      <c r="AC995" s="229"/>
      <c r="AD995" s="229"/>
      <c r="AE995" s="229"/>
      <c r="AF995" s="229"/>
    </row>
    <row r="996" spans="1:32">
      <c r="A996" s="229"/>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c r="AA996" s="229"/>
      <c r="AB996" s="229"/>
      <c r="AC996" s="229"/>
      <c r="AD996" s="229"/>
      <c r="AE996" s="229"/>
      <c r="AF996" s="229"/>
    </row>
    <row r="997" spans="1:32">
      <c r="A997" s="229"/>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c r="AA997" s="229"/>
      <c r="AB997" s="229"/>
      <c r="AC997" s="229"/>
      <c r="AD997" s="229"/>
      <c r="AE997" s="229"/>
      <c r="AF997" s="229"/>
    </row>
    <row r="998" spans="1:32">
      <c r="A998" s="229"/>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c r="AA998" s="229"/>
      <c r="AB998" s="229"/>
      <c r="AC998" s="229"/>
      <c r="AD998" s="229"/>
      <c r="AE998" s="229"/>
      <c r="AF998" s="229"/>
    </row>
    <row r="999" spans="1:32">
      <c r="A999" s="229"/>
      <c r="B999" s="229"/>
      <c r="C999" s="229"/>
      <c r="D999" s="229"/>
      <c r="E999" s="229"/>
      <c r="F999" s="229"/>
      <c r="G999" s="229"/>
      <c r="H999" s="229"/>
      <c r="I999" s="229"/>
      <c r="J999" s="229"/>
      <c r="K999" s="229"/>
      <c r="L999" s="229"/>
      <c r="M999" s="229"/>
      <c r="N999" s="229"/>
      <c r="O999" s="229"/>
      <c r="P999" s="229"/>
      <c r="Q999" s="229"/>
      <c r="R999" s="229"/>
      <c r="S999" s="229"/>
      <c r="T999" s="229"/>
      <c r="U999" s="229"/>
      <c r="V999" s="229"/>
      <c r="W999" s="229"/>
      <c r="X999" s="229"/>
      <c r="Y999" s="229"/>
      <c r="Z999" s="229"/>
      <c r="AA999" s="229"/>
      <c r="AB999" s="229"/>
      <c r="AC999" s="229"/>
      <c r="AD999" s="229"/>
      <c r="AE999" s="229"/>
      <c r="AF999" s="229"/>
    </row>
    <row r="1000" spans="1:32">
      <c r="A1000" s="229"/>
      <c r="B1000" s="229"/>
      <c r="C1000" s="229"/>
      <c r="D1000" s="229"/>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c r="AF1000" s="229"/>
    </row>
    <row r="1001" spans="1:32">
      <c r="A1001" s="229"/>
      <c r="B1001" s="229"/>
      <c r="C1001" s="229"/>
      <c r="D1001" s="229"/>
      <c r="E1001" s="229"/>
      <c r="F1001" s="229"/>
      <c r="G1001" s="229"/>
      <c r="H1001" s="229"/>
      <c r="I1001" s="229"/>
      <c r="J1001" s="229"/>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229"/>
      <c r="AE1001" s="229"/>
      <c r="AF1001" s="229"/>
    </row>
    <row r="1002" spans="1:32">
      <c r="A1002" s="229"/>
      <c r="B1002" s="229"/>
      <c r="C1002" s="229"/>
      <c r="D1002" s="229"/>
      <c r="E1002" s="229"/>
      <c r="F1002" s="229"/>
      <c r="G1002" s="229"/>
      <c r="H1002" s="229"/>
      <c r="I1002" s="229"/>
      <c r="J1002" s="229"/>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229"/>
      <c r="AE1002" s="229"/>
      <c r="AF1002" s="229"/>
    </row>
    <row r="1003" spans="1:32">
      <c r="A1003" s="229"/>
      <c r="B1003" s="229"/>
      <c r="C1003" s="229"/>
      <c r="D1003" s="229"/>
      <c r="E1003" s="229"/>
      <c r="F1003" s="229"/>
      <c r="G1003" s="229"/>
      <c r="H1003" s="229"/>
      <c r="I1003" s="229"/>
      <c r="J1003" s="229"/>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229"/>
      <c r="AE1003" s="229"/>
      <c r="AF1003" s="229"/>
    </row>
    <row r="1004" spans="1:32">
      <c r="A1004" s="229"/>
      <c r="B1004" s="229"/>
      <c r="C1004" s="229"/>
      <c r="D1004" s="229"/>
      <c r="E1004" s="229"/>
      <c r="F1004" s="229"/>
      <c r="G1004" s="229"/>
      <c r="H1004" s="229"/>
      <c r="I1004" s="229"/>
      <c r="J1004" s="229"/>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229"/>
      <c r="AE1004" s="229"/>
      <c r="AF1004" s="229"/>
    </row>
    <row r="1005" spans="1:32">
      <c r="A1005" s="229"/>
      <c r="B1005" s="229"/>
      <c r="C1005" s="229"/>
      <c r="D1005" s="229"/>
      <c r="E1005" s="229"/>
      <c r="F1005" s="229"/>
      <c r="G1005" s="229"/>
      <c r="H1005" s="229"/>
      <c r="I1005" s="229"/>
      <c r="J1005" s="229"/>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229"/>
      <c r="AE1005" s="229"/>
      <c r="AF1005" s="229"/>
    </row>
    <row r="1006" spans="1:32">
      <c r="A1006" s="229"/>
      <c r="B1006" s="229"/>
      <c r="C1006" s="229"/>
      <c r="D1006" s="229"/>
      <c r="E1006" s="229"/>
      <c r="F1006" s="229"/>
      <c r="G1006" s="229"/>
      <c r="H1006" s="229"/>
      <c r="I1006" s="229"/>
      <c r="J1006" s="229"/>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229"/>
      <c r="AE1006" s="229"/>
      <c r="AF1006" s="229"/>
    </row>
    <row r="1007" spans="1:32">
      <c r="A1007" s="229"/>
      <c r="B1007" s="229"/>
      <c r="C1007" s="229"/>
      <c r="D1007" s="229"/>
      <c r="E1007" s="229"/>
      <c r="F1007" s="229"/>
      <c r="G1007" s="229"/>
      <c r="H1007" s="229"/>
      <c r="I1007" s="229"/>
      <c r="J1007" s="229"/>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229"/>
      <c r="AE1007" s="229"/>
      <c r="AF1007" s="229"/>
    </row>
    <row r="1008" spans="1:32">
      <c r="A1008" s="229"/>
      <c r="B1008" s="229"/>
      <c r="C1008" s="229"/>
      <c r="D1008" s="229"/>
      <c r="E1008" s="229"/>
      <c r="F1008" s="229"/>
      <c r="G1008" s="229"/>
      <c r="H1008" s="229"/>
      <c r="I1008" s="229"/>
      <c r="J1008" s="229"/>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229"/>
      <c r="AE1008" s="229"/>
      <c r="AF1008" s="229"/>
    </row>
    <row r="1009" spans="1:32">
      <c r="A1009" s="229"/>
      <c r="B1009" s="229"/>
      <c r="C1009" s="229"/>
      <c r="D1009" s="229"/>
      <c r="E1009" s="229"/>
      <c r="F1009" s="229"/>
      <c r="G1009" s="229"/>
      <c r="H1009" s="229"/>
      <c r="I1009" s="229"/>
      <c r="J1009" s="229"/>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229"/>
      <c r="AE1009" s="229"/>
      <c r="AF1009" s="229"/>
    </row>
    <row r="1010" spans="1:32">
      <c r="A1010" s="229"/>
      <c r="B1010" s="229"/>
      <c r="C1010" s="229"/>
      <c r="D1010" s="229"/>
      <c r="E1010" s="229"/>
      <c r="F1010" s="229"/>
      <c r="G1010" s="229"/>
      <c r="H1010" s="229"/>
      <c r="I1010" s="229"/>
      <c r="J1010" s="229"/>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row>
    <row r="1011" spans="1:32">
      <c r="A1011" s="229"/>
      <c r="B1011" s="229"/>
      <c r="C1011" s="229"/>
      <c r="D1011" s="229"/>
      <c r="E1011" s="229"/>
      <c r="F1011" s="229"/>
      <c r="G1011" s="229"/>
      <c r="H1011" s="229"/>
      <c r="I1011" s="229"/>
      <c r="J1011" s="229"/>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229"/>
      <c r="AE1011" s="229"/>
      <c r="AF1011" s="229"/>
    </row>
    <row r="1012" spans="1:32">
      <c r="A1012" s="229"/>
      <c r="B1012" s="229"/>
      <c r="C1012" s="229"/>
      <c r="D1012" s="229"/>
      <c r="E1012" s="229"/>
      <c r="F1012" s="229"/>
      <c r="G1012" s="229"/>
      <c r="H1012" s="229"/>
      <c r="I1012" s="229"/>
      <c r="J1012" s="229"/>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229"/>
      <c r="AE1012" s="229"/>
      <c r="AF1012" s="229"/>
    </row>
    <row r="1013" spans="1:32">
      <c r="A1013" s="229"/>
      <c r="B1013" s="229"/>
      <c r="C1013" s="229"/>
      <c r="D1013" s="229"/>
      <c r="E1013" s="229"/>
      <c r="F1013" s="229"/>
      <c r="G1013" s="229"/>
      <c r="H1013" s="229"/>
      <c r="I1013" s="229"/>
      <c r="J1013" s="229"/>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229"/>
      <c r="AE1013" s="229"/>
      <c r="AF1013" s="229"/>
    </row>
    <row r="1014" spans="1:32">
      <c r="A1014" s="229"/>
      <c r="B1014" s="229"/>
      <c r="C1014" s="229"/>
      <c r="D1014" s="229"/>
      <c r="E1014" s="229"/>
      <c r="F1014" s="229"/>
      <c r="G1014" s="229"/>
      <c r="H1014" s="229"/>
      <c r="I1014" s="229"/>
      <c r="J1014" s="229"/>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229"/>
      <c r="AE1014" s="229"/>
      <c r="AF1014" s="229"/>
    </row>
    <row r="1015" spans="1:32">
      <c r="A1015" s="229"/>
      <c r="B1015" s="229"/>
      <c r="C1015" s="229"/>
      <c r="D1015" s="229"/>
      <c r="E1015" s="229"/>
      <c r="F1015" s="229"/>
      <c r="G1015" s="229"/>
      <c r="H1015" s="229"/>
      <c r="I1015" s="229"/>
      <c r="J1015" s="229"/>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229"/>
      <c r="AE1015" s="229"/>
      <c r="AF1015" s="229"/>
    </row>
    <row r="1016" spans="1:32">
      <c r="A1016" s="229"/>
      <c r="B1016" s="229"/>
      <c r="C1016" s="229"/>
      <c r="D1016" s="229"/>
      <c r="E1016" s="229"/>
      <c r="F1016" s="229"/>
      <c r="G1016" s="229"/>
      <c r="H1016" s="229"/>
      <c r="I1016" s="229"/>
      <c r="J1016" s="229"/>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229"/>
      <c r="AE1016" s="229"/>
      <c r="AF1016" s="229"/>
    </row>
    <row r="1017" spans="1:32">
      <c r="A1017" s="229"/>
      <c r="B1017" s="229"/>
      <c r="C1017" s="229"/>
      <c r="D1017" s="229"/>
      <c r="E1017" s="229"/>
      <c r="F1017" s="229"/>
      <c r="G1017" s="229"/>
      <c r="H1017" s="229"/>
      <c r="I1017" s="229"/>
      <c r="J1017" s="229"/>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229"/>
      <c r="AE1017" s="229"/>
      <c r="AF1017" s="229"/>
    </row>
    <row r="1018" spans="1:32">
      <c r="A1018" s="229"/>
      <c r="B1018" s="229"/>
      <c r="C1018" s="229"/>
      <c r="D1018" s="229"/>
      <c r="E1018" s="229"/>
      <c r="F1018" s="229"/>
      <c r="G1018" s="229"/>
      <c r="H1018" s="229"/>
      <c r="I1018" s="229"/>
      <c r="J1018" s="229"/>
      <c r="K1018" s="229"/>
      <c r="L1018" s="229"/>
      <c r="M1018" s="229"/>
      <c r="N1018" s="229"/>
      <c r="O1018" s="229"/>
      <c r="P1018" s="229"/>
      <c r="Q1018" s="229"/>
      <c r="R1018" s="229"/>
      <c r="S1018" s="229"/>
      <c r="T1018" s="229"/>
      <c r="U1018" s="229"/>
      <c r="V1018" s="229"/>
      <c r="W1018" s="229"/>
      <c r="X1018" s="229"/>
      <c r="Y1018" s="229"/>
      <c r="Z1018" s="229"/>
      <c r="AA1018" s="229"/>
      <c r="AB1018" s="229"/>
      <c r="AC1018" s="229"/>
      <c r="AD1018" s="229"/>
      <c r="AE1018" s="229"/>
      <c r="AF1018" s="229"/>
    </row>
    <row r="1019" spans="1:32">
      <c r="A1019" s="229"/>
      <c r="B1019" s="229"/>
      <c r="C1019" s="229"/>
      <c r="D1019" s="229"/>
      <c r="E1019" s="229"/>
      <c r="F1019" s="229"/>
      <c r="G1019" s="229"/>
      <c r="H1019" s="229"/>
      <c r="I1019" s="229"/>
      <c r="J1019" s="229"/>
      <c r="K1019" s="229"/>
      <c r="L1019" s="229"/>
      <c r="M1019" s="229"/>
      <c r="N1019" s="229"/>
      <c r="O1019" s="229"/>
      <c r="P1019" s="229"/>
      <c r="Q1019" s="229"/>
      <c r="R1019" s="229"/>
      <c r="S1019" s="229"/>
      <c r="T1019" s="229"/>
      <c r="U1019" s="229"/>
      <c r="V1019" s="229"/>
      <c r="W1019" s="229"/>
      <c r="X1019" s="229"/>
      <c r="Y1019" s="229"/>
      <c r="Z1019" s="229"/>
      <c r="AA1019" s="229"/>
      <c r="AB1019" s="229"/>
      <c r="AC1019" s="229"/>
      <c r="AD1019" s="229"/>
      <c r="AE1019" s="229"/>
      <c r="AF1019" s="229"/>
    </row>
    <row r="1020" spans="1:32">
      <c r="A1020" s="229"/>
      <c r="B1020" s="229"/>
      <c r="C1020" s="229"/>
      <c r="D1020" s="229"/>
      <c r="E1020" s="229"/>
      <c r="F1020" s="229"/>
      <c r="G1020" s="229"/>
      <c r="H1020" s="229"/>
      <c r="I1020" s="229"/>
      <c r="J1020" s="229"/>
      <c r="K1020" s="229"/>
      <c r="L1020" s="229"/>
      <c r="M1020" s="229"/>
      <c r="N1020" s="229"/>
      <c r="O1020" s="229"/>
      <c r="P1020" s="229"/>
      <c r="Q1020" s="229"/>
      <c r="R1020" s="229"/>
      <c r="S1020" s="229"/>
      <c r="T1020" s="229"/>
      <c r="U1020" s="229"/>
      <c r="V1020" s="229"/>
      <c r="W1020" s="229"/>
      <c r="X1020" s="229"/>
      <c r="Y1020" s="229"/>
      <c r="Z1020" s="229"/>
      <c r="AA1020" s="229"/>
      <c r="AB1020" s="229"/>
      <c r="AC1020" s="229"/>
      <c r="AD1020" s="229"/>
      <c r="AE1020" s="229"/>
      <c r="AF1020" s="229"/>
    </row>
    <row r="1021" spans="1:32">
      <c r="A1021" s="229"/>
      <c r="B1021" s="229"/>
      <c r="C1021" s="229"/>
      <c r="D1021" s="229"/>
      <c r="E1021" s="229"/>
      <c r="F1021" s="229"/>
      <c r="G1021" s="229"/>
      <c r="H1021" s="229"/>
      <c r="I1021" s="229"/>
      <c r="J1021" s="229"/>
      <c r="K1021" s="229"/>
      <c r="L1021" s="229"/>
      <c r="M1021" s="229"/>
      <c r="N1021" s="229"/>
      <c r="O1021" s="229"/>
      <c r="P1021" s="229"/>
      <c r="Q1021" s="229"/>
      <c r="R1021" s="229"/>
      <c r="S1021" s="229"/>
      <c r="T1021" s="229"/>
      <c r="U1021" s="229"/>
      <c r="V1021" s="229"/>
      <c r="W1021" s="229"/>
      <c r="X1021" s="229"/>
      <c r="Y1021" s="229"/>
      <c r="Z1021" s="229"/>
      <c r="AA1021" s="229"/>
      <c r="AB1021" s="229"/>
      <c r="AC1021" s="229"/>
      <c r="AD1021" s="229"/>
      <c r="AE1021" s="229"/>
      <c r="AF1021" s="229"/>
    </row>
    <row r="1022" spans="1:32">
      <c r="A1022" s="229"/>
      <c r="B1022" s="229"/>
      <c r="C1022" s="229"/>
      <c r="D1022" s="229"/>
      <c r="E1022" s="229"/>
      <c r="F1022" s="229"/>
      <c r="G1022" s="229"/>
      <c r="H1022" s="229"/>
      <c r="I1022" s="229"/>
      <c r="J1022" s="229"/>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229"/>
      <c r="AE1022" s="229"/>
      <c r="AF1022" s="229"/>
    </row>
    <row r="1023" spans="1:32">
      <c r="A1023" s="229"/>
      <c r="B1023" s="229"/>
      <c r="C1023" s="229"/>
      <c r="D1023" s="229"/>
      <c r="E1023" s="229"/>
      <c r="F1023" s="229"/>
      <c r="G1023" s="229"/>
      <c r="H1023" s="229"/>
      <c r="I1023" s="229"/>
      <c r="J1023" s="229"/>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229"/>
      <c r="AE1023" s="229"/>
      <c r="AF1023" s="229"/>
    </row>
    <row r="1024" spans="1:32">
      <c r="A1024" s="229"/>
      <c r="B1024" s="229"/>
      <c r="C1024" s="229"/>
      <c r="D1024" s="229"/>
      <c r="E1024" s="229"/>
      <c r="F1024" s="229"/>
      <c r="G1024" s="229"/>
      <c r="H1024" s="229"/>
      <c r="I1024" s="229"/>
      <c r="J1024" s="229"/>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c r="AF1024" s="229"/>
    </row>
    <row r="1025" spans="1:32">
      <c r="A1025" s="229"/>
      <c r="B1025" s="229"/>
      <c r="C1025" s="229"/>
      <c r="D1025" s="229"/>
      <c r="E1025" s="229"/>
      <c r="F1025" s="229"/>
      <c r="G1025" s="229"/>
      <c r="H1025" s="229"/>
      <c r="I1025" s="229"/>
      <c r="J1025" s="229"/>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229"/>
      <c r="AE1025" s="229"/>
      <c r="AF1025" s="229"/>
    </row>
    <row r="1026" spans="1:32">
      <c r="A1026" s="229"/>
      <c r="B1026" s="229"/>
      <c r="C1026" s="229"/>
      <c r="D1026" s="229"/>
      <c r="E1026" s="229"/>
      <c r="F1026" s="229"/>
      <c r="G1026" s="229"/>
      <c r="H1026" s="229"/>
      <c r="I1026" s="229"/>
      <c r="J1026" s="229"/>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229"/>
      <c r="AE1026" s="229"/>
      <c r="AF1026" s="229"/>
    </row>
    <row r="1027" spans="1:32">
      <c r="A1027" s="229"/>
      <c r="B1027" s="229"/>
      <c r="C1027" s="229"/>
      <c r="D1027" s="229"/>
      <c r="E1027" s="229"/>
      <c r="F1027" s="229"/>
      <c r="G1027" s="229"/>
      <c r="H1027" s="229"/>
      <c r="I1027" s="229"/>
      <c r="J1027" s="229"/>
      <c r="K1027" s="229"/>
      <c r="L1027" s="229"/>
      <c r="M1027" s="229"/>
      <c r="N1027" s="229"/>
      <c r="O1027" s="229"/>
      <c r="P1027" s="229"/>
      <c r="Q1027" s="229"/>
      <c r="R1027" s="229"/>
      <c r="S1027" s="229"/>
      <c r="T1027" s="229"/>
      <c r="U1027" s="229"/>
      <c r="V1027" s="229"/>
      <c r="W1027" s="229"/>
      <c r="X1027" s="229"/>
      <c r="Y1027" s="229"/>
      <c r="Z1027" s="229"/>
      <c r="AA1027" s="229"/>
      <c r="AB1027" s="229"/>
      <c r="AC1027" s="229"/>
      <c r="AD1027" s="229"/>
      <c r="AE1027" s="229"/>
      <c r="AF1027" s="229"/>
    </row>
    <row r="1028" spans="1:32">
      <c r="A1028" s="229"/>
      <c r="B1028" s="229"/>
      <c r="C1028" s="229"/>
      <c r="D1028" s="229"/>
      <c r="E1028" s="229"/>
      <c r="F1028" s="229"/>
      <c r="G1028" s="229"/>
      <c r="H1028" s="229"/>
      <c r="I1028" s="229"/>
      <c r="J1028" s="229"/>
      <c r="K1028" s="229"/>
      <c r="L1028" s="229"/>
      <c r="M1028" s="229"/>
      <c r="N1028" s="229"/>
      <c r="O1028" s="229"/>
      <c r="P1028" s="229"/>
      <c r="Q1028" s="229"/>
      <c r="R1028" s="229"/>
      <c r="S1028" s="229"/>
      <c r="T1028" s="229"/>
      <c r="U1028" s="229"/>
      <c r="V1028" s="229"/>
      <c r="W1028" s="229"/>
      <c r="X1028" s="229"/>
      <c r="Y1028" s="229"/>
      <c r="Z1028" s="229"/>
      <c r="AA1028" s="229"/>
      <c r="AB1028" s="229"/>
      <c r="AC1028" s="229"/>
      <c r="AD1028" s="229"/>
      <c r="AE1028" s="229"/>
      <c r="AF1028" s="229"/>
    </row>
    <row r="1029" spans="1:32">
      <c r="A1029" s="229"/>
      <c r="B1029" s="229"/>
      <c r="C1029" s="229"/>
      <c r="D1029" s="229"/>
      <c r="E1029" s="229"/>
      <c r="F1029" s="229"/>
      <c r="G1029" s="229"/>
      <c r="H1029" s="229"/>
      <c r="I1029" s="229"/>
      <c r="J1029" s="229"/>
      <c r="K1029" s="229"/>
      <c r="L1029" s="229"/>
      <c r="M1029" s="229"/>
      <c r="N1029" s="229"/>
      <c r="O1029" s="229"/>
      <c r="P1029" s="229"/>
      <c r="Q1029" s="229"/>
      <c r="R1029" s="229"/>
      <c r="S1029" s="229"/>
      <c r="T1029" s="229"/>
      <c r="U1029" s="229"/>
      <c r="V1029" s="229"/>
      <c r="W1029" s="229"/>
      <c r="X1029" s="229"/>
      <c r="Y1029" s="229"/>
      <c r="Z1029" s="229"/>
      <c r="AA1029" s="229"/>
      <c r="AB1029" s="229"/>
      <c r="AC1029" s="229"/>
      <c r="AD1029" s="229"/>
      <c r="AE1029" s="229"/>
      <c r="AF1029" s="229"/>
    </row>
    <row r="1030" spans="1:32">
      <c r="A1030" s="229"/>
      <c r="B1030" s="229"/>
      <c r="C1030" s="229"/>
      <c r="D1030" s="229"/>
      <c r="E1030" s="229"/>
      <c r="F1030" s="229"/>
      <c r="G1030" s="229"/>
      <c r="H1030" s="229"/>
      <c r="I1030" s="229"/>
      <c r="J1030" s="229"/>
      <c r="K1030" s="229"/>
      <c r="L1030" s="229"/>
      <c r="M1030" s="229"/>
      <c r="N1030" s="229"/>
      <c r="O1030" s="229"/>
      <c r="P1030" s="229"/>
      <c r="Q1030" s="229"/>
      <c r="R1030" s="229"/>
      <c r="S1030" s="229"/>
      <c r="T1030" s="229"/>
      <c r="U1030" s="229"/>
      <c r="V1030" s="229"/>
      <c r="W1030" s="229"/>
      <c r="X1030" s="229"/>
      <c r="Y1030" s="229"/>
      <c r="Z1030" s="229"/>
      <c r="AA1030" s="229"/>
      <c r="AB1030" s="229"/>
      <c r="AC1030" s="229"/>
      <c r="AD1030" s="229"/>
      <c r="AE1030" s="229"/>
      <c r="AF1030" s="229"/>
    </row>
    <row r="1031" spans="1:32">
      <c r="A1031" s="229"/>
      <c r="B1031" s="229"/>
      <c r="C1031" s="229"/>
      <c r="D1031" s="229"/>
      <c r="E1031" s="229"/>
      <c r="F1031" s="229"/>
      <c r="G1031" s="229"/>
      <c r="H1031" s="229"/>
      <c r="I1031" s="229"/>
      <c r="J1031" s="229"/>
      <c r="K1031" s="229"/>
      <c r="L1031" s="229"/>
      <c r="M1031" s="229"/>
      <c r="N1031" s="229"/>
      <c r="O1031" s="229"/>
      <c r="P1031" s="229"/>
      <c r="Q1031" s="229"/>
      <c r="R1031" s="229"/>
      <c r="S1031" s="229"/>
      <c r="T1031" s="229"/>
      <c r="U1031" s="229"/>
      <c r="V1031" s="229"/>
      <c r="W1031" s="229"/>
      <c r="X1031" s="229"/>
      <c r="Y1031" s="229"/>
      <c r="Z1031" s="229"/>
      <c r="AA1031" s="229"/>
      <c r="AB1031" s="229"/>
      <c r="AC1031" s="229"/>
      <c r="AD1031" s="229"/>
      <c r="AE1031" s="229"/>
      <c r="AF1031" s="229"/>
    </row>
    <row r="1032" spans="1:32">
      <c r="A1032" s="229"/>
      <c r="B1032" s="229"/>
      <c r="C1032" s="229"/>
      <c r="D1032" s="229"/>
      <c r="E1032" s="229"/>
      <c r="F1032" s="229"/>
      <c r="G1032" s="229"/>
      <c r="H1032" s="229"/>
      <c r="I1032" s="229"/>
      <c r="J1032" s="229"/>
      <c r="K1032" s="229"/>
      <c r="L1032" s="229"/>
      <c r="M1032" s="229"/>
      <c r="N1032" s="229"/>
      <c r="O1032" s="229"/>
      <c r="P1032" s="229"/>
      <c r="Q1032" s="229"/>
      <c r="R1032" s="229"/>
      <c r="S1032" s="229"/>
      <c r="T1032" s="229"/>
      <c r="U1032" s="229"/>
      <c r="V1032" s="229"/>
      <c r="W1032" s="229"/>
      <c r="X1032" s="229"/>
      <c r="Y1032" s="229"/>
      <c r="Z1032" s="229"/>
      <c r="AA1032" s="229"/>
      <c r="AB1032" s="229"/>
      <c r="AC1032" s="229"/>
      <c r="AD1032" s="229"/>
      <c r="AE1032" s="229"/>
      <c r="AF1032" s="229"/>
    </row>
    <row r="1033" spans="1:32">
      <c r="A1033" s="229"/>
      <c r="B1033" s="229"/>
      <c r="C1033" s="229"/>
      <c r="D1033" s="229"/>
      <c r="E1033" s="229"/>
      <c r="F1033" s="229"/>
      <c r="G1033" s="229"/>
      <c r="H1033" s="229"/>
      <c r="I1033" s="229"/>
      <c r="J1033" s="229"/>
      <c r="K1033" s="229"/>
      <c r="L1033" s="229"/>
      <c r="M1033" s="229"/>
      <c r="N1033" s="229"/>
      <c r="O1033" s="229"/>
      <c r="P1033" s="229"/>
      <c r="Q1033" s="229"/>
      <c r="R1033" s="229"/>
      <c r="S1033" s="229"/>
      <c r="T1033" s="229"/>
      <c r="U1033" s="229"/>
      <c r="V1033" s="229"/>
      <c r="W1033" s="229"/>
      <c r="X1033" s="229"/>
      <c r="Y1033" s="229"/>
      <c r="Z1033" s="229"/>
      <c r="AA1033" s="229"/>
      <c r="AB1033" s="229"/>
      <c r="AC1033" s="229"/>
      <c r="AD1033" s="229"/>
      <c r="AE1033" s="229"/>
      <c r="AF1033" s="229"/>
    </row>
    <row r="1034" spans="1:32">
      <c r="A1034" s="229"/>
      <c r="B1034" s="229"/>
      <c r="C1034" s="229"/>
      <c r="D1034" s="229"/>
      <c r="E1034" s="229"/>
      <c r="F1034" s="229"/>
      <c r="G1034" s="229"/>
      <c r="H1034" s="229"/>
      <c r="I1034" s="229"/>
      <c r="J1034" s="229"/>
      <c r="K1034" s="229"/>
      <c r="L1034" s="229"/>
      <c r="M1034" s="229"/>
      <c r="N1034" s="229"/>
      <c r="O1034" s="229"/>
      <c r="P1034" s="229"/>
      <c r="Q1034" s="229"/>
      <c r="R1034" s="229"/>
      <c r="S1034" s="229"/>
      <c r="T1034" s="229"/>
      <c r="U1034" s="229"/>
      <c r="V1034" s="229"/>
      <c r="W1034" s="229"/>
      <c r="X1034" s="229"/>
      <c r="Y1034" s="229"/>
      <c r="Z1034" s="229"/>
      <c r="AA1034" s="229"/>
      <c r="AB1034" s="229"/>
      <c r="AC1034" s="229"/>
      <c r="AD1034" s="229"/>
      <c r="AE1034" s="229"/>
      <c r="AF1034" s="229"/>
    </row>
    <row r="1035" spans="1:32">
      <c r="A1035" s="229"/>
      <c r="B1035" s="229"/>
      <c r="C1035" s="229"/>
      <c r="D1035" s="229"/>
      <c r="E1035" s="229"/>
      <c r="F1035" s="229"/>
      <c r="G1035" s="229"/>
      <c r="H1035" s="229"/>
      <c r="I1035" s="229"/>
      <c r="J1035" s="229"/>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229"/>
      <c r="AE1035" s="229"/>
      <c r="AF1035" s="229"/>
    </row>
    <row r="1036" spans="1:32">
      <c r="A1036" s="229"/>
      <c r="B1036" s="229"/>
      <c r="C1036" s="229"/>
      <c r="D1036" s="229"/>
      <c r="E1036" s="229"/>
      <c r="F1036" s="229"/>
      <c r="G1036" s="229"/>
      <c r="H1036" s="229"/>
      <c r="I1036" s="229"/>
      <c r="J1036" s="229"/>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229"/>
      <c r="AE1036" s="229"/>
      <c r="AF1036" s="229"/>
    </row>
    <row r="1037" spans="1:32">
      <c r="A1037" s="229"/>
      <c r="B1037" s="229"/>
      <c r="C1037" s="229"/>
      <c r="D1037" s="229"/>
      <c r="E1037" s="229"/>
      <c r="F1037" s="229"/>
      <c r="G1037" s="229"/>
      <c r="H1037" s="229"/>
      <c r="I1037" s="229"/>
      <c r="J1037" s="229"/>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229"/>
      <c r="AE1037" s="229"/>
      <c r="AF1037" s="229"/>
    </row>
    <row r="1038" spans="1:32">
      <c r="A1038" s="229"/>
      <c r="B1038" s="229"/>
      <c r="C1038" s="229"/>
      <c r="D1038" s="229"/>
      <c r="E1038" s="229"/>
      <c r="F1038" s="229"/>
      <c r="G1038" s="229"/>
      <c r="H1038" s="229"/>
      <c r="I1038" s="229"/>
      <c r="J1038" s="229"/>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229"/>
      <c r="AE1038" s="229"/>
      <c r="AF1038" s="229"/>
    </row>
    <row r="1039" spans="1:32">
      <c r="A1039" s="229"/>
      <c r="B1039" s="229"/>
      <c r="C1039" s="229"/>
      <c r="D1039" s="229"/>
      <c r="E1039" s="229"/>
      <c r="F1039" s="229"/>
      <c r="G1039" s="229"/>
      <c r="H1039" s="229"/>
      <c r="I1039" s="229"/>
      <c r="J1039" s="229"/>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229"/>
      <c r="AE1039" s="229"/>
      <c r="AF1039" s="229"/>
    </row>
    <row r="1040" spans="1:32">
      <c r="A1040" s="229"/>
      <c r="B1040" s="229"/>
      <c r="C1040" s="229"/>
      <c r="D1040" s="229"/>
      <c r="E1040" s="229"/>
      <c r="F1040" s="229"/>
      <c r="G1040" s="229"/>
      <c r="H1040" s="229"/>
      <c r="I1040" s="229"/>
      <c r="J1040" s="229"/>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229"/>
      <c r="AE1040" s="229"/>
      <c r="AF1040" s="229"/>
    </row>
    <row r="1041" spans="1:32">
      <c r="A1041" s="229"/>
      <c r="B1041" s="229"/>
      <c r="C1041" s="229"/>
      <c r="D1041" s="229"/>
      <c r="E1041" s="229"/>
      <c r="F1041" s="229"/>
      <c r="G1041" s="229"/>
      <c r="H1041" s="229"/>
      <c r="I1041" s="229"/>
      <c r="J1041" s="229"/>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229"/>
      <c r="AE1041" s="229"/>
      <c r="AF1041" s="229"/>
    </row>
    <row r="1042" spans="1:32">
      <c r="A1042" s="229"/>
      <c r="B1042" s="229"/>
      <c r="C1042" s="229"/>
      <c r="D1042" s="229"/>
      <c r="E1042" s="229"/>
      <c r="F1042" s="229"/>
      <c r="G1042" s="229"/>
      <c r="H1042" s="229"/>
      <c r="I1042" s="229"/>
      <c r="J1042" s="229"/>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229"/>
      <c r="AE1042" s="229"/>
      <c r="AF1042" s="229"/>
    </row>
    <row r="1043" spans="1:32">
      <c r="A1043" s="229"/>
      <c r="B1043" s="229"/>
      <c r="C1043" s="229"/>
      <c r="D1043" s="229"/>
      <c r="E1043" s="229"/>
      <c r="F1043" s="229"/>
      <c r="G1043" s="229"/>
      <c r="H1043" s="229"/>
      <c r="I1043" s="229"/>
      <c r="J1043" s="229"/>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229"/>
      <c r="AE1043" s="229"/>
      <c r="AF1043" s="229"/>
    </row>
    <row r="1044" spans="1:32">
      <c r="A1044" s="229"/>
      <c r="B1044" s="229"/>
      <c r="C1044" s="229"/>
      <c r="D1044" s="229"/>
      <c r="E1044" s="229"/>
      <c r="F1044" s="229"/>
      <c r="G1044" s="229"/>
      <c r="H1044" s="229"/>
      <c r="I1044" s="229"/>
      <c r="J1044" s="229"/>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229"/>
      <c r="AE1044" s="229"/>
      <c r="AF1044" s="229"/>
    </row>
    <row r="1045" spans="1:32">
      <c r="A1045" s="229"/>
      <c r="B1045" s="229"/>
      <c r="C1045" s="229"/>
      <c r="D1045" s="229"/>
      <c r="E1045" s="229"/>
      <c r="F1045" s="229"/>
      <c r="G1045" s="229"/>
      <c r="H1045" s="229"/>
      <c r="I1045" s="229"/>
      <c r="J1045" s="229"/>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229"/>
      <c r="AE1045" s="229"/>
      <c r="AF1045" s="229"/>
    </row>
    <row r="1046" spans="1:32">
      <c r="A1046" s="229"/>
      <c r="B1046" s="229"/>
      <c r="C1046" s="229"/>
      <c r="D1046" s="229"/>
      <c r="E1046" s="229"/>
      <c r="F1046" s="229"/>
      <c r="G1046" s="229"/>
      <c r="H1046" s="229"/>
      <c r="I1046" s="229"/>
      <c r="J1046" s="229"/>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229"/>
      <c r="AE1046" s="229"/>
      <c r="AF1046" s="229"/>
    </row>
    <row r="1047" spans="1:32">
      <c r="A1047" s="229"/>
      <c r="B1047" s="229"/>
      <c r="C1047" s="229"/>
      <c r="D1047" s="229"/>
      <c r="E1047" s="229"/>
      <c r="F1047" s="229"/>
      <c r="G1047" s="229"/>
      <c r="H1047" s="229"/>
      <c r="I1047" s="229"/>
      <c r="J1047" s="229"/>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229"/>
      <c r="AE1047" s="229"/>
      <c r="AF1047" s="229"/>
    </row>
    <row r="1048" spans="1:32">
      <c r="A1048" s="229"/>
      <c r="B1048" s="229"/>
      <c r="C1048" s="229"/>
      <c r="D1048" s="229"/>
      <c r="E1048" s="229"/>
      <c r="F1048" s="229"/>
      <c r="G1048" s="229"/>
      <c r="H1048" s="229"/>
      <c r="I1048" s="229"/>
      <c r="J1048" s="229"/>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229"/>
      <c r="AE1048" s="229"/>
      <c r="AF1048" s="229"/>
    </row>
    <row r="1049" spans="1:32">
      <c r="A1049" s="229"/>
      <c r="B1049" s="229"/>
      <c r="C1049" s="229"/>
      <c r="D1049" s="229"/>
      <c r="E1049" s="229"/>
      <c r="F1049" s="229"/>
      <c r="G1049" s="229"/>
      <c r="H1049" s="229"/>
      <c r="I1049" s="229"/>
      <c r="J1049" s="229"/>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229"/>
      <c r="AE1049" s="229"/>
      <c r="AF1049" s="229"/>
    </row>
    <row r="1050" spans="1:32">
      <c r="A1050" s="229"/>
      <c r="B1050" s="229"/>
      <c r="C1050" s="229"/>
      <c r="D1050" s="229"/>
      <c r="E1050" s="229"/>
      <c r="F1050" s="229"/>
      <c r="G1050" s="229"/>
      <c r="H1050" s="229"/>
      <c r="I1050" s="229"/>
      <c r="J1050" s="229"/>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229"/>
      <c r="AE1050" s="229"/>
      <c r="AF1050" s="229"/>
    </row>
    <row r="1051" spans="1:32">
      <c r="A1051" s="229"/>
      <c r="B1051" s="229"/>
      <c r="C1051" s="229"/>
      <c r="D1051" s="229"/>
      <c r="E1051" s="229"/>
      <c r="F1051" s="229"/>
      <c r="G1051" s="229"/>
      <c r="H1051" s="229"/>
      <c r="I1051" s="229"/>
      <c r="J1051" s="229"/>
      <c r="K1051" s="229"/>
      <c r="L1051" s="229"/>
      <c r="M1051" s="229"/>
      <c r="N1051" s="229"/>
      <c r="O1051" s="229"/>
      <c r="P1051" s="229"/>
      <c r="Q1051" s="229"/>
      <c r="R1051" s="229"/>
      <c r="S1051" s="229"/>
      <c r="T1051" s="229"/>
      <c r="U1051" s="229"/>
      <c r="V1051" s="229"/>
      <c r="W1051" s="229"/>
      <c r="X1051" s="229"/>
      <c r="Y1051" s="229"/>
      <c r="Z1051" s="229"/>
      <c r="AA1051" s="229"/>
      <c r="AB1051" s="229"/>
      <c r="AC1051" s="229"/>
      <c r="AD1051" s="229"/>
      <c r="AE1051" s="229"/>
      <c r="AF1051" s="229"/>
    </row>
    <row r="1052" spans="1:32">
      <c r="A1052" s="229"/>
      <c r="B1052" s="229"/>
      <c r="C1052" s="229"/>
      <c r="D1052" s="229"/>
      <c r="E1052" s="229"/>
      <c r="F1052" s="229"/>
      <c r="G1052" s="229"/>
      <c r="H1052" s="229"/>
      <c r="I1052" s="229"/>
      <c r="J1052" s="229"/>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c r="AF1052" s="229"/>
    </row>
    <row r="1053" spans="1:32">
      <c r="A1053" s="229"/>
      <c r="B1053" s="229"/>
      <c r="C1053" s="229"/>
      <c r="D1053" s="229"/>
      <c r="E1053" s="229"/>
      <c r="F1053" s="229"/>
      <c r="G1053" s="229"/>
      <c r="H1053" s="229"/>
      <c r="I1053" s="229"/>
      <c r="J1053" s="229"/>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c r="AF1053" s="229"/>
    </row>
    <row r="1054" spans="1:32">
      <c r="A1054" s="229"/>
      <c r="B1054" s="229"/>
      <c r="C1054" s="229"/>
      <c r="D1054" s="229"/>
      <c r="E1054" s="229"/>
      <c r="F1054" s="229"/>
      <c r="G1054" s="229"/>
      <c r="H1054" s="229"/>
      <c r="I1054" s="229"/>
      <c r="J1054" s="229"/>
      <c r="K1054" s="229"/>
      <c r="L1054" s="229"/>
      <c r="M1054" s="229"/>
      <c r="N1054" s="229"/>
      <c r="O1054" s="229"/>
      <c r="P1054" s="229"/>
      <c r="Q1054" s="229"/>
      <c r="R1054" s="229"/>
      <c r="S1054" s="229"/>
      <c r="T1054" s="229"/>
      <c r="U1054" s="229"/>
      <c r="V1054" s="229"/>
      <c r="W1054" s="229"/>
      <c r="X1054" s="229"/>
      <c r="Y1054" s="229"/>
      <c r="Z1054" s="229"/>
      <c r="AA1054" s="229"/>
      <c r="AB1054" s="229"/>
      <c r="AC1054" s="229"/>
      <c r="AD1054" s="229"/>
      <c r="AE1054" s="229"/>
      <c r="AF1054" s="229"/>
    </row>
    <row r="1055" spans="1:32">
      <c r="A1055" s="229"/>
      <c r="B1055" s="229"/>
      <c r="C1055" s="229"/>
      <c r="D1055" s="229"/>
      <c r="E1055" s="229"/>
      <c r="F1055" s="229"/>
      <c r="G1055" s="229"/>
      <c r="H1055" s="229"/>
      <c r="I1055" s="229"/>
      <c r="J1055" s="229"/>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229"/>
      <c r="AE1055" s="229"/>
      <c r="AF1055" s="229"/>
    </row>
    <row r="1056" spans="1:32">
      <c r="A1056" s="229"/>
      <c r="B1056" s="229"/>
      <c r="C1056" s="229"/>
      <c r="D1056" s="229"/>
      <c r="E1056" s="229"/>
      <c r="F1056" s="229"/>
      <c r="G1056" s="229"/>
      <c r="H1056" s="229"/>
      <c r="I1056" s="229"/>
      <c r="J1056" s="229"/>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229"/>
      <c r="AE1056" s="229"/>
      <c r="AF1056" s="229"/>
    </row>
    <row r="1057" spans="1:32">
      <c r="A1057" s="229"/>
      <c r="B1057" s="229"/>
      <c r="C1057" s="229"/>
      <c r="D1057" s="229"/>
      <c r="E1057" s="229"/>
      <c r="F1057" s="229"/>
      <c r="G1057" s="229"/>
      <c r="H1057" s="229"/>
      <c r="I1057" s="229"/>
      <c r="J1057" s="229"/>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229"/>
      <c r="AE1057" s="229"/>
      <c r="AF1057" s="229"/>
    </row>
    <row r="1058" spans="1:32">
      <c r="A1058" s="229"/>
      <c r="B1058" s="229"/>
      <c r="C1058" s="229"/>
      <c r="D1058" s="229"/>
      <c r="E1058" s="229"/>
      <c r="F1058" s="229"/>
      <c r="G1058" s="229"/>
      <c r="H1058" s="229"/>
      <c r="I1058" s="229"/>
      <c r="J1058" s="229"/>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229"/>
      <c r="AE1058" s="229"/>
      <c r="AF1058" s="229"/>
    </row>
    <row r="1059" spans="1:32">
      <c r="A1059" s="229"/>
      <c r="B1059" s="229"/>
      <c r="C1059" s="229"/>
      <c r="D1059" s="229"/>
      <c r="E1059" s="229"/>
      <c r="F1059" s="229"/>
      <c r="G1059" s="229"/>
      <c r="H1059" s="229"/>
      <c r="I1059" s="229"/>
      <c r="J1059" s="229"/>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229"/>
      <c r="AE1059" s="229"/>
      <c r="AF1059" s="229"/>
    </row>
    <row r="1060" spans="1:32">
      <c r="A1060" s="229"/>
      <c r="B1060" s="229"/>
      <c r="C1060" s="229"/>
      <c r="D1060" s="229"/>
      <c r="E1060" s="229"/>
      <c r="F1060" s="229"/>
      <c r="G1060" s="229"/>
      <c r="H1060" s="229"/>
      <c r="I1060" s="229"/>
      <c r="J1060" s="229"/>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row>
    <row r="1061" spans="1:32">
      <c r="A1061" s="229"/>
      <c r="B1061" s="229"/>
      <c r="C1061" s="229"/>
      <c r="D1061" s="229"/>
      <c r="E1061" s="229"/>
      <c r="F1061" s="229"/>
      <c r="G1061" s="229"/>
      <c r="H1061" s="229"/>
      <c r="I1061" s="229"/>
      <c r="J1061" s="229"/>
      <c r="K1061" s="229"/>
      <c r="L1061" s="229"/>
      <c r="M1061" s="229"/>
      <c r="N1061" s="229"/>
      <c r="O1061" s="229"/>
      <c r="P1061" s="229"/>
      <c r="Q1061" s="229"/>
      <c r="R1061" s="229"/>
      <c r="S1061" s="229"/>
      <c r="T1061" s="229"/>
      <c r="U1061" s="229"/>
      <c r="V1061" s="229"/>
      <c r="W1061" s="229"/>
      <c r="X1061" s="229"/>
      <c r="Y1061" s="229"/>
      <c r="Z1061" s="229"/>
      <c r="AA1061" s="229"/>
      <c r="AB1061" s="229"/>
      <c r="AC1061" s="229"/>
      <c r="AD1061" s="229"/>
      <c r="AE1061" s="229"/>
      <c r="AF1061" s="229"/>
    </row>
    <row r="1062" spans="1:32">
      <c r="A1062" s="229"/>
      <c r="B1062" s="229"/>
      <c r="C1062" s="229"/>
      <c r="D1062" s="229"/>
      <c r="E1062" s="229"/>
      <c r="F1062" s="229"/>
      <c r="G1062" s="229"/>
      <c r="H1062" s="229"/>
      <c r="I1062" s="229"/>
      <c r="J1062" s="229"/>
      <c r="K1062" s="229"/>
      <c r="L1062" s="229"/>
      <c r="M1062" s="229"/>
      <c r="N1062" s="229"/>
      <c r="O1062" s="229"/>
      <c r="P1062" s="229"/>
      <c r="Q1062" s="229"/>
      <c r="R1062" s="229"/>
      <c r="S1062" s="229"/>
      <c r="T1062" s="229"/>
      <c r="U1062" s="229"/>
      <c r="V1062" s="229"/>
      <c r="W1062" s="229"/>
      <c r="X1062" s="229"/>
      <c r="Y1062" s="229"/>
      <c r="Z1062" s="229"/>
      <c r="AA1062" s="229"/>
      <c r="AB1062" s="229"/>
      <c r="AC1062" s="229"/>
      <c r="AD1062" s="229"/>
      <c r="AE1062" s="229"/>
      <c r="AF1062" s="229"/>
    </row>
    <row r="1063" spans="1:32">
      <c r="A1063" s="229"/>
      <c r="B1063" s="229"/>
      <c r="C1063" s="229"/>
      <c r="D1063" s="229"/>
      <c r="E1063" s="229"/>
      <c r="F1063" s="229"/>
      <c r="G1063" s="229"/>
      <c r="H1063" s="229"/>
      <c r="I1063" s="229"/>
      <c r="J1063" s="229"/>
      <c r="K1063" s="229"/>
      <c r="L1063" s="229"/>
      <c r="M1063" s="229"/>
      <c r="N1063" s="229"/>
      <c r="O1063" s="229"/>
      <c r="P1063" s="229"/>
      <c r="Q1063" s="229"/>
      <c r="R1063" s="229"/>
      <c r="S1063" s="229"/>
      <c r="T1063" s="229"/>
      <c r="U1063" s="229"/>
      <c r="V1063" s="229"/>
      <c r="W1063" s="229"/>
      <c r="X1063" s="229"/>
      <c r="Y1063" s="229"/>
      <c r="Z1063" s="229"/>
      <c r="AA1063" s="229"/>
      <c r="AB1063" s="229"/>
      <c r="AC1063" s="229"/>
      <c r="AD1063" s="229"/>
      <c r="AE1063" s="229"/>
      <c r="AF1063" s="229"/>
    </row>
    <row r="1064" spans="1:32">
      <c r="A1064" s="229"/>
      <c r="B1064" s="229"/>
      <c r="C1064" s="229"/>
      <c r="D1064" s="229"/>
      <c r="E1064" s="229"/>
      <c r="F1064" s="229"/>
      <c r="G1064" s="229"/>
      <c r="H1064" s="229"/>
      <c r="I1064" s="229"/>
      <c r="J1064" s="229"/>
      <c r="K1064" s="229"/>
      <c r="L1064" s="229"/>
      <c r="M1064" s="229"/>
      <c r="N1064" s="229"/>
      <c r="O1064" s="229"/>
      <c r="P1064" s="229"/>
      <c r="Q1064" s="229"/>
      <c r="R1064" s="229"/>
      <c r="S1064" s="229"/>
      <c r="T1064" s="229"/>
      <c r="U1064" s="229"/>
      <c r="V1064" s="229"/>
      <c r="W1064" s="229"/>
      <c r="X1064" s="229"/>
      <c r="Y1064" s="229"/>
      <c r="Z1064" s="229"/>
      <c r="AA1064" s="229"/>
      <c r="AB1064" s="229"/>
      <c r="AC1064" s="229"/>
      <c r="AD1064" s="229"/>
      <c r="AE1064" s="229"/>
      <c r="AF1064" s="229"/>
    </row>
    <row r="1065" spans="1:32">
      <c r="A1065" s="229"/>
      <c r="B1065" s="229"/>
      <c r="C1065" s="229"/>
      <c r="D1065" s="229"/>
      <c r="E1065" s="229"/>
      <c r="F1065" s="229"/>
      <c r="G1065" s="229"/>
      <c r="H1065" s="229"/>
      <c r="I1065" s="229"/>
      <c r="J1065" s="229"/>
      <c r="K1065" s="229"/>
      <c r="L1065" s="229"/>
      <c r="M1065" s="229"/>
      <c r="N1065" s="229"/>
      <c r="O1065" s="229"/>
      <c r="P1065" s="229"/>
      <c r="Q1065" s="229"/>
      <c r="R1065" s="229"/>
      <c r="S1065" s="229"/>
      <c r="T1065" s="229"/>
      <c r="U1065" s="229"/>
      <c r="V1065" s="229"/>
      <c r="W1065" s="229"/>
      <c r="X1065" s="229"/>
      <c r="Y1065" s="229"/>
      <c r="Z1065" s="229"/>
      <c r="AA1065" s="229"/>
      <c r="AB1065" s="229"/>
      <c r="AC1065" s="229"/>
      <c r="AD1065" s="229"/>
      <c r="AE1065" s="229"/>
      <c r="AF1065" s="229"/>
    </row>
    <row r="1066" spans="1:32">
      <c r="A1066" s="229"/>
      <c r="B1066" s="229"/>
      <c r="C1066" s="229"/>
      <c r="D1066" s="229"/>
      <c r="E1066" s="229"/>
      <c r="F1066" s="229"/>
      <c r="G1066" s="229"/>
      <c r="H1066" s="229"/>
      <c r="I1066" s="229"/>
      <c r="J1066" s="229"/>
      <c r="K1066" s="229"/>
      <c r="L1066" s="229"/>
      <c r="M1066" s="229"/>
      <c r="N1066" s="229"/>
      <c r="O1066" s="229"/>
      <c r="P1066" s="229"/>
      <c r="Q1066" s="229"/>
      <c r="R1066" s="229"/>
      <c r="S1066" s="229"/>
      <c r="T1066" s="229"/>
      <c r="U1066" s="229"/>
      <c r="V1066" s="229"/>
      <c r="W1066" s="229"/>
      <c r="X1066" s="229"/>
      <c r="Y1066" s="229"/>
      <c r="Z1066" s="229"/>
      <c r="AA1066" s="229"/>
      <c r="AB1066" s="229"/>
      <c r="AC1066" s="229"/>
      <c r="AD1066" s="229"/>
      <c r="AE1066" s="229"/>
      <c r="AF1066" s="229"/>
    </row>
    <row r="1067" spans="1:32">
      <c r="A1067" s="229"/>
      <c r="B1067" s="229"/>
      <c r="C1067" s="229"/>
      <c r="D1067" s="229"/>
      <c r="E1067" s="229"/>
      <c r="F1067" s="229"/>
      <c r="G1067" s="229"/>
      <c r="H1067" s="229"/>
      <c r="I1067" s="229"/>
      <c r="J1067" s="229"/>
      <c r="K1067" s="229"/>
      <c r="L1067" s="229"/>
      <c r="M1067" s="229"/>
      <c r="N1067" s="229"/>
      <c r="O1067" s="229"/>
      <c r="P1067" s="229"/>
      <c r="Q1067" s="229"/>
      <c r="R1067" s="229"/>
      <c r="S1067" s="229"/>
      <c r="T1067" s="229"/>
      <c r="U1067" s="229"/>
      <c r="V1067" s="229"/>
      <c r="W1067" s="229"/>
      <c r="X1067" s="229"/>
      <c r="Y1067" s="229"/>
      <c r="Z1067" s="229"/>
      <c r="AA1067" s="229"/>
      <c r="AB1067" s="229"/>
      <c r="AC1067" s="229"/>
      <c r="AD1067" s="229"/>
      <c r="AE1067" s="229"/>
      <c r="AF1067" s="229"/>
    </row>
    <row r="1068" spans="1:32">
      <c r="A1068" s="229"/>
      <c r="B1068" s="229"/>
      <c r="C1068" s="229"/>
      <c r="D1068" s="229"/>
      <c r="E1068" s="229"/>
      <c r="F1068" s="229"/>
      <c r="G1068" s="229"/>
      <c r="H1068" s="229"/>
      <c r="I1068" s="229"/>
      <c r="J1068" s="229"/>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229"/>
      <c r="AE1068" s="229"/>
      <c r="AF1068" s="229"/>
    </row>
    <row r="1069" spans="1:32">
      <c r="A1069" s="229"/>
      <c r="B1069" s="229"/>
      <c r="C1069" s="229"/>
      <c r="D1069" s="229"/>
      <c r="E1069" s="229"/>
      <c r="F1069" s="229"/>
      <c r="G1069" s="229"/>
      <c r="H1069" s="229"/>
      <c r="I1069" s="229"/>
      <c r="J1069" s="229"/>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229"/>
      <c r="AE1069" s="229"/>
      <c r="AF1069" s="229"/>
    </row>
    <row r="1070" spans="1:32">
      <c r="A1070" s="229"/>
      <c r="B1070" s="229"/>
      <c r="C1070" s="229"/>
      <c r="D1070" s="229"/>
      <c r="E1070" s="229"/>
      <c r="F1070" s="229"/>
      <c r="G1070" s="229"/>
      <c r="H1070" s="229"/>
      <c r="I1070" s="229"/>
      <c r="J1070" s="229"/>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229"/>
      <c r="AE1070" s="229"/>
      <c r="AF1070" s="229"/>
    </row>
    <row r="1071" spans="1:32">
      <c r="A1071" s="229"/>
      <c r="B1071" s="229"/>
      <c r="C1071" s="229"/>
      <c r="D1071" s="229"/>
      <c r="E1071" s="229"/>
      <c r="F1071" s="229"/>
      <c r="G1071" s="229"/>
      <c r="H1071" s="229"/>
      <c r="I1071" s="229"/>
      <c r="J1071" s="229"/>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229"/>
      <c r="AE1071" s="229"/>
      <c r="AF1071" s="229"/>
    </row>
    <row r="1072" spans="1:32">
      <c r="A1072" s="229"/>
      <c r="B1072" s="229"/>
      <c r="C1072" s="229"/>
      <c r="D1072" s="229"/>
      <c r="E1072" s="229"/>
      <c r="F1072" s="229"/>
      <c r="G1072" s="229"/>
      <c r="H1072" s="229"/>
      <c r="I1072" s="229"/>
      <c r="J1072" s="229"/>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229"/>
      <c r="AE1072" s="229"/>
      <c r="AF1072" s="229"/>
    </row>
    <row r="1073" spans="1:32">
      <c r="A1073" s="229"/>
      <c r="B1073" s="229"/>
      <c r="C1073" s="229"/>
      <c r="D1073" s="229"/>
      <c r="E1073" s="229"/>
      <c r="F1073" s="229"/>
      <c r="G1073" s="229"/>
      <c r="H1073" s="229"/>
      <c r="I1073" s="229"/>
      <c r="J1073" s="229"/>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229"/>
      <c r="AE1073" s="229"/>
      <c r="AF1073" s="229"/>
    </row>
    <row r="1074" spans="1:32">
      <c r="A1074" s="229"/>
      <c r="B1074" s="229"/>
      <c r="C1074" s="229"/>
      <c r="D1074" s="229"/>
      <c r="E1074" s="229"/>
      <c r="F1074" s="229"/>
      <c r="G1074" s="229"/>
      <c r="H1074" s="229"/>
      <c r="I1074" s="229"/>
      <c r="J1074" s="229"/>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229"/>
      <c r="AE1074" s="229"/>
      <c r="AF1074" s="229"/>
    </row>
    <row r="1075" spans="1:32">
      <c r="A1075" s="229"/>
      <c r="B1075" s="229"/>
      <c r="C1075" s="229"/>
      <c r="D1075" s="229"/>
      <c r="E1075" s="229"/>
      <c r="F1075" s="229"/>
      <c r="G1075" s="229"/>
      <c r="H1075" s="229"/>
      <c r="I1075" s="229"/>
      <c r="J1075" s="229"/>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229"/>
      <c r="AE1075" s="229"/>
      <c r="AF1075" s="229"/>
    </row>
    <row r="1076" spans="1:32">
      <c r="A1076" s="229"/>
      <c r="B1076" s="229"/>
      <c r="C1076" s="229"/>
      <c r="D1076" s="229"/>
      <c r="E1076" s="229"/>
      <c r="F1076" s="229"/>
      <c r="G1076" s="229"/>
      <c r="H1076" s="229"/>
      <c r="I1076" s="229"/>
      <c r="J1076" s="229"/>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229"/>
      <c r="AE1076" s="229"/>
      <c r="AF1076" s="229"/>
    </row>
    <row r="1077" spans="1:32">
      <c r="A1077" s="229"/>
      <c r="B1077" s="229"/>
      <c r="C1077" s="229"/>
      <c r="D1077" s="229"/>
      <c r="E1077" s="229"/>
      <c r="F1077" s="229"/>
      <c r="G1077" s="229"/>
      <c r="H1077" s="229"/>
      <c r="I1077" s="229"/>
      <c r="J1077" s="229"/>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229"/>
      <c r="AE1077" s="229"/>
      <c r="AF1077" s="229"/>
    </row>
    <row r="1078" spans="1:32">
      <c r="A1078" s="229"/>
      <c r="B1078" s="229"/>
      <c r="C1078" s="229"/>
      <c r="D1078" s="229"/>
      <c r="E1078" s="229"/>
      <c r="F1078" s="229"/>
      <c r="G1078" s="229"/>
      <c r="H1078" s="229"/>
      <c r="I1078" s="229"/>
      <c r="J1078" s="229"/>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229"/>
      <c r="AE1078" s="229"/>
      <c r="AF1078" s="229"/>
    </row>
    <row r="1079" spans="1:32">
      <c r="A1079" s="229"/>
      <c r="B1079" s="229"/>
      <c r="C1079" s="229"/>
      <c r="D1079" s="229"/>
      <c r="E1079" s="229"/>
      <c r="F1079" s="229"/>
      <c r="G1079" s="229"/>
      <c r="H1079" s="229"/>
      <c r="I1079" s="229"/>
      <c r="J1079" s="229"/>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row>
    <row r="1080" spans="1:32">
      <c r="A1080" s="229"/>
      <c r="B1080" s="229"/>
      <c r="C1080" s="229"/>
      <c r="D1080" s="229"/>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row>
    <row r="1081" spans="1:32">
      <c r="A1081" s="229"/>
      <c r="B1081" s="229"/>
      <c r="C1081" s="229"/>
      <c r="D1081" s="229"/>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row>
    <row r="1082" spans="1:32">
      <c r="A1082" s="229"/>
      <c r="B1082" s="229"/>
      <c r="C1082" s="229"/>
      <c r="D1082" s="229"/>
      <c r="E1082" s="229"/>
      <c r="F1082" s="229"/>
      <c r="G1082" s="229"/>
      <c r="H1082" s="229"/>
      <c r="I1082" s="229"/>
      <c r="J1082" s="229"/>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row>
    <row r="1083" spans="1:32">
      <c r="A1083" s="229"/>
      <c r="B1083" s="229"/>
      <c r="C1083" s="229"/>
      <c r="D1083" s="229"/>
      <c r="E1083" s="229"/>
      <c r="F1083" s="229"/>
      <c r="G1083" s="229"/>
      <c r="H1083" s="229"/>
      <c r="I1083" s="229"/>
      <c r="J1083" s="229"/>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229"/>
      <c r="AE1083" s="229"/>
      <c r="AF1083" s="229"/>
    </row>
    <row r="1084" spans="1:32">
      <c r="A1084" s="229"/>
      <c r="B1084" s="229"/>
      <c r="C1084" s="229"/>
      <c r="D1084" s="229"/>
      <c r="E1084" s="229"/>
      <c r="F1084" s="229"/>
      <c r="G1084" s="229"/>
      <c r="H1084" s="229"/>
      <c r="I1084" s="229"/>
      <c r="J1084" s="229"/>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229"/>
      <c r="AE1084" s="229"/>
      <c r="AF1084" s="229"/>
    </row>
    <row r="1085" spans="1:32">
      <c r="A1085" s="229"/>
      <c r="B1085" s="229"/>
      <c r="C1085" s="229"/>
      <c r="D1085" s="229"/>
      <c r="E1085" s="229"/>
      <c r="F1085" s="229"/>
      <c r="G1085" s="229"/>
      <c r="H1085" s="229"/>
      <c r="I1085" s="229"/>
      <c r="J1085" s="229"/>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229"/>
      <c r="AE1085" s="229"/>
      <c r="AF1085" s="229"/>
    </row>
    <row r="1086" spans="1:32">
      <c r="A1086" s="229"/>
      <c r="B1086" s="229"/>
      <c r="C1086" s="229"/>
      <c r="D1086" s="229"/>
      <c r="E1086" s="229"/>
      <c r="F1086" s="229"/>
      <c r="G1086" s="229"/>
      <c r="H1086" s="229"/>
      <c r="I1086" s="229"/>
      <c r="J1086" s="229"/>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229"/>
      <c r="AE1086" s="229"/>
      <c r="AF1086" s="229"/>
    </row>
    <row r="1087" spans="1:32">
      <c r="A1087" s="229"/>
      <c r="B1087" s="229"/>
      <c r="C1087" s="229"/>
      <c r="D1087" s="229"/>
      <c r="E1087" s="229"/>
      <c r="F1087" s="229"/>
      <c r="G1087" s="229"/>
      <c r="H1087" s="229"/>
      <c r="I1087" s="229"/>
      <c r="J1087" s="229"/>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229"/>
      <c r="AE1087" s="229"/>
      <c r="AF1087" s="229"/>
    </row>
    <row r="1088" spans="1:32">
      <c r="A1088" s="229"/>
      <c r="B1088" s="229"/>
      <c r="C1088" s="229"/>
      <c r="D1088" s="229"/>
      <c r="E1088" s="229"/>
      <c r="F1088" s="229"/>
      <c r="G1088" s="229"/>
      <c r="H1088" s="229"/>
      <c r="I1088" s="229"/>
      <c r="J1088" s="229"/>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229"/>
      <c r="AE1088" s="229"/>
      <c r="AF1088" s="229"/>
    </row>
    <row r="1089" spans="1:32">
      <c r="A1089" s="229"/>
      <c r="B1089" s="229"/>
      <c r="C1089" s="229"/>
      <c r="D1089" s="229"/>
      <c r="E1089" s="229"/>
      <c r="F1089" s="229"/>
      <c r="G1089" s="229"/>
      <c r="H1089" s="229"/>
      <c r="I1089" s="229"/>
      <c r="J1089" s="229"/>
      <c r="K1089" s="229"/>
      <c r="L1089" s="229"/>
      <c r="M1089" s="229"/>
      <c r="N1089" s="229"/>
      <c r="O1089" s="229"/>
      <c r="P1089" s="229"/>
      <c r="Q1089" s="229"/>
      <c r="R1089" s="229"/>
      <c r="S1089" s="229"/>
      <c r="T1089" s="229"/>
      <c r="U1089" s="229"/>
      <c r="V1089" s="229"/>
      <c r="W1089" s="229"/>
      <c r="X1089" s="229"/>
      <c r="Y1089" s="229"/>
      <c r="Z1089" s="229"/>
      <c r="AA1089" s="229"/>
      <c r="AB1089" s="229"/>
      <c r="AC1089" s="229"/>
      <c r="AD1089" s="229"/>
      <c r="AE1089" s="229"/>
      <c r="AF1089" s="229"/>
    </row>
    <row r="1090" spans="1:32">
      <c r="A1090" s="229"/>
      <c r="B1090" s="229"/>
      <c r="C1090" s="229"/>
      <c r="D1090" s="229"/>
      <c r="E1090" s="229"/>
      <c r="F1090" s="229"/>
      <c r="G1090" s="229"/>
      <c r="H1090" s="229"/>
      <c r="I1090" s="229"/>
      <c r="J1090" s="229"/>
      <c r="K1090" s="229"/>
      <c r="L1090" s="229"/>
      <c r="M1090" s="229"/>
      <c r="N1090" s="229"/>
      <c r="O1090" s="229"/>
      <c r="P1090" s="229"/>
      <c r="Q1090" s="229"/>
      <c r="R1090" s="229"/>
      <c r="S1090" s="229"/>
      <c r="T1090" s="229"/>
      <c r="U1090" s="229"/>
      <c r="V1090" s="229"/>
      <c r="W1090" s="229"/>
      <c r="X1090" s="229"/>
      <c r="Y1090" s="229"/>
      <c r="Z1090" s="229"/>
      <c r="AA1090" s="229"/>
      <c r="AB1090" s="229"/>
      <c r="AC1090" s="229"/>
      <c r="AD1090" s="229"/>
      <c r="AE1090" s="229"/>
      <c r="AF1090" s="229"/>
    </row>
    <row r="1091" spans="1:32">
      <c r="A1091" s="229"/>
      <c r="B1091" s="229"/>
      <c r="C1091" s="229"/>
      <c r="D1091" s="229"/>
      <c r="E1091" s="229"/>
      <c r="F1091" s="229"/>
      <c r="G1091" s="229"/>
      <c r="H1091" s="229"/>
      <c r="I1091" s="229"/>
      <c r="J1091" s="229"/>
      <c r="K1091" s="229"/>
      <c r="L1091" s="229"/>
      <c r="M1091" s="229"/>
      <c r="N1091" s="229"/>
      <c r="O1091" s="229"/>
      <c r="P1091" s="229"/>
      <c r="Q1091" s="229"/>
      <c r="R1091" s="229"/>
      <c r="S1091" s="229"/>
      <c r="T1091" s="229"/>
      <c r="U1091" s="229"/>
      <c r="V1091" s="229"/>
      <c r="W1091" s="229"/>
      <c r="X1091" s="229"/>
      <c r="Y1091" s="229"/>
      <c r="Z1091" s="229"/>
      <c r="AA1091" s="229"/>
      <c r="AB1091" s="229"/>
      <c r="AC1091" s="229"/>
      <c r="AD1091" s="229"/>
      <c r="AE1091" s="229"/>
      <c r="AF1091" s="229"/>
    </row>
    <row r="1092" spans="1:32">
      <c r="A1092" s="229"/>
      <c r="B1092" s="229"/>
      <c r="C1092" s="229"/>
      <c r="D1092" s="229"/>
      <c r="E1092" s="229"/>
      <c r="F1092" s="229"/>
      <c r="G1092" s="229"/>
      <c r="H1092" s="229"/>
      <c r="I1092" s="229"/>
      <c r="J1092" s="229"/>
      <c r="K1092" s="229"/>
      <c r="L1092" s="229"/>
      <c r="M1092" s="229"/>
      <c r="N1092" s="229"/>
      <c r="O1092" s="229"/>
      <c r="P1092" s="229"/>
      <c r="Q1092" s="229"/>
      <c r="R1092" s="229"/>
      <c r="S1092" s="229"/>
      <c r="T1092" s="229"/>
      <c r="U1092" s="229"/>
      <c r="V1092" s="229"/>
      <c r="W1092" s="229"/>
      <c r="X1092" s="229"/>
      <c r="Y1092" s="229"/>
      <c r="Z1092" s="229"/>
      <c r="AA1092" s="229"/>
      <c r="AB1092" s="229"/>
      <c r="AC1092" s="229"/>
      <c r="AD1092" s="229"/>
      <c r="AE1092" s="229"/>
      <c r="AF1092" s="229"/>
    </row>
    <row r="1093" spans="1:32">
      <c r="A1093" s="229"/>
      <c r="B1093" s="229"/>
      <c r="C1093" s="229"/>
      <c r="D1093" s="229"/>
      <c r="E1093" s="229"/>
      <c r="F1093" s="229"/>
      <c r="G1093" s="229"/>
      <c r="H1093" s="229"/>
      <c r="I1093" s="229"/>
      <c r="J1093" s="229"/>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229"/>
      <c r="AE1093" s="229"/>
      <c r="AF1093" s="229"/>
    </row>
    <row r="1094" spans="1:32">
      <c r="A1094" s="229"/>
      <c r="B1094" s="229"/>
      <c r="C1094" s="229"/>
      <c r="D1094" s="229"/>
      <c r="E1094" s="229"/>
      <c r="F1094" s="229"/>
      <c r="G1094" s="229"/>
      <c r="H1094" s="229"/>
      <c r="I1094" s="229"/>
      <c r="J1094" s="229"/>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229"/>
      <c r="AE1094" s="229"/>
      <c r="AF1094" s="229"/>
    </row>
    <row r="1095" spans="1:32">
      <c r="A1095" s="229"/>
      <c r="B1095" s="229"/>
      <c r="C1095" s="229"/>
      <c r="D1095" s="229"/>
      <c r="E1095" s="229"/>
      <c r="F1095" s="229"/>
      <c r="G1095" s="229"/>
      <c r="H1095" s="229"/>
      <c r="I1095" s="229"/>
      <c r="J1095" s="229"/>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c r="AF1095" s="229"/>
    </row>
    <row r="1096" spans="1:32">
      <c r="A1096" s="229"/>
      <c r="B1096" s="229"/>
      <c r="C1096" s="229"/>
      <c r="D1096" s="229"/>
      <c r="E1096" s="229"/>
      <c r="F1096" s="229"/>
      <c r="G1096" s="229"/>
      <c r="H1096" s="229"/>
      <c r="I1096" s="229"/>
      <c r="J1096" s="229"/>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229"/>
      <c r="AE1096" s="229"/>
      <c r="AF1096" s="229"/>
    </row>
    <row r="1097" spans="1:32">
      <c r="A1097" s="229"/>
      <c r="B1097" s="229"/>
      <c r="C1097" s="229"/>
      <c r="D1097" s="229"/>
      <c r="E1097" s="229"/>
      <c r="F1097" s="229"/>
      <c r="G1097" s="229"/>
      <c r="H1097" s="229"/>
      <c r="I1097" s="229"/>
      <c r="J1097" s="229"/>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229"/>
      <c r="AE1097" s="229"/>
      <c r="AF1097" s="229"/>
    </row>
    <row r="1098" spans="1:32">
      <c r="A1098" s="229"/>
      <c r="B1098" s="229"/>
      <c r="C1098" s="229"/>
      <c r="D1098" s="229"/>
      <c r="E1098" s="229"/>
      <c r="F1098" s="229"/>
      <c r="G1098" s="229"/>
      <c r="H1098" s="229"/>
      <c r="I1098" s="229"/>
      <c r="J1098" s="229"/>
      <c r="K1098" s="229"/>
      <c r="L1098" s="229"/>
      <c r="M1098" s="229"/>
      <c r="N1098" s="229"/>
      <c r="O1098" s="229"/>
      <c r="P1098" s="229"/>
      <c r="Q1098" s="229"/>
      <c r="R1098" s="229"/>
      <c r="S1098" s="229"/>
      <c r="T1098" s="229"/>
      <c r="U1098" s="229"/>
      <c r="V1098" s="229"/>
      <c r="W1098" s="229"/>
      <c r="X1098" s="229"/>
      <c r="Y1098" s="229"/>
      <c r="Z1098" s="229"/>
      <c r="AA1098" s="229"/>
      <c r="AB1098" s="229"/>
      <c r="AC1098" s="229"/>
      <c r="AD1098" s="229"/>
      <c r="AE1098" s="229"/>
      <c r="AF1098" s="229"/>
    </row>
    <row r="1099" spans="1:32">
      <c r="A1099" s="229"/>
      <c r="B1099" s="229"/>
      <c r="C1099" s="229"/>
      <c r="D1099" s="229"/>
      <c r="E1099" s="229"/>
      <c r="F1099" s="229"/>
      <c r="G1099" s="229"/>
      <c r="H1099" s="229"/>
      <c r="I1099" s="229"/>
      <c r="J1099" s="229"/>
      <c r="K1099" s="229"/>
      <c r="L1099" s="229"/>
      <c r="M1099" s="229"/>
      <c r="N1099" s="229"/>
      <c r="O1099" s="229"/>
      <c r="P1099" s="229"/>
      <c r="Q1099" s="229"/>
      <c r="R1099" s="229"/>
      <c r="S1099" s="229"/>
      <c r="T1099" s="229"/>
      <c r="U1099" s="229"/>
      <c r="V1099" s="229"/>
      <c r="W1099" s="229"/>
      <c r="X1099" s="229"/>
      <c r="Y1099" s="229"/>
      <c r="Z1099" s="229"/>
      <c r="AA1099" s="229"/>
      <c r="AB1099" s="229"/>
      <c r="AC1099" s="229"/>
      <c r="AD1099" s="229"/>
      <c r="AE1099" s="229"/>
      <c r="AF1099" s="229"/>
    </row>
    <row r="1100" spans="1:32">
      <c r="A1100" s="229"/>
      <c r="B1100" s="229"/>
      <c r="C1100" s="229"/>
      <c r="D1100" s="229"/>
      <c r="E1100" s="229"/>
      <c r="F1100" s="229"/>
      <c r="G1100" s="229"/>
      <c r="H1100" s="229"/>
      <c r="I1100" s="229"/>
      <c r="J1100" s="229"/>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c r="AF1100" s="229"/>
    </row>
    <row r="1101" spans="1:32">
      <c r="A1101" s="229"/>
      <c r="B1101" s="229"/>
      <c r="C1101" s="229"/>
      <c r="D1101" s="229"/>
      <c r="E1101" s="229"/>
      <c r="F1101" s="229"/>
      <c r="G1101" s="229"/>
      <c r="H1101" s="229"/>
      <c r="I1101" s="229"/>
      <c r="J1101" s="229"/>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c r="AF1101" s="229"/>
    </row>
    <row r="1102" spans="1:32">
      <c r="A1102" s="229"/>
      <c r="B1102" s="229"/>
      <c r="C1102" s="229"/>
      <c r="D1102" s="229"/>
      <c r="E1102" s="229"/>
      <c r="F1102" s="229"/>
      <c r="G1102" s="229"/>
      <c r="H1102" s="229"/>
      <c r="I1102" s="229"/>
      <c r="J1102" s="229"/>
      <c r="K1102" s="229"/>
      <c r="L1102" s="229"/>
      <c r="M1102" s="229"/>
      <c r="N1102" s="229"/>
      <c r="O1102" s="229"/>
      <c r="P1102" s="229"/>
      <c r="Q1102" s="229"/>
      <c r="R1102" s="229"/>
      <c r="S1102" s="229"/>
      <c r="T1102" s="229"/>
      <c r="U1102" s="229"/>
      <c r="V1102" s="229"/>
      <c r="W1102" s="229"/>
      <c r="X1102" s="229"/>
      <c r="Y1102" s="229"/>
      <c r="Z1102" s="229"/>
      <c r="AA1102" s="229"/>
      <c r="AB1102" s="229"/>
      <c r="AC1102" s="229"/>
      <c r="AD1102" s="229"/>
      <c r="AE1102" s="229"/>
      <c r="AF1102" s="229"/>
    </row>
    <row r="1103" spans="1:32">
      <c r="A1103" s="229"/>
      <c r="B1103" s="229"/>
      <c r="C1103" s="229"/>
      <c r="D1103" s="229"/>
      <c r="E1103" s="229"/>
      <c r="F1103" s="229"/>
      <c r="G1103" s="229"/>
      <c r="H1103" s="229"/>
      <c r="I1103" s="229"/>
      <c r="J1103" s="229"/>
      <c r="K1103" s="229"/>
      <c r="L1103" s="229"/>
      <c r="M1103" s="229"/>
      <c r="N1103" s="229"/>
      <c r="O1103" s="229"/>
      <c r="P1103" s="229"/>
      <c r="Q1103" s="229"/>
      <c r="R1103" s="229"/>
      <c r="S1103" s="229"/>
      <c r="T1103" s="229"/>
      <c r="U1103" s="229"/>
      <c r="V1103" s="229"/>
      <c r="W1103" s="229"/>
      <c r="X1103" s="229"/>
      <c r="Y1103" s="229"/>
      <c r="Z1103" s="229"/>
      <c r="AA1103" s="229"/>
      <c r="AB1103" s="229"/>
      <c r="AC1103" s="229"/>
      <c r="AD1103" s="229"/>
      <c r="AE1103" s="229"/>
      <c r="AF1103" s="229"/>
    </row>
    <row r="1104" spans="1:32">
      <c r="A1104" s="229"/>
      <c r="B1104" s="229"/>
      <c r="C1104" s="229"/>
      <c r="D1104" s="229"/>
      <c r="E1104" s="229"/>
      <c r="F1104" s="229"/>
      <c r="G1104" s="229"/>
      <c r="H1104" s="229"/>
      <c r="I1104" s="229"/>
      <c r="J1104" s="229"/>
      <c r="K1104" s="229"/>
      <c r="L1104" s="229"/>
      <c r="M1104" s="229"/>
      <c r="N1104" s="229"/>
      <c r="O1104" s="229"/>
      <c r="P1104" s="229"/>
      <c r="Q1104" s="229"/>
      <c r="R1104" s="229"/>
      <c r="S1104" s="229"/>
      <c r="T1104" s="229"/>
      <c r="U1104" s="229"/>
      <c r="V1104" s="229"/>
      <c r="W1104" s="229"/>
      <c r="X1104" s="229"/>
      <c r="Y1104" s="229"/>
      <c r="Z1104" s="229"/>
      <c r="AA1104" s="229"/>
      <c r="AB1104" s="229"/>
      <c r="AC1104" s="229"/>
      <c r="AD1104" s="229"/>
      <c r="AE1104" s="229"/>
      <c r="AF1104" s="229"/>
    </row>
    <row r="1105" spans="1:32">
      <c r="A1105" s="229"/>
      <c r="B1105" s="229"/>
      <c r="C1105" s="229"/>
      <c r="D1105" s="229"/>
      <c r="E1105" s="229"/>
      <c r="F1105" s="229"/>
      <c r="G1105" s="229"/>
      <c r="H1105" s="229"/>
      <c r="I1105" s="229"/>
      <c r="J1105" s="229"/>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c r="AF1105" s="229"/>
    </row>
    <row r="1106" spans="1:32">
      <c r="A1106" s="229"/>
      <c r="B1106" s="229"/>
      <c r="C1106" s="229"/>
      <c r="D1106" s="229"/>
      <c r="E1106" s="229"/>
      <c r="F1106" s="229"/>
      <c r="G1106" s="229"/>
      <c r="H1106" s="229"/>
      <c r="I1106" s="229"/>
      <c r="J1106" s="229"/>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229"/>
      <c r="AE1106" s="229"/>
      <c r="AF1106" s="229"/>
    </row>
    <row r="1107" spans="1:32">
      <c r="A1107" s="229"/>
      <c r="B1107" s="229"/>
      <c r="C1107" s="229"/>
      <c r="D1107" s="229"/>
      <c r="E1107" s="229"/>
      <c r="F1107" s="229"/>
      <c r="G1107" s="229"/>
      <c r="H1107" s="229"/>
      <c r="I1107" s="229"/>
      <c r="J1107" s="229"/>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229"/>
      <c r="AE1107" s="229"/>
      <c r="AF1107" s="229"/>
    </row>
    <row r="1108" spans="1:32">
      <c r="A1108" s="229"/>
      <c r="B1108" s="229"/>
      <c r="C1108" s="229"/>
      <c r="D1108" s="229"/>
      <c r="E1108" s="229"/>
      <c r="F1108" s="229"/>
      <c r="G1108" s="229"/>
      <c r="H1108" s="229"/>
      <c r="I1108" s="229"/>
      <c r="J1108" s="229"/>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229"/>
      <c r="AE1108" s="229"/>
      <c r="AF1108" s="229"/>
    </row>
    <row r="1109" spans="1:32">
      <c r="A1109" s="229"/>
      <c r="B1109" s="229"/>
      <c r="C1109" s="229"/>
      <c r="D1109" s="229"/>
      <c r="E1109" s="229"/>
      <c r="F1109" s="229"/>
      <c r="G1109" s="229"/>
      <c r="H1109" s="229"/>
      <c r="I1109" s="229"/>
      <c r="J1109" s="229"/>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229"/>
      <c r="AE1109" s="229"/>
      <c r="AF1109" s="229"/>
    </row>
    <row r="1110" spans="1:32">
      <c r="A1110" s="229"/>
      <c r="B1110" s="229"/>
      <c r="C1110" s="229"/>
      <c r="D1110" s="229"/>
      <c r="E1110" s="229"/>
      <c r="F1110" s="229"/>
      <c r="G1110" s="229"/>
      <c r="H1110" s="229"/>
      <c r="I1110" s="229"/>
      <c r="J1110" s="229"/>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row>
    <row r="1111" spans="1:32">
      <c r="A1111" s="229"/>
      <c r="B1111" s="229"/>
      <c r="C1111" s="229"/>
      <c r="D1111" s="229"/>
      <c r="E1111" s="229"/>
      <c r="F1111" s="229"/>
      <c r="G1111" s="229"/>
      <c r="H1111" s="229"/>
      <c r="I1111" s="229"/>
      <c r="J1111" s="229"/>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229"/>
      <c r="AE1111" s="229"/>
      <c r="AF1111" s="229"/>
    </row>
    <row r="1112" spans="1:32">
      <c r="A1112" s="229"/>
      <c r="B1112" s="229"/>
      <c r="C1112" s="229"/>
      <c r="D1112" s="229"/>
      <c r="E1112" s="229"/>
      <c r="F1112" s="229"/>
      <c r="G1112" s="229"/>
      <c r="H1112" s="229"/>
      <c r="I1112" s="229"/>
      <c r="J1112" s="229"/>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229"/>
      <c r="AE1112" s="229"/>
      <c r="AF1112" s="229"/>
    </row>
    <row r="1113" spans="1:32">
      <c r="A1113" s="229"/>
      <c r="B1113" s="229"/>
      <c r="C1113" s="229"/>
      <c r="D1113" s="229"/>
      <c r="E1113" s="229"/>
      <c r="F1113" s="229"/>
      <c r="G1113" s="229"/>
      <c r="H1113" s="229"/>
      <c r="I1113" s="229"/>
      <c r="J1113" s="229"/>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229"/>
      <c r="AE1113" s="229"/>
      <c r="AF1113" s="229"/>
    </row>
    <row r="1114" spans="1:32">
      <c r="A1114" s="229"/>
      <c r="B1114" s="229"/>
      <c r="C1114" s="229"/>
      <c r="D1114" s="229"/>
      <c r="E1114" s="229"/>
      <c r="F1114" s="229"/>
      <c r="G1114" s="229"/>
      <c r="H1114" s="229"/>
      <c r="I1114" s="229"/>
      <c r="J1114" s="229"/>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229"/>
      <c r="AE1114" s="229"/>
      <c r="AF1114" s="229"/>
    </row>
    <row r="1115" spans="1:32">
      <c r="A1115" s="229"/>
      <c r="B1115" s="229"/>
      <c r="C1115" s="229"/>
      <c r="D1115" s="229"/>
      <c r="E1115" s="229"/>
      <c r="F1115" s="229"/>
      <c r="G1115" s="229"/>
      <c r="H1115" s="229"/>
      <c r="I1115" s="229"/>
      <c r="J1115" s="229"/>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229"/>
      <c r="AE1115" s="229"/>
      <c r="AF1115" s="229"/>
    </row>
    <row r="1116" spans="1:32">
      <c r="A1116" s="229"/>
      <c r="B1116" s="229"/>
      <c r="C1116" s="229"/>
      <c r="D1116" s="229"/>
      <c r="E1116" s="229"/>
      <c r="F1116" s="229"/>
      <c r="G1116" s="229"/>
      <c r="H1116" s="229"/>
      <c r="I1116" s="229"/>
      <c r="J1116" s="229"/>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229"/>
      <c r="AE1116" s="229"/>
      <c r="AF1116" s="229"/>
    </row>
    <row r="1117" spans="1:32">
      <c r="A1117" s="229"/>
      <c r="B1117" s="229"/>
      <c r="C1117" s="229"/>
      <c r="D1117" s="229"/>
      <c r="E1117" s="229"/>
      <c r="F1117" s="229"/>
      <c r="G1117" s="229"/>
      <c r="H1117" s="229"/>
      <c r="I1117" s="229"/>
      <c r="J1117" s="229"/>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229"/>
      <c r="AE1117" s="229"/>
      <c r="AF1117" s="229"/>
    </row>
    <row r="1118" spans="1:32">
      <c r="A1118" s="229"/>
      <c r="B1118" s="229"/>
      <c r="C1118" s="229"/>
      <c r="D1118" s="229"/>
      <c r="E1118" s="229"/>
      <c r="F1118" s="229"/>
      <c r="G1118" s="229"/>
      <c r="H1118" s="229"/>
      <c r="I1118" s="229"/>
      <c r="J1118" s="229"/>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229"/>
      <c r="AE1118" s="229"/>
      <c r="AF1118" s="229"/>
    </row>
    <row r="1119" spans="1:32">
      <c r="A1119" s="229"/>
      <c r="B1119" s="229"/>
      <c r="C1119" s="229"/>
      <c r="D1119" s="229"/>
      <c r="E1119" s="229"/>
      <c r="F1119" s="229"/>
      <c r="G1119" s="229"/>
      <c r="H1119" s="229"/>
      <c r="I1119" s="229"/>
      <c r="J1119" s="229"/>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229"/>
      <c r="AE1119" s="229"/>
      <c r="AF1119" s="229"/>
    </row>
    <row r="1120" spans="1:32">
      <c r="A1120" s="229"/>
      <c r="B1120" s="229"/>
      <c r="C1120" s="229"/>
      <c r="D1120" s="229"/>
      <c r="E1120" s="229"/>
      <c r="F1120" s="229"/>
      <c r="G1120" s="229"/>
      <c r="H1120" s="229"/>
      <c r="I1120" s="229"/>
      <c r="J1120" s="229"/>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229"/>
      <c r="AE1120" s="229"/>
      <c r="AF1120" s="229"/>
    </row>
    <row r="1121" spans="1:32">
      <c r="A1121" s="229"/>
      <c r="B1121" s="229"/>
      <c r="C1121" s="229"/>
      <c r="D1121" s="229"/>
      <c r="E1121" s="229"/>
      <c r="F1121" s="229"/>
      <c r="G1121" s="229"/>
      <c r="H1121" s="229"/>
      <c r="I1121" s="229"/>
      <c r="J1121" s="229"/>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229"/>
      <c r="AE1121" s="229"/>
      <c r="AF1121" s="229"/>
    </row>
    <row r="1122" spans="1:32">
      <c r="A1122" s="229"/>
      <c r="B1122" s="229"/>
      <c r="C1122" s="229"/>
      <c r="D1122" s="229"/>
      <c r="E1122" s="229"/>
      <c r="F1122" s="229"/>
      <c r="G1122" s="229"/>
      <c r="H1122" s="229"/>
      <c r="I1122" s="229"/>
      <c r="J1122" s="229"/>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229"/>
      <c r="AE1122" s="229"/>
      <c r="AF1122" s="229"/>
    </row>
    <row r="1123" spans="1:32">
      <c r="A1123" s="229"/>
      <c r="B1123" s="229"/>
      <c r="C1123" s="229"/>
      <c r="D1123" s="229"/>
      <c r="E1123" s="229"/>
      <c r="F1123" s="229"/>
      <c r="G1123" s="229"/>
      <c r="H1123" s="229"/>
      <c r="I1123" s="229"/>
      <c r="J1123" s="229"/>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229"/>
      <c r="AE1123" s="229"/>
      <c r="AF1123" s="229"/>
    </row>
    <row r="1124" spans="1:32">
      <c r="A1124" s="229"/>
      <c r="B1124" s="229"/>
      <c r="C1124" s="229"/>
      <c r="D1124" s="229"/>
      <c r="E1124" s="229"/>
      <c r="F1124" s="229"/>
      <c r="G1124" s="229"/>
      <c r="H1124" s="229"/>
      <c r="I1124" s="229"/>
      <c r="J1124" s="229"/>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229"/>
      <c r="AE1124" s="229"/>
      <c r="AF1124" s="229"/>
    </row>
    <row r="1125" spans="1:32">
      <c r="A1125" s="229"/>
      <c r="B1125" s="229"/>
      <c r="C1125" s="229"/>
      <c r="D1125" s="229"/>
      <c r="E1125" s="229"/>
      <c r="F1125" s="229"/>
      <c r="G1125" s="229"/>
      <c r="H1125" s="229"/>
      <c r="I1125" s="229"/>
      <c r="J1125" s="229"/>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c r="AF1125" s="229"/>
    </row>
    <row r="1126" spans="1:32">
      <c r="A1126" s="229"/>
      <c r="B1126" s="229"/>
      <c r="C1126" s="229"/>
      <c r="D1126" s="229"/>
      <c r="E1126" s="229"/>
      <c r="F1126" s="229"/>
      <c r="G1126" s="229"/>
      <c r="H1126" s="229"/>
      <c r="I1126" s="229"/>
      <c r="J1126" s="229"/>
      <c r="K1126" s="229"/>
      <c r="L1126" s="229"/>
      <c r="M1126" s="229"/>
      <c r="N1126" s="229"/>
      <c r="O1126" s="229"/>
      <c r="P1126" s="229"/>
      <c r="Q1126" s="229"/>
      <c r="R1126" s="229"/>
      <c r="S1126" s="229"/>
      <c r="T1126" s="229"/>
      <c r="U1126" s="229"/>
      <c r="V1126" s="229"/>
      <c r="W1126" s="229"/>
      <c r="X1126" s="229"/>
      <c r="Y1126" s="229"/>
      <c r="Z1126" s="229"/>
      <c r="AA1126" s="229"/>
      <c r="AB1126" s="229"/>
      <c r="AC1126" s="229"/>
      <c r="AD1126" s="229"/>
      <c r="AE1126" s="229"/>
      <c r="AF1126" s="229"/>
    </row>
    <row r="1127" spans="1:32">
      <c r="A1127" s="229"/>
      <c r="B1127" s="229"/>
      <c r="C1127" s="229"/>
      <c r="D1127" s="229"/>
      <c r="E1127" s="229"/>
      <c r="F1127" s="229"/>
      <c r="G1127" s="229"/>
      <c r="H1127" s="229"/>
      <c r="I1127" s="229"/>
      <c r="J1127" s="229"/>
      <c r="K1127" s="229"/>
      <c r="L1127" s="229"/>
      <c r="M1127" s="229"/>
      <c r="N1127" s="229"/>
      <c r="O1127" s="229"/>
      <c r="P1127" s="229"/>
      <c r="Q1127" s="229"/>
      <c r="R1127" s="229"/>
      <c r="S1127" s="229"/>
      <c r="T1127" s="229"/>
      <c r="U1127" s="229"/>
      <c r="V1127" s="229"/>
      <c r="W1127" s="229"/>
      <c r="X1127" s="229"/>
      <c r="Y1127" s="229"/>
      <c r="Z1127" s="229"/>
      <c r="AA1127" s="229"/>
      <c r="AB1127" s="229"/>
      <c r="AC1127" s="229"/>
      <c r="AD1127" s="229"/>
      <c r="AE1127" s="229"/>
      <c r="AF1127" s="229"/>
    </row>
    <row r="1128" spans="1:32">
      <c r="A1128" s="229"/>
      <c r="B1128" s="229"/>
      <c r="C1128" s="229"/>
      <c r="D1128" s="229"/>
      <c r="E1128" s="229"/>
      <c r="F1128" s="229"/>
      <c r="G1128" s="229"/>
      <c r="H1128" s="229"/>
      <c r="I1128" s="229"/>
      <c r="J1128" s="229"/>
      <c r="K1128" s="229"/>
      <c r="L1128" s="229"/>
      <c r="M1128" s="229"/>
      <c r="N1128" s="229"/>
      <c r="O1128" s="229"/>
      <c r="P1128" s="229"/>
      <c r="Q1128" s="229"/>
      <c r="R1128" s="229"/>
      <c r="S1128" s="229"/>
      <c r="T1128" s="229"/>
      <c r="U1128" s="229"/>
      <c r="V1128" s="229"/>
      <c r="W1128" s="229"/>
      <c r="X1128" s="229"/>
      <c r="Y1128" s="229"/>
      <c r="Z1128" s="229"/>
      <c r="AA1128" s="229"/>
      <c r="AB1128" s="229"/>
      <c r="AC1128" s="229"/>
      <c r="AD1128" s="229"/>
      <c r="AE1128" s="229"/>
      <c r="AF1128" s="229"/>
    </row>
    <row r="1129" spans="1:32">
      <c r="A1129" s="229"/>
      <c r="B1129" s="229"/>
      <c r="C1129" s="229"/>
      <c r="D1129" s="229"/>
      <c r="E1129" s="229"/>
      <c r="F1129" s="229"/>
      <c r="G1129" s="229"/>
      <c r="H1129" s="229"/>
      <c r="I1129" s="229"/>
      <c r="J1129" s="229"/>
      <c r="K1129" s="229"/>
      <c r="L1129" s="229"/>
      <c r="M1129" s="229"/>
      <c r="N1129" s="229"/>
      <c r="O1129" s="229"/>
      <c r="P1129" s="229"/>
      <c r="Q1129" s="229"/>
      <c r="R1129" s="229"/>
      <c r="S1129" s="229"/>
      <c r="T1129" s="229"/>
      <c r="U1129" s="229"/>
      <c r="V1129" s="229"/>
      <c r="W1129" s="229"/>
      <c r="X1129" s="229"/>
      <c r="Y1129" s="229"/>
      <c r="Z1129" s="229"/>
      <c r="AA1129" s="229"/>
      <c r="AB1129" s="229"/>
      <c r="AC1129" s="229"/>
      <c r="AD1129" s="229"/>
      <c r="AE1129" s="229"/>
      <c r="AF1129" s="229"/>
    </row>
    <row r="1130" spans="1:32">
      <c r="A1130" s="229"/>
      <c r="B1130" s="229"/>
      <c r="C1130" s="229"/>
      <c r="D1130" s="229"/>
      <c r="E1130" s="229"/>
      <c r="F1130" s="229"/>
      <c r="G1130" s="229"/>
      <c r="H1130" s="229"/>
      <c r="I1130" s="229"/>
      <c r="J1130" s="229"/>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229"/>
      <c r="AE1130" s="229"/>
      <c r="AF1130" s="229"/>
    </row>
    <row r="1131" spans="1:32">
      <c r="A1131" s="229"/>
      <c r="B1131" s="229"/>
      <c r="C1131" s="229"/>
      <c r="D1131" s="229"/>
      <c r="E1131" s="229"/>
      <c r="F1131" s="229"/>
      <c r="G1131" s="229"/>
      <c r="H1131" s="229"/>
      <c r="I1131" s="229"/>
      <c r="J1131" s="229"/>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229"/>
      <c r="AE1131" s="229"/>
      <c r="AF1131" s="229"/>
    </row>
    <row r="1132" spans="1:32">
      <c r="A1132" s="229"/>
      <c r="B1132" s="229"/>
      <c r="C1132" s="229"/>
      <c r="D1132" s="229"/>
      <c r="E1132" s="229"/>
      <c r="F1132" s="229"/>
      <c r="G1132" s="229"/>
      <c r="H1132" s="229"/>
      <c r="I1132" s="229"/>
      <c r="J1132" s="229"/>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229"/>
      <c r="AE1132" s="229"/>
      <c r="AF1132" s="229"/>
    </row>
    <row r="1133" spans="1:32">
      <c r="A1133" s="229"/>
      <c r="B1133" s="229"/>
      <c r="C1133" s="229"/>
      <c r="D1133" s="229"/>
      <c r="E1133" s="229"/>
      <c r="F1133" s="229"/>
      <c r="G1133" s="229"/>
      <c r="H1133" s="229"/>
      <c r="I1133" s="229"/>
      <c r="J1133" s="229"/>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229"/>
      <c r="AE1133" s="229"/>
      <c r="AF1133" s="229"/>
    </row>
    <row r="1134" spans="1:32">
      <c r="A1134" s="229"/>
      <c r="B1134" s="229"/>
      <c r="C1134" s="229"/>
      <c r="D1134" s="229"/>
      <c r="E1134" s="229"/>
      <c r="F1134" s="229"/>
      <c r="G1134" s="229"/>
      <c r="H1134" s="229"/>
      <c r="I1134" s="229"/>
      <c r="J1134" s="229"/>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229"/>
      <c r="AE1134" s="229"/>
      <c r="AF1134" s="229"/>
    </row>
    <row r="1135" spans="1:32">
      <c r="A1135" s="229"/>
      <c r="B1135" s="229"/>
      <c r="C1135" s="229"/>
      <c r="D1135" s="229"/>
      <c r="E1135" s="229"/>
      <c r="F1135" s="229"/>
      <c r="G1135" s="229"/>
      <c r="H1135" s="229"/>
      <c r="I1135" s="229"/>
      <c r="J1135" s="229"/>
      <c r="K1135" s="229"/>
      <c r="L1135" s="229"/>
      <c r="M1135" s="229"/>
      <c r="N1135" s="229"/>
      <c r="O1135" s="229"/>
      <c r="P1135" s="229"/>
      <c r="Q1135" s="229"/>
      <c r="R1135" s="229"/>
      <c r="S1135" s="229"/>
      <c r="T1135" s="229"/>
      <c r="U1135" s="229"/>
      <c r="V1135" s="229"/>
      <c r="W1135" s="229"/>
      <c r="X1135" s="229"/>
      <c r="Y1135" s="229"/>
      <c r="Z1135" s="229"/>
      <c r="AA1135" s="229"/>
      <c r="AB1135" s="229"/>
      <c r="AC1135" s="229"/>
      <c r="AD1135" s="229"/>
      <c r="AE1135" s="229"/>
      <c r="AF1135" s="229"/>
    </row>
    <row r="1136" spans="1:32">
      <c r="A1136" s="229"/>
      <c r="B1136" s="229"/>
      <c r="C1136" s="229"/>
      <c r="D1136" s="229"/>
      <c r="E1136" s="229"/>
      <c r="F1136" s="229"/>
      <c r="G1136" s="229"/>
      <c r="H1136" s="229"/>
      <c r="I1136" s="229"/>
      <c r="J1136" s="229"/>
      <c r="K1136" s="229"/>
      <c r="L1136" s="229"/>
      <c r="M1136" s="229"/>
      <c r="N1136" s="229"/>
      <c r="O1136" s="229"/>
      <c r="P1136" s="229"/>
      <c r="Q1136" s="229"/>
      <c r="R1136" s="229"/>
      <c r="S1136" s="229"/>
      <c r="T1136" s="229"/>
      <c r="U1136" s="229"/>
      <c r="V1136" s="229"/>
      <c r="W1136" s="229"/>
      <c r="X1136" s="229"/>
      <c r="Y1136" s="229"/>
      <c r="Z1136" s="229"/>
      <c r="AA1136" s="229"/>
      <c r="AB1136" s="229"/>
      <c r="AC1136" s="229"/>
      <c r="AD1136" s="229"/>
      <c r="AE1136" s="229"/>
      <c r="AF1136" s="229"/>
    </row>
    <row r="1137" spans="1:32">
      <c r="A1137" s="229"/>
      <c r="B1137" s="229"/>
      <c r="C1137" s="229"/>
      <c r="D1137" s="229"/>
      <c r="E1137" s="229"/>
      <c r="F1137" s="229"/>
      <c r="G1137" s="229"/>
      <c r="H1137" s="229"/>
      <c r="I1137" s="229"/>
      <c r="J1137" s="229"/>
      <c r="K1137" s="229"/>
      <c r="L1137" s="229"/>
      <c r="M1137" s="229"/>
      <c r="N1137" s="229"/>
      <c r="O1137" s="229"/>
      <c r="P1137" s="229"/>
      <c r="Q1137" s="229"/>
      <c r="R1137" s="229"/>
      <c r="S1137" s="229"/>
      <c r="T1137" s="229"/>
      <c r="U1137" s="229"/>
      <c r="V1137" s="229"/>
      <c r="W1137" s="229"/>
      <c r="X1137" s="229"/>
      <c r="Y1137" s="229"/>
      <c r="Z1137" s="229"/>
      <c r="AA1137" s="229"/>
      <c r="AB1137" s="229"/>
      <c r="AC1137" s="229"/>
      <c r="AD1137" s="229"/>
      <c r="AE1137" s="229"/>
      <c r="AF1137" s="229"/>
    </row>
    <row r="1138" spans="1:32">
      <c r="A1138" s="229"/>
      <c r="B1138" s="229"/>
      <c r="C1138" s="229"/>
      <c r="D1138" s="229"/>
      <c r="E1138" s="229"/>
      <c r="F1138" s="229"/>
      <c r="G1138" s="229"/>
      <c r="H1138" s="229"/>
      <c r="I1138" s="229"/>
      <c r="J1138" s="229"/>
      <c r="K1138" s="229"/>
      <c r="L1138" s="229"/>
      <c r="M1138" s="229"/>
      <c r="N1138" s="229"/>
      <c r="O1138" s="229"/>
      <c r="P1138" s="229"/>
      <c r="Q1138" s="229"/>
      <c r="R1138" s="229"/>
      <c r="S1138" s="229"/>
      <c r="T1138" s="229"/>
      <c r="U1138" s="229"/>
      <c r="V1138" s="229"/>
      <c r="W1138" s="229"/>
      <c r="X1138" s="229"/>
      <c r="Y1138" s="229"/>
      <c r="Z1138" s="229"/>
      <c r="AA1138" s="229"/>
      <c r="AB1138" s="229"/>
      <c r="AC1138" s="229"/>
      <c r="AD1138" s="229"/>
      <c r="AE1138" s="229"/>
      <c r="AF1138" s="229"/>
    </row>
    <row r="1139" spans="1:32">
      <c r="A1139" s="229"/>
      <c r="B1139" s="229"/>
      <c r="C1139" s="229"/>
      <c r="D1139" s="229"/>
      <c r="E1139" s="229"/>
      <c r="F1139" s="229"/>
      <c r="G1139" s="229"/>
      <c r="H1139" s="229"/>
      <c r="I1139" s="229"/>
      <c r="J1139" s="229"/>
      <c r="K1139" s="229"/>
      <c r="L1139" s="229"/>
      <c r="M1139" s="229"/>
      <c r="N1139" s="229"/>
      <c r="O1139" s="229"/>
      <c r="P1139" s="229"/>
      <c r="Q1139" s="229"/>
      <c r="R1139" s="229"/>
      <c r="S1139" s="229"/>
      <c r="T1139" s="229"/>
      <c r="U1139" s="229"/>
      <c r="V1139" s="229"/>
      <c r="W1139" s="229"/>
      <c r="X1139" s="229"/>
      <c r="Y1139" s="229"/>
      <c r="Z1139" s="229"/>
      <c r="AA1139" s="229"/>
      <c r="AB1139" s="229"/>
      <c r="AC1139" s="229"/>
      <c r="AD1139" s="229"/>
      <c r="AE1139" s="229"/>
      <c r="AF1139" s="229"/>
    </row>
    <row r="1140" spans="1:32">
      <c r="A1140" s="229"/>
      <c r="B1140" s="229"/>
      <c r="C1140" s="229"/>
      <c r="D1140" s="229"/>
      <c r="E1140" s="229"/>
      <c r="F1140" s="229"/>
      <c r="G1140" s="229"/>
      <c r="H1140" s="229"/>
      <c r="I1140" s="229"/>
      <c r="J1140" s="229"/>
      <c r="K1140" s="229"/>
      <c r="L1140" s="229"/>
      <c r="M1140" s="229"/>
      <c r="N1140" s="229"/>
      <c r="O1140" s="229"/>
      <c r="P1140" s="229"/>
      <c r="Q1140" s="229"/>
      <c r="R1140" s="229"/>
      <c r="S1140" s="229"/>
      <c r="T1140" s="229"/>
      <c r="U1140" s="229"/>
      <c r="V1140" s="229"/>
      <c r="W1140" s="229"/>
      <c r="X1140" s="229"/>
      <c r="Y1140" s="229"/>
      <c r="Z1140" s="229"/>
      <c r="AA1140" s="229"/>
      <c r="AB1140" s="229"/>
      <c r="AC1140" s="229"/>
      <c r="AD1140" s="229"/>
      <c r="AE1140" s="229"/>
      <c r="AF1140" s="229"/>
    </row>
    <row r="1141" spans="1:32">
      <c r="A1141" s="229"/>
      <c r="B1141" s="229"/>
      <c r="C1141" s="229"/>
      <c r="D1141" s="229"/>
      <c r="E1141" s="229"/>
      <c r="F1141" s="229"/>
      <c r="G1141" s="229"/>
      <c r="H1141" s="229"/>
      <c r="I1141" s="229"/>
      <c r="J1141" s="229"/>
      <c r="K1141" s="229"/>
      <c r="L1141" s="229"/>
      <c r="M1141" s="229"/>
      <c r="N1141" s="229"/>
      <c r="O1141" s="229"/>
      <c r="P1141" s="229"/>
      <c r="Q1141" s="229"/>
      <c r="R1141" s="229"/>
      <c r="S1141" s="229"/>
      <c r="T1141" s="229"/>
      <c r="U1141" s="229"/>
      <c r="V1141" s="229"/>
      <c r="W1141" s="229"/>
      <c r="X1141" s="229"/>
      <c r="Y1141" s="229"/>
      <c r="Z1141" s="229"/>
      <c r="AA1141" s="229"/>
      <c r="AB1141" s="229"/>
      <c r="AC1141" s="229"/>
      <c r="AD1141" s="229"/>
      <c r="AE1141" s="229"/>
      <c r="AF1141" s="229"/>
    </row>
    <row r="1142" spans="1:32">
      <c r="A1142" s="229"/>
      <c r="B1142" s="229"/>
      <c r="C1142" s="229"/>
      <c r="D1142" s="229"/>
      <c r="E1142" s="229"/>
      <c r="F1142" s="229"/>
      <c r="G1142" s="229"/>
      <c r="H1142" s="229"/>
      <c r="I1142" s="229"/>
      <c r="J1142" s="229"/>
      <c r="K1142" s="229"/>
      <c r="L1142" s="229"/>
      <c r="M1142" s="229"/>
      <c r="N1142" s="229"/>
      <c r="O1142" s="229"/>
      <c r="P1142" s="229"/>
      <c r="Q1142" s="229"/>
      <c r="R1142" s="229"/>
      <c r="S1142" s="229"/>
      <c r="T1142" s="229"/>
      <c r="U1142" s="229"/>
      <c r="V1142" s="229"/>
      <c r="W1142" s="229"/>
      <c r="X1142" s="229"/>
      <c r="Y1142" s="229"/>
      <c r="Z1142" s="229"/>
      <c r="AA1142" s="229"/>
      <c r="AB1142" s="229"/>
      <c r="AC1142" s="229"/>
      <c r="AD1142" s="229"/>
      <c r="AE1142" s="229"/>
      <c r="AF1142" s="229"/>
    </row>
    <row r="1143" spans="1:32">
      <c r="A1143" s="229"/>
      <c r="B1143" s="229"/>
      <c r="C1143" s="229"/>
      <c r="D1143" s="229"/>
      <c r="E1143" s="229"/>
      <c r="F1143" s="229"/>
      <c r="G1143" s="229"/>
      <c r="H1143" s="229"/>
      <c r="I1143" s="229"/>
      <c r="J1143" s="229"/>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229"/>
      <c r="AE1143" s="229"/>
      <c r="AF1143" s="229"/>
    </row>
    <row r="1144" spans="1:32">
      <c r="A1144" s="229"/>
      <c r="B1144" s="229"/>
      <c r="C1144" s="229"/>
      <c r="D1144" s="229"/>
      <c r="E1144" s="229"/>
      <c r="F1144" s="229"/>
      <c r="G1144" s="229"/>
      <c r="H1144" s="229"/>
      <c r="I1144" s="229"/>
      <c r="J1144" s="229"/>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c r="AF1144" s="229"/>
    </row>
    <row r="1145" spans="1:32">
      <c r="A1145" s="229"/>
      <c r="B1145" s="229"/>
      <c r="C1145" s="229"/>
      <c r="D1145" s="229"/>
      <c r="E1145" s="229"/>
      <c r="F1145" s="229"/>
      <c r="G1145" s="229"/>
      <c r="H1145" s="229"/>
      <c r="I1145" s="229"/>
      <c r="J1145" s="229"/>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229"/>
      <c r="AE1145" s="229"/>
      <c r="AF1145" s="229"/>
    </row>
    <row r="1146" spans="1:32">
      <c r="A1146" s="229"/>
      <c r="B1146" s="229"/>
      <c r="C1146" s="229"/>
      <c r="D1146" s="229"/>
      <c r="E1146" s="229"/>
      <c r="F1146" s="229"/>
      <c r="G1146" s="229"/>
      <c r="H1146" s="229"/>
      <c r="I1146" s="229"/>
      <c r="J1146" s="229"/>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229"/>
      <c r="AE1146" s="229"/>
      <c r="AF1146" s="229"/>
    </row>
    <row r="1147" spans="1:32">
      <c r="A1147" s="229"/>
      <c r="B1147" s="229"/>
      <c r="C1147" s="229"/>
      <c r="D1147" s="229"/>
      <c r="E1147" s="229"/>
      <c r="F1147" s="229"/>
      <c r="G1147" s="229"/>
      <c r="H1147" s="229"/>
      <c r="I1147" s="229"/>
      <c r="J1147" s="229"/>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229"/>
      <c r="AE1147" s="229"/>
      <c r="AF1147" s="229"/>
    </row>
    <row r="1148" spans="1:32">
      <c r="A1148" s="229"/>
      <c r="B1148" s="229"/>
      <c r="C1148" s="229"/>
      <c r="D1148" s="229"/>
      <c r="E1148" s="229"/>
      <c r="F1148" s="229"/>
      <c r="G1148" s="229"/>
      <c r="H1148" s="229"/>
      <c r="I1148" s="229"/>
      <c r="J1148" s="229"/>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229"/>
      <c r="AE1148" s="229"/>
      <c r="AF1148" s="229"/>
    </row>
    <row r="1149" spans="1:32">
      <c r="A1149" s="229"/>
      <c r="B1149" s="229"/>
      <c r="C1149" s="229"/>
      <c r="D1149" s="229"/>
      <c r="E1149" s="229"/>
      <c r="F1149" s="229"/>
      <c r="G1149" s="229"/>
      <c r="H1149" s="229"/>
      <c r="I1149" s="229"/>
      <c r="J1149" s="229"/>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229"/>
      <c r="AE1149" s="229"/>
      <c r="AF1149" s="229"/>
    </row>
    <row r="1150" spans="1:32">
      <c r="A1150" s="229"/>
      <c r="B1150" s="229"/>
      <c r="C1150" s="229"/>
      <c r="D1150" s="229"/>
      <c r="E1150" s="229"/>
      <c r="F1150" s="229"/>
      <c r="G1150" s="229"/>
      <c r="H1150" s="229"/>
      <c r="I1150" s="229"/>
      <c r="J1150" s="229"/>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229"/>
      <c r="AE1150" s="229"/>
      <c r="AF1150" s="229"/>
    </row>
    <row r="1151" spans="1:32">
      <c r="A1151" s="229"/>
      <c r="B1151" s="229"/>
      <c r="C1151" s="229"/>
      <c r="D1151" s="229"/>
      <c r="E1151" s="229"/>
      <c r="F1151" s="229"/>
      <c r="G1151" s="229"/>
      <c r="H1151" s="229"/>
      <c r="I1151" s="229"/>
      <c r="J1151" s="229"/>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229"/>
      <c r="AE1151" s="229"/>
      <c r="AF1151" s="229"/>
    </row>
    <row r="1152" spans="1:32">
      <c r="A1152" s="229"/>
      <c r="B1152" s="229"/>
      <c r="C1152" s="229"/>
      <c r="D1152" s="229"/>
      <c r="E1152" s="229"/>
      <c r="F1152" s="229"/>
      <c r="G1152" s="229"/>
      <c r="H1152" s="229"/>
      <c r="I1152" s="229"/>
      <c r="J1152" s="229"/>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229"/>
      <c r="AE1152" s="229"/>
      <c r="AF1152" s="229"/>
    </row>
    <row r="1153" spans="1:32">
      <c r="A1153" s="229"/>
      <c r="B1153" s="229"/>
      <c r="C1153" s="229"/>
      <c r="D1153" s="229"/>
      <c r="E1153" s="229"/>
      <c r="F1153" s="229"/>
      <c r="G1153" s="229"/>
      <c r="H1153" s="229"/>
      <c r="I1153" s="229"/>
      <c r="J1153" s="229"/>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229"/>
      <c r="AE1153" s="229"/>
      <c r="AF1153" s="229"/>
    </row>
    <row r="1154" spans="1:32">
      <c r="A1154" s="229"/>
      <c r="B1154" s="229"/>
      <c r="C1154" s="229"/>
      <c r="D1154" s="229"/>
      <c r="E1154" s="229"/>
      <c r="F1154" s="229"/>
      <c r="G1154" s="229"/>
      <c r="H1154" s="229"/>
      <c r="I1154" s="229"/>
      <c r="J1154" s="229"/>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229"/>
      <c r="AE1154" s="229"/>
      <c r="AF1154" s="229"/>
    </row>
    <row r="1155" spans="1:32">
      <c r="A1155" s="229"/>
      <c r="B1155" s="229"/>
      <c r="C1155" s="229"/>
      <c r="D1155" s="229"/>
      <c r="E1155" s="229"/>
      <c r="F1155" s="229"/>
      <c r="G1155" s="229"/>
      <c r="H1155" s="229"/>
      <c r="I1155" s="229"/>
      <c r="J1155" s="229"/>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229"/>
      <c r="AE1155" s="229"/>
      <c r="AF1155" s="229"/>
    </row>
    <row r="1156" spans="1:32">
      <c r="A1156" s="229"/>
      <c r="B1156" s="229"/>
      <c r="C1156" s="229"/>
      <c r="D1156" s="229"/>
      <c r="E1156" s="229"/>
      <c r="F1156" s="229"/>
      <c r="G1156" s="229"/>
      <c r="H1156" s="229"/>
      <c r="I1156" s="229"/>
      <c r="J1156" s="229"/>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229"/>
      <c r="AE1156" s="229"/>
      <c r="AF1156" s="229"/>
    </row>
    <row r="1157" spans="1:32">
      <c r="A1157" s="229"/>
      <c r="B1157" s="229"/>
      <c r="C1157" s="229"/>
      <c r="D1157" s="229"/>
      <c r="E1157" s="229"/>
      <c r="F1157" s="229"/>
      <c r="G1157" s="229"/>
      <c r="H1157" s="229"/>
      <c r="I1157" s="229"/>
      <c r="J1157" s="229"/>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229"/>
      <c r="AE1157" s="229"/>
      <c r="AF1157" s="229"/>
    </row>
    <row r="1158" spans="1:32">
      <c r="A1158" s="229"/>
      <c r="B1158" s="229"/>
      <c r="C1158" s="229"/>
      <c r="D1158" s="229"/>
      <c r="E1158" s="229"/>
      <c r="F1158" s="229"/>
      <c r="G1158" s="229"/>
      <c r="H1158" s="229"/>
      <c r="I1158" s="229"/>
      <c r="J1158" s="229"/>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229"/>
      <c r="AE1158" s="229"/>
      <c r="AF1158" s="229"/>
    </row>
    <row r="1159" spans="1:32">
      <c r="A1159" s="229"/>
      <c r="B1159" s="229"/>
      <c r="C1159" s="229"/>
      <c r="D1159" s="229"/>
      <c r="E1159" s="229"/>
      <c r="F1159" s="229"/>
      <c r="G1159" s="229"/>
      <c r="H1159" s="229"/>
      <c r="I1159" s="229"/>
      <c r="J1159" s="229"/>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c r="AF1159" s="229"/>
    </row>
    <row r="1160" spans="1:32">
      <c r="A1160" s="229"/>
      <c r="B1160" s="229"/>
      <c r="C1160" s="229"/>
      <c r="D1160" s="229"/>
      <c r="E1160" s="229"/>
      <c r="F1160" s="229"/>
      <c r="G1160" s="229"/>
      <c r="H1160" s="229"/>
      <c r="I1160" s="229"/>
      <c r="J1160" s="229"/>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row>
    <row r="1161" spans="1:32">
      <c r="A1161" s="229"/>
      <c r="B1161" s="229"/>
      <c r="C1161" s="229"/>
      <c r="D1161" s="229"/>
      <c r="E1161" s="229"/>
      <c r="F1161" s="229"/>
      <c r="G1161" s="229"/>
      <c r="H1161" s="229"/>
      <c r="I1161" s="229"/>
      <c r="J1161" s="229"/>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229"/>
      <c r="AE1161" s="229"/>
      <c r="AF1161" s="229"/>
    </row>
    <row r="1162" spans="1:32">
      <c r="A1162" s="229"/>
      <c r="B1162" s="229"/>
      <c r="C1162" s="229"/>
      <c r="D1162" s="229"/>
      <c r="E1162" s="229"/>
      <c r="F1162" s="229"/>
      <c r="G1162" s="229"/>
      <c r="H1162" s="229"/>
      <c r="I1162" s="229"/>
      <c r="J1162" s="229"/>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229"/>
      <c r="AE1162" s="229"/>
      <c r="AF1162" s="229"/>
    </row>
    <row r="1163" spans="1:32">
      <c r="A1163" s="229"/>
      <c r="B1163" s="229"/>
      <c r="C1163" s="229"/>
      <c r="D1163" s="229"/>
      <c r="E1163" s="229"/>
      <c r="F1163" s="229"/>
      <c r="G1163" s="229"/>
      <c r="H1163" s="229"/>
      <c r="I1163" s="229"/>
      <c r="J1163" s="229"/>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229"/>
      <c r="AE1163" s="229"/>
      <c r="AF1163" s="229"/>
    </row>
    <row r="1164" spans="1:32">
      <c r="A1164" s="229"/>
      <c r="B1164" s="229"/>
      <c r="C1164" s="229"/>
      <c r="D1164" s="229"/>
      <c r="E1164" s="229"/>
      <c r="F1164" s="229"/>
      <c r="G1164" s="229"/>
      <c r="H1164" s="229"/>
      <c r="I1164" s="229"/>
      <c r="J1164" s="229"/>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229"/>
      <c r="AE1164" s="229"/>
      <c r="AF1164" s="229"/>
    </row>
    <row r="1165" spans="1:32">
      <c r="A1165" s="229"/>
      <c r="B1165" s="229"/>
      <c r="C1165" s="229"/>
      <c r="D1165" s="229"/>
      <c r="E1165" s="229"/>
      <c r="F1165" s="229"/>
      <c r="G1165" s="229"/>
      <c r="H1165" s="229"/>
      <c r="I1165" s="229"/>
      <c r="J1165" s="229"/>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229"/>
      <c r="AE1165" s="229"/>
      <c r="AF1165" s="229"/>
    </row>
    <row r="1166" spans="1:32">
      <c r="A1166" s="229"/>
      <c r="B1166" s="229"/>
      <c r="C1166" s="229"/>
      <c r="D1166" s="229"/>
      <c r="E1166" s="229"/>
      <c r="F1166" s="229"/>
      <c r="G1166" s="229"/>
      <c r="H1166" s="229"/>
      <c r="I1166" s="229"/>
      <c r="J1166" s="229"/>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c r="AF1166" s="229"/>
    </row>
    <row r="1167" spans="1:32">
      <c r="A1167" s="229"/>
      <c r="B1167" s="229"/>
      <c r="C1167" s="229"/>
      <c r="D1167" s="229"/>
      <c r="E1167" s="229"/>
      <c r="F1167" s="229"/>
      <c r="G1167" s="229"/>
      <c r="H1167" s="229"/>
      <c r="I1167" s="229"/>
      <c r="J1167" s="229"/>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229"/>
      <c r="AE1167" s="229"/>
      <c r="AF1167" s="229"/>
    </row>
    <row r="1168" spans="1:32">
      <c r="A1168" s="229"/>
      <c r="B1168" s="229"/>
      <c r="C1168" s="229"/>
      <c r="D1168" s="229"/>
      <c r="E1168" s="229"/>
      <c r="F1168" s="229"/>
      <c r="G1168" s="229"/>
      <c r="H1168" s="229"/>
      <c r="I1168" s="229"/>
      <c r="J1168" s="229"/>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c r="AF1168" s="229"/>
    </row>
    <row r="1169" spans="1:32">
      <c r="A1169" s="229"/>
      <c r="B1169" s="229"/>
      <c r="C1169" s="229"/>
      <c r="D1169" s="229"/>
      <c r="E1169" s="229"/>
      <c r="F1169" s="229"/>
      <c r="G1169" s="229"/>
      <c r="H1169" s="229"/>
      <c r="I1169" s="229"/>
      <c r="J1169" s="229"/>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229"/>
      <c r="AE1169" s="229"/>
      <c r="AF1169" s="229"/>
    </row>
    <row r="1170" spans="1:32">
      <c r="A1170" s="229"/>
      <c r="B1170" s="229"/>
      <c r="C1170" s="229"/>
      <c r="D1170" s="229"/>
      <c r="E1170" s="229"/>
      <c r="F1170" s="229"/>
      <c r="G1170" s="229"/>
      <c r="H1170" s="229"/>
      <c r="I1170" s="229"/>
      <c r="J1170" s="229"/>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229"/>
      <c r="AE1170" s="229"/>
      <c r="AF1170" s="229"/>
    </row>
    <row r="1171" spans="1:32">
      <c r="A1171" s="229"/>
      <c r="B1171" s="229"/>
      <c r="C1171" s="229"/>
      <c r="D1171" s="229"/>
      <c r="E1171" s="229"/>
      <c r="F1171" s="229"/>
      <c r="G1171" s="229"/>
      <c r="H1171" s="229"/>
      <c r="I1171" s="229"/>
      <c r="J1171" s="229"/>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229"/>
      <c r="AE1171" s="229"/>
      <c r="AF1171" s="229"/>
    </row>
    <row r="1172" spans="1:32">
      <c r="A1172" s="229"/>
      <c r="B1172" s="229"/>
      <c r="C1172" s="229"/>
      <c r="D1172" s="229"/>
      <c r="E1172" s="229"/>
      <c r="F1172" s="229"/>
      <c r="G1172" s="229"/>
      <c r="H1172" s="229"/>
      <c r="I1172" s="229"/>
      <c r="J1172" s="229"/>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229"/>
      <c r="AE1172" s="229"/>
      <c r="AF1172" s="229"/>
    </row>
    <row r="1173" spans="1:32">
      <c r="A1173" s="229"/>
      <c r="B1173" s="229"/>
      <c r="C1173" s="229"/>
      <c r="D1173" s="229"/>
      <c r="E1173" s="229"/>
      <c r="F1173" s="229"/>
      <c r="G1173" s="229"/>
      <c r="H1173" s="229"/>
      <c r="I1173" s="229"/>
      <c r="J1173" s="229"/>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c r="AF1173" s="229"/>
    </row>
    <row r="1174" spans="1:32">
      <c r="A1174" s="229"/>
      <c r="B1174" s="229"/>
      <c r="C1174" s="229"/>
      <c r="D1174" s="229"/>
      <c r="E1174" s="229"/>
      <c r="F1174" s="229"/>
      <c r="G1174" s="229"/>
      <c r="H1174" s="229"/>
      <c r="I1174" s="229"/>
      <c r="J1174" s="229"/>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229"/>
      <c r="AE1174" s="229"/>
      <c r="AF1174" s="229"/>
    </row>
    <row r="1175" spans="1:32">
      <c r="A1175" s="229"/>
      <c r="B1175" s="229"/>
      <c r="C1175" s="229"/>
      <c r="D1175" s="229"/>
      <c r="E1175" s="229"/>
      <c r="F1175" s="229"/>
      <c r="G1175" s="229"/>
      <c r="H1175" s="229"/>
      <c r="I1175" s="229"/>
      <c r="J1175" s="229"/>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229"/>
      <c r="AE1175" s="229"/>
      <c r="AF1175" s="229"/>
    </row>
    <row r="1176" spans="1:32">
      <c r="A1176" s="229"/>
      <c r="B1176" s="229"/>
      <c r="C1176" s="229"/>
      <c r="D1176" s="229"/>
      <c r="E1176" s="229"/>
      <c r="F1176" s="229"/>
      <c r="G1176" s="229"/>
      <c r="H1176" s="229"/>
      <c r="I1176" s="229"/>
      <c r="J1176" s="229"/>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229"/>
      <c r="AE1176" s="229"/>
      <c r="AF1176" s="229"/>
    </row>
    <row r="1177" spans="1:32">
      <c r="A1177" s="229"/>
      <c r="B1177" s="229"/>
      <c r="C1177" s="229"/>
      <c r="D1177" s="229"/>
      <c r="E1177" s="229"/>
      <c r="F1177" s="229"/>
      <c r="G1177" s="229"/>
      <c r="H1177" s="229"/>
      <c r="I1177" s="229"/>
      <c r="J1177" s="229"/>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229"/>
      <c r="AE1177" s="229"/>
      <c r="AF1177" s="229"/>
    </row>
    <row r="1178" spans="1:32">
      <c r="A1178" s="229"/>
      <c r="B1178" s="229"/>
      <c r="C1178" s="229"/>
      <c r="D1178" s="229"/>
      <c r="E1178" s="229"/>
      <c r="F1178" s="229"/>
      <c r="G1178" s="229"/>
      <c r="H1178" s="229"/>
      <c r="I1178" s="229"/>
      <c r="J1178" s="229"/>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229"/>
      <c r="AE1178" s="229"/>
      <c r="AF1178" s="229"/>
    </row>
    <row r="1179" spans="1:32">
      <c r="A1179" s="229"/>
      <c r="B1179" s="229"/>
      <c r="C1179" s="229"/>
      <c r="D1179" s="229"/>
      <c r="E1179" s="229"/>
      <c r="F1179" s="229"/>
      <c r="G1179" s="229"/>
      <c r="H1179" s="229"/>
      <c r="I1179" s="229"/>
      <c r="J1179" s="229"/>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229"/>
      <c r="AE1179" s="229"/>
      <c r="AF1179" s="229"/>
    </row>
    <row r="1180" spans="1:32">
      <c r="A1180" s="229"/>
      <c r="B1180" s="229"/>
      <c r="C1180" s="229"/>
      <c r="D1180" s="229"/>
      <c r="E1180" s="229"/>
      <c r="F1180" s="229"/>
      <c r="G1180" s="229"/>
      <c r="H1180" s="229"/>
      <c r="I1180" s="229"/>
      <c r="J1180" s="229"/>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229"/>
      <c r="AE1180" s="229"/>
      <c r="AF1180" s="229"/>
    </row>
    <row r="1181" spans="1:32">
      <c r="A1181" s="229"/>
      <c r="B1181" s="229"/>
      <c r="C1181" s="229"/>
      <c r="D1181" s="229"/>
      <c r="E1181" s="229"/>
      <c r="F1181" s="229"/>
      <c r="G1181" s="229"/>
      <c r="H1181" s="229"/>
      <c r="I1181" s="229"/>
      <c r="J1181" s="229"/>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c r="AF1181" s="229"/>
    </row>
    <row r="1182" spans="1:32">
      <c r="A1182" s="229"/>
      <c r="B1182" s="229"/>
      <c r="C1182" s="229"/>
      <c r="D1182" s="229"/>
      <c r="E1182" s="229"/>
      <c r="F1182" s="229"/>
      <c r="G1182" s="229"/>
      <c r="H1182" s="229"/>
      <c r="I1182" s="229"/>
      <c r="J1182" s="229"/>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c r="AF1182" s="229"/>
    </row>
    <row r="1183" spans="1:32">
      <c r="A1183" s="229"/>
      <c r="B1183" s="229"/>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c r="AF1183" s="229"/>
    </row>
    <row r="1184" spans="1:32">
      <c r="A1184" s="229"/>
      <c r="B1184" s="229"/>
      <c r="C1184" s="229"/>
      <c r="D1184" s="229"/>
      <c r="E1184" s="229"/>
      <c r="F1184" s="229"/>
      <c r="G1184" s="229"/>
      <c r="H1184" s="229"/>
      <c r="I1184" s="229"/>
      <c r="J1184" s="229"/>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c r="AF1184" s="229"/>
    </row>
    <row r="1185" spans="1:32">
      <c r="A1185" s="229"/>
      <c r="B1185" s="229"/>
      <c r="C1185" s="229"/>
      <c r="D1185" s="229"/>
      <c r="E1185" s="229"/>
      <c r="F1185" s="229"/>
      <c r="G1185" s="229"/>
      <c r="H1185" s="229"/>
      <c r="I1185" s="229"/>
      <c r="J1185" s="229"/>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c r="AF1185" s="229"/>
    </row>
    <row r="1186" spans="1:32">
      <c r="A1186" s="229"/>
      <c r="B1186" s="229"/>
      <c r="C1186" s="229"/>
      <c r="D1186" s="229"/>
      <c r="E1186" s="229"/>
      <c r="F1186" s="229"/>
      <c r="G1186" s="229"/>
      <c r="H1186" s="229"/>
      <c r="I1186" s="229"/>
      <c r="J1186" s="229"/>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229"/>
      <c r="AE1186" s="229"/>
      <c r="AF1186" s="229"/>
    </row>
    <row r="1187" spans="1:32">
      <c r="A1187" s="229"/>
      <c r="B1187" s="229"/>
      <c r="C1187" s="229"/>
      <c r="D1187" s="229"/>
      <c r="E1187" s="229"/>
      <c r="F1187" s="229"/>
      <c r="G1187" s="229"/>
      <c r="H1187" s="229"/>
      <c r="I1187" s="229"/>
      <c r="J1187" s="229"/>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229"/>
      <c r="AE1187" s="229"/>
      <c r="AF1187" s="229"/>
    </row>
    <row r="1188" spans="1:32">
      <c r="A1188" s="229"/>
      <c r="B1188" s="229"/>
      <c r="C1188" s="229"/>
      <c r="D1188" s="229"/>
      <c r="E1188" s="229"/>
      <c r="F1188" s="229"/>
      <c r="G1188" s="229"/>
      <c r="H1188" s="229"/>
      <c r="I1188" s="229"/>
      <c r="J1188" s="229"/>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229"/>
      <c r="AE1188" s="229"/>
      <c r="AF1188" s="229"/>
    </row>
    <row r="1189" spans="1:32">
      <c r="A1189" s="229"/>
      <c r="B1189" s="229"/>
      <c r="C1189" s="229"/>
      <c r="D1189" s="229"/>
      <c r="E1189" s="229"/>
      <c r="F1189" s="229"/>
      <c r="G1189" s="229"/>
      <c r="H1189" s="229"/>
      <c r="I1189" s="229"/>
      <c r="J1189" s="229"/>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229"/>
      <c r="AE1189" s="229"/>
      <c r="AF1189" s="229"/>
    </row>
    <row r="1190" spans="1:32">
      <c r="A1190" s="229"/>
      <c r="B1190" s="229"/>
      <c r="C1190" s="229"/>
      <c r="D1190" s="229"/>
      <c r="E1190" s="229"/>
      <c r="F1190" s="229"/>
      <c r="G1190" s="229"/>
      <c r="H1190" s="229"/>
      <c r="I1190" s="229"/>
      <c r="J1190" s="229"/>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229"/>
      <c r="AE1190" s="229"/>
      <c r="AF1190" s="229"/>
    </row>
    <row r="1191" spans="1:32">
      <c r="A1191" s="229"/>
      <c r="B1191" s="229"/>
      <c r="C1191" s="229"/>
      <c r="D1191" s="229"/>
      <c r="E1191" s="229"/>
      <c r="F1191" s="229"/>
      <c r="G1191" s="229"/>
      <c r="H1191" s="229"/>
      <c r="I1191" s="229"/>
      <c r="J1191" s="229"/>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229"/>
      <c r="AE1191" s="229"/>
      <c r="AF1191" s="229"/>
    </row>
    <row r="1192" spans="1:32">
      <c r="A1192" s="229"/>
      <c r="B1192" s="229"/>
      <c r="C1192" s="229"/>
      <c r="D1192" s="229"/>
      <c r="E1192" s="229"/>
      <c r="F1192" s="229"/>
      <c r="G1192" s="229"/>
      <c r="H1192" s="229"/>
      <c r="I1192" s="229"/>
      <c r="J1192" s="229"/>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229"/>
      <c r="AE1192" s="229"/>
      <c r="AF1192" s="229"/>
    </row>
    <row r="1193" spans="1:32">
      <c r="A1193" s="229"/>
      <c r="B1193" s="229"/>
      <c r="C1193" s="229"/>
      <c r="D1193" s="229"/>
      <c r="E1193" s="229"/>
      <c r="F1193" s="229"/>
      <c r="G1193" s="229"/>
      <c r="H1193" s="229"/>
      <c r="I1193" s="229"/>
      <c r="J1193" s="229"/>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229"/>
      <c r="AE1193" s="229"/>
      <c r="AF1193" s="229"/>
    </row>
    <row r="1194" spans="1:32">
      <c r="A1194" s="229"/>
      <c r="B1194" s="229"/>
      <c r="C1194" s="229"/>
      <c r="D1194" s="229"/>
      <c r="E1194" s="229"/>
      <c r="F1194" s="229"/>
      <c r="G1194" s="229"/>
      <c r="H1194" s="229"/>
      <c r="I1194" s="229"/>
      <c r="J1194" s="229"/>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229"/>
      <c r="AE1194" s="229"/>
      <c r="AF1194" s="229"/>
    </row>
    <row r="1195" spans="1:32">
      <c r="A1195" s="229"/>
      <c r="B1195" s="229"/>
      <c r="C1195" s="229"/>
      <c r="D1195" s="229"/>
      <c r="E1195" s="229"/>
      <c r="F1195" s="229"/>
      <c r="G1195" s="229"/>
      <c r="H1195" s="229"/>
      <c r="I1195" s="229"/>
      <c r="J1195" s="229"/>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229"/>
      <c r="AE1195" s="229"/>
      <c r="AF1195" s="229"/>
    </row>
    <row r="1196" spans="1:32">
      <c r="A1196" s="229"/>
      <c r="B1196" s="229"/>
      <c r="C1196" s="229"/>
      <c r="D1196" s="229"/>
      <c r="E1196" s="229"/>
      <c r="F1196" s="229"/>
      <c r="G1196" s="229"/>
      <c r="H1196" s="229"/>
      <c r="I1196" s="229"/>
      <c r="J1196" s="229"/>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229"/>
      <c r="AE1196" s="229"/>
      <c r="AF1196" s="229"/>
    </row>
    <row r="1197" spans="1:32">
      <c r="A1197" s="229"/>
      <c r="B1197" s="229"/>
      <c r="C1197" s="229"/>
      <c r="D1197" s="229"/>
      <c r="E1197" s="229"/>
      <c r="F1197" s="229"/>
      <c r="G1197" s="229"/>
      <c r="H1197" s="229"/>
      <c r="I1197" s="229"/>
      <c r="J1197" s="229"/>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229"/>
      <c r="AE1197" s="229"/>
      <c r="AF1197" s="229"/>
    </row>
    <row r="1198" spans="1:32">
      <c r="A1198" s="229"/>
      <c r="B1198" s="229"/>
      <c r="C1198" s="229"/>
      <c r="D1198" s="229"/>
      <c r="E1198" s="229"/>
      <c r="F1198" s="229"/>
      <c r="G1198" s="229"/>
      <c r="H1198" s="229"/>
      <c r="I1198" s="229"/>
      <c r="J1198" s="229"/>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229"/>
      <c r="AE1198" s="229"/>
      <c r="AF1198" s="229"/>
    </row>
    <row r="1199" spans="1:32">
      <c r="A1199" s="229"/>
      <c r="B1199" s="229"/>
      <c r="C1199" s="229"/>
      <c r="D1199" s="229"/>
      <c r="E1199" s="229"/>
      <c r="F1199" s="229"/>
      <c r="G1199" s="229"/>
      <c r="H1199" s="229"/>
      <c r="I1199" s="229"/>
      <c r="J1199" s="229"/>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229"/>
      <c r="AE1199" s="229"/>
      <c r="AF1199" s="229"/>
    </row>
    <row r="1200" spans="1:32">
      <c r="A1200" s="229"/>
      <c r="B1200" s="229"/>
      <c r="C1200" s="229"/>
      <c r="D1200" s="229"/>
      <c r="E1200" s="229"/>
      <c r="F1200" s="229"/>
      <c r="G1200" s="229"/>
      <c r="H1200" s="229"/>
      <c r="I1200" s="229"/>
      <c r="J1200" s="229"/>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229"/>
      <c r="AE1200" s="229"/>
      <c r="AF1200" s="229"/>
    </row>
    <row r="1201" spans="1:32">
      <c r="A1201" s="229"/>
      <c r="B1201" s="229"/>
      <c r="C1201" s="229"/>
      <c r="D1201" s="229"/>
      <c r="E1201" s="229"/>
      <c r="F1201" s="229"/>
      <c r="G1201" s="229"/>
      <c r="H1201" s="229"/>
      <c r="I1201" s="229"/>
      <c r="J1201" s="229"/>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229"/>
      <c r="AE1201" s="229"/>
      <c r="AF1201" s="229"/>
    </row>
    <row r="1202" spans="1:32">
      <c r="A1202" s="229"/>
      <c r="B1202" s="229"/>
      <c r="C1202" s="229"/>
      <c r="D1202" s="229"/>
      <c r="E1202" s="229"/>
      <c r="F1202" s="229"/>
      <c r="G1202" s="229"/>
      <c r="H1202" s="229"/>
      <c r="I1202" s="229"/>
      <c r="J1202" s="229"/>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229"/>
      <c r="AE1202" s="229"/>
      <c r="AF1202" s="229"/>
    </row>
    <row r="1203" spans="1:32">
      <c r="A1203" s="229"/>
      <c r="B1203" s="229"/>
      <c r="C1203" s="229"/>
      <c r="D1203" s="229"/>
      <c r="E1203" s="229"/>
      <c r="F1203" s="229"/>
      <c r="G1203" s="229"/>
      <c r="H1203" s="229"/>
      <c r="I1203" s="229"/>
      <c r="J1203" s="229"/>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229"/>
      <c r="AE1203" s="229"/>
      <c r="AF1203" s="229"/>
    </row>
    <row r="1204" spans="1:32">
      <c r="A1204" s="229"/>
      <c r="B1204" s="229"/>
      <c r="C1204" s="229"/>
      <c r="D1204" s="229"/>
      <c r="E1204" s="229"/>
      <c r="F1204" s="229"/>
      <c r="G1204" s="229"/>
      <c r="H1204" s="229"/>
      <c r="I1204" s="229"/>
      <c r="J1204" s="229"/>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229"/>
      <c r="AF1204" s="229"/>
    </row>
    <row r="1205" spans="1:32">
      <c r="A1205" s="229"/>
      <c r="B1205" s="229"/>
      <c r="C1205" s="229"/>
      <c r="D1205" s="229"/>
      <c r="E1205" s="229"/>
      <c r="F1205" s="229"/>
      <c r="G1205" s="229"/>
      <c r="H1205" s="229"/>
      <c r="I1205" s="229"/>
      <c r="J1205" s="229"/>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229"/>
      <c r="AF1205" s="229"/>
    </row>
    <row r="1206" spans="1:32">
      <c r="A1206" s="229"/>
      <c r="B1206" s="229"/>
      <c r="C1206" s="229"/>
      <c r="D1206" s="229"/>
      <c r="E1206" s="229"/>
      <c r="F1206" s="229"/>
      <c r="G1206" s="229"/>
      <c r="H1206" s="229"/>
      <c r="I1206" s="229"/>
      <c r="J1206" s="229"/>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229"/>
      <c r="AE1206" s="229"/>
      <c r="AF1206" s="229"/>
    </row>
    <row r="1207" spans="1:32">
      <c r="A1207" s="229"/>
      <c r="B1207" s="229"/>
      <c r="C1207" s="229"/>
      <c r="D1207" s="229"/>
      <c r="E1207" s="229"/>
      <c r="F1207" s="229"/>
      <c r="G1207" s="229"/>
      <c r="H1207" s="229"/>
      <c r="I1207" s="229"/>
      <c r="J1207" s="229"/>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229"/>
      <c r="AE1207" s="229"/>
      <c r="AF1207" s="229"/>
    </row>
    <row r="1208" spans="1:32">
      <c r="A1208" s="229"/>
      <c r="B1208" s="229"/>
      <c r="C1208" s="229"/>
      <c r="D1208" s="229"/>
      <c r="E1208" s="229"/>
      <c r="F1208" s="229"/>
      <c r="G1208" s="229"/>
      <c r="H1208" s="229"/>
      <c r="I1208" s="229"/>
      <c r="J1208" s="229"/>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229"/>
      <c r="AE1208" s="229"/>
      <c r="AF1208" s="229"/>
    </row>
    <row r="1209" spans="1:32">
      <c r="A1209" s="229"/>
      <c r="B1209" s="229"/>
      <c r="C1209" s="229"/>
      <c r="D1209" s="229"/>
      <c r="E1209" s="229"/>
      <c r="F1209" s="229"/>
      <c r="G1209" s="229"/>
      <c r="H1209" s="229"/>
      <c r="I1209" s="229"/>
      <c r="J1209" s="229"/>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229"/>
      <c r="AE1209" s="229"/>
      <c r="AF1209" s="229"/>
    </row>
    <row r="1210" spans="1:32">
      <c r="A1210" s="229"/>
      <c r="B1210" s="229"/>
      <c r="C1210" s="229"/>
      <c r="D1210" s="229"/>
      <c r="E1210" s="229"/>
      <c r="F1210" s="229"/>
      <c r="G1210" s="229"/>
      <c r="H1210" s="229"/>
      <c r="I1210" s="229"/>
      <c r="J1210" s="229"/>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row>
    <row r="1211" spans="1:32">
      <c r="A1211" s="229"/>
      <c r="B1211" s="229"/>
      <c r="C1211" s="229"/>
      <c r="D1211" s="229"/>
      <c r="E1211" s="229"/>
      <c r="F1211" s="229"/>
      <c r="G1211" s="229"/>
      <c r="H1211" s="229"/>
      <c r="I1211" s="229"/>
      <c r="J1211" s="229"/>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229"/>
      <c r="AE1211" s="229"/>
      <c r="AF1211" s="229"/>
    </row>
    <row r="1212" spans="1:32">
      <c r="A1212" s="229"/>
      <c r="B1212" s="229"/>
      <c r="C1212" s="229"/>
      <c r="D1212" s="229"/>
      <c r="E1212" s="229"/>
      <c r="F1212" s="229"/>
      <c r="G1212" s="229"/>
      <c r="H1212" s="229"/>
      <c r="I1212" s="229"/>
      <c r="J1212" s="229"/>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229"/>
      <c r="AE1212" s="229"/>
      <c r="AF1212" s="229"/>
    </row>
    <row r="1213" spans="1:32">
      <c r="A1213" s="229"/>
      <c r="B1213" s="229"/>
      <c r="C1213" s="229"/>
      <c r="D1213" s="229"/>
      <c r="E1213" s="229"/>
      <c r="F1213" s="229"/>
      <c r="G1213" s="229"/>
      <c r="H1213" s="229"/>
      <c r="I1213" s="229"/>
      <c r="J1213" s="229"/>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229"/>
      <c r="AE1213" s="229"/>
      <c r="AF1213" s="229"/>
    </row>
    <row r="1214" spans="1:32">
      <c r="A1214" s="229"/>
      <c r="B1214" s="229"/>
      <c r="C1214" s="229"/>
      <c r="D1214" s="229"/>
      <c r="E1214" s="229"/>
      <c r="F1214" s="229"/>
      <c r="G1214" s="229"/>
      <c r="H1214" s="229"/>
      <c r="I1214" s="229"/>
      <c r="J1214" s="229"/>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229"/>
      <c r="AE1214" s="229"/>
      <c r="AF1214" s="229"/>
    </row>
    <row r="1215" spans="1:32">
      <c r="A1215" s="229"/>
      <c r="B1215" s="229"/>
      <c r="C1215" s="229"/>
      <c r="D1215" s="229"/>
      <c r="E1215" s="229"/>
      <c r="F1215" s="229"/>
      <c r="G1215" s="229"/>
      <c r="H1215" s="229"/>
      <c r="I1215" s="229"/>
      <c r="J1215" s="229"/>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229"/>
      <c r="AE1215" s="229"/>
      <c r="AF1215" s="229"/>
    </row>
    <row r="1216" spans="1:32">
      <c r="A1216" s="229"/>
      <c r="B1216" s="229"/>
      <c r="C1216" s="229"/>
      <c r="D1216" s="229"/>
      <c r="E1216" s="229"/>
      <c r="F1216" s="229"/>
      <c r="G1216" s="229"/>
      <c r="H1216" s="229"/>
      <c r="I1216" s="229"/>
      <c r="J1216" s="229"/>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229"/>
      <c r="AE1216" s="229"/>
      <c r="AF1216" s="229"/>
    </row>
    <row r="1217" spans="1:32">
      <c r="A1217" s="229"/>
      <c r="B1217" s="229"/>
      <c r="C1217" s="229"/>
      <c r="D1217" s="229"/>
      <c r="E1217" s="229"/>
      <c r="F1217" s="229"/>
      <c r="G1217" s="229"/>
      <c r="H1217" s="229"/>
      <c r="I1217" s="229"/>
      <c r="J1217" s="229"/>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229"/>
      <c r="AE1217" s="229"/>
      <c r="AF1217" s="229"/>
    </row>
    <row r="1218" spans="1:32">
      <c r="A1218" s="229"/>
      <c r="B1218" s="229"/>
      <c r="C1218" s="229"/>
      <c r="D1218" s="229"/>
      <c r="E1218" s="229"/>
      <c r="F1218" s="229"/>
      <c r="G1218" s="229"/>
      <c r="H1218" s="229"/>
      <c r="I1218" s="229"/>
      <c r="J1218" s="229"/>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229"/>
      <c r="AE1218" s="229"/>
      <c r="AF1218" s="229"/>
    </row>
    <row r="1219" spans="1:32">
      <c r="A1219" s="229"/>
      <c r="B1219" s="229"/>
      <c r="C1219" s="229"/>
      <c r="D1219" s="229"/>
      <c r="E1219" s="229"/>
      <c r="F1219" s="229"/>
      <c r="G1219" s="229"/>
      <c r="H1219" s="229"/>
      <c r="I1219" s="229"/>
      <c r="J1219" s="229"/>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229"/>
      <c r="AE1219" s="229"/>
      <c r="AF1219" s="229"/>
    </row>
    <row r="1220" spans="1:32">
      <c r="A1220" s="229"/>
      <c r="B1220" s="229"/>
      <c r="C1220" s="229"/>
      <c r="D1220" s="229"/>
      <c r="E1220" s="229"/>
      <c r="F1220" s="229"/>
      <c r="G1220" s="229"/>
      <c r="H1220" s="229"/>
      <c r="I1220" s="229"/>
      <c r="J1220" s="229"/>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c r="AF1220" s="229"/>
    </row>
    <row r="1221" spans="1:32">
      <c r="A1221" s="229"/>
      <c r="B1221" s="229"/>
      <c r="C1221" s="229"/>
      <c r="D1221" s="229"/>
      <c r="E1221" s="229"/>
      <c r="F1221" s="229"/>
      <c r="G1221" s="229"/>
      <c r="H1221" s="229"/>
      <c r="I1221" s="229"/>
      <c r="J1221" s="229"/>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229"/>
      <c r="AE1221" s="229"/>
      <c r="AF1221" s="229"/>
    </row>
    <row r="1222" spans="1:32">
      <c r="A1222" s="229"/>
      <c r="B1222" s="229"/>
      <c r="C1222" s="229"/>
      <c r="D1222" s="229"/>
      <c r="E1222" s="229"/>
      <c r="F1222" s="229"/>
      <c r="G1222" s="229"/>
      <c r="H1222" s="229"/>
      <c r="I1222" s="229"/>
      <c r="J1222" s="229"/>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229"/>
      <c r="AE1222" s="229"/>
      <c r="AF1222" s="229"/>
    </row>
    <row r="1223" spans="1:32">
      <c r="A1223" s="229"/>
      <c r="B1223" s="229"/>
      <c r="C1223" s="229"/>
      <c r="D1223" s="229"/>
      <c r="E1223" s="229"/>
      <c r="F1223" s="229"/>
      <c r="G1223" s="229"/>
      <c r="H1223" s="229"/>
      <c r="I1223" s="229"/>
      <c r="J1223" s="229"/>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c r="AF1223" s="229"/>
    </row>
    <row r="1224" spans="1:32">
      <c r="A1224" s="229"/>
      <c r="B1224" s="229"/>
      <c r="C1224" s="229"/>
      <c r="D1224" s="229"/>
      <c r="E1224" s="229"/>
      <c r="F1224" s="229"/>
      <c r="G1224" s="229"/>
      <c r="H1224" s="229"/>
      <c r="I1224" s="229"/>
      <c r="J1224" s="229"/>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c r="AF1224" s="229"/>
    </row>
    <row r="1225" spans="1:32">
      <c r="A1225" s="229"/>
      <c r="B1225" s="229"/>
      <c r="C1225" s="229"/>
      <c r="D1225" s="229"/>
      <c r="E1225" s="229"/>
      <c r="F1225" s="229"/>
      <c r="G1225" s="229"/>
      <c r="H1225" s="229"/>
      <c r="I1225" s="229"/>
      <c r="J1225" s="229"/>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229"/>
      <c r="AE1225" s="229"/>
      <c r="AF1225" s="229"/>
    </row>
    <row r="1226" spans="1:32">
      <c r="A1226" s="229"/>
      <c r="B1226" s="229"/>
      <c r="C1226" s="229"/>
      <c r="D1226" s="229"/>
      <c r="E1226" s="229"/>
      <c r="F1226" s="229"/>
      <c r="G1226" s="229"/>
      <c r="H1226" s="229"/>
      <c r="I1226" s="229"/>
      <c r="J1226" s="229"/>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229"/>
      <c r="AE1226" s="229"/>
      <c r="AF1226" s="229"/>
    </row>
    <row r="1227" spans="1:32">
      <c r="A1227" s="229"/>
      <c r="B1227" s="229"/>
      <c r="C1227" s="229"/>
      <c r="D1227" s="229"/>
      <c r="E1227" s="229"/>
      <c r="F1227" s="229"/>
      <c r="G1227" s="229"/>
      <c r="H1227" s="229"/>
      <c r="I1227" s="229"/>
      <c r="J1227" s="229"/>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229"/>
      <c r="AE1227" s="229"/>
      <c r="AF1227" s="229"/>
    </row>
    <row r="1228" spans="1:32">
      <c r="A1228" s="229"/>
      <c r="B1228" s="229"/>
      <c r="C1228" s="229"/>
      <c r="D1228" s="229"/>
      <c r="E1228" s="229"/>
      <c r="F1228" s="229"/>
      <c r="G1228" s="229"/>
      <c r="H1228" s="229"/>
      <c r="I1228" s="229"/>
      <c r="J1228" s="229"/>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229"/>
      <c r="AE1228" s="229"/>
      <c r="AF1228" s="229"/>
    </row>
    <row r="1229" spans="1:32">
      <c r="A1229" s="229"/>
      <c r="B1229" s="229"/>
      <c r="C1229" s="229"/>
      <c r="D1229" s="229"/>
      <c r="E1229" s="229"/>
      <c r="F1229" s="229"/>
      <c r="G1229" s="229"/>
      <c r="H1229" s="229"/>
      <c r="I1229" s="229"/>
      <c r="J1229" s="229"/>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229"/>
      <c r="AE1229" s="229"/>
      <c r="AF1229" s="229"/>
    </row>
    <row r="1230" spans="1:32">
      <c r="A1230" s="229"/>
      <c r="B1230" s="229"/>
      <c r="C1230" s="229"/>
      <c r="D1230" s="229"/>
      <c r="E1230" s="229"/>
      <c r="F1230" s="229"/>
      <c r="G1230" s="229"/>
      <c r="H1230" s="229"/>
      <c r="I1230" s="229"/>
      <c r="J1230" s="229"/>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229"/>
      <c r="AE1230" s="229"/>
      <c r="AF1230" s="229"/>
    </row>
    <row r="1231" spans="1:32">
      <c r="A1231" s="229"/>
      <c r="B1231" s="229"/>
      <c r="C1231" s="229"/>
      <c r="D1231" s="229"/>
      <c r="E1231" s="229"/>
      <c r="F1231" s="229"/>
      <c r="G1231" s="229"/>
      <c r="H1231" s="229"/>
      <c r="I1231" s="229"/>
      <c r="J1231" s="229"/>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229"/>
      <c r="AE1231" s="229"/>
      <c r="AF1231" s="229"/>
    </row>
    <row r="1232" spans="1:32">
      <c r="A1232" s="229"/>
      <c r="B1232" s="229"/>
      <c r="C1232" s="229"/>
      <c r="D1232" s="229"/>
      <c r="E1232" s="229"/>
      <c r="F1232" s="229"/>
      <c r="G1232" s="229"/>
      <c r="H1232" s="229"/>
      <c r="I1232" s="229"/>
      <c r="J1232" s="229"/>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229"/>
      <c r="AE1232" s="229"/>
      <c r="AF1232" s="229"/>
    </row>
    <row r="1233" spans="1:32">
      <c r="A1233" s="229"/>
      <c r="B1233" s="229"/>
      <c r="C1233" s="229"/>
      <c r="D1233" s="229"/>
      <c r="E1233" s="229"/>
      <c r="F1233" s="229"/>
      <c r="G1233" s="229"/>
      <c r="H1233" s="229"/>
      <c r="I1233" s="229"/>
      <c r="J1233" s="229"/>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229"/>
      <c r="AE1233" s="229"/>
      <c r="AF1233" s="229"/>
    </row>
    <row r="1234" spans="1:32">
      <c r="A1234" s="229"/>
      <c r="B1234" s="229"/>
      <c r="C1234" s="229"/>
      <c r="D1234" s="229"/>
      <c r="E1234" s="229"/>
      <c r="F1234" s="229"/>
      <c r="G1234" s="229"/>
      <c r="H1234" s="229"/>
      <c r="I1234" s="229"/>
      <c r="J1234" s="229"/>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229"/>
      <c r="AE1234" s="229"/>
      <c r="AF1234" s="229"/>
    </row>
    <row r="1235" spans="1:32">
      <c r="A1235" s="229"/>
      <c r="B1235" s="229"/>
      <c r="C1235" s="229"/>
      <c r="D1235" s="229"/>
      <c r="E1235" s="229"/>
      <c r="F1235" s="229"/>
      <c r="G1235" s="229"/>
      <c r="H1235" s="229"/>
      <c r="I1235" s="229"/>
      <c r="J1235" s="229"/>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229"/>
      <c r="AE1235" s="229"/>
      <c r="AF1235" s="229"/>
    </row>
    <row r="1236" spans="1:32">
      <c r="A1236" s="229"/>
      <c r="B1236" s="229"/>
      <c r="C1236" s="229"/>
      <c r="D1236" s="229"/>
      <c r="E1236" s="229"/>
      <c r="F1236" s="229"/>
      <c r="G1236" s="229"/>
      <c r="H1236" s="229"/>
      <c r="I1236" s="229"/>
      <c r="J1236" s="229"/>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229"/>
      <c r="AE1236" s="229"/>
      <c r="AF1236" s="229"/>
    </row>
    <row r="1237" spans="1:32">
      <c r="A1237" s="229"/>
      <c r="B1237" s="229"/>
      <c r="C1237" s="229"/>
      <c r="D1237" s="229"/>
      <c r="E1237" s="229"/>
      <c r="F1237" s="229"/>
      <c r="G1237" s="229"/>
      <c r="H1237" s="229"/>
      <c r="I1237" s="229"/>
      <c r="J1237" s="229"/>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229"/>
      <c r="AE1237" s="229"/>
      <c r="AF1237" s="229"/>
    </row>
    <row r="1238" spans="1:32">
      <c r="A1238" s="229"/>
      <c r="B1238" s="229"/>
      <c r="C1238" s="229"/>
      <c r="D1238" s="229"/>
      <c r="E1238" s="229"/>
      <c r="F1238" s="229"/>
      <c r="G1238" s="229"/>
      <c r="H1238" s="229"/>
      <c r="I1238" s="229"/>
      <c r="J1238" s="229"/>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c r="AF1238" s="229"/>
    </row>
    <row r="1239" spans="1:32">
      <c r="A1239" s="229"/>
      <c r="B1239" s="229"/>
      <c r="C1239" s="229"/>
      <c r="D1239" s="229"/>
      <c r="E1239" s="229"/>
      <c r="F1239" s="229"/>
      <c r="G1239" s="229"/>
      <c r="H1239" s="229"/>
      <c r="I1239" s="229"/>
      <c r="J1239" s="229"/>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229"/>
      <c r="AE1239" s="229"/>
      <c r="AF1239" s="229"/>
    </row>
    <row r="1240" spans="1:32">
      <c r="A1240" s="229"/>
      <c r="B1240" s="229"/>
      <c r="C1240" s="229"/>
      <c r="D1240" s="229"/>
      <c r="E1240" s="229"/>
      <c r="F1240" s="229"/>
      <c r="G1240" s="229"/>
      <c r="H1240" s="229"/>
      <c r="I1240" s="229"/>
      <c r="J1240" s="229"/>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row>
    <row r="1241" spans="1:32">
      <c r="A1241" s="229"/>
      <c r="B1241" s="229"/>
      <c r="C1241" s="229"/>
      <c r="D1241" s="229"/>
      <c r="E1241" s="229"/>
      <c r="F1241" s="229"/>
      <c r="G1241" s="229"/>
      <c r="H1241" s="229"/>
      <c r="I1241" s="229"/>
      <c r="J1241" s="229"/>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row>
    <row r="1242" spans="1:32">
      <c r="A1242" s="229"/>
      <c r="B1242" s="229"/>
      <c r="C1242" s="229"/>
      <c r="D1242" s="229"/>
      <c r="E1242" s="229"/>
      <c r="F1242" s="229"/>
      <c r="G1242" s="229"/>
      <c r="H1242" s="229"/>
      <c r="I1242" s="229"/>
      <c r="J1242" s="229"/>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row>
    <row r="1243" spans="1:32">
      <c r="A1243" s="229"/>
      <c r="B1243" s="229"/>
      <c r="C1243" s="229"/>
      <c r="D1243" s="229"/>
      <c r="E1243" s="229"/>
      <c r="F1243" s="229"/>
      <c r="G1243" s="229"/>
      <c r="H1243" s="229"/>
      <c r="I1243" s="229"/>
      <c r="J1243" s="229"/>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row>
    <row r="1244" spans="1:32">
      <c r="A1244" s="229"/>
      <c r="B1244" s="229"/>
      <c r="C1244" s="229"/>
      <c r="D1244" s="229"/>
      <c r="E1244" s="229"/>
      <c r="F1244" s="229"/>
      <c r="G1244" s="229"/>
      <c r="H1244" s="229"/>
      <c r="I1244" s="229"/>
      <c r="J1244" s="229"/>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229"/>
      <c r="AE1244" s="229"/>
      <c r="AF1244" s="229"/>
    </row>
    <row r="1245" spans="1:32">
      <c r="A1245" s="229"/>
      <c r="B1245" s="229"/>
      <c r="C1245" s="229"/>
      <c r="D1245" s="229"/>
      <c r="E1245" s="229"/>
      <c r="F1245" s="229"/>
      <c r="G1245" s="229"/>
      <c r="H1245" s="229"/>
      <c r="I1245" s="229"/>
      <c r="J1245" s="229"/>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c r="AF1245" s="229"/>
    </row>
    <row r="1246" spans="1:32">
      <c r="A1246" s="229"/>
      <c r="B1246" s="229"/>
      <c r="C1246" s="229"/>
      <c r="D1246" s="229"/>
      <c r="E1246" s="229"/>
      <c r="F1246" s="229"/>
      <c r="G1246" s="229"/>
      <c r="H1246" s="229"/>
      <c r="I1246" s="229"/>
      <c r="J1246" s="229"/>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c r="AF1246" s="229"/>
    </row>
    <row r="1247" spans="1:32">
      <c r="A1247" s="229"/>
      <c r="B1247" s="229"/>
      <c r="C1247" s="229"/>
      <c r="D1247" s="229"/>
      <c r="E1247" s="229"/>
      <c r="F1247" s="229"/>
      <c r="G1247" s="229"/>
      <c r="H1247" s="229"/>
      <c r="I1247" s="229"/>
      <c r="J1247" s="229"/>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c r="AF1247" s="229"/>
    </row>
    <row r="1248" spans="1:32">
      <c r="A1248" s="229"/>
      <c r="B1248" s="229"/>
      <c r="C1248" s="229"/>
      <c r="D1248" s="229"/>
      <c r="E1248" s="229"/>
      <c r="F1248" s="229"/>
      <c r="G1248" s="229"/>
      <c r="H1248" s="229"/>
      <c r="I1248" s="229"/>
      <c r="J1248" s="229"/>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c r="AF1248" s="229"/>
    </row>
    <row r="1249" spans="1:32">
      <c r="A1249" s="229"/>
      <c r="B1249" s="229"/>
      <c r="C1249" s="229"/>
      <c r="D1249" s="229"/>
      <c r="E1249" s="229"/>
      <c r="F1249" s="229"/>
      <c r="G1249" s="229"/>
      <c r="H1249" s="229"/>
      <c r="I1249" s="229"/>
      <c r="J1249" s="229"/>
      <c r="K1249" s="229"/>
      <c r="L1249" s="229"/>
      <c r="M1249" s="229"/>
      <c r="N1249" s="229"/>
      <c r="O1249" s="229"/>
      <c r="P1249" s="229"/>
      <c r="Q1249" s="229"/>
      <c r="R1249" s="229"/>
      <c r="S1249" s="229"/>
      <c r="T1249" s="229"/>
      <c r="U1249" s="229"/>
      <c r="V1249" s="229"/>
      <c r="W1249" s="229"/>
      <c r="X1249" s="229"/>
      <c r="Y1249" s="229"/>
      <c r="Z1249" s="229"/>
      <c r="AA1249" s="229"/>
      <c r="AB1249" s="229"/>
      <c r="AC1249" s="229"/>
      <c r="AD1249" s="229"/>
      <c r="AE1249" s="229"/>
      <c r="AF1249" s="229"/>
    </row>
    <row r="1250" spans="1:32">
      <c r="A1250" s="229"/>
      <c r="B1250" s="229"/>
      <c r="C1250" s="229"/>
      <c r="D1250" s="229"/>
      <c r="E1250" s="229"/>
      <c r="F1250" s="229"/>
      <c r="G1250" s="229"/>
      <c r="H1250" s="229"/>
      <c r="I1250" s="229"/>
      <c r="J1250" s="229"/>
      <c r="K1250" s="229"/>
      <c r="L1250" s="229"/>
      <c r="M1250" s="229"/>
      <c r="N1250" s="229"/>
      <c r="O1250" s="229"/>
      <c r="P1250" s="229"/>
      <c r="Q1250" s="229"/>
      <c r="R1250" s="229"/>
      <c r="S1250" s="229"/>
      <c r="T1250" s="229"/>
      <c r="U1250" s="229"/>
      <c r="V1250" s="229"/>
      <c r="W1250" s="229"/>
      <c r="X1250" s="229"/>
      <c r="Y1250" s="229"/>
      <c r="Z1250" s="229"/>
      <c r="AA1250" s="229"/>
      <c r="AB1250" s="229"/>
      <c r="AC1250" s="229"/>
      <c r="AD1250" s="229"/>
      <c r="AE1250" s="229"/>
      <c r="AF1250" s="229"/>
    </row>
    <row r="1251" spans="1:32">
      <c r="A1251" s="229"/>
      <c r="B1251" s="229"/>
      <c r="C1251" s="229"/>
      <c r="D1251" s="229"/>
      <c r="E1251" s="229"/>
      <c r="F1251" s="229"/>
      <c r="G1251" s="229"/>
      <c r="H1251" s="229"/>
      <c r="I1251" s="229"/>
      <c r="J1251" s="229"/>
      <c r="K1251" s="229"/>
      <c r="L1251" s="229"/>
      <c r="M1251" s="229"/>
      <c r="N1251" s="229"/>
      <c r="O1251" s="229"/>
      <c r="P1251" s="229"/>
      <c r="Q1251" s="229"/>
      <c r="R1251" s="229"/>
      <c r="S1251" s="229"/>
      <c r="T1251" s="229"/>
      <c r="U1251" s="229"/>
      <c r="V1251" s="229"/>
      <c r="W1251" s="229"/>
      <c r="X1251" s="229"/>
      <c r="Y1251" s="229"/>
      <c r="Z1251" s="229"/>
      <c r="AA1251" s="229"/>
      <c r="AB1251" s="229"/>
      <c r="AC1251" s="229"/>
      <c r="AD1251" s="229"/>
      <c r="AE1251" s="229"/>
      <c r="AF1251" s="229"/>
    </row>
    <row r="1252" spans="1:32">
      <c r="A1252" s="229"/>
      <c r="B1252" s="229"/>
      <c r="C1252" s="229"/>
      <c r="D1252" s="229"/>
      <c r="E1252" s="229"/>
      <c r="F1252" s="229"/>
      <c r="G1252" s="229"/>
      <c r="H1252" s="229"/>
      <c r="I1252" s="229"/>
      <c r="J1252" s="229"/>
      <c r="K1252" s="229"/>
      <c r="L1252" s="229"/>
      <c r="M1252" s="229"/>
      <c r="N1252" s="229"/>
      <c r="O1252" s="229"/>
      <c r="P1252" s="229"/>
      <c r="Q1252" s="229"/>
      <c r="R1252" s="229"/>
      <c r="S1252" s="229"/>
      <c r="T1252" s="229"/>
      <c r="U1252" s="229"/>
      <c r="V1252" s="229"/>
      <c r="W1252" s="229"/>
      <c r="X1252" s="229"/>
      <c r="Y1252" s="229"/>
      <c r="Z1252" s="229"/>
      <c r="AA1252" s="229"/>
      <c r="AB1252" s="229"/>
      <c r="AC1252" s="229"/>
      <c r="AD1252" s="229"/>
      <c r="AE1252" s="229"/>
      <c r="AF1252" s="229"/>
    </row>
    <row r="1253" spans="1:32">
      <c r="A1253" s="229"/>
      <c r="B1253" s="229"/>
      <c r="C1253" s="229"/>
      <c r="D1253" s="229"/>
      <c r="E1253" s="229"/>
      <c r="F1253" s="229"/>
      <c r="G1253" s="229"/>
      <c r="H1253" s="229"/>
      <c r="I1253" s="229"/>
      <c r="J1253" s="229"/>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229"/>
      <c r="AE1253" s="229"/>
      <c r="AF1253" s="229"/>
    </row>
    <row r="1254" spans="1:32">
      <c r="A1254" s="229"/>
      <c r="B1254" s="229"/>
      <c r="C1254" s="229"/>
      <c r="D1254" s="229"/>
      <c r="E1254" s="229"/>
      <c r="F1254" s="229"/>
      <c r="G1254" s="229"/>
      <c r="H1254" s="229"/>
      <c r="I1254" s="229"/>
      <c r="J1254" s="229"/>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229"/>
      <c r="AE1254" s="229"/>
      <c r="AF1254" s="229"/>
    </row>
    <row r="1255" spans="1:32">
      <c r="A1255" s="229"/>
      <c r="B1255" s="229"/>
      <c r="C1255" s="229"/>
      <c r="D1255" s="229"/>
      <c r="E1255" s="229"/>
      <c r="F1255" s="229"/>
      <c r="G1255" s="229"/>
      <c r="H1255" s="229"/>
      <c r="I1255" s="229"/>
      <c r="J1255" s="229"/>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229"/>
      <c r="AE1255" s="229"/>
      <c r="AF1255" s="229"/>
    </row>
    <row r="1256" spans="1:32">
      <c r="A1256" s="229"/>
      <c r="B1256" s="229"/>
      <c r="C1256" s="229"/>
      <c r="D1256" s="229"/>
      <c r="E1256" s="229"/>
      <c r="F1256" s="229"/>
      <c r="G1256" s="229"/>
      <c r="H1256" s="229"/>
      <c r="I1256" s="229"/>
      <c r="J1256" s="229"/>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229"/>
      <c r="AE1256" s="229"/>
      <c r="AF1256" s="229"/>
    </row>
    <row r="1257" spans="1:32">
      <c r="A1257" s="229"/>
      <c r="B1257" s="229"/>
      <c r="C1257" s="229"/>
      <c r="D1257" s="229"/>
      <c r="E1257" s="229"/>
      <c r="F1257" s="229"/>
      <c r="G1257" s="229"/>
      <c r="H1257" s="229"/>
      <c r="I1257" s="229"/>
      <c r="J1257" s="229"/>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229"/>
      <c r="AE1257" s="229"/>
      <c r="AF1257" s="229"/>
    </row>
    <row r="1258" spans="1:32">
      <c r="A1258" s="229"/>
      <c r="B1258" s="229"/>
      <c r="C1258" s="229"/>
      <c r="D1258" s="229"/>
      <c r="E1258" s="229"/>
      <c r="F1258" s="229"/>
      <c r="G1258" s="229"/>
      <c r="H1258" s="229"/>
      <c r="I1258" s="229"/>
      <c r="J1258" s="229"/>
      <c r="K1258" s="229"/>
      <c r="L1258" s="229"/>
      <c r="M1258" s="229"/>
      <c r="N1258" s="229"/>
      <c r="O1258" s="229"/>
      <c r="P1258" s="229"/>
      <c r="Q1258" s="229"/>
      <c r="R1258" s="229"/>
      <c r="S1258" s="229"/>
      <c r="T1258" s="229"/>
      <c r="U1258" s="229"/>
      <c r="V1258" s="229"/>
      <c r="W1258" s="229"/>
      <c r="X1258" s="229"/>
      <c r="Y1258" s="229"/>
      <c r="Z1258" s="229"/>
      <c r="AA1258" s="229"/>
      <c r="AB1258" s="229"/>
      <c r="AC1258" s="229"/>
      <c r="AD1258" s="229"/>
      <c r="AE1258" s="229"/>
      <c r="AF1258" s="229"/>
    </row>
    <row r="1259" spans="1:32">
      <c r="A1259" s="229"/>
      <c r="B1259" s="229"/>
      <c r="C1259" s="229"/>
      <c r="D1259" s="229"/>
      <c r="E1259" s="229"/>
      <c r="F1259" s="229"/>
      <c r="G1259" s="229"/>
      <c r="H1259" s="229"/>
      <c r="I1259" s="229"/>
      <c r="J1259" s="229"/>
      <c r="K1259" s="229"/>
      <c r="L1259" s="229"/>
      <c r="M1259" s="229"/>
      <c r="N1259" s="229"/>
      <c r="O1259" s="229"/>
      <c r="P1259" s="229"/>
      <c r="Q1259" s="229"/>
      <c r="R1259" s="229"/>
      <c r="S1259" s="229"/>
      <c r="T1259" s="229"/>
      <c r="U1259" s="229"/>
      <c r="V1259" s="229"/>
      <c r="W1259" s="229"/>
      <c r="X1259" s="229"/>
      <c r="Y1259" s="229"/>
      <c r="Z1259" s="229"/>
      <c r="AA1259" s="229"/>
      <c r="AB1259" s="229"/>
      <c r="AC1259" s="229"/>
      <c r="AD1259" s="229"/>
      <c r="AE1259" s="229"/>
      <c r="AF1259" s="229"/>
    </row>
    <row r="1260" spans="1:32">
      <c r="A1260" s="229"/>
      <c r="B1260" s="229"/>
      <c r="C1260" s="229"/>
      <c r="D1260" s="229"/>
      <c r="E1260" s="229"/>
      <c r="F1260" s="229"/>
      <c r="G1260" s="229"/>
      <c r="H1260" s="229"/>
      <c r="I1260" s="229"/>
      <c r="J1260" s="229"/>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row>
    <row r="1261" spans="1:32">
      <c r="A1261" s="229"/>
      <c r="B1261" s="229"/>
      <c r="C1261" s="229"/>
      <c r="D1261" s="229"/>
      <c r="E1261" s="229"/>
      <c r="F1261" s="229"/>
      <c r="G1261" s="229"/>
      <c r="H1261" s="229"/>
      <c r="I1261" s="229"/>
      <c r="J1261" s="229"/>
      <c r="K1261" s="229"/>
      <c r="L1261" s="229"/>
      <c r="M1261" s="229"/>
      <c r="N1261" s="229"/>
      <c r="O1261" s="229"/>
      <c r="P1261" s="229"/>
      <c r="Q1261" s="229"/>
      <c r="R1261" s="229"/>
      <c r="S1261" s="229"/>
      <c r="T1261" s="229"/>
      <c r="U1261" s="229"/>
      <c r="V1261" s="229"/>
      <c r="W1261" s="229"/>
      <c r="X1261" s="229"/>
      <c r="Y1261" s="229"/>
      <c r="Z1261" s="229"/>
      <c r="AA1261" s="229"/>
      <c r="AB1261" s="229"/>
      <c r="AC1261" s="229"/>
      <c r="AD1261" s="229"/>
      <c r="AE1261" s="229"/>
      <c r="AF1261" s="229"/>
    </row>
    <row r="1262" spans="1:32">
      <c r="A1262" s="229"/>
      <c r="B1262" s="229"/>
      <c r="C1262" s="229"/>
      <c r="D1262" s="229"/>
      <c r="E1262" s="229"/>
      <c r="F1262" s="229"/>
      <c r="G1262" s="229"/>
      <c r="H1262" s="229"/>
      <c r="I1262" s="229"/>
      <c r="J1262" s="229"/>
      <c r="K1262" s="229"/>
      <c r="L1262" s="229"/>
      <c r="M1262" s="229"/>
      <c r="N1262" s="229"/>
      <c r="O1262" s="229"/>
      <c r="P1262" s="229"/>
      <c r="Q1262" s="229"/>
      <c r="R1262" s="229"/>
      <c r="S1262" s="229"/>
      <c r="T1262" s="229"/>
      <c r="U1262" s="229"/>
      <c r="V1262" s="229"/>
      <c r="W1262" s="229"/>
      <c r="X1262" s="229"/>
      <c r="Y1262" s="229"/>
      <c r="Z1262" s="229"/>
      <c r="AA1262" s="229"/>
      <c r="AB1262" s="229"/>
      <c r="AC1262" s="229"/>
      <c r="AD1262" s="229"/>
      <c r="AE1262" s="229"/>
      <c r="AF1262" s="229"/>
    </row>
    <row r="1263" spans="1:32">
      <c r="A1263" s="229"/>
      <c r="B1263" s="229"/>
      <c r="C1263" s="229"/>
      <c r="D1263" s="229"/>
      <c r="E1263" s="229"/>
      <c r="F1263" s="229"/>
      <c r="G1263" s="229"/>
      <c r="H1263" s="229"/>
      <c r="I1263" s="229"/>
      <c r="J1263" s="229"/>
      <c r="K1263" s="229"/>
      <c r="L1263" s="229"/>
      <c r="M1263" s="229"/>
      <c r="N1263" s="229"/>
      <c r="O1263" s="229"/>
      <c r="P1263" s="229"/>
      <c r="Q1263" s="229"/>
      <c r="R1263" s="229"/>
      <c r="S1263" s="229"/>
      <c r="T1263" s="229"/>
      <c r="U1263" s="229"/>
      <c r="V1263" s="229"/>
      <c r="W1263" s="229"/>
      <c r="X1263" s="229"/>
      <c r="Y1263" s="229"/>
      <c r="Z1263" s="229"/>
      <c r="AA1263" s="229"/>
      <c r="AB1263" s="229"/>
      <c r="AC1263" s="229"/>
      <c r="AD1263" s="229"/>
      <c r="AE1263" s="229"/>
      <c r="AF1263" s="229"/>
    </row>
    <row r="1264" spans="1:32">
      <c r="A1264" s="229"/>
      <c r="B1264" s="229"/>
      <c r="C1264" s="229"/>
      <c r="D1264" s="229"/>
      <c r="E1264" s="229"/>
      <c r="F1264" s="229"/>
      <c r="G1264" s="229"/>
      <c r="H1264" s="229"/>
      <c r="I1264" s="229"/>
      <c r="J1264" s="229"/>
      <c r="K1264" s="229"/>
      <c r="L1264" s="229"/>
      <c r="M1264" s="229"/>
      <c r="N1264" s="229"/>
      <c r="O1264" s="229"/>
      <c r="P1264" s="229"/>
      <c r="Q1264" s="229"/>
      <c r="R1264" s="229"/>
      <c r="S1264" s="229"/>
      <c r="T1264" s="229"/>
      <c r="U1264" s="229"/>
      <c r="V1264" s="229"/>
      <c r="W1264" s="229"/>
      <c r="X1264" s="229"/>
      <c r="Y1264" s="229"/>
      <c r="Z1264" s="229"/>
      <c r="AA1264" s="229"/>
      <c r="AB1264" s="229"/>
      <c r="AC1264" s="229"/>
      <c r="AD1264" s="229"/>
      <c r="AE1264" s="229"/>
      <c r="AF1264" s="229"/>
    </row>
    <row r="1265" spans="1:32">
      <c r="A1265" s="229"/>
      <c r="B1265" s="229"/>
      <c r="C1265" s="229"/>
      <c r="D1265" s="229"/>
      <c r="E1265" s="229"/>
      <c r="F1265" s="229"/>
      <c r="G1265" s="229"/>
      <c r="H1265" s="229"/>
      <c r="I1265" s="229"/>
      <c r="J1265" s="229"/>
      <c r="K1265" s="229"/>
      <c r="L1265" s="229"/>
      <c r="M1265" s="229"/>
      <c r="N1265" s="229"/>
      <c r="O1265" s="229"/>
      <c r="P1265" s="229"/>
      <c r="Q1265" s="229"/>
      <c r="R1265" s="229"/>
      <c r="S1265" s="229"/>
      <c r="T1265" s="229"/>
      <c r="U1265" s="229"/>
      <c r="V1265" s="229"/>
      <c r="W1265" s="229"/>
      <c r="X1265" s="229"/>
      <c r="Y1265" s="229"/>
      <c r="Z1265" s="229"/>
      <c r="AA1265" s="229"/>
      <c r="AB1265" s="229"/>
      <c r="AC1265" s="229"/>
      <c r="AD1265" s="229"/>
      <c r="AE1265" s="229"/>
      <c r="AF1265" s="229"/>
    </row>
    <row r="1266" spans="1:32">
      <c r="A1266" s="229"/>
      <c r="B1266" s="229"/>
      <c r="C1266" s="229"/>
      <c r="D1266" s="229"/>
      <c r="E1266" s="229"/>
      <c r="F1266" s="229"/>
      <c r="G1266" s="229"/>
      <c r="H1266" s="229"/>
      <c r="I1266" s="229"/>
      <c r="J1266" s="229"/>
      <c r="K1266" s="229"/>
      <c r="L1266" s="229"/>
      <c r="M1266" s="229"/>
      <c r="N1266" s="229"/>
      <c r="O1266" s="229"/>
      <c r="P1266" s="229"/>
      <c r="Q1266" s="229"/>
      <c r="R1266" s="229"/>
      <c r="S1266" s="229"/>
      <c r="T1266" s="229"/>
      <c r="U1266" s="229"/>
      <c r="V1266" s="229"/>
      <c r="W1266" s="229"/>
      <c r="X1266" s="229"/>
      <c r="Y1266" s="229"/>
      <c r="Z1266" s="229"/>
      <c r="AA1266" s="229"/>
      <c r="AB1266" s="229"/>
      <c r="AC1266" s="229"/>
      <c r="AD1266" s="229"/>
      <c r="AE1266" s="229"/>
      <c r="AF1266" s="229"/>
    </row>
    <row r="1267" spans="1:32">
      <c r="A1267" s="229"/>
      <c r="B1267" s="229"/>
      <c r="C1267" s="229"/>
      <c r="D1267" s="229"/>
      <c r="E1267" s="229"/>
      <c r="F1267" s="229"/>
      <c r="G1267" s="229"/>
      <c r="H1267" s="229"/>
      <c r="I1267" s="229"/>
      <c r="J1267" s="229"/>
      <c r="K1267" s="229"/>
      <c r="L1267" s="229"/>
      <c r="M1267" s="229"/>
      <c r="N1267" s="229"/>
      <c r="O1267" s="229"/>
      <c r="P1267" s="229"/>
      <c r="Q1267" s="229"/>
      <c r="R1267" s="229"/>
      <c r="S1267" s="229"/>
      <c r="T1267" s="229"/>
      <c r="U1267" s="229"/>
      <c r="V1267" s="229"/>
      <c r="W1267" s="229"/>
      <c r="X1267" s="229"/>
      <c r="Y1267" s="229"/>
      <c r="Z1267" s="229"/>
      <c r="AA1267" s="229"/>
      <c r="AB1267" s="229"/>
      <c r="AC1267" s="229"/>
      <c r="AD1267" s="229"/>
      <c r="AE1267" s="229"/>
      <c r="AF1267" s="229"/>
    </row>
    <row r="1268" spans="1:32">
      <c r="A1268" s="229"/>
      <c r="B1268" s="229"/>
      <c r="C1268" s="229"/>
      <c r="D1268" s="229"/>
      <c r="E1268" s="229"/>
      <c r="F1268" s="229"/>
      <c r="G1268" s="229"/>
      <c r="H1268" s="229"/>
      <c r="I1268" s="229"/>
      <c r="J1268" s="229"/>
      <c r="K1268" s="229"/>
      <c r="L1268" s="229"/>
      <c r="M1268" s="229"/>
      <c r="N1268" s="229"/>
      <c r="O1268" s="229"/>
      <c r="P1268" s="229"/>
      <c r="Q1268" s="229"/>
      <c r="R1268" s="229"/>
      <c r="S1268" s="229"/>
      <c r="T1268" s="229"/>
      <c r="U1268" s="229"/>
      <c r="V1268" s="229"/>
      <c r="W1268" s="229"/>
      <c r="X1268" s="229"/>
      <c r="Y1268" s="229"/>
      <c r="Z1268" s="229"/>
      <c r="AA1268" s="229"/>
      <c r="AB1268" s="229"/>
      <c r="AC1268" s="229"/>
      <c r="AD1268" s="229"/>
      <c r="AE1268" s="229"/>
      <c r="AF1268" s="229"/>
    </row>
    <row r="1269" spans="1:32">
      <c r="A1269" s="229"/>
      <c r="B1269" s="229"/>
      <c r="C1269" s="229"/>
      <c r="D1269" s="229"/>
      <c r="E1269" s="229"/>
      <c r="F1269" s="229"/>
      <c r="G1269" s="229"/>
      <c r="H1269" s="229"/>
      <c r="I1269" s="229"/>
      <c r="J1269" s="229"/>
      <c r="K1269" s="229"/>
      <c r="L1269" s="229"/>
      <c r="M1269" s="229"/>
      <c r="N1269" s="229"/>
      <c r="O1269" s="229"/>
      <c r="P1269" s="229"/>
      <c r="Q1269" s="229"/>
      <c r="R1269" s="229"/>
      <c r="S1269" s="229"/>
      <c r="T1269" s="229"/>
      <c r="U1269" s="229"/>
      <c r="V1269" s="229"/>
      <c r="W1269" s="229"/>
      <c r="X1269" s="229"/>
      <c r="Y1269" s="229"/>
      <c r="Z1269" s="229"/>
      <c r="AA1269" s="229"/>
      <c r="AB1269" s="229"/>
      <c r="AC1269" s="229"/>
      <c r="AD1269" s="229"/>
      <c r="AE1269" s="229"/>
      <c r="AF1269" s="229"/>
    </row>
    <row r="1270" spans="1:32">
      <c r="A1270" s="229"/>
      <c r="B1270" s="229"/>
      <c r="C1270" s="229"/>
      <c r="D1270" s="229"/>
      <c r="E1270" s="229"/>
      <c r="F1270" s="229"/>
      <c r="G1270" s="229"/>
      <c r="H1270" s="229"/>
      <c r="I1270" s="229"/>
      <c r="J1270" s="229"/>
      <c r="K1270" s="229"/>
      <c r="L1270" s="229"/>
      <c r="M1270" s="229"/>
      <c r="N1270" s="229"/>
      <c r="O1270" s="229"/>
      <c r="P1270" s="229"/>
      <c r="Q1270" s="229"/>
      <c r="R1270" s="229"/>
      <c r="S1270" s="229"/>
      <c r="T1270" s="229"/>
      <c r="U1270" s="229"/>
      <c r="V1270" s="229"/>
      <c r="W1270" s="229"/>
      <c r="X1270" s="229"/>
      <c r="Y1270" s="229"/>
      <c r="Z1270" s="229"/>
      <c r="AA1270" s="229"/>
      <c r="AB1270" s="229"/>
      <c r="AC1270" s="229"/>
      <c r="AD1270" s="229"/>
      <c r="AE1270" s="229"/>
      <c r="AF1270" s="229"/>
    </row>
    <row r="1271" spans="1:32">
      <c r="A1271" s="229"/>
      <c r="B1271" s="229"/>
      <c r="C1271" s="229"/>
      <c r="D1271" s="229"/>
      <c r="E1271" s="229"/>
      <c r="F1271" s="229"/>
      <c r="G1271" s="229"/>
      <c r="H1271" s="229"/>
      <c r="I1271" s="229"/>
      <c r="J1271" s="229"/>
      <c r="K1271" s="229"/>
      <c r="L1271" s="229"/>
      <c r="M1271" s="229"/>
      <c r="N1271" s="229"/>
      <c r="O1271" s="229"/>
      <c r="P1271" s="229"/>
      <c r="Q1271" s="229"/>
      <c r="R1271" s="229"/>
      <c r="S1271" s="229"/>
      <c r="T1271" s="229"/>
      <c r="U1271" s="229"/>
      <c r="V1271" s="229"/>
      <c r="W1271" s="229"/>
      <c r="X1271" s="229"/>
      <c r="Y1271" s="229"/>
      <c r="Z1271" s="229"/>
      <c r="AA1271" s="229"/>
      <c r="AB1271" s="229"/>
      <c r="AC1271" s="229"/>
      <c r="AD1271" s="229"/>
      <c r="AE1271" s="229"/>
      <c r="AF1271" s="229"/>
    </row>
    <row r="1272" spans="1:32">
      <c r="A1272" s="229"/>
      <c r="B1272" s="229"/>
      <c r="C1272" s="229"/>
      <c r="D1272" s="229"/>
      <c r="E1272" s="229"/>
      <c r="F1272" s="229"/>
      <c r="G1272" s="229"/>
      <c r="H1272" s="229"/>
      <c r="I1272" s="229"/>
      <c r="J1272" s="229"/>
      <c r="K1272" s="229"/>
      <c r="L1272" s="229"/>
      <c r="M1272" s="229"/>
      <c r="N1272" s="229"/>
      <c r="O1272" s="229"/>
      <c r="P1272" s="229"/>
      <c r="Q1272" s="229"/>
      <c r="R1272" s="229"/>
      <c r="S1272" s="229"/>
      <c r="T1272" s="229"/>
      <c r="U1272" s="229"/>
      <c r="V1272" s="229"/>
      <c r="W1272" s="229"/>
      <c r="X1272" s="229"/>
      <c r="Y1272" s="229"/>
      <c r="Z1272" s="229"/>
      <c r="AA1272" s="229"/>
      <c r="AB1272" s="229"/>
      <c r="AC1272" s="229"/>
      <c r="AD1272" s="229"/>
      <c r="AE1272" s="229"/>
      <c r="AF1272" s="229"/>
    </row>
    <row r="1273" spans="1:32">
      <c r="A1273" s="229"/>
      <c r="B1273" s="229"/>
      <c r="C1273" s="229"/>
      <c r="D1273" s="229"/>
      <c r="E1273" s="229"/>
      <c r="F1273" s="229"/>
      <c r="G1273" s="229"/>
      <c r="H1273" s="229"/>
      <c r="I1273" s="229"/>
      <c r="J1273" s="229"/>
      <c r="K1273" s="229"/>
      <c r="L1273" s="229"/>
      <c r="M1273" s="229"/>
      <c r="N1273" s="229"/>
      <c r="O1273" s="229"/>
      <c r="P1273" s="229"/>
      <c r="Q1273" s="229"/>
      <c r="R1273" s="229"/>
      <c r="S1273" s="229"/>
      <c r="T1273" s="229"/>
      <c r="U1273" s="229"/>
      <c r="V1273" s="229"/>
      <c r="W1273" s="229"/>
      <c r="X1273" s="229"/>
      <c r="Y1273" s="229"/>
      <c r="Z1273" s="229"/>
      <c r="AA1273" s="229"/>
      <c r="AB1273" s="229"/>
      <c r="AC1273" s="229"/>
      <c r="AD1273" s="229"/>
      <c r="AE1273" s="229"/>
      <c r="AF1273" s="229"/>
    </row>
    <row r="1274" spans="1:32">
      <c r="A1274" s="229"/>
      <c r="B1274" s="229"/>
      <c r="C1274" s="229"/>
      <c r="D1274" s="229"/>
      <c r="E1274" s="229"/>
      <c r="F1274" s="229"/>
      <c r="G1274" s="229"/>
      <c r="H1274" s="229"/>
      <c r="I1274" s="229"/>
      <c r="J1274" s="229"/>
      <c r="K1274" s="229"/>
      <c r="L1274" s="229"/>
      <c r="M1274" s="229"/>
      <c r="N1274" s="229"/>
      <c r="O1274" s="229"/>
      <c r="P1274" s="229"/>
      <c r="Q1274" s="229"/>
      <c r="R1274" s="229"/>
      <c r="S1274" s="229"/>
      <c r="T1274" s="229"/>
      <c r="U1274" s="229"/>
      <c r="V1274" s="229"/>
      <c r="W1274" s="229"/>
      <c r="X1274" s="229"/>
      <c r="Y1274" s="229"/>
      <c r="Z1274" s="229"/>
      <c r="AA1274" s="229"/>
      <c r="AB1274" s="229"/>
      <c r="AC1274" s="229"/>
      <c r="AD1274" s="229"/>
      <c r="AE1274" s="229"/>
      <c r="AF1274" s="229"/>
    </row>
    <row r="1275" spans="1:32">
      <c r="A1275" s="229"/>
      <c r="B1275" s="229"/>
      <c r="C1275" s="229"/>
      <c r="D1275" s="229"/>
      <c r="E1275" s="229"/>
      <c r="F1275" s="229"/>
      <c r="G1275" s="229"/>
      <c r="H1275" s="229"/>
      <c r="I1275" s="229"/>
      <c r="J1275" s="229"/>
      <c r="K1275" s="229"/>
      <c r="L1275" s="229"/>
      <c r="M1275" s="229"/>
      <c r="N1275" s="229"/>
      <c r="O1275" s="229"/>
      <c r="P1275" s="229"/>
      <c r="Q1275" s="229"/>
      <c r="R1275" s="229"/>
      <c r="S1275" s="229"/>
      <c r="T1275" s="229"/>
      <c r="U1275" s="229"/>
      <c r="V1275" s="229"/>
      <c r="W1275" s="229"/>
      <c r="X1275" s="229"/>
      <c r="Y1275" s="229"/>
      <c r="Z1275" s="229"/>
      <c r="AA1275" s="229"/>
      <c r="AB1275" s="229"/>
      <c r="AC1275" s="229"/>
      <c r="AD1275" s="229"/>
      <c r="AE1275" s="229"/>
      <c r="AF1275" s="229"/>
    </row>
    <row r="1276" spans="1:32">
      <c r="A1276" s="229"/>
      <c r="B1276" s="229"/>
      <c r="C1276" s="229"/>
      <c r="D1276" s="229"/>
      <c r="E1276" s="229"/>
      <c r="F1276" s="229"/>
      <c r="G1276" s="229"/>
      <c r="H1276" s="229"/>
      <c r="I1276" s="229"/>
      <c r="J1276" s="229"/>
      <c r="K1276" s="229"/>
      <c r="L1276" s="229"/>
      <c r="M1276" s="229"/>
      <c r="N1276" s="229"/>
      <c r="O1276" s="229"/>
      <c r="P1276" s="229"/>
      <c r="Q1276" s="229"/>
      <c r="R1276" s="229"/>
      <c r="S1276" s="229"/>
      <c r="T1276" s="229"/>
      <c r="U1276" s="229"/>
      <c r="V1276" s="229"/>
      <c r="W1276" s="229"/>
      <c r="X1276" s="229"/>
      <c r="Y1276" s="229"/>
      <c r="Z1276" s="229"/>
      <c r="AA1276" s="229"/>
      <c r="AB1276" s="229"/>
      <c r="AC1276" s="229"/>
      <c r="AD1276" s="229"/>
      <c r="AE1276" s="229"/>
      <c r="AF1276" s="229"/>
    </row>
    <row r="1277" spans="1:32">
      <c r="A1277" s="229"/>
      <c r="B1277" s="229"/>
      <c r="C1277" s="229"/>
      <c r="D1277" s="229"/>
      <c r="E1277" s="229"/>
      <c r="F1277" s="229"/>
      <c r="G1277" s="229"/>
      <c r="H1277" s="229"/>
      <c r="I1277" s="229"/>
      <c r="J1277" s="229"/>
      <c r="K1277" s="229"/>
      <c r="L1277" s="229"/>
      <c r="M1277" s="229"/>
      <c r="N1277" s="229"/>
      <c r="O1277" s="229"/>
      <c r="P1277" s="229"/>
      <c r="Q1277" s="229"/>
      <c r="R1277" s="229"/>
      <c r="S1277" s="229"/>
      <c r="T1277" s="229"/>
      <c r="U1277" s="229"/>
      <c r="V1277" s="229"/>
      <c r="W1277" s="229"/>
      <c r="X1277" s="229"/>
      <c r="Y1277" s="229"/>
      <c r="Z1277" s="229"/>
      <c r="AA1277" s="229"/>
      <c r="AB1277" s="229"/>
      <c r="AC1277" s="229"/>
      <c r="AD1277" s="229"/>
      <c r="AE1277" s="229"/>
      <c r="AF1277" s="229"/>
    </row>
    <row r="1278" spans="1:32">
      <c r="A1278" s="229"/>
      <c r="B1278" s="229"/>
      <c r="C1278" s="229"/>
      <c r="D1278" s="229"/>
      <c r="E1278" s="229"/>
      <c r="F1278" s="229"/>
      <c r="G1278" s="229"/>
      <c r="H1278" s="229"/>
      <c r="I1278" s="229"/>
      <c r="J1278" s="229"/>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229"/>
      <c r="AE1278" s="229"/>
      <c r="AF1278" s="229"/>
    </row>
    <row r="1279" spans="1:32">
      <c r="A1279" s="229"/>
      <c r="B1279" s="229"/>
      <c r="C1279" s="229"/>
      <c r="D1279" s="229"/>
      <c r="E1279" s="229"/>
      <c r="F1279" s="229"/>
      <c r="G1279" s="229"/>
      <c r="H1279" s="229"/>
      <c r="I1279" s="229"/>
      <c r="J1279" s="229"/>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229"/>
      <c r="AE1279" s="229"/>
      <c r="AF1279" s="229"/>
    </row>
    <row r="1280" spans="1:32">
      <c r="A1280" s="229"/>
      <c r="B1280" s="229"/>
      <c r="C1280" s="229"/>
      <c r="D1280" s="229"/>
      <c r="E1280" s="229"/>
      <c r="F1280" s="229"/>
      <c r="G1280" s="229"/>
      <c r="H1280" s="229"/>
      <c r="I1280" s="229"/>
      <c r="J1280" s="229"/>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229"/>
      <c r="AE1280" s="229"/>
      <c r="AF1280" s="229"/>
    </row>
    <row r="1281" spans="1:32">
      <c r="A1281" s="229"/>
      <c r="B1281" s="229"/>
      <c r="C1281" s="229"/>
      <c r="D1281" s="229"/>
      <c r="E1281" s="229"/>
      <c r="F1281" s="229"/>
      <c r="G1281" s="229"/>
      <c r="H1281" s="229"/>
      <c r="I1281" s="229"/>
      <c r="J1281" s="229"/>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229"/>
      <c r="AE1281" s="229"/>
      <c r="AF1281" s="229"/>
    </row>
    <row r="1282" spans="1:32">
      <c r="A1282" s="229"/>
      <c r="B1282" s="229"/>
      <c r="C1282" s="229"/>
      <c r="D1282" s="229"/>
      <c r="E1282" s="229"/>
      <c r="F1282" s="229"/>
      <c r="G1282" s="229"/>
      <c r="H1282" s="229"/>
      <c r="I1282" s="229"/>
      <c r="J1282" s="229"/>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229"/>
      <c r="AE1282" s="229"/>
      <c r="AF1282" s="229"/>
    </row>
    <row r="1283" spans="1:32">
      <c r="A1283" s="229"/>
      <c r="B1283" s="229"/>
      <c r="C1283" s="229"/>
      <c r="D1283" s="229"/>
      <c r="E1283" s="229"/>
      <c r="F1283" s="229"/>
      <c r="G1283" s="229"/>
      <c r="H1283" s="229"/>
      <c r="I1283" s="229"/>
      <c r="J1283" s="229"/>
      <c r="K1283" s="229"/>
      <c r="L1283" s="229"/>
      <c r="M1283" s="229"/>
      <c r="N1283" s="229"/>
      <c r="O1283" s="229"/>
      <c r="P1283" s="229"/>
      <c r="Q1283" s="229"/>
      <c r="R1283" s="229"/>
      <c r="S1283" s="229"/>
      <c r="T1283" s="229"/>
      <c r="U1283" s="229"/>
      <c r="V1283" s="229"/>
      <c r="W1283" s="229"/>
      <c r="X1283" s="229"/>
      <c r="Y1283" s="229"/>
      <c r="Z1283" s="229"/>
      <c r="AA1283" s="229"/>
      <c r="AB1283" s="229"/>
      <c r="AC1283" s="229"/>
      <c r="AD1283" s="229"/>
      <c r="AE1283" s="229"/>
      <c r="AF1283" s="229"/>
    </row>
    <row r="1284" spans="1:32">
      <c r="A1284" s="229"/>
      <c r="B1284" s="229"/>
      <c r="C1284" s="229"/>
      <c r="D1284" s="229"/>
      <c r="E1284" s="229"/>
      <c r="F1284" s="229"/>
      <c r="G1284" s="229"/>
      <c r="H1284" s="229"/>
      <c r="I1284" s="229"/>
      <c r="J1284" s="229"/>
      <c r="K1284" s="229"/>
      <c r="L1284" s="229"/>
      <c r="M1284" s="229"/>
      <c r="N1284" s="229"/>
      <c r="O1284" s="229"/>
      <c r="P1284" s="229"/>
      <c r="Q1284" s="229"/>
      <c r="R1284" s="229"/>
      <c r="S1284" s="229"/>
      <c r="T1284" s="229"/>
      <c r="U1284" s="229"/>
      <c r="V1284" s="229"/>
      <c r="W1284" s="229"/>
      <c r="X1284" s="229"/>
      <c r="Y1284" s="229"/>
      <c r="Z1284" s="229"/>
      <c r="AA1284" s="229"/>
      <c r="AB1284" s="229"/>
      <c r="AC1284" s="229"/>
      <c r="AD1284" s="229"/>
      <c r="AE1284" s="229"/>
      <c r="AF1284" s="229"/>
    </row>
    <row r="1285" spans="1:32">
      <c r="A1285" s="229"/>
      <c r="B1285" s="229"/>
      <c r="C1285" s="229"/>
      <c r="D1285" s="229"/>
      <c r="E1285" s="229"/>
      <c r="F1285" s="229"/>
      <c r="G1285" s="229"/>
      <c r="H1285" s="229"/>
      <c r="I1285" s="229"/>
      <c r="J1285" s="229"/>
      <c r="K1285" s="229"/>
      <c r="L1285" s="229"/>
      <c r="M1285" s="229"/>
      <c r="N1285" s="229"/>
      <c r="O1285" s="229"/>
      <c r="P1285" s="229"/>
      <c r="Q1285" s="229"/>
      <c r="R1285" s="229"/>
      <c r="S1285" s="229"/>
      <c r="T1285" s="229"/>
      <c r="U1285" s="229"/>
      <c r="V1285" s="229"/>
      <c r="W1285" s="229"/>
      <c r="X1285" s="229"/>
      <c r="Y1285" s="229"/>
      <c r="Z1285" s="229"/>
      <c r="AA1285" s="229"/>
      <c r="AB1285" s="229"/>
      <c r="AC1285" s="229"/>
      <c r="AD1285" s="229"/>
      <c r="AE1285" s="229"/>
      <c r="AF1285" s="229"/>
    </row>
    <row r="1286" spans="1:32">
      <c r="A1286" s="229"/>
      <c r="B1286" s="229"/>
      <c r="C1286" s="229"/>
      <c r="D1286" s="229"/>
      <c r="E1286" s="229"/>
      <c r="F1286" s="229"/>
      <c r="G1286" s="229"/>
      <c r="H1286" s="229"/>
      <c r="I1286" s="229"/>
      <c r="J1286" s="229"/>
      <c r="K1286" s="229"/>
      <c r="L1286" s="229"/>
      <c r="M1286" s="229"/>
      <c r="N1286" s="229"/>
      <c r="O1286" s="229"/>
      <c r="P1286" s="229"/>
      <c r="Q1286" s="229"/>
      <c r="R1286" s="229"/>
      <c r="S1286" s="229"/>
      <c r="T1286" s="229"/>
      <c r="U1286" s="229"/>
      <c r="V1286" s="229"/>
      <c r="W1286" s="229"/>
      <c r="X1286" s="229"/>
      <c r="Y1286" s="229"/>
      <c r="Z1286" s="229"/>
      <c r="AA1286" s="229"/>
      <c r="AB1286" s="229"/>
      <c r="AC1286" s="229"/>
      <c r="AD1286" s="229"/>
      <c r="AE1286" s="229"/>
      <c r="AF1286" s="229"/>
    </row>
    <row r="1287" spans="1:32">
      <c r="A1287" s="229"/>
      <c r="B1287" s="229"/>
      <c r="C1287" s="229"/>
      <c r="D1287" s="229"/>
      <c r="E1287" s="229"/>
      <c r="F1287" s="229"/>
      <c r="G1287" s="229"/>
      <c r="H1287" s="229"/>
      <c r="I1287" s="229"/>
      <c r="J1287" s="229"/>
      <c r="K1287" s="229"/>
      <c r="L1287" s="229"/>
      <c r="M1287" s="229"/>
      <c r="N1287" s="229"/>
      <c r="O1287" s="229"/>
      <c r="P1287" s="229"/>
      <c r="Q1287" s="229"/>
      <c r="R1287" s="229"/>
      <c r="S1287" s="229"/>
      <c r="T1287" s="229"/>
      <c r="U1287" s="229"/>
      <c r="V1287" s="229"/>
      <c r="W1287" s="229"/>
      <c r="X1287" s="229"/>
      <c r="Y1287" s="229"/>
      <c r="Z1287" s="229"/>
      <c r="AA1287" s="229"/>
      <c r="AB1287" s="229"/>
      <c r="AC1287" s="229"/>
      <c r="AD1287" s="229"/>
      <c r="AE1287" s="229"/>
      <c r="AF1287" s="229"/>
    </row>
    <row r="1288" spans="1:32">
      <c r="A1288" s="229"/>
      <c r="B1288" s="229"/>
      <c r="C1288" s="229"/>
      <c r="D1288" s="229"/>
      <c r="E1288" s="229"/>
      <c r="F1288" s="229"/>
      <c r="G1288" s="229"/>
      <c r="H1288" s="229"/>
      <c r="I1288" s="229"/>
      <c r="J1288" s="229"/>
      <c r="K1288" s="229"/>
      <c r="L1288" s="229"/>
      <c r="M1288" s="229"/>
      <c r="N1288" s="229"/>
      <c r="O1288" s="229"/>
      <c r="P1288" s="229"/>
      <c r="Q1288" s="229"/>
      <c r="R1288" s="229"/>
      <c r="S1288" s="229"/>
      <c r="T1288" s="229"/>
      <c r="U1288" s="229"/>
      <c r="V1288" s="229"/>
      <c r="W1288" s="229"/>
      <c r="X1288" s="229"/>
      <c r="Y1288" s="229"/>
      <c r="Z1288" s="229"/>
      <c r="AA1288" s="229"/>
      <c r="AB1288" s="229"/>
      <c r="AC1288" s="229"/>
      <c r="AD1288" s="229"/>
      <c r="AE1288" s="229"/>
      <c r="AF1288" s="229"/>
    </row>
    <row r="1289" spans="1:32">
      <c r="A1289" s="229"/>
      <c r="B1289" s="229"/>
      <c r="C1289" s="229"/>
      <c r="D1289" s="229"/>
      <c r="E1289" s="229"/>
      <c r="F1289" s="229"/>
      <c r="G1289" s="229"/>
      <c r="H1289" s="229"/>
      <c r="I1289" s="229"/>
      <c r="J1289" s="229"/>
      <c r="K1289" s="229"/>
      <c r="L1289" s="229"/>
      <c r="M1289" s="229"/>
      <c r="N1289" s="229"/>
      <c r="O1289" s="229"/>
      <c r="P1289" s="229"/>
      <c r="Q1289" s="229"/>
      <c r="R1289" s="229"/>
      <c r="S1289" s="229"/>
      <c r="T1289" s="229"/>
      <c r="U1289" s="229"/>
      <c r="V1289" s="229"/>
      <c r="W1289" s="229"/>
      <c r="X1289" s="229"/>
      <c r="Y1289" s="229"/>
      <c r="Z1289" s="229"/>
      <c r="AA1289" s="229"/>
      <c r="AB1289" s="229"/>
      <c r="AC1289" s="229"/>
      <c r="AD1289" s="229"/>
      <c r="AE1289" s="229"/>
      <c r="AF1289" s="229"/>
    </row>
    <row r="1290" spans="1:32">
      <c r="A1290" s="229"/>
      <c r="B1290" s="229"/>
      <c r="C1290" s="229"/>
      <c r="D1290" s="229"/>
      <c r="E1290" s="229"/>
      <c r="F1290" s="229"/>
      <c r="G1290" s="229"/>
      <c r="H1290" s="229"/>
      <c r="I1290" s="229"/>
      <c r="J1290" s="229"/>
      <c r="K1290" s="229"/>
      <c r="L1290" s="229"/>
      <c r="M1290" s="229"/>
      <c r="N1290" s="229"/>
      <c r="O1290" s="229"/>
      <c r="P1290" s="229"/>
      <c r="Q1290" s="229"/>
      <c r="R1290" s="229"/>
      <c r="S1290" s="229"/>
      <c r="T1290" s="229"/>
      <c r="U1290" s="229"/>
      <c r="V1290" s="229"/>
      <c r="W1290" s="229"/>
      <c r="X1290" s="229"/>
      <c r="Y1290" s="229"/>
      <c r="Z1290" s="229"/>
      <c r="AA1290" s="229"/>
      <c r="AB1290" s="229"/>
      <c r="AC1290" s="229"/>
      <c r="AD1290" s="229"/>
      <c r="AE1290" s="229"/>
      <c r="AF1290" s="229"/>
    </row>
    <row r="1291" spans="1:32">
      <c r="A1291" s="229"/>
      <c r="B1291" s="229"/>
      <c r="C1291" s="229"/>
      <c r="D1291" s="229"/>
      <c r="E1291" s="229"/>
      <c r="F1291" s="229"/>
      <c r="G1291" s="229"/>
      <c r="H1291" s="229"/>
      <c r="I1291" s="229"/>
      <c r="J1291" s="229"/>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229"/>
      <c r="AE1291" s="229"/>
      <c r="AF1291" s="229"/>
    </row>
    <row r="1292" spans="1:32">
      <c r="A1292" s="229"/>
      <c r="B1292" s="229"/>
      <c r="C1292" s="229"/>
      <c r="D1292" s="229"/>
      <c r="E1292" s="229"/>
      <c r="F1292" s="229"/>
      <c r="G1292" s="229"/>
      <c r="H1292" s="229"/>
      <c r="I1292" s="229"/>
      <c r="J1292" s="229"/>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229"/>
      <c r="AE1292" s="229"/>
      <c r="AF1292" s="229"/>
    </row>
    <row r="1293" spans="1:32">
      <c r="A1293" s="229"/>
      <c r="B1293" s="229"/>
      <c r="C1293" s="229"/>
      <c r="D1293" s="229"/>
      <c r="E1293" s="229"/>
      <c r="F1293" s="229"/>
      <c r="G1293" s="229"/>
      <c r="H1293" s="229"/>
      <c r="I1293" s="229"/>
      <c r="J1293" s="229"/>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229"/>
      <c r="AE1293" s="229"/>
      <c r="AF1293" s="229"/>
    </row>
    <row r="1294" spans="1:32">
      <c r="A1294" s="229"/>
      <c r="B1294" s="229"/>
      <c r="C1294" s="229"/>
      <c r="D1294" s="229"/>
      <c r="E1294" s="229"/>
      <c r="F1294" s="229"/>
      <c r="G1294" s="229"/>
      <c r="H1294" s="229"/>
      <c r="I1294" s="229"/>
      <c r="J1294" s="229"/>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229"/>
      <c r="AE1294" s="229"/>
      <c r="AF1294" s="229"/>
    </row>
    <row r="1295" spans="1:32">
      <c r="A1295" s="229"/>
      <c r="B1295" s="229"/>
      <c r="C1295" s="229"/>
      <c r="D1295" s="229"/>
      <c r="E1295" s="229"/>
      <c r="F1295" s="229"/>
      <c r="G1295" s="229"/>
      <c r="H1295" s="229"/>
      <c r="I1295" s="229"/>
      <c r="J1295" s="229"/>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229"/>
      <c r="AE1295" s="229"/>
      <c r="AF1295" s="229"/>
    </row>
    <row r="1296" spans="1:32">
      <c r="A1296" s="229"/>
      <c r="B1296" s="229"/>
      <c r="C1296" s="229"/>
      <c r="D1296" s="229"/>
      <c r="E1296" s="229"/>
      <c r="F1296" s="229"/>
      <c r="G1296" s="229"/>
      <c r="H1296" s="229"/>
      <c r="I1296" s="229"/>
      <c r="J1296" s="229"/>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229"/>
      <c r="AE1296" s="229"/>
      <c r="AF1296" s="229"/>
    </row>
    <row r="1297" spans="1:32">
      <c r="A1297" s="229"/>
      <c r="B1297" s="229"/>
      <c r="C1297" s="229"/>
      <c r="D1297" s="229"/>
      <c r="E1297" s="229"/>
      <c r="F1297" s="229"/>
      <c r="G1297" s="229"/>
      <c r="H1297" s="229"/>
      <c r="I1297" s="229"/>
      <c r="J1297" s="229"/>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229"/>
      <c r="AE1297" s="229"/>
      <c r="AF1297" s="229"/>
    </row>
    <row r="1298" spans="1:32">
      <c r="A1298" s="229"/>
      <c r="B1298" s="229"/>
      <c r="C1298" s="229"/>
      <c r="D1298" s="229"/>
      <c r="E1298" s="229"/>
      <c r="F1298" s="229"/>
      <c r="G1298" s="229"/>
      <c r="H1298" s="229"/>
      <c r="I1298" s="229"/>
      <c r="J1298" s="229"/>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229"/>
      <c r="AE1298" s="229"/>
      <c r="AF1298" s="229"/>
    </row>
    <row r="1299" spans="1:32">
      <c r="A1299" s="229"/>
      <c r="B1299" s="229"/>
      <c r="C1299" s="229"/>
      <c r="D1299" s="229"/>
      <c r="E1299" s="229"/>
      <c r="F1299" s="229"/>
      <c r="G1299" s="229"/>
      <c r="H1299" s="229"/>
      <c r="I1299" s="229"/>
      <c r="J1299" s="229"/>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229"/>
      <c r="AE1299" s="229"/>
      <c r="AF1299" s="229"/>
    </row>
    <row r="1300" spans="1:32">
      <c r="A1300" s="229"/>
      <c r="B1300" s="229"/>
      <c r="C1300" s="229"/>
      <c r="D1300" s="229"/>
      <c r="E1300" s="229"/>
      <c r="F1300" s="229"/>
      <c r="G1300" s="229"/>
      <c r="H1300" s="229"/>
      <c r="I1300" s="229"/>
      <c r="J1300" s="229"/>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229"/>
      <c r="AE1300" s="229"/>
      <c r="AF1300" s="229"/>
    </row>
    <row r="1301" spans="1:32">
      <c r="A1301" s="229"/>
      <c r="B1301" s="229"/>
      <c r="C1301" s="229"/>
      <c r="D1301" s="229"/>
      <c r="E1301" s="229"/>
      <c r="F1301" s="229"/>
      <c r="G1301" s="229"/>
      <c r="H1301" s="229"/>
      <c r="I1301" s="229"/>
      <c r="J1301" s="229"/>
      <c r="K1301" s="229"/>
      <c r="L1301" s="229"/>
      <c r="M1301" s="229"/>
      <c r="N1301" s="229"/>
      <c r="O1301" s="229"/>
      <c r="P1301" s="229"/>
      <c r="Q1301" s="229"/>
      <c r="R1301" s="229"/>
      <c r="S1301" s="229"/>
      <c r="T1301" s="229"/>
      <c r="U1301" s="229"/>
      <c r="V1301" s="229"/>
      <c r="W1301" s="229"/>
      <c r="X1301" s="229"/>
      <c r="Y1301" s="229"/>
      <c r="Z1301" s="229"/>
      <c r="AA1301" s="229"/>
      <c r="AB1301" s="229"/>
      <c r="AC1301" s="229"/>
      <c r="AD1301" s="229"/>
      <c r="AE1301" s="229"/>
      <c r="AF1301" s="229"/>
    </row>
    <row r="1302" spans="1:32">
      <c r="A1302" s="229"/>
      <c r="B1302" s="229"/>
      <c r="C1302" s="229"/>
      <c r="D1302" s="229"/>
      <c r="E1302" s="229"/>
      <c r="F1302" s="229"/>
      <c r="G1302" s="229"/>
      <c r="H1302" s="229"/>
      <c r="I1302" s="229"/>
      <c r="J1302" s="229"/>
      <c r="K1302" s="229"/>
      <c r="L1302" s="229"/>
      <c r="M1302" s="229"/>
      <c r="N1302" s="229"/>
      <c r="O1302" s="229"/>
      <c r="P1302" s="229"/>
      <c r="Q1302" s="229"/>
      <c r="R1302" s="229"/>
      <c r="S1302" s="229"/>
      <c r="T1302" s="229"/>
      <c r="U1302" s="229"/>
      <c r="V1302" s="229"/>
      <c r="W1302" s="229"/>
      <c r="X1302" s="229"/>
      <c r="Y1302" s="229"/>
      <c r="Z1302" s="229"/>
      <c r="AA1302" s="229"/>
      <c r="AB1302" s="229"/>
      <c r="AC1302" s="229"/>
      <c r="AD1302" s="229"/>
      <c r="AE1302" s="229"/>
      <c r="AF1302" s="229"/>
    </row>
    <row r="1303" spans="1:32">
      <c r="A1303" s="229"/>
      <c r="B1303" s="229"/>
      <c r="C1303" s="229"/>
      <c r="D1303" s="229"/>
      <c r="E1303" s="229"/>
      <c r="F1303" s="229"/>
      <c r="G1303" s="229"/>
      <c r="H1303" s="229"/>
      <c r="I1303" s="229"/>
      <c r="J1303" s="229"/>
      <c r="K1303" s="229"/>
      <c r="L1303" s="229"/>
      <c r="M1303" s="229"/>
      <c r="N1303" s="229"/>
      <c r="O1303" s="229"/>
      <c r="P1303" s="229"/>
      <c r="Q1303" s="229"/>
      <c r="R1303" s="229"/>
      <c r="S1303" s="229"/>
      <c r="T1303" s="229"/>
      <c r="U1303" s="229"/>
      <c r="V1303" s="229"/>
      <c r="W1303" s="229"/>
      <c r="X1303" s="229"/>
      <c r="Y1303" s="229"/>
      <c r="Z1303" s="229"/>
      <c r="AA1303" s="229"/>
      <c r="AB1303" s="229"/>
      <c r="AC1303" s="229"/>
      <c r="AD1303" s="229"/>
      <c r="AE1303" s="229"/>
      <c r="AF1303" s="229"/>
    </row>
    <row r="1304" spans="1:32">
      <c r="A1304" s="229"/>
      <c r="B1304" s="229"/>
      <c r="C1304" s="229"/>
      <c r="D1304" s="229"/>
      <c r="E1304" s="229"/>
      <c r="F1304" s="229"/>
      <c r="G1304" s="229"/>
      <c r="H1304" s="229"/>
      <c r="I1304" s="229"/>
      <c r="J1304" s="229"/>
      <c r="K1304" s="229"/>
      <c r="L1304" s="229"/>
      <c r="M1304" s="229"/>
      <c r="N1304" s="229"/>
      <c r="O1304" s="229"/>
      <c r="P1304" s="229"/>
      <c r="Q1304" s="229"/>
      <c r="R1304" s="229"/>
      <c r="S1304" s="229"/>
      <c r="T1304" s="229"/>
      <c r="U1304" s="229"/>
      <c r="V1304" s="229"/>
      <c r="W1304" s="229"/>
      <c r="X1304" s="229"/>
      <c r="Y1304" s="229"/>
      <c r="Z1304" s="229"/>
      <c r="AA1304" s="229"/>
      <c r="AB1304" s="229"/>
      <c r="AC1304" s="229"/>
      <c r="AD1304" s="229"/>
      <c r="AE1304" s="229"/>
      <c r="AF1304" s="229"/>
    </row>
    <row r="1305" spans="1:32">
      <c r="A1305" s="229"/>
      <c r="B1305" s="229"/>
      <c r="C1305" s="229"/>
      <c r="D1305" s="229"/>
      <c r="E1305" s="229"/>
      <c r="F1305" s="229"/>
      <c r="G1305" s="229"/>
      <c r="H1305" s="229"/>
      <c r="I1305" s="229"/>
      <c r="J1305" s="229"/>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229"/>
      <c r="AE1305" s="229"/>
      <c r="AF1305" s="229"/>
    </row>
    <row r="1306" spans="1:32">
      <c r="A1306" s="229"/>
      <c r="B1306" s="229"/>
      <c r="C1306" s="229"/>
      <c r="D1306" s="229"/>
      <c r="E1306" s="229"/>
      <c r="F1306" s="229"/>
      <c r="G1306" s="229"/>
      <c r="H1306" s="229"/>
      <c r="I1306" s="229"/>
      <c r="J1306" s="229"/>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229"/>
      <c r="AE1306" s="229"/>
      <c r="AF1306" s="229"/>
    </row>
    <row r="1307" spans="1:32">
      <c r="A1307" s="229"/>
      <c r="B1307" s="229"/>
      <c r="C1307" s="229"/>
      <c r="D1307" s="229"/>
      <c r="E1307" s="229"/>
      <c r="F1307" s="229"/>
      <c r="G1307" s="229"/>
      <c r="H1307" s="229"/>
      <c r="I1307" s="229"/>
      <c r="J1307" s="229"/>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c r="AF1307" s="229"/>
    </row>
    <row r="1308" spans="1:32">
      <c r="A1308" s="229"/>
      <c r="B1308" s="229"/>
      <c r="C1308" s="229"/>
      <c r="D1308" s="229"/>
      <c r="E1308" s="229"/>
      <c r="F1308" s="229"/>
      <c r="G1308" s="229"/>
      <c r="H1308" s="229"/>
      <c r="I1308" s="229"/>
      <c r="J1308" s="229"/>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229"/>
      <c r="AE1308" s="229"/>
      <c r="AF1308" s="229"/>
    </row>
    <row r="1309" spans="1:32">
      <c r="A1309" s="229"/>
      <c r="B1309" s="229"/>
      <c r="C1309" s="229"/>
      <c r="D1309" s="229"/>
      <c r="E1309" s="229"/>
      <c r="F1309" s="229"/>
      <c r="G1309" s="229"/>
      <c r="H1309" s="229"/>
      <c r="I1309" s="229"/>
      <c r="J1309" s="229"/>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229"/>
      <c r="AE1309" s="229"/>
      <c r="AF1309" s="229"/>
    </row>
    <row r="1310" spans="1:32">
      <c r="A1310" s="229"/>
      <c r="B1310" s="229"/>
      <c r="C1310" s="229"/>
      <c r="D1310" s="229"/>
      <c r="E1310" s="229"/>
      <c r="F1310" s="229"/>
      <c r="G1310" s="229"/>
      <c r="H1310" s="229"/>
      <c r="I1310" s="229"/>
      <c r="J1310" s="229"/>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row>
    <row r="1311" spans="1:32">
      <c r="A1311" s="229"/>
      <c r="B1311" s="229"/>
      <c r="C1311" s="229"/>
      <c r="D1311" s="229"/>
      <c r="E1311" s="229"/>
      <c r="F1311" s="229"/>
      <c r="G1311" s="229"/>
      <c r="H1311" s="229"/>
      <c r="I1311" s="229"/>
      <c r="J1311" s="229"/>
      <c r="K1311" s="229"/>
      <c r="L1311" s="229"/>
      <c r="M1311" s="229"/>
      <c r="N1311" s="229"/>
      <c r="O1311" s="229"/>
      <c r="P1311" s="229"/>
      <c r="Q1311" s="229"/>
      <c r="R1311" s="229"/>
      <c r="S1311" s="229"/>
      <c r="T1311" s="229"/>
      <c r="U1311" s="229"/>
      <c r="V1311" s="229"/>
      <c r="W1311" s="229"/>
      <c r="X1311" s="229"/>
      <c r="Y1311" s="229"/>
      <c r="Z1311" s="229"/>
      <c r="AA1311" s="229"/>
      <c r="AB1311" s="229"/>
      <c r="AC1311" s="229"/>
      <c r="AD1311" s="229"/>
      <c r="AE1311" s="229"/>
      <c r="AF1311" s="229"/>
    </row>
    <row r="1312" spans="1:32">
      <c r="A1312" s="229"/>
      <c r="B1312" s="229"/>
      <c r="C1312" s="229"/>
      <c r="D1312" s="229"/>
      <c r="E1312" s="229"/>
      <c r="F1312" s="229"/>
      <c r="G1312" s="229"/>
      <c r="H1312" s="229"/>
      <c r="I1312" s="229"/>
      <c r="J1312" s="229"/>
      <c r="K1312" s="229"/>
      <c r="L1312" s="229"/>
      <c r="M1312" s="229"/>
      <c r="N1312" s="229"/>
      <c r="O1312" s="229"/>
      <c r="P1312" s="229"/>
      <c r="Q1312" s="229"/>
      <c r="R1312" s="229"/>
      <c r="S1312" s="229"/>
      <c r="T1312" s="229"/>
      <c r="U1312" s="229"/>
      <c r="V1312" s="229"/>
      <c r="W1312" s="229"/>
      <c r="X1312" s="229"/>
      <c r="Y1312" s="229"/>
      <c r="Z1312" s="229"/>
      <c r="AA1312" s="229"/>
      <c r="AB1312" s="229"/>
      <c r="AC1312" s="229"/>
      <c r="AD1312" s="229"/>
      <c r="AE1312" s="229"/>
      <c r="AF1312" s="229"/>
    </row>
    <row r="1313" spans="1:32">
      <c r="A1313" s="229"/>
      <c r="B1313" s="229"/>
      <c r="C1313" s="229"/>
      <c r="D1313" s="229"/>
      <c r="E1313" s="229"/>
      <c r="F1313" s="229"/>
      <c r="G1313" s="229"/>
      <c r="H1313" s="229"/>
      <c r="I1313" s="229"/>
      <c r="J1313" s="229"/>
      <c r="K1313" s="229"/>
      <c r="L1313" s="229"/>
      <c r="M1313" s="229"/>
      <c r="N1313" s="229"/>
      <c r="O1313" s="229"/>
      <c r="P1313" s="229"/>
      <c r="Q1313" s="229"/>
      <c r="R1313" s="229"/>
      <c r="S1313" s="229"/>
      <c r="T1313" s="229"/>
      <c r="U1313" s="229"/>
      <c r="V1313" s="229"/>
      <c r="W1313" s="229"/>
      <c r="X1313" s="229"/>
      <c r="Y1313" s="229"/>
      <c r="Z1313" s="229"/>
      <c r="AA1313" s="229"/>
      <c r="AB1313" s="229"/>
      <c r="AC1313" s="229"/>
      <c r="AD1313" s="229"/>
      <c r="AE1313" s="229"/>
      <c r="AF1313" s="229"/>
    </row>
    <row r="1314" spans="1:32">
      <c r="A1314" s="229"/>
      <c r="B1314" s="229"/>
      <c r="C1314" s="229"/>
      <c r="D1314" s="229"/>
      <c r="E1314" s="229"/>
      <c r="F1314" s="229"/>
      <c r="G1314" s="229"/>
      <c r="H1314" s="229"/>
      <c r="I1314" s="229"/>
      <c r="J1314" s="229"/>
      <c r="K1314" s="229"/>
      <c r="L1314" s="229"/>
      <c r="M1314" s="229"/>
      <c r="N1314" s="229"/>
      <c r="O1314" s="229"/>
      <c r="P1314" s="229"/>
      <c r="Q1314" s="229"/>
      <c r="R1314" s="229"/>
      <c r="S1314" s="229"/>
      <c r="T1314" s="229"/>
      <c r="U1314" s="229"/>
      <c r="V1314" s="229"/>
      <c r="W1314" s="229"/>
      <c r="X1314" s="229"/>
      <c r="Y1314" s="229"/>
      <c r="Z1314" s="229"/>
      <c r="AA1314" s="229"/>
      <c r="AB1314" s="229"/>
      <c r="AC1314" s="229"/>
      <c r="AD1314" s="229"/>
      <c r="AE1314" s="229"/>
      <c r="AF1314" s="229"/>
    </row>
    <row r="1315" spans="1:32">
      <c r="A1315" s="229"/>
      <c r="B1315" s="229"/>
      <c r="C1315" s="229"/>
      <c r="D1315" s="229"/>
      <c r="E1315" s="229"/>
      <c r="F1315" s="229"/>
      <c r="G1315" s="229"/>
      <c r="H1315" s="229"/>
      <c r="I1315" s="229"/>
      <c r="J1315" s="229"/>
      <c r="K1315" s="229"/>
      <c r="L1315" s="229"/>
      <c r="M1315" s="229"/>
      <c r="N1315" s="229"/>
      <c r="O1315" s="229"/>
      <c r="P1315" s="229"/>
      <c r="Q1315" s="229"/>
      <c r="R1315" s="229"/>
      <c r="S1315" s="229"/>
      <c r="T1315" s="229"/>
      <c r="U1315" s="229"/>
      <c r="V1315" s="229"/>
      <c r="W1315" s="229"/>
      <c r="X1315" s="229"/>
      <c r="Y1315" s="229"/>
      <c r="Z1315" s="229"/>
      <c r="AA1315" s="229"/>
      <c r="AB1315" s="229"/>
      <c r="AC1315" s="229"/>
      <c r="AD1315" s="229"/>
      <c r="AE1315" s="229"/>
      <c r="AF1315" s="229"/>
    </row>
    <row r="1316" spans="1:32">
      <c r="A1316" s="229"/>
      <c r="B1316" s="229"/>
      <c r="C1316" s="229"/>
      <c r="D1316" s="229"/>
      <c r="E1316" s="229"/>
      <c r="F1316" s="229"/>
      <c r="G1316" s="229"/>
      <c r="H1316" s="229"/>
      <c r="I1316" s="229"/>
      <c r="J1316" s="229"/>
      <c r="K1316" s="229"/>
      <c r="L1316" s="229"/>
      <c r="M1316" s="229"/>
      <c r="N1316" s="229"/>
      <c r="O1316" s="229"/>
      <c r="P1316" s="229"/>
      <c r="Q1316" s="229"/>
      <c r="R1316" s="229"/>
      <c r="S1316" s="229"/>
      <c r="T1316" s="229"/>
      <c r="U1316" s="229"/>
      <c r="V1316" s="229"/>
      <c r="W1316" s="229"/>
      <c r="X1316" s="229"/>
      <c r="Y1316" s="229"/>
      <c r="Z1316" s="229"/>
      <c r="AA1316" s="229"/>
      <c r="AB1316" s="229"/>
      <c r="AC1316" s="229"/>
      <c r="AD1316" s="229"/>
      <c r="AE1316" s="229"/>
      <c r="AF1316" s="229"/>
    </row>
    <row r="1317" spans="1:32">
      <c r="A1317" s="229"/>
      <c r="B1317" s="229"/>
      <c r="C1317" s="229"/>
      <c r="D1317" s="229"/>
      <c r="E1317" s="229"/>
      <c r="F1317" s="229"/>
      <c r="G1317" s="229"/>
      <c r="H1317" s="229"/>
      <c r="I1317" s="229"/>
      <c r="J1317" s="229"/>
      <c r="K1317" s="229"/>
      <c r="L1317" s="229"/>
      <c r="M1317" s="229"/>
      <c r="N1317" s="229"/>
      <c r="O1317" s="229"/>
      <c r="P1317" s="229"/>
      <c r="Q1317" s="229"/>
      <c r="R1317" s="229"/>
      <c r="S1317" s="229"/>
      <c r="T1317" s="229"/>
      <c r="U1317" s="229"/>
      <c r="V1317" s="229"/>
      <c r="W1317" s="229"/>
      <c r="X1317" s="229"/>
      <c r="Y1317" s="229"/>
      <c r="Z1317" s="229"/>
      <c r="AA1317" s="229"/>
      <c r="AB1317" s="229"/>
      <c r="AC1317" s="229"/>
      <c r="AD1317" s="229"/>
      <c r="AE1317" s="229"/>
      <c r="AF1317" s="229"/>
    </row>
    <row r="1318" spans="1:32">
      <c r="A1318" s="229"/>
      <c r="B1318" s="229"/>
      <c r="C1318" s="229"/>
      <c r="D1318" s="229"/>
      <c r="E1318" s="229"/>
      <c r="F1318" s="229"/>
      <c r="G1318" s="229"/>
      <c r="H1318" s="229"/>
      <c r="I1318" s="229"/>
      <c r="J1318" s="229"/>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229"/>
      <c r="AE1318" s="229"/>
      <c r="AF1318" s="229"/>
    </row>
    <row r="1319" spans="1:32">
      <c r="A1319" s="229"/>
      <c r="B1319" s="229"/>
      <c r="C1319" s="229"/>
      <c r="D1319" s="229"/>
      <c r="E1319" s="229"/>
      <c r="F1319" s="229"/>
      <c r="G1319" s="229"/>
      <c r="H1319" s="229"/>
      <c r="I1319" s="229"/>
      <c r="J1319" s="229"/>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229"/>
      <c r="AE1319" s="229"/>
      <c r="AF1319" s="229"/>
    </row>
    <row r="1320" spans="1:32">
      <c r="A1320" s="229"/>
      <c r="B1320" s="229"/>
      <c r="C1320" s="229"/>
      <c r="D1320" s="229"/>
      <c r="E1320" s="229"/>
      <c r="F1320" s="229"/>
      <c r="G1320" s="229"/>
      <c r="H1320" s="229"/>
      <c r="I1320" s="229"/>
      <c r="J1320" s="229"/>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229"/>
      <c r="AE1320" s="229"/>
      <c r="AF1320" s="229"/>
    </row>
    <row r="1321" spans="1:32">
      <c r="A1321" s="229"/>
      <c r="B1321" s="229"/>
      <c r="C1321" s="229"/>
      <c r="D1321" s="229"/>
      <c r="E1321" s="229"/>
      <c r="F1321" s="229"/>
      <c r="G1321" s="229"/>
      <c r="H1321" s="229"/>
      <c r="I1321" s="229"/>
      <c r="J1321" s="229"/>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229"/>
      <c r="AE1321" s="229"/>
      <c r="AF1321" s="229"/>
    </row>
    <row r="1322" spans="1:32">
      <c r="A1322" s="229"/>
      <c r="B1322" s="229"/>
      <c r="C1322" s="229"/>
      <c r="D1322" s="229"/>
      <c r="E1322" s="229"/>
      <c r="F1322" s="229"/>
      <c r="G1322" s="229"/>
      <c r="H1322" s="229"/>
      <c r="I1322" s="229"/>
      <c r="J1322" s="229"/>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229"/>
      <c r="AE1322" s="229"/>
      <c r="AF1322" s="229"/>
    </row>
    <row r="1323" spans="1:32">
      <c r="A1323" s="229"/>
      <c r="B1323" s="229"/>
      <c r="C1323" s="229"/>
      <c r="D1323" s="229"/>
      <c r="E1323" s="229"/>
      <c r="F1323" s="229"/>
      <c r="G1323" s="229"/>
      <c r="H1323" s="229"/>
      <c r="I1323" s="229"/>
      <c r="J1323" s="229"/>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229"/>
      <c r="AE1323" s="229"/>
      <c r="AF1323" s="229"/>
    </row>
    <row r="1324" spans="1:32">
      <c r="A1324" s="229"/>
      <c r="B1324" s="229"/>
      <c r="C1324" s="229"/>
      <c r="D1324" s="229"/>
      <c r="E1324" s="229"/>
      <c r="F1324" s="229"/>
      <c r="G1324" s="229"/>
      <c r="H1324" s="229"/>
      <c r="I1324" s="229"/>
      <c r="J1324" s="229"/>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c r="AF1324" s="229"/>
    </row>
    <row r="1325" spans="1:32">
      <c r="A1325" s="229"/>
      <c r="B1325" s="229"/>
      <c r="C1325" s="229"/>
      <c r="D1325" s="229"/>
      <c r="E1325" s="229"/>
      <c r="F1325" s="229"/>
      <c r="G1325" s="229"/>
      <c r="H1325" s="229"/>
      <c r="I1325" s="229"/>
      <c r="J1325" s="229"/>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c r="AF1325" s="229"/>
    </row>
    <row r="1326" spans="1:32">
      <c r="A1326" s="229"/>
      <c r="B1326" s="229"/>
      <c r="C1326" s="229"/>
      <c r="D1326" s="229"/>
      <c r="E1326" s="229"/>
      <c r="F1326" s="229"/>
      <c r="G1326" s="229"/>
      <c r="H1326" s="229"/>
      <c r="I1326" s="229"/>
      <c r="J1326" s="229"/>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c r="AF1326" s="229"/>
    </row>
    <row r="1327" spans="1:32">
      <c r="A1327" s="229"/>
      <c r="B1327" s="229"/>
      <c r="C1327" s="229"/>
      <c r="D1327" s="229"/>
      <c r="E1327" s="229"/>
      <c r="F1327" s="229"/>
      <c r="G1327" s="229"/>
      <c r="H1327" s="229"/>
      <c r="I1327" s="229"/>
      <c r="J1327" s="229"/>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c r="AF1327" s="229"/>
    </row>
    <row r="1328" spans="1:32">
      <c r="A1328" s="229"/>
      <c r="B1328" s="229"/>
      <c r="C1328" s="229"/>
      <c r="D1328" s="229"/>
      <c r="E1328" s="229"/>
      <c r="F1328" s="229"/>
      <c r="G1328" s="229"/>
      <c r="H1328" s="229"/>
      <c r="I1328" s="229"/>
      <c r="J1328" s="229"/>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c r="AF1328" s="229"/>
    </row>
    <row r="1329" spans="1:32">
      <c r="A1329" s="229"/>
      <c r="B1329" s="229"/>
      <c r="C1329" s="229"/>
      <c r="D1329" s="229"/>
      <c r="E1329" s="229"/>
      <c r="F1329" s="229"/>
      <c r="G1329" s="229"/>
      <c r="H1329" s="229"/>
      <c r="I1329" s="229"/>
      <c r="J1329" s="229"/>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229"/>
      <c r="AE1329" s="229"/>
      <c r="AF1329" s="229"/>
    </row>
    <row r="1330" spans="1:32">
      <c r="A1330" s="229"/>
      <c r="B1330" s="229"/>
      <c r="C1330" s="229"/>
      <c r="D1330" s="229"/>
      <c r="E1330" s="229"/>
      <c r="F1330" s="229"/>
      <c r="G1330" s="229"/>
      <c r="H1330" s="229"/>
      <c r="I1330" s="229"/>
      <c r="J1330" s="229"/>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229"/>
      <c r="AE1330" s="229"/>
      <c r="AF1330" s="229"/>
    </row>
    <row r="1331" spans="1:32">
      <c r="A1331" s="229"/>
      <c r="B1331" s="229"/>
      <c r="C1331" s="229"/>
      <c r="D1331" s="229"/>
      <c r="E1331" s="229"/>
      <c r="F1331" s="229"/>
      <c r="G1331" s="229"/>
      <c r="H1331" s="229"/>
      <c r="I1331" s="229"/>
      <c r="J1331" s="229"/>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229"/>
      <c r="AE1331" s="229"/>
      <c r="AF1331" s="229"/>
    </row>
    <row r="1332" spans="1:32">
      <c r="A1332" s="229"/>
      <c r="B1332" s="229"/>
      <c r="C1332" s="229"/>
      <c r="D1332" s="229"/>
      <c r="E1332" s="229"/>
      <c r="F1332" s="229"/>
      <c r="G1332" s="229"/>
      <c r="H1332" s="229"/>
      <c r="I1332" s="229"/>
      <c r="J1332" s="229"/>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229"/>
      <c r="AE1332" s="229"/>
      <c r="AF1332" s="229"/>
    </row>
    <row r="1333" spans="1:32">
      <c r="A1333" s="229"/>
      <c r="B1333" s="229"/>
      <c r="C1333" s="229"/>
      <c r="D1333" s="229"/>
      <c r="E1333" s="229"/>
      <c r="F1333" s="229"/>
      <c r="G1333" s="229"/>
      <c r="H1333" s="229"/>
      <c r="I1333" s="229"/>
      <c r="J1333" s="229"/>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229"/>
      <c r="AE1333" s="229"/>
      <c r="AF1333" s="229"/>
    </row>
    <row r="1334" spans="1:32">
      <c r="A1334" s="229"/>
      <c r="B1334" s="229"/>
      <c r="C1334" s="229"/>
      <c r="D1334" s="229"/>
      <c r="E1334" s="229"/>
      <c r="F1334" s="229"/>
      <c r="G1334" s="229"/>
      <c r="H1334" s="229"/>
      <c r="I1334" s="229"/>
      <c r="J1334" s="229"/>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229"/>
      <c r="AE1334" s="229"/>
      <c r="AF1334" s="229"/>
    </row>
    <row r="1335" spans="1:32">
      <c r="A1335" s="229"/>
      <c r="B1335" s="229"/>
      <c r="C1335" s="229"/>
      <c r="D1335" s="229"/>
      <c r="E1335" s="229"/>
      <c r="F1335" s="229"/>
      <c r="G1335" s="229"/>
      <c r="H1335" s="229"/>
      <c r="I1335" s="229"/>
      <c r="J1335" s="229"/>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229"/>
      <c r="AE1335" s="229"/>
      <c r="AF1335" s="229"/>
    </row>
    <row r="1336" spans="1:32">
      <c r="A1336" s="229"/>
      <c r="B1336" s="229"/>
      <c r="C1336" s="229"/>
      <c r="D1336" s="229"/>
      <c r="E1336" s="229"/>
      <c r="F1336" s="229"/>
      <c r="G1336" s="229"/>
      <c r="H1336" s="229"/>
      <c r="I1336" s="229"/>
      <c r="J1336" s="229"/>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229"/>
      <c r="AE1336" s="229"/>
      <c r="AF1336" s="229"/>
    </row>
    <row r="1337" spans="1:32">
      <c r="A1337" s="229"/>
      <c r="B1337" s="229"/>
      <c r="C1337" s="229"/>
      <c r="D1337" s="229"/>
      <c r="E1337" s="229"/>
      <c r="F1337" s="229"/>
      <c r="G1337" s="229"/>
      <c r="H1337" s="229"/>
      <c r="I1337" s="229"/>
      <c r="J1337" s="229"/>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229"/>
      <c r="AE1337" s="229"/>
      <c r="AF1337" s="229"/>
    </row>
    <row r="1338" spans="1:32">
      <c r="A1338" s="229"/>
      <c r="B1338" s="229"/>
      <c r="C1338" s="229"/>
      <c r="D1338" s="229"/>
      <c r="E1338" s="229"/>
      <c r="F1338" s="229"/>
      <c r="G1338" s="229"/>
      <c r="H1338" s="229"/>
      <c r="I1338" s="229"/>
      <c r="J1338" s="229"/>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229"/>
      <c r="AE1338" s="229"/>
      <c r="AF1338" s="229"/>
    </row>
    <row r="1339" spans="1:32">
      <c r="A1339" s="229"/>
      <c r="B1339" s="229"/>
      <c r="C1339" s="229"/>
      <c r="D1339" s="229"/>
      <c r="E1339" s="229"/>
      <c r="F1339" s="229"/>
      <c r="G1339" s="229"/>
      <c r="H1339" s="229"/>
      <c r="I1339" s="229"/>
      <c r="J1339" s="229"/>
      <c r="K1339" s="229"/>
      <c r="L1339" s="229"/>
      <c r="M1339" s="229"/>
      <c r="N1339" s="229"/>
      <c r="O1339" s="229"/>
      <c r="P1339" s="229"/>
      <c r="Q1339" s="229"/>
      <c r="R1339" s="229"/>
      <c r="S1339" s="229"/>
      <c r="T1339" s="229"/>
      <c r="U1339" s="229"/>
      <c r="V1339" s="229"/>
      <c r="W1339" s="229"/>
      <c r="X1339" s="229"/>
      <c r="Y1339" s="229"/>
      <c r="Z1339" s="229"/>
      <c r="AA1339" s="229"/>
      <c r="AB1339" s="229"/>
      <c r="AC1339" s="229"/>
      <c r="AD1339" s="229"/>
      <c r="AE1339" s="229"/>
      <c r="AF1339" s="229"/>
    </row>
    <row r="1340" spans="1:32">
      <c r="A1340" s="229"/>
      <c r="B1340" s="229"/>
      <c r="C1340" s="229"/>
      <c r="D1340" s="229"/>
      <c r="E1340" s="229"/>
      <c r="F1340" s="229"/>
      <c r="G1340" s="229"/>
      <c r="H1340" s="229"/>
      <c r="I1340" s="229"/>
      <c r="J1340" s="229"/>
      <c r="K1340" s="229"/>
      <c r="L1340" s="229"/>
      <c r="M1340" s="229"/>
      <c r="N1340" s="229"/>
      <c r="O1340" s="229"/>
      <c r="P1340" s="229"/>
      <c r="Q1340" s="229"/>
      <c r="R1340" s="229"/>
      <c r="S1340" s="229"/>
      <c r="T1340" s="229"/>
      <c r="U1340" s="229"/>
      <c r="V1340" s="229"/>
      <c r="W1340" s="229"/>
      <c r="X1340" s="229"/>
      <c r="Y1340" s="229"/>
      <c r="Z1340" s="229"/>
      <c r="AA1340" s="229"/>
      <c r="AB1340" s="229"/>
      <c r="AC1340" s="229"/>
      <c r="AD1340" s="229"/>
      <c r="AE1340" s="229"/>
      <c r="AF1340" s="229"/>
    </row>
    <row r="1341" spans="1:32">
      <c r="A1341" s="229"/>
      <c r="B1341" s="229"/>
      <c r="C1341" s="229"/>
      <c r="D1341" s="229"/>
      <c r="E1341" s="229"/>
      <c r="F1341" s="229"/>
      <c r="G1341" s="229"/>
      <c r="H1341" s="229"/>
      <c r="I1341" s="229"/>
      <c r="J1341" s="229"/>
      <c r="K1341" s="229"/>
      <c r="L1341" s="229"/>
      <c r="M1341" s="229"/>
      <c r="N1341" s="229"/>
      <c r="O1341" s="229"/>
      <c r="P1341" s="229"/>
      <c r="Q1341" s="229"/>
      <c r="R1341" s="229"/>
      <c r="S1341" s="229"/>
      <c r="T1341" s="229"/>
      <c r="U1341" s="229"/>
      <c r="V1341" s="229"/>
      <c r="W1341" s="229"/>
      <c r="X1341" s="229"/>
      <c r="Y1341" s="229"/>
      <c r="Z1341" s="229"/>
      <c r="AA1341" s="229"/>
      <c r="AB1341" s="229"/>
      <c r="AC1341" s="229"/>
      <c r="AD1341" s="229"/>
      <c r="AE1341" s="229"/>
      <c r="AF1341" s="229"/>
    </row>
    <row r="1342" spans="1:32">
      <c r="A1342" s="229"/>
      <c r="B1342" s="229"/>
      <c r="C1342" s="229"/>
      <c r="D1342" s="229"/>
      <c r="E1342" s="229"/>
      <c r="F1342" s="229"/>
      <c r="G1342" s="229"/>
      <c r="H1342" s="229"/>
      <c r="I1342" s="229"/>
      <c r="J1342" s="229"/>
      <c r="K1342" s="229"/>
      <c r="L1342" s="229"/>
      <c r="M1342" s="229"/>
      <c r="N1342" s="229"/>
      <c r="O1342" s="229"/>
      <c r="P1342" s="229"/>
      <c r="Q1342" s="229"/>
      <c r="R1342" s="229"/>
      <c r="S1342" s="229"/>
      <c r="T1342" s="229"/>
      <c r="U1342" s="229"/>
      <c r="V1342" s="229"/>
      <c r="W1342" s="229"/>
      <c r="X1342" s="229"/>
      <c r="Y1342" s="229"/>
      <c r="Z1342" s="229"/>
      <c r="AA1342" s="229"/>
      <c r="AB1342" s="229"/>
      <c r="AC1342" s="229"/>
      <c r="AD1342" s="229"/>
      <c r="AE1342" s="229"/>
      <c r="AF1342" s="229"/>
    </row>
    <row r="1343" spans="1:32">
      <c r="A1343" s="229"/>
      <c r="B1343" s="229"/>
      <c r="C1343" s="229"/>
      <c r="D1343" s="229"/>
      <c r="E1343" s="229"/>
      <c r="F1343" s="229"/>
      <c r="G1343" s="229"/>
      <c r="H1343" s="229"/>
      <c r="I1343" s="229"/>
      <c r="J1343" s="229"/>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229"/>
      <c r="AE1343" s="229"/>
      <c r="AF1343" s="229"/>
    </row>
    <row r="1344" spans="1:32">
      <c r="A1344" s="229"/>
      <c r="B1344" s="229"/>
      <c r="C1344" s="229"/>
      <c r="D1344" s="229"/>
      <c r="E1344" s="229"/>
      <c r="F1344" s="229"/>
      <c r="G1344" s="229"/>
      <c r="H1344" s="229"/>
      <c r="I1344" s="229"/>
      <c r="J1344" s="229"/>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229"/>
      <c r="AE1344" s="229"/>
      <c r="AF1344" s="229"/>
    </row>
    <row r="1345" spans="1:32">
      <c r="A1345" s="229"/>
      <c r="B1345" s="229"/>
      <c r="C1345" s="229"/>
      <c r="D1345" s="229"/>
      <c r="E1345" s="229"/>
      <c r="F1345" s="229"/>
      <c r="G1345" s="229"/>
      <c r="H1345" s="229"/>
      <c r="I1345" s="229"/>
      <c r="J1345" s="229"/>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229"/>
      <c r="AE1345" s="229"/>
      <c r="AF1345" s="229"/>
    </row>
    <row r="1346" spans="1:32">
      <c r="A1346" s="229"/>
      <c r="B1346" s="229"/>
      <c r="C1346" s="229"/>
      <c r="D1346" s="229"/>
      <c r="E1346" s="229"/>
      <c r="F1346" s="229"/>
      <c r="G1346" s="229"/>
      <c r="H1346" s="229"/>
      <c r="I1346" s="229"/>
      <c r="J1346" s="229"/>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229"/>
      <c r="AE1346" s="229"/>
      <c r="AF1346" s="229"/>
    </row>
    <row r="1347" spans="1:32">
      <c r="A1347" s="229"/>
      <c r="B1347" s="229"/>
      <c r="C1347" s="229"/>
      <c r="D1347" s="229"/>
      <c r="E1347" s="229"/>
      <c r="F1347" s="229"/>
      <c r="G1347" s="229"/>
      <c r="H1347" s="229"/>
      <c r="I1347" s="229"/>
      <c r="J1347" s="229"/>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229"/>
      <c r="AE1347" s="229"/>
      <c r="AF1347" s="229"/>
    </row>
    <row r="1348" spans="1:32">
      <c r="A1348" s="229"/>
      <c r="B1348" s="229"/>
      <c r="C1348" s="229"/>
      <c r="D1348" s="229"/>
      <c r="E1348" s="229"/>
      <c r="F1348" s="229"/>
      <c r="G1348" s="229"/>
      <c r="H1348" s="229"/>
      <c r="I1348" s="229"/>
      <c r="J1348" s="229"/>
      <c r="K1348" s="229"/>
      <c r="L1348" s="229"/>
      <c r="M1348" s="229"/>
      <c r="N1348" s="229"/>
      <c r="O1348" s="229"/>
      <c r="P1348" s="229"/>
      <c r="Q1348" s="229"/>
      <c r="R1348" s="229"/>
      <c r="S1348" s="229"/>
      <c r="T1348" s="229"/>
      <c r="U1348" s="229"/>
      <c r="V1348" s="229"/>
      <c r="W1348" s="229"/>
      <c r="X1348" s="229"/>
      <c r="Y1348" s="229"/>
      <c r="Z1348" s="229"/>
      <c r="AA1348" s="229"/>
      <c r="AB1348" s="229"/>
      <c r="AC1348" s="229"/>
      <c r="AD1348" s="229"/>
      <c r="AE1348" s="229"/>
      <c r="AF1348" s="229"/>
    </row>
    <row r="1349" spans="1:32">
      <c r="A1349" s="229"/>
      <c r="B1349" s="229"/>
      <c r="C1349" s="229"/>
      <c r="D1349" s="229"/>
      <c r="E1349" s="229"/>
      <c r="F1349" s="229"/>
      <c r="G1349" s="229"/>
      <c r="H1349" s="229"/>
      <c r="I1349" s="229"/>
      <c r="J1349" s="229"/>
      <c r="K1349" s="229"/>
      <c r="L1349" s="229"/>
      <c r="M1349" s="229"/>
      <c r="N1349" s="229"/>
      <c r="O1349" s="229"/>
      <c r="P1349" s="229"/>
      <c r="Q1349" s="229"/>
      <c r="R1349" s="229"/>
      <c r="S1349" s="229"/>
      <c r="T1349" s="229"/>
      <c r="U1349" s="229"/>
      <c r="V1349" s="229"/>
      <c r="W1349" s="229"/>
      <c r="X1349" s="229"/>
      <c r="Y1349" s="229"/>
      <c r="Z1349" s="229"/>
      <c r="AA1349" s="229"/>
      <c r="AB1349" s="229"/>
      <c r="AC1349" s="229"/>
      <c r="AD1349" s="229"/>
      <c r="AE1349" s="229"/>
      <c r="AF1349" s="229"/>
    </row>
    <row r="1350" spans="1:32">
      <c r="A1350" s="229"/>
      <c r="B1350" s="229"/>
      <c r="C1350" s="229"/>
      <c r="D1350" s="229"/>
      <c r="E1350" s="229"/>
      <c r="F1350" s="229"/>
      <c r="G1350" s="229"/>
      <c r="H1350" s="229"/>
      <c r="I1350" s="229"/>
      <c r="J1350" s="229"/>
      <c r="K1350" s="229"/>
      <c r="L1350" s="229"/>
      <c r="M1350" s="229"/>
      <c r="N1350" s="229"/>
      <c r="O1350" s="229"/>
      <c r="P1350" s="229"/>
      <c r="Q1350" s="229"/>
      <c r="R1350" s="229"/>
      <c r="S1350" s="229"/>
      <c r="T1350" s="229"/>
      <c r="U1350" s="229"/>
      <c r="V1350" s="229"/>
      <c r="W1350" s="229"/>
      <c r="X1350" s="229"/>
      <c r="Y1350" s="229"/>
      <c r="Z1350" s="229"/>
      <c r="AA1350" s="229"/>
      <c r="AB1350" s="229"/>
      <c r="AC1350" s="229"/>
      <c r="AD1350" s="229"/>
      <c r="AE1350" s="229"/>
      <c r="AF1350" s="229"/>
    </row>
    <row r="1351" spans="1:32">
      <c r="A1351" s="229"/>
      <c r="B1351" s="229"/>
      <c r="C1351" s="229"/>
      <c r="D1351" s="229"/>
      <c r="E1351" s="229"/>
      <c r="F1351" s="229"/>
      <c r="G1351" s="229"/>
      <c r="H1351" s="229"/>
      <c r="I1351" s="229"/>
      <c r="J1351" s="229"/>
      <c r="K1351" s="229"/>
      <c r="L1351" s="229"/>
      <c r="M1351" s="229"/>
      <c r="N1351" s="229"/>
      <c r="O1351" s="229"/>
      <c r="P1351" s="229"/>
      <c r="Q1351" s="229"/>
      <c r="R1351" s="229"/>
      <c r="S1351" s="229"/>
      <c r="T1351" s="229"/>
      <c r="U1351" s="229"/>
      <c r="V1351" s="229"/>
      <c r="W1351" s="229"/>
      <c r="X1351" s="229"/>
      <c r="Y1351" s="229"/>
      <c r="Z1351" s="229"/>
      <c r="AA1351" s="229"/>
      <c r="AB1351" s="229"/>
      <c r="AC1351" s="229"/>
      <c r="AD1351" s="229"/>
      <c r="AE1351" s="229"/>
      <c r="AF1351" s="229"/>
    </row>
    <row r="1352" spans="1:32">
      <c r="A1352" s="229"/>
      <c r="B1352" s="229"/>
      <c r="C1352" s="229"/>
      <c r="D1352" s="229"/>
      <c r="E1352" s="229"/>
      <c r="F1352" s="229"/>
      <c r="G1352" s="229"/>
      <c r="H1352" s="229"/>
      <c r="I1352" s="229"/>
      <c r="J1352" s="229"/>
      <c r="K1352" s="229"/>
      <c r="L1352" s="229"/>
      <c r="M1352" s="229"/>
      <c r="N1352" s="229"/>
      <c r="O1352" s="229"/>
      <c r="P1352" s="229"/>
      <c r="Q1352" s="229"/>
      <c r="R1352" s="229"/>
      <c r="S1352" s="229"/>
      <c r="T1352" s="229"/>
      <c r="U1352" s="229"/>
      <c r="V1352" s="229"/>
      <c r="W1352" s="229"/>
      <c r="X1352" s="229"/>
      <c r="Y1352" s="229"/>
      <c r="Z1352" s="229"/>
      <c r="AA1352" s="229"/>
      <c r="AB1352" s="229"/>
      <c r="AC1352" s="229"/>
      <c r="AD1352" s="229"/>
      <c r="AE1352" s="229"/>
      <c r="AF1352" s="229"/>
    </row>
    <row r="1353" spans="1:32">
      <c r="A1353" s="229"/>
      <c r="B1353" s="229"/>
      <c r="C1353" s="229"/>
      <c r="D1353" s="229"/>
      <c r="E1353" s="229"/>
      <c r="F1353" s="229"/>
      <c r="G1353" s="229"/>
      <c r="H1353" s="229"/>
      <c r="I1353" s="229"/>
      <c r="J1353" s="229"/>
      <c r="K1353" s="229"/>
      <c r="L1353" s="229"/>
      <c r="M1353" s="229"/>
      <c r="N1353" s="229"/>
      <c r="O1353" s="229"/>
      <c r="P1353" s="229"/>
      <c r="Q1353" s="229"/>
      <c r="R1353" s="229"/>
      <c r="S1353" s="229"/>
      <c r="T1353" s="229"/>
      <c r="U1353" s="229"/>
      <c r="V1353" s="229"/>
      <c r="W1353" s="229"/>
      <c r="X1353" s="229"/>
      <c r="Y1353" s="229"/>
      <c r="Z1353" s="229"/>
      <c r="AA1353" s="229"/>
      <c r="AB1353" s="229"/>
      <c r="AC1353" s="229"/>
      <c r="AD1353" s="229"/>
      <c r="AE1353" s="229"/>
      <c r="AF1353" s="229"/>
    </row>
    <row r="1354" spans="1:32">
      <c r="A1354" s="229"/>
      <c r="B1354" s="229"/>
      <c r="C1354" s="229"/>
      <c r="D1354" s="229"/>
      <c r="E1354" s="229"/>
      <c r="F1354" s="229"/>
      <c r="G1354" s="229"/>
      <c r="H1354" s="229"/>
      <c r="I1354" s="229"/>
      <c r="J1354" s="229"/>
      <c r="K1354" s="229"/>
      <c r="L1354" s="229"/>
      <c r="M1354" s="229"/>
      <c r="N1354" s="229"/>
      <c r="O1354" s="229"/>
      <c r="P1354" s="229"/>
      <c r="Q1354" s="229"/>
      <c r="R1354" s="229"/>
      <c r="S1354" s="229"/>
      <c r="T1354" s="229"/>
      <c r="U1354" s="229"/>
      <c r="V1354" s="229"/>
      <c r="W1354" s="229"/>
      <c r="X1354" s="229"/>
      <c r="Y1354" s="229"/>
      <c r="Z1354" s="229"/>
      <c r="AA1354" s="229"/>
      <c r="AB1354" s="229"/>
      <c r="AC1354" s="229"/>
      <c r="AD1354" s="229"/>
      <c r="AE1354" s="229"/>
      <c r="AF1354" s="229"/>
    </row>
    <row r="1355" spans="1:32">
      <c r="A1355" s="229"/>
      <c r="B1355" s="229"/>
      <c r="C1355" s="229"/>
      <c r="D1355" s="229"/>
      <c r="E1355" s="229"/>
      <c r="F1355" s="229"/>
      <c r="G1355" s="229"/>
      <c r="H1355" s="229"/>
      <c r="I1355" s="229"/>
      <c r="J1355" s="229"/>
      <c r="K1355" s="229"/>
      <c r="L1355" s="229"/>
      <c r="M1355" s="229"/>
      <c r="N1355" s="229"/>
      <c r="O1355" s="229"/>
      <c r="P1355" s="229"/>
      <c r="Q1355" s="229"/>
      <c r="R1355" s="229"/>
      <c r="S1355" s="229"/>
      <c r="T1355" s="229"/>
      <c r="U1355" s="229"/>
      <c r="V1355" s="229"/>
      <c r="W1355" s="229"/>
      <c r="X1355" s="229"/>
      <c r="Y1355" s="229"/>
      <c r="Z1355" s="229"/>
      <c r="AA1355" s="229"/>
      <c r="AB1355" s="229"/>
      <c r="AC1355" s="229"/>
      <c r="AD1355" s="229"/>
      <c r="AE1355" s="229"/>
      <c r="AF1355" s="229"/>
    </row>
    <row r="1356" spans="1:32">
      <c r="A1356" s="229"/>
      <c r="B1356" s="229"/>
      <c r="C1356" s="229"/>
      <c r="D1356" s="229"/>
      <c r="E1356" s="229"/>
      <c r="F1356" s="229"/>
      <c r="G1356" s="229"/>
      <c r="H1356" s="229"/>
      <c r="I1356" s="229"/>
      <c r="J1356" s="229"/>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229"/>
      <c r="AE1356" s="229"/>
      <c r="AF1356" s="229"/>
    </row>
    <row r="1357" spans="1:32">
      <c r="A1357" s="229"/>
      <c r="B1357" s="229"/>
      <c r="C1357" s="229"/>
      <c r="D1357" s="229"/>
      <c r="E1357" s="229"/>
      <c r="F1357" s="229"/>
      <c r="G1357" s="229"/>
      <c r="H1357" s="229"/>
      <c r="I1357" s="229"/>
      <c r="J1357" s="229"/>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229"/>
      <c r="AE1357" s="229"/>
      <c r="AF1357" s="229"/>
    </row>
    <row r="1358" spans="1:32">
      <c r="A1358" s="229"/>
      <c r="B1358" s="229"/>
      <c r="C1358" s="229"/>
      <c r="D1358" s="229"/>
      <c r="E1358" s="229"/>
      <c r="F1358" s="229"/>
      <c r="G1358" s="229"/>
      <c r="H1358" s="229"/>
      <c r="I1358" s="229"/>
      <c r="J1358" s="229"/>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229"/>
      <c r="AE1358" s="229"/>
      <c r="AF1358" s="229"/>
    </row>
    <row r="1359" spans="1:32">
      <c r="A1359" s="229"/>
      <c r="B1359" s="229"/>
      <c r="C1359" s="229"/>
      <c r="D1359" s="229"/>
      <c r="E1359" s="229"/>
      <c r="F1359" s="229"/>
      <c r="G1359" s="229"/>
      <c r="H1359" s="229"/>
      <c r="I1359" s="229"/>
      <c r="J1359" s="229"/>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229"/>
      <c r="AE1359" s="229"/>
      <c r="AF1359" s="229"/>
    </row>
    <row r="1360" spans="1:32">
      <c r="A1360" s="229"/>
      <c r="B1360" s="229"/>
      <c r="C1360" s="229"/>
      <c r="D1360" s="229"/>
      <c r="E1360" s="229"/>
      <c r="F1360" s="229"/>
      <c r="G1360" s="229"/>
      <c r="H1360" s="229"/>
      <c r="I1360" s="229"/>
      <c r="J1360" s="229"/>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row>
    <row r="1361" spans="1:32">
      <c r="A1361" s="229"/>
      <c r="B1361" s="229"/>
      <c r="C1361" s="229"/>
      <c r="D1361" s="229"/>
      <c r="E1361" s="229"/>
      <c r="F1361" s="229"/>
      <c r="G1361" s="229"/>
      <c r="H1361" s="229"/>
      <c r="I1361" s="229"/>
      <c r="J1361" s="229"/>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229"/>
      <c r="AE1361" s="229"/>
      <c r="AF1361" s="229"/>
    </row>
    <row r="1362" spans="1:32">
      <c r="A1362" s="229"/>
      <c r="B1362" s="229"/>
      <c r="C1362" s="229"/>
      <c r="D1362" s="229"/>
      <c r="E1362" s="229"/>
      <c r="F1362" s="229"/>
      <c r="G1362" s="229"/>
      <c r="H1362" s="229"/>
      <c r="I1362" s="229"/>
      <c r="J1362" s="229"/>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229"/>
      <c r="AE1362" s="229"/>
      <c r="AF1362" s="229"/>
    </row>
    <row r="1363" spans="1:32">
      <c r="A1363" s="229"/>
      <c r="B1363" s="229"/>
      <c r="C1363" s="229"/>
      <c r="D1363" s="229"/>
      <c r="E1363" s="229"/>
      <c r="F1363" s="229"/>
      <c r="G1363" s="229"/>
      <c r="H1363" s="229"/>
      <c r="I1363" s="229"/>
      <c r="J1363" s="229"/>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229"/>
      <c r="AE1363" s="229"/>
      <c r="AF1363" s="229"/>
    </row>
    <row r="1364" spans="1:32">
      <c r="A1364" s="229"/>
      <c r="B1364" s="229"/>
      <c r="C1364" s="229"/>
      <c r="D1364" s="229"/>
      <c r="E1364" s="229"/>
      <c r="F1364" s="229"/>
      <c r="G1364" s="229"/>
      <c r="H1364" s="229"/>
      <c r="I1364" s="229"/>
      <c r="J1364" s="229"/>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229"/>
      <c r="AE1364" s="229"/>
      <c r="AF1364" s="229"/>
    </row>
    <row r="1365" spans="1:32">
      <c r="A1365" s="229"/>
      <c r="B1365" s="229"/>
      <c r="C1365" s="229"/>
      <c r="D1365" s="229"/>
      <c r="E1365" s="229"/>
      <c r="F1365" s="229"/>
      <c r="G1365" s="229"/>
      <c r="H1365" s="229"/>
      <c r="I1365" s="229"/>
      <c r="J1365" s="229"/>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229"/>
      <c r="AE1365" s="229"/>
      <c r="AF1365" s="229"/>
    </row>
    <row r="1366" spans="1:32">
      <c r="A1366" s="229"/>
      <c r="B1366" s="229"/>
      <c r="C1366" s="229"/>
      <c r="D1366" s="229"/>
      <c r="E1366" s="229"/>
      <c r="F1366" s="229"/>
      <c r="G1366" s="229"/>
      <c r="H1366" s="229"/>
      <c r="I1366" s="229"/>
      <c r="J1366" s="229"/>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229"/>
      <c r="AE1366" s="229"/>
      <c r="AF1366" s="229"/>
    </row>
    <row r="1367" spans="1:32">
      <c r="A1367" s="229"/>
      <c r="B1367" s="229"/>
      <c r="C1367" s="229"/>
      <c r="D1367" s="229"/>
      <c r="E1367" s="229"/>
      <c r="F1367" s="229"/>
      <c r="G1367" s="229"/>
      <c r="H1367" s="229"/>
      <c r="I1367" s="229"/>
      <c r="J1367" s="229"/>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229"/>
      <c r="AE1367" s="229"/>
      <c r="AF1367" s="229"/>
    </row>
    <row r="1368" spans="1:32">
      <c r="A1368" s="229"/>
      <c r="B1368" s="229"/>
      <c r="C1368" s="229"/>
      <c r="D1368" s="229"/>
      <c r="E1368" s="229"/>
      <c r="F1368" s="229"/>
      <c r="G1368" s="229"/>
      <c r="H1368" s="229"/>
      <c r="I1368" s="229"/>
      <c r="J1368" s="229"/>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229"/>
      <c r="AE1368" s="229"/>
      <c r="AF1368" s="229"/>
    </row>
    <row r="1369" spans="1:32">
      <c r="A1369" s="229"/>
      <c r="B1369" s="229"/>
      <c r="C1369" s="229"/>
      <c r="D1369" s="229"/>
      <c r="E1369" s="229"/>
      <c r="F1369" s="229"/>
      <c r="G1369" s="229"/>
      <c r="H1369" s="229"/>
      <c r="I1369" s="229"/>
      <c r="J1369" s="229"/>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229"/>
      <c r="AE1369" s="229"/>
      <c r="AF1369" s="229"/>
    </row>
    <row r="1370" spans="1:32">
      <c r="A1370" s="229"/>
      <c r="B1370" s="229"/>
      <c r="C1370" s="229"/>
      <c r="D1370" s="229"/>
      <c r="E1370" s="229"/>
      <c r="F1370" s="229"/>
      <c r="G1370" s="229"/>
      <c r="H1370" s="229"/>
      <c r="I1370" s="229"/>
      <c r="J1370" s="229"/>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229"/>
      <c r="AE1370" s="229"/>
      <c r="AF1370" s="229"/>
    </row>
    <row r="1371" spans="1:32">
      <c r="A1371" s="229"/>
      <c r="B1371" s="229"/>
      <c r="C1371" s="229"/>
      <c r="D1371" s="229"/>
      <c r="E1371" s="229"/>
      <c r="F1371" s="229"/>
      <c r="G1371" s="229"/>
      <c r="H1371" s="229"/>
      <c r="I1371" s="229"/>
      <c r="J1371" s="229"/>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229"/>
      <c r="AE1371" s="229"/>
      <c r="AF1371" s="229"/>
    </row>
    <row r="1372" spans="1:32">
      <c r="A1372" s="229"/>
      <c r="B1372" s="229"/>
      <c r="C1372" s="229"/>
      <c r="D1372" s="229"/>
      <c r="E1372" s="229"/>
      <c r="F1372" s="229"/>
      <c r="G1372" s="229"/>
      <c r="H1372" s="229"/>
      <c r="I1372" s="229"/>
      <c r="J1372" s="229"/>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229"/>
      <c r="AE1372" s="229"/>
      <c r="AF1372" s="229"/>
    </row>
    <row r="1373" spans="1:32">
      <c r="A1373" s="229"/>
      <c r="B1373" s="229"/>
      <c r="C1373" s="229"/>
      <c r="D1373" s="229"/>
      <c r="E1373" s="229"/>
      <c r="F1373" s="229"/>
      <c r="G1373" s="229"/>
      <c r="H1373" s="229"/>
      <c r="I1373" s="229"/>
      <c r="J1373" s="229"/>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229"/>
      <c r="AE1373" s="229"/>
      <c r="AF1373" s="229"/>
    </row>
    <row r="1374" spans="1:32">
      <c r="A1374" s="229"/>
      <c r="B1374" s="229"/>
      <c r="C1374" s="229"/>
      <c r="D1374" s="229"/>
      <c r="E1374" s="229"/>
      <c r="F1374" s="229"/>
      <c r="G1374" s="229"/>
      <c r="H1374" s="229"/>
      <c r="I1374" s="229"/>
      <c r="J1374" s="229"/>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229"/>
      <c r="AE1374" s="229"/>
      <c r="AF1374" s="229"/>
    </row>
    <row r="1375" spans="1:32">
      <c r="A1375" s="229"/>
      <c r="B1375" s="229"/>
      <c r="C1375" s="229"/>
      <c r="D1375" s="229"/>
      <c r="E1375" s="229"/>
      <c r="F1375" s="229"/>
      <c r="G1375" s="229"/>
      <c r="H1375" s="229"/>
      <c r="I1375" s="229"/>
      <c r="J1375" s="229"/>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229"/>
      <c r="AE1375" s="229"/>
      <c r="AF1375" s="229"/>
    </row>
    <row r="1376" spans="1:32">
      <c r="A1376" s="229"/>
      <c r="B1376" s="229"/>
      <c r="C1376" s="229"/>
      <c r="D1376" s="229"/>
      <c r="E1376" s="229"/>
      <c r="F1376" s="229"/>
      <c r="G1376" s="229"/>
      <c r="H1376" s="229"/>
      <c r="I1376" s="229"/>
      <c r="J1376" s="229"/>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229"/>
      <c r="AE1376" s="229"/>
      <c r="AF1376" s="229"/>
    </row>
    <row r="1377" spans="1:32">
      <c r="A1377" s="229"/>
      <c r="B1377" s="229"/>
      <c r="C1377" s="229"/>
      <c r="D1377" s="229"/>
      <c r="E1377" s="229"/>
      <c r="F1377" s="229"/>
      <c r="G1377" s="229"/>
      <c r="H1377" s="229"/>
      <c r="I1377" s="229"/>
      <c r="J1377" s="229"/>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c r="AF1377" s="229"/>
    </row>
    <row r="1378" spans="1:32">
      <c r="A1378" s="229"/>
      <c r="B1378" s="229"/>
      <c r="C1378" s="229"/>
      <c r="D1378" s="229"/>
      <c r="E1378" s="229"/>
      <c r="F1378" s="229"/>
      <c r="G1378" s="229"/>
      <c r="H1378" s="229"/>
      <c r="I1378" s="229"/>
      <c r="J1378" s="229"/>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229"/>
      <c r="AE1378" s="229"/>
      <c r="AF1378" s="229"/>
    </row>
    <row r="1379" spans="1:32">
      <c r="A1379" s="229"/>
      <c r="B1379" s="229"/>
      <c r="C1379" s="229"/>
      <c r="D1379" s="229"/>
      <c r="E1379" s="229"/>
      <c r="F1379" s="229"/>
      <c r="G1379" s="229"/>
      <c r="H1379" s="229"/>
      <c r="I1379" s="229"/>
      <c r="J1379" s="229"/>
      <c r="K1379" s="229"/>
      <c r="L1379" s="229"/>
      <c r="M1379" s="229"/>
      <c r="N1379" s="229"/>
      <c r="O1379" s="229"/>
      <c r="P1379" s="229"/>
      <c r="Q1379" s="229"/>
      <c r="R1379" s="229"/>
      <c r="S1379" s="229"/>
      <c r="T1379" s="229"/>
      <c r="U1379" s="229"/>
      <c r="V1379" s="229"/>
      <c r="W1379" s="229"/>
      <c r="X1379" s="229"/>
      <c r="Y1379" s="229"/>
      <c r="Z1379" s="229"/>
      <c r="AA1379" s="229"/>
      <c r="AB1379" s="229"/>
      <c r="AC1379" s="229"/>
      <c r="AD1379" s="229"/>
      <c r="AE1379" s="229"/>
      <c r="AF1379" s="229"/>
    </row>
    <row r="1380" spans="1:32">
      <c r="A1380" s="229"/>
      <c r="B1380" s="229"/>
      <c r="C1380" s="229"/>
      <c r="D1380" s="229"/>
      <c r="E1380" s="229"/>
      <c r="F1380" s="229"/>
      <c r="G1380" s="229"/>
      <c r="H1380" s="229"/>
      <c r="I1380" s="229"/>
      <c r="J1380" s="229"/>
      <c r="K1380" s="229"/>
      <c r="L1380" s="229"/>
      <c r="M1380" s="229"/>
      <c r="N1380" s="229"/>
      <c r="O1380" s="229"/>
      <c r="P1380" s="229"/>
      <c r="Q1380" s="229"/>
      <c r="R1380" s="229"/>
      <c r="S1380" s="229"/>
      <c r="T1380" s="229"/>
      <c r="U1380" s="229"/>
      <c r="V1380" s="229"/>
      <c r="W1380" s="229"/>
      <c r="X1380" s="229"/>
      <c r="Y1380" s="229"/>
      <c r="Z1380" s="229"/>
      <c r="AA1380" s="229"/>
      <c r="AB1380" s="229"/>
      <c r="AC1380" s="229"/>
      <c r="AD1380" s="229"/>
      <c r="AE1380" s="229"/>
      <c r="AF1380" s="229"/>
    </row>
    <row r="1381" spans="1:32">
      <c r="A1381" s="229"/>
      <c r="B1381" s="229"/>
      <c r="C1381" s="229"/>
      <c r="D1381" s="229"/>
      <c r="E1381" s="229"/>
      <c r="F1381" s="229"/>
      <c r="G1381" s="229"/>
      <c r="H1381" s="229"/>
      <c r="I1381" s="229"/>
      <c r="J1381" s="229"/>
      <c r="K1381" s="229"/>
      <c r="L1381" s="229"/>
      <c r="M1381" s="229"/>
      <c r="N1381" s="229"/>
      <c r="O1381" s="229"/>
      <c r="P1381" s="229"/>
      <c r="Q1381" s="229"/>
      <c r="R1381" s="229"/>
      <c r="S1381" s="229"/>
      <c r="T1381" s="229"/>
      <c r="U1381" s="229"/>
      <c r="V1381" s="229"/>
      <c r="W1381" s="229"/>
      <c r="X1381" s="229"/>
      <c r="Y1381" s="229"/>
      <c r="Z1381" s="229"/>
      <c r="AA1381" s="229"/>
      <c r="AB1381" s="229"/>
      <c r="AC1381" s="229"/>
      <c r="AD1381" s="229"/>
      <c r="AE1381" s="229"/>
      <c r="AF1381" s="229"/>
    </row>
    <row r="1382" spans="1:32">
      <c r="A1382" s="229"/>
      <c r="B1382" s="229"/>
      <c r="C1382" s="229"/>
      <c r="D1382" s="229"/>
      <c r="E1382" s="229"/>
      <c r="F1382" s="229"/>
      <c r="G1382" s="229"/>
      <c r="H1382" s="229"/>
      <c r="I1382" s="229"/>
      <c r="J1382" s="229"/>
      <c r="K1382" s="229"/>
      <c r="L1382" s="229"/>
      <c r="M1382" s="229"/>
      <c r="N1382" s="229"/>
      <c r="O1382" s="229"/>
      <c r="P1382" s="229"/>
      <c r="Q1382" s="229"/>
      <c r="R1382" s="229"/>
      <c r="S1382" s="229"/>
      <c r="T1382" s="229"/>
      <c r="U1382" s="229"/>
      <c r="V1382" s="229"/>
      <c r="W1382" s="229"/>
      <c r="X1382" s="229"/>
      <c r="Y1382" s="229"/>
      <c r="Z1382" s="229"/>
      <c r="AA1382" s="229"/>
      <c r="AB1382" s="229"/>
      <c r="AC1382" s="229"/>
      <c r="AD1382" s="229"/>
      <c r="AE1382" s="229"/>
      <c r="AF1382" s="229"/>
    </row>
    <row r="1383" spans="1:32">
      <c r="A1383" s="229"/>
      <c r="B1383" s="229"/>
      <c r="C1383" s="229"/>
      <c r="D1383" s="229"/>
      <c r="E1383" s="229"/>
      <c r="F1383" s="229"/>
      <c r="G1383" s="229"/>
      <c r="H1383" s="229"/>
      <c r="I1383" s="229"/>
      <c r="J1383" s="229"/>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229"/>
      <c r="AE1383" s="229"/>
      <c r="AF1383" s="229"/>
    </row>
    <row r="1384" spans="1:32">
      <c r="A1384" s="229"/>
      <c r="B1384" s="229"/>
      <c r="C1384" s="229"/>
      <c r="D1384" s="229"/>
      <c r="E1384" s="229"/>
      <c r="F1384" s="229"/>
      <c r="G1384" s="229"/>
      <c r="H1384" s="229"/>
      <c r="I1384" s="229"/>
      <c r="J1384" s="229"/>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229"/>
      <c r="AE1384" s="229"/>
      <c r="AF1384" s="229"/>
    </row>
    <row r="1385" spans="1:32">
      <c r="A1385" s="229"/>
      <c r="B1385" s="229"/>
      <c r="C1385" s="229"/>
      <c r="D1385" s="229"/>
      <c r="E1385" s="229"/>
      <c r="F1385" s="229"/>
      <c r="G1385" s="229"/>
      <c r="H1385" s="229"/>
      <c r="I1385" s="229"/>
      <c r="J1385" s="229"/>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229"/>
      <c r="AE1385" s="229"/>
      <c r="AF1385" s="229"/>
    </row>
    <row r="1386" spans="1:32">
      <c r="A1386" s="229"/>
      <c r="B1386" s="229"/>
      <c r="C1386" s="229"/>
      <c r="D1386" s="229"/>
      <c r="E1386" s="229"/>
      <c r="F1386" s="229"/>
      <c r="G1386" s="229"/>
      <c r="H1386" s="229"/>
      <c r="I1386" s="229"/>
      <c r="J1386" s="229"/>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229"/>
      <c r="AE1386" s="229"/>
      <c r="AF1386" s="229"/>
    </row>
    <row r="1387" spans="1:32">
      <c r="A1387" s="229"/>
      <c r="B1387" s="229"/>
      <c r="C1387" s="229"/>
      <c r="D1387" s="229"/>
      <c r="E1387" s="229"/>
      <c r="F1387" s="229"/>
      <c r="G1387" s="229"/>
      <c r="H1387" s="229"/>
      <c r="I1387" s="229"/>
      <c r="J1387" s="229"/>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c r="AF1387" s="229"/>
    </row>
    <row r="1388" spans="1:32">
      <c r="A1388" s="229"/>
      <c r="B1388" s="229"/>
      <c r="C1388" s="229"/>
      <c r="D1388" s="229"/>
      <c r="E1388" s="229"/>
      <c r="F1388" s="229"/>
      <c r="G1388" s="229"/>
      <c r="H1388" s="229"/>
      <c r="I1388" s="229"/>
      <c r="J1388" s="229"/>
      <c r="K1388" s="229"/>
      <c r="L1388" s="229"/>
      <c r="M1388" s="229"/>
      <c r="N1388" s="229"/>
      <c r="O1388" s="229"/>
      <c r="P1388" s="229"/>
      <c r="Q1388" s="229"/>
      <c r="R1388" s="229"/>
      <c r="S1388" s="229"/>
      <c r="T1388" s="229"/>
      <c r="U1388" s="229"/>
      <c r="V1388" s="229"/>
      <c r="W1388" s="229"/>
      <c r="X1388" s="229"/>
      <c r="Y1388" s="229"/>
      <c r="Z1388" s="229"/>
      <c r="AA1388" s="229"/>
      <c r="AB1388" s="229"/>
      <c r="AC1388" s="229"/>
      <c r="AD1388" s="229"/>
      <c r="AE1388" s="229"/>
      <c r="AF1388" s="229"/>
    </row>
    <row r="1389" spans="1:32">
      <c r="A1389" s="229"/>
      <c r="B1389" s="229"/>
      <c r="C1389" s="229"/>
      <c r="D1389" s="229"/>
      <c r="E1389" s="229"/>
      <c r="F1389" s="229"/>
      <c r="G1389" s="229"/>
      <c r="H1389" s="229"/>
      <c r="I1389" s="229"/>
      <c r="J1389" s="229"/>
      <c r="K1389" s="229"/>
      <c r="L1389" s="229"/>
      <c r="M1389" s="229"/>
      <c r="N1389" s="229"/>
      <c r="O1389" s="229"/>
      <c r="P1389" s="229"/>
      <c r="Q1389" s="229"/>
      <c r="R1389" s="229"/>
      <c r="S1389" s="229"/>
      <c r="T1389" s="229"/>
      <c r="U1389" s="229"/>
      <c r="V1389" s="229"/>
      <c r="W1389" s="229"/>
      <c r="X1389" s="229"/>
      <c r="Y1389" s="229"/>
      <c r="Z1389" s="229"/>
      <c r="AA1389" s="229"/>
      <c r="AB1389" s="229"/>
      <c r="AC1389" s="229"/>
      <c r="AD1389" s="229"/>
      <c r="AE1389" s="229"/>
      <c r="AF1389" s="229"/>
    </row>
    <row r="1390" spans="1:32">
      <c r="A1390" s="229"/>
      <c r="B1390" s="229"/>
      <c r="C1390" s="229"/>
      <c r="D1390" s="229"/>
      <c r="E1390" s="229"/>
      <c r="F1390" s="229"/>
      <c r="G1390" s="229"/>
      <c r="H1390" s="229"/>
      <c r="I1390" s="229"/>
      <c r="J1390" s="229"/>
      <c r="K1390" s="229"/>
      <c r="L1390" s="229"/>
      <c r="M1390" s="229"/>
      <c r="N1390" s="229"/>
      <c r="O1390" s="229"/>
      <c r="P1390" s="229"/>
      <c r="Q1390" s="229"/>
      <c r="R1390" s="229"/>
      <c r="S1390" s="229"/>
      <c r="T1390" s="229"/>
      <c r="U1390" s="229"/>
      <c r="V1390" s="229"/>
      <c r="W1390" s="229"/>
      <c r="X1390" s="229"/>
      <c r="Y1390" s="229"/>
      <c r="Z1390" s="229"/>
      <c r="AA1390" s="229"/>
      <c r="AB1390" s="229"/>
      <c r="AC1390" s="229"/>
      <c r="AD1390" s="229"/>
      <c r="AE1390" s="229"/>
      <c r="AF1390" s="229"/>
    </row>
    <row r="1391" spans="1:32">
      <c r="A1391" s="229"/>
      <c r="B1391" s="229"/>
      <c r="C1391" s="229"/>
      <c r="D1391" s="229"/>
      <c r="E1391" s="229"/>
      <c r="F1391" s="229"/>
      <c r="G1391" s="229"/>
      <c r="H1391" s="229"/>
      <c r="I1391" s="229"/>
      <c r="J1391" s="229"/>
      <c r="K1391" s="229"/>
      <c r="L1391" s="229"/>
      <c r="M1391" s="229"/>
      <c r="N1391" s="229"/>
      <c r="O1391" s="229"/>
      <c r="P1391" s="229"/>
      <c r="Q1391" s="229"/>
      <c r="R1391" s="229"/>
      <c r="S1391" s="229"/>
      <c r="T1391" s="229"/>
      <c r="U1391" s="229"/>
      <c r="V1391" s="229"/>
      <c r="W1391" s="229"/>
      <c r="X1391" s="229"/>
      <c r="Y1391" s="229"/>
      <c r="Z1391" s="229"/>
      <c r="AA1391" s="229"/>
      <c r="AB1391" s="229"/>
      <c r="AC1391" s="229"/>
      <c r="AD1391" s="229"/>
      <c r="AE1391" s="229"/>
      <c r="AF1391" s="229"/>
    </row>
    <row r="1392" spans="1:32">
      <c r="A1392" s="229"/>
      <c r="B1392" s="229"/>
      <c r="C1392" s="229"/>
      <c r="D1392" s="229"/>
      <c r="E1392" s="229"/>
      <c r="F1392" s="229"/>
      <c r="G1392" s="229"/>
      <c r="H1392" s="229"/>
      <c r="I1392" s="229"/>
      <c r="J1392" s="229"/>
      <c r="K1392" s="229"/>
      <c r="L1392" s="229"/>
      <c r="M1392" s="229"/>
      <c r="N1392" s="229"/>
      <c r="O1392" s="229"/>
      <c r="P1392" s="229"/>
      <c r="Q1392" s="229"/>
      <c r="R1392" s="229"/>
      <c r="S1392" s="229"/>
      <c r="T1392" s="229"/>
      <c r="U1392" s="229"/>
      <c r="V1392" s="229"/>
      <c r="W1392" s="229"/>
      <c r="X1392" s="229"/>
      <c r="Y1392" s="229"/>
      <c r="Z1392" s="229"/>
      <c r="AA1392" s="229"/>
      <c r="AB1392" s="229"/>
      <c r="AC1392" s="229"/>
      <c r="AD1392" s="229"/>
      <c r="AE1392" s="229"/>
      <c r="AF1392" s="229"/>
    </row>
    <row r="1393" spans="1:32">
      <c r="A1393" s="229"/>
      <c r="B1393" s="229"/>
      <c r="C1393" s="229"/>
      <c r="D1393" s="229"/>
      <c r="E1393" s="229"/>
      <c r="F1393" s="229"/>
      <c r="G1393" s="229"/>
      <c r="H1393" s="229"/>
      <c r="I1393" s="229"/>
      <c r="J1393" s="229"/>
      <c r="K1393" s="229"/>
      <c r="L1393" s="229"/>
      <c r="M1393" s="229"/>
      <c r="N1393" s="229"/>
      <c r="O1393" s="229"/>
      <c r="P1393" s="229"/>
      <c r="Q1393" s="229"/>
      <c r="R1393" s="229"/>
      <c r="S1393" s="229"/>
      <c r="T1393" s="229"/>
      <c r="U1393" s="229"/>
      <c r="V1393" s="229"/>
      <c r="W1393" s="229"/>
      <c r="X1393" s="229"/>
      <c r="Y1393" s="229"/>
      <c r="Z1393" s="229"/>
      <c r="AA1393" s="229"/>
      <c r="AB1393" s="229"/>
      <c r="AC1393" s="229"/>
      <c r="AD1393" s="229"/>
      <c r="AE1393" s="229"/>
      <c r="AF1393" s="229"/>
    </row>
    <row r="1394" spans="1:32">
      <c r="A1394" s="229"/>
      <c r="B1394" s="229"/>
      <c r="C1394" s="229"/>
      <c r="D1394" s="229"/>
      <c r="E1394" s="229"/>
      <c r="F1394" s="229"/>
      <c r="G1394" s="229"/>
      <c r="H1394" s="229"/>
      <c r="I1394" s="229"/>
      <c r="J1394" s="229"/>
      <c r="K1394" s="229"/>
      <c r="L1394" s="229"/>
      <c r="M1394" s="229"/>
      <c r="N1394" s="229"/>
      <c r="O1394" s="229"/>
      <c r="P1394" s="229"/>
      <c r="Q1394" s="229"/>
      <c r="R1394" s="229"/>
      <c r="S1394" s="229"/>
      <c r="T1394" s="229"/>
      <c r="U1394" s="229"/>
      <c r="V1394" s="229"/>
      <c r="W1394" s="229"/>
      <c r="X1394" s="229"/>
      <c r="Y1394" s="229"/>
      <c r="Z1394" s="229"/>
      <c r="AA1394" s="229"/>
      <c r="AB1394" s="229"/>
      <c r="AC1394" s="229"/>
      <c r="AD1394" s="229"/>
      <c r="AE1394" s="229"/>
      <c r="AF1394" s="229"/>
    </row>
    <row r="1395" spans="1:32">
      <c r="A1395" s="229"/>
      <c r="B1395" s="229"/>
      <c r="C1395" s="229"/>
      <c r="D1395" s="229"/>
      <c r="E1395" s="229"/>
      <c r="F1395" s="229"/>
      <c r="G1395" s="229"/>
      <c r="H1395" s="229"/>
      <c r="I1395" s="229"/>
      <c r="J1395" s="229"/>
      <c r="K1395" s="229"/>
      <c r="L1395" s="229"/>
      <c r="M1395" s="229"/>
      <c r="N1395" s="229"/>
      <c r="O1395" s="229"/>
      <c r="P1395" s="229"/>
      <c r="Q1395" s="229"/>
      <c r="R1395" s="229"/>
      <c r="S1395" s="229"/>
      <c r="T1395" s="229"/>
      <c r="U1395" s="229"/>
      <c r="V1395" s="229"/>
      <c r="W1395" s="229"/>
      <c r="X1395" s="229"/>
      <c r="Y1395" s="229"/>
      <c r="Z1395" s="229"/>
      <c r="AA1395" s="229"/>
      <c r="AB1395" s="229"/>
      <c r="AC1395" s="229"/>
      <c r="AD1395" s="229"/>
      <c r="AE1395" s="229"/>
      <c r="AF1395" s="229"/>
    </row>
    <row r="1396" spans="1:32">
      <c r="A1396" s="229"/>
      <c r="B1396" s="229"/>
      <c r="C1396" s="229"/>
      <c r="D1396" s="229"/>
      <c r="E1396" s="229"/>
      <c r="F1396" s="229"/>
      <c r="G1396" s="229"/>
      <c r="H1396" s="229"/>
      <c r="I1396" s="229"/>
      <c r="J1396" s="229"/>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229"/>
      <c r="AE1396" s="229"/>
      <c r="AF1396" s="229"/>
    </row>
    <row r="1397" spans="1:32">
      <c r="A1397" s="229"/>
      <c r="B1397" s="229"/>
      <c r="C1397" s="229"/>
      <c r="D1397" s="229"/>
      <c r="E1397" s="229"/>
      <c r="F1397" s="229"/>
      <c r="G1397" s="229"/>
      <c r="H1397" s="229"/>
      <c r="I1397" s="229"/>
      <c r="J1397" s="229"/>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229"/>
      <c r="AE1397" s="229"/>
      <c r="AF1397" s="229"/>
    </row>
    <row r="1398" spans="1:32">
      <c r="A1398" s="229"/>
      <c r="B1398" s="229"/>
      <c r="C1398" s="229"/>
      <c r="D1398" s="229"/>
      <c r="E1398" s="229"/>
      <c r="F1398" s="229"/>
      <c r="G1398" s="229"/>
      <c r="H1398" s="229"/>
      <c r="I1398" s="229"/>
      <c r="J1398" s="229"/>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229"/>
      <c r="AE1398" s="229"/>
      <c r="AF1398" s="229"/>
    </row>
    <row r="1399" spans="1:32">
      <c r="A1399" s="229"/>
      <c r="B1399" s="229"/>
      <c r="C1399" s="229"/>
      <c r="D1399" s="229"/>
      <c r="E1399" s="229"/>
      <c r="F1399" s="229"/>
      <c r="G1399" s="229"/>
      <c r="H1399" s="229"/>
      <c r="I1399" s="229"/>
      <c r="J1399" s="229"/>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229"/>
      <c r="AE1399" s="229"/>
      <c r="AF1399" s="229"/>
    </row>
    <row r="1400" spans="1:32">
      <c r="A1400" s="229"/>
      <c r="B1400" s="229"/>
      <c r="C1400" s="229"/>
      <c r="D1400" s="229"/>
      <c r="E1400" s="229"/>
      <c r="F1400" s="229"/>
      <c r="G1400" s="229"/>
      <c r="H1400" s="229"/>
      <c r="I1400" s="229"/>
      <c r="J1400" s="229"/>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229"/>
      <c r="AE1400" s="229"/>
      <c r="AF1400" s="229"/>
    </row>
    <row r="1401" spans="1:32">
      <c r="A1401" s="229"/>
      <c r="B1401" s="229"/>
      <c r="C1401" s="229"/>
      <c r="D1401" s="229"/>
      <c r="E1401" s="229"/>
      <c r="F1401" s="229"/>
      <c r="G1401" s="229"/>
      <c r="H1401" s="229"/>
      <c r="I1401" s="229"/>
      <c r="J1401" s="229"/>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row>
    <row r="1402" spans="1:32">
      <c r="A1402" s="229"/>
      <c r="B1402" s="229"/>
      <c r="C1402" s="229"/>
      <c r="D1402" s="229"/>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row>
    <row r="1403" spans="1:32">
      <c r="A1403" s="229"/>
      <c r="B1403" s="229"/>
      <c r="C1403" s="229"/>
      <c r="D1403" s="229"/>
      <c r="E1403" s="229"/>
      <c r="F1403" s="229"/>
      <c r="G1403" s="229"/>
      <c r="H1403" s="229"/>
      <c r="I1403" s="229"/>
      <c r="J1403" s="229"/>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row>
    <row r="1404" spans="1:32">
      <c r="A1404" s="229"/>
      <c r="B1404" s="229"/>
      <c r="C1404" s="229"/>
      <c r="D1404" s="229"/>
      <c r="E1404" s="229"/>
      <c r="F1404" s="229"/>
      <c r="G1404" s="229"/>
      <c r="H1404" s="229"/>
      <c r="I1404" s="229"/>
      <c r="J1404" s="229"/>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row>
    <row r="1405" spans="1:32">
      <c r="A1405" s="229"/>
      <c r="B1405" s="229"/>
      <c r="C1405" s="229"/>
      <c r="D1405" s="229"/>
      <c r="E1405" s="229"/>
      <c r="F1405" s="229"/>
      <c r="G1405" s="229"/>
      <c r="H1405" s="229"/>
      <c r="I1405" s="229"/>
      <c r="J1405" s="229"/>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229"/>
      <c r="AE1405" s="229"/>
      <c r="AF1405" s="229"/>
    </row>
    <row r="1406" spans="1:32">
      <c r="A1406" s="229"/>
      <c r="B1406" s="229"/>
      <c r="C1406" s="229"/>
      <c r="D1406" s="229"/>
      <c r="E1406" s="229"/>
      <c r="F1406" s="229"/>
      <c r="G1406" s="229"/>
      <c r="H1406" s="229"/>
      <c r="I1406" s="229"/>
      <c r="J1406" s="229"/>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229"/>
      <c r="AE1406" s="229"/>
      <c r="AF1406" s="229"/>
    </row>
    <row r="1407" spans="1:32">
      <c r="A1407" s="229"/>
      <c r="B1407" s="229"/>
      <c r="C1407" s="229"/>
      <c r="D1407" s="229"/>
      <c r="E1407" s="229"/>
      <c r="F1407" s="229"/>
      <c r="G1407" s="229"/>
      <c r="H1407" s="229"/>
      <c r="I1407" s="229"/>
      <c r="J1407" s="229"/>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229"/>
      <c r="AE1407" s="229"/>
      <c r="AF1407" s="229"/>
    </row>
    <row r="1408" spans="1:32">
      <c r="A1408" s="229"/>
      <c r="B1408" s="229"/>
      <c r="C1408" s="229"/>
      <c r="D1408" s="229"/>
      <c r="E1408" s="229"/>
      <c r="F1408" s="229"/>
      <c r="G1408" s="229"/>
      <c r="H1408" s="229"/>
      <c r="I1408" s="229"/>
      <c r="J1408" s="229"/>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229"/>
      <c r="AE1408" s="229"/>
      <c r="AF1408" s="229"/>
    </row>
    <row r="1409" spans="1:32">
      <c r="A1409" s="229"/>
      <c r="B1409" s="229"/>
      <c r="C1409" s="229"/>
      <c r="D1409" s="229"/>
      <c r="E1409" s="229"/>
      <c r="F1409" s="229"/>
      <c r="G1409" s="229"/>
      <c r="H1409" s="229"/>
      <c r="I1409" s="229"/>
      <c r="J1409" s="229"/>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229"/>
      <c r="AE1409" s="229"/>
      <c r="AF1409" s="229"/>
    </row>
    <row r="1410" spans="1:32">
      <c r="A1410" s="229"/>
      <c r="B1410" s="229"/>
      <c r="C1410" s="229"/>
      <c r="D1410" s="229"/>
      <c r="E1410" s="229"/>
      <c r="F1410" s="229"/>
      <c r="G1410" s="229"/>
      <c r="H1410" s="229"/>
      <c r="I1410" s="229"/>
      <c r="J1410" s="229"/>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row>
    <row r="1411" spans="1:32">
      <c r="A1411" s="229"/>
      <c r="B1411" s="229"/>
      <c r="C1411" s="229"/>
      <c r="D1411" s="229"/>
      <c r="E1411" s="229"/>
      <c r="F1411" s="229"/>
      <c r="G1411" s="229"/>
      <c r="H1411" s="229"/>
      <c r="I1411" s="229"/>
      <c r="J1411" s="229"/>
      <c r="K1411" s="229"/>
      <c r="L1411" s="229"/>
      <c r="M1411" s="229"/>
      <c r="N1411" s="229"/>
      <c r="O1411" s="229"/>
      <c r="P1411" s="229"/>
      <c r="Q1411" s="229"/>
      <c r="R1411" s="229"/>
      <c r="S1411" s="229"/>
      <c r="T1411" s="229"/>
      <c r="U1411" s="229"/>
      <c r="V1411" s="229"/>
      <c r="W1411" s="229"/>
      <c r="X1411" s="229"/>
      <c r="Y1411" s="229"/>
      <c r="Z1411" s="229"/>
      <c r="AA1411" s="229"/>
      <c r="AB1411" s="229"/>
      <c r="AC1411" s="229"/>
      <c r="AD1411" s="229"/>
      <c r="AE1411" s="229"/>
      <c r="AF1411" s="229"/>
    </row>
    <row r="1412" spans="1:32">
      <c r="A1412" s="229"/>
      <c r="B1412" s="229"/>
      <c r="C1412" s="229"/>
      <c r="D1412" s="229"/>
      <c r="E1412" s="229"/>
      <c r="F1412" s="229"/>
      <c r="G1412" s="229"/>
      <c r="H1412" s="229"/>
      <c r="I1412" s="229"/>
      <c r="J1412" s="229"/>
      <c r="K1412" s="229"/>
      <c r="L1412" s="229"/>
      <c r="M1412" s="229"/>
      <c r="N1412" s="229"/>
      <c r="O1412" s="229"/>
      <c r="P1412" s="229"/>
      <c r="Q1412" s="229"/>
      <c r="R1412" s="229"/>
      <c r="S1412" s="229"/>
      <c r="T1412" s="229"/>
      <c r="U1412" s="229"/>
      <c r="V1412" s="229"/>
      <c r="W1412" s="229"/>
      <c r="X1412" s="229"/>
      <c r="Y1412" s="229"/>
      <c r="Z1412" s="229"/>
      <c r="AA1412" s="229"/>
      <c r="AB1412" s="229"/>
      <c r="AC1412" s="229"/>
      <c r="AD1412" s="229"/>
      <c r="AE1412" s="229"/>
      <c r="AF1412" s="229"/>
    </row>
    <row r="1413" spans="1:32">
      <c r="A1413" s="229"/>
      <c r="B1413" s="229"/>
      <c r="C1413" s="229"/>
      <c r="D1413" s="229"/>
      <c r="E1413" s="229"/>
      <c r="F1413" s="229"/>
      <c r="G1413" s="229"/>
      <c r="H1413" s="229"/>
      <c r="I1413" s="229"/>
      <c r="J1413" s="229"/>
      <c r="K1413" s="229"/>
      <c r="L1413" s="229"/>
      <c r="M1413" s="229"/>
      <c r="N1413" s="229"/>
      <c r="O1413" s="229"/>
      <c r="P1413" s="229"/>
      <c r="Q1413" s="229"/>
      <c r="R1413" s="229"/>
      <c r="S1413" s="229"/>
      <c r="T1413" s="229"/>
      <c r="U1413" s="229"/>
      <c r="V1413" s="229"/>
      <c r="W1413" s="229"/>
      <c r="X1413" s="229"/>
      <c r="Y1413" s="229"/>
      <c r="Z1413" s="229"/>
      <c r="AA1413" s="229"/>
      <c r="AB1413" s="229"/>
      <c r="AC1413" s="229"/>
      <c r="AD1413" s="229"/>
      <c r="AE1413" s="229"/>
      <c r="AF1413" s="229"/>
    </row>
    <row r="1414" spans="1:32">
      <c r="A1414" s="229"/>
      <c r="B1414" s="229"/>
      <c r="C1414" s="229"/>
      <c r="D1414" s="229"/>
      <c r="E1414" s="229"/>
      <c r="F1414" s="229"/>
      <c r="G1414" s="229"/>
      <c r="H1414" s="229"/>
      <c r="I1414" s="229"/>
      <c r="J1414" s="229"/>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229"/>
      <c r="AE1414" s="229"/>
      <c r="AF1414" s="229"/>
    </row>
    <row r="1415" spans="1:32">
      <c r="A1415" s="229"/>
      <c r="B1415" s="229"/>
      <c r="C1415" s="229"/>
      <c r="D1415" s="229"/>
      <c r="E1415" s="229"/>
      <c r="F1415" s="229"/>
      <c r="G1415" s="229"/>
      <c r="H1415" s="229"/>
      <c r="I1415" s="229"/>
      <c r="J1415" s="229"/>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229"/>
      <c r="AE1415" s="229"/>
      <c r="AF1415" s="229"/>
    </row>
    <row r="1416" spans="1:32">
      <c r="A1416" s="229"/>
      <c r="B1416" s="229"/>
      <c r="C1416" s="229"/>
      <c r="D1416" s="229"/>
      <c r="E1416" s="229"/>
      <c r="F1416" s="229"/>
      <c r="G1416" s="229"/>
      <c r="H1416" s="229"/>
      <c r="I1416" s="229"/>
      <c r="J1416" s="229"/>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229"/>
      <c r="AE1416" s="229"/>
      <c r="AF1416" s="229"/>
    </row>
    <row r="1417" spans="1:32">
      <c r="A1417" s="229"/>
      <c r="B1417" s="229"/>
      <c r="C1417" s="229"/>
      <c r="D1417" s="229"/>
      <c r="E1417" s="229"/>
      <c r="F1417" s="229"/>
      <c r="G1417" s="229"/>
      <c r="H1417" s="229"/>
      <c r="I1417" s="229"/>
      <c r="J1417" s="229"/>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229"/>
      <c r="AE1417" s="229"/>
      <c r="AF1417" s="229"/>
    </row>
    <row r="1418" spans="1:32">
      <c r="A1418" s="229"/>
      <c r="B1418" s="229"/>
      <c r="C1418" s="229"/>
      <c r="D1418" s="229"/>
      <c r="E1418" s="229"/>
      <c r="F1418" s="229"/>
      <c r="G1418" s="229"/>
      <c r="H1418" s="229"/>
      <c r="I1418" s="229"/>
      <c r="J1418" s="229"/>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229"/>
      <c r="AE1418" s="229"/>
      <c r="AF1418" s="229"/>
    </row>
    <row r="1419" spans="1:32">
      <c r="A1419" s="229"/>
      <c r="B1419" s="229"/>
      <c r="C1419" s="229"/>
      <c r="D1419" s="229"/>
      <c r="E1419" s="229"/>
      <c r="F1419" s="229"/>
      <c r="G1419" s="229"/>
      <c r="H1419" s="229"/>
      <c r="I1419" s="229"/>
      <c r="J1419" s="229"/>
      <c r="K1419" s="229"/>
      <c r="L1419" s="229"/>
      <c r="M1419" s="229"/>
      <c r="N1419" s="229"/>
      <c r="O1419" s="229"/>
      <c r="P1419" s="229"/>
      <c r="Q1419" s="229"/>
      <c r="R1419" s="229"/>
      <c r="S1419" s="229"/>
      <c r="T1419" s="229"/>
      <c r="U1419" s="229"/>
      <c r="V1419" s="229"/>
      <c r="W1419" s="229"/>
      <c r="X1419" s="229"/>
      <c r="Y1419" s="229"/>
      <c r="Z1419" s="229"/>
      <c r="AA1419" s="229"/>
      <c r="AB1419" s="229"/>
      <c r="AC1419" s="229"/>
      <c r="AD1419" s="229"/>
      <c r="AE1419" s="229"/>
      <c r="AF1419" s="229"/>
    </row>
    <row r="1420" spans="1:32">
      <c r="A1420" s="229"/>
      <c r="B1420" s="229"/>
      <c r="C1420" s="229"/>
      <c r="D1420" s="229"/>
      <c r="E1420" s="229"/>
      <c r="F1420" s="229"/>
      <c r="G1420" s="229"/>
      <c r="H1420" s="229"/>
      <c r="I1420" s="229"/>
      <c r="J1420" s="229"/>
      <c r="K1420" s="229"/>
      <c r="L1420" s="229"/>
      <c r="M1420" s="229"/>
      <c r="N1420" s="229"/>
      <c r="O1420" s="229"/>
      <c r="P1420" s="229"/>
      <c r="Q1420" s="229"/>
      <c r="R1420" s="229"/>
      <c r="S1420" s="229"/>
      <c r="T1420" s="229"/>
      <c r="U1420" s="229"/>
      <c r="V1420" s="229"/>
      <c r="W1420" s="229"/>
      <c r="X1420" s="229"/>
      <c r="Y1420" s="229"/>
      <c r="Z1420" s="229"/>
      <c r="AA1420" s="229"/>
      <c r="AB1420" s="229"/>
      <c r="AC1420" s="229"/>
      <c r="AD1420" s="229"/>
      <c r="AE1420" s="229"/>
      <c r="AF1420" s="229"/>
    </row>
    <row r="1421" spans="1:32">
      <c r="A1421" s="229"/>
      <c r="B1421" s="229"/>
      <c r="C1421" s="229"/>
      <c r="D1421" s="229"/>
      <c r="E1421" s="229"/>
      <c r="F1421" s="229"/>
      <c r="G1421" s="229"/>
      <c r="H1421" s="229"/>
      <c r="I1421" s="229"/>
      <c r="J1421" s="229"/>
      <c r="K1421" s="229"/>
      <c r="L1421" s="229"/>
      <c r="M1421" s="229"/>
      <c r="N1421" s="229"/>
      <c r="O1421" s="229"/>
      <c r="P1421" s="229"/>
      <c r="Q1421" s="229"/>
      <c r="R1421" s="229"/>
      <c r="S1421" s="229"/>
      <c r="T1421" s="229"/>
      <c r="U1421" s="229"/>
      <c r="V1421" s="229"/>
      <c r="W1421" s="229"/>
      <c r="X1421" s="229"/>
      <c r="Y1421" s="229"/>
      <c r="Z1421" s="229"/>
      <c r="AA1421" s="229"/>
      <c r="AB1421" s="229"/>
      <c r="AC1421" s="229"/>
      <c r="AD1421" s="229"/>
      <c r="AE1421" s="229"/>
      <c r="AF1421" s="229"/>
    </row>
    <row r="1422" spans="1:32">
      <c r="A1422" s="229"/>
      <c r="B1422" s="229"/>
      <c r="C1422" s="229"/>
      <c r="D1422" s="229"/>
      <c r="E1422" s="229"/>
      <c r="F1422" s="229"/>
      <c r="G1422" s="229"/>
      <c r="H1422" s="229"/>
      <c r="I1422" s="229"/>
      <c r="J1422" s="229"/>
      <c r="K1422" s="229"/>
      <c r="L1422" s="229"/>
      <c r="M1422" s="229"/>
      <c r="N1422" s="229"/>
      <c r="O1422" s="229"/>
      <c r="P1422" s="229"/>
      <c r="Q1422" s="229"/>
      <c r="R1422" s="229"/>
      <c r="S1422" s="229"/>
      <c r="T1422" s="229"/>
      <c r="U1422" s="229"/>
      <c r="V1422" s="229"/>
      <c r="W1422" s="229"/>
      <c r="X1422" s="229"/>
      <c r="Y1422" s="229"/>
      <c r="Z1422" s="229"/>
      <c r="AA1422" s="229"/>
      <c r="AB1422" s="229"/>
      <c r="AC1422" s="229"/>
      <c r="AD1422" s="229"/>
      <c r="AE1422" s="229"/>
      <c r="AF1422" s="229"/>
    </row>
    <row r="1423" spans="1:32">
      <c r="A1423" s="229"/>
      <c r="B1423" s="229"/>
      <c r="C1423" s="229"/>
      <c r="D1423" s="229"/>
      <c r="E1423" s="229"/>
      <c r="F1423" s="229"/>
      <c r="G1423" s="229"/>
      <c r="H1423" s="229"/>
      <c r="I1423" s="229"/>
      <c r="J1423" s="229"/>
      <c r="K1423" s="229"/>
      <c r="L1423" s="229"/>
      <c r="M1423" s="229"/>
      <c r="N1423" s="229"/>
      <c r="O1423" s="229"/>
      <c r="P1423" s="229"/>
      <c r="Q1423" s="229"/>
      <c r="R1423" s="229"/>
      <c r="S1423" s="229"/>
      <c r="T1423" s="229"/>
      <c r="U1423" s="229"/>
      <c r="V1423" s="229"/>
      <c r="W1423" s="229"/>
      <c r="X1423" s="229"/>
      <c r="Y1423" s="229"/>
      <c r="Z1423" s="229"/>
      <c r="AA1423" s="229"/>
      <c r="AB1423" s="229"/>
      <c r="AC1423" s="229"/>
      <c r="AD1423" s="229"/>
      <c r="AE1423" s="229"/>
      <c r="AF1423" s="229"/>
    </row>
    <row r="1424" spans="1:32">
      <c r="A1424" s="229"/>
      <c r="B1424" s="229"/>
      <c r="C1424" s="229"/>
      <c r="D1424" s="229"/>
      <c r="E1424" s="229"/>
      <c r="F1424" s="229"/>
      <c r="G1424" s="229"/>
      <c r="H1424" s="229"/>
      <c r="I1424" s="229"/>
      <c r="J1424" s="229"/>
      <c r="K1424" s="229"/>
      <c r="L1424" s="229"/>
      <c r="M1424" s="229"/>
      <c r="N1424" s="229"/>
      <c r="O1424" s="229"/>
      <c r="P1424" s="229"/>
      <c r="Q1424" s="229"/>
      <c r="R1424" s="229"/>
      <c r="S1424" s="229"/>
      <c r="T1424" s="229"/>
      <c r="U1424" s="229"/>
      <c r="V1424" s="229"/>
      <c r="W1424" s="229"/>
      <c r="X1424" s="229"/>
      <c r="Y1424" s="229"/>
      <c r="Z1424" s="229"/>
      <c r="AA1424" s="229"/>
      <c r="AB1424" s="229"/>
      <c r="AC1424" s="229"/>
      <c r="AD1424" s="229"/>
      <c r="AE1424" s="229"/>
      <c r="AF1424" s="229"/>
    </row>
    <row r="1425" spans="1:32">
      <c r="A1425" s="229"/>
      <c r="B1425" s="229"/>
      <c r="C1425" s="229"/>
      <c r="D1425" s="229"/>
      <c r="E1425" s="229"/>
      <c r="F1425" s="229"/>
      <c r="G1425" s="229"/>
      <c r="H1425" s="229"/>
      <c r="I1425" s="229"/>
      <c r="J1425" s="229"/>
      <c r="K1425" s="229"/>
      <c r="L1425" s="229"/>
      <c r="M1425" s="229"/>
      <c r="N1425" s="229"/>
      <c r="O1425" s="229"/>
      <c r="P1425" s="229"/>
      <c r="Q1425" s="229"/>
      <c r="R1425" s="229"/>
      <c r="S1425" s="229"/>
      <c r="T1425" s="229"/>
      <c r="U1425" s="229"/>
      <c r="V1425" s="229"/>
      <c r="W1425" s="229"/>
      <c r="X1425" s="229"/>
      <c r="Y1425" s="229"/>
      <c r="Z1425" s="229"/>
      <c r="AA1425" s="229"/>
      <c r="AB1425" s="229"/>
      <c r="AC1425" s="229"/>
      <c r="AD1425" s="229"/>
      <c r="AE1425" s="229"/>
      <c r="AF1425" s="229"/>
    </row>
    <row r="1426" spans="1:32">
      <c r="A1426" s="229"/>
      <c r="B1426" s="229"/>
      <c r="C1426" s="229"/>
      <c r="D1426" s="229"/>
      <c r="E1426" s="229"/>
      <c r="F1426" s="229"/>
      <c r="G1426" s="229"/>
      <c r="H1426" s="229"/>
      <c r="I1426" s="229"/>
      <c r="J1426" s="229"/>
      <c r="K1426" s="229"/>
      <c r="L1426" s="229"/>
      <c r="M1426" s="229"/>
      <c r="N1426" s="229"/>
      <c r="O1426" s="229"/>
      <c r="P1426" s="229"/>
      <c r="Q1426" s="229"/>
      <c r="R1426" s="229"/>
      <c r="S1426" s="229"/>
      <c r="T1426" s="229"/>
      <c r="U1426" s="229"/>
      <c r="V1426" s="229"/>
      <c r="W1426" s="229"/>
      <c r="X1426" s="229"/>
      <c r="Y1426" s="229"/>
      <c r="Z1426" s="229"/>
      <c r="AA1426" s="229"/>
      <c r="AB1426" s="229"/>
      <c r="AC1426" s="229"/>
      <c r="AD1426" s="229"/>
      <c r="AE1426" s="229"/>
      <c r="AF1426" s="229"/>
    </row>
    <row r="1427" spans="1:32">
      <c r="A1427" s="229"/>
      <c r="B1427" s="229"/>
      <c r="C1427" s="229"/>
      <c r="D1427" s="229"/>
      <c r="E1427" s="229"/>
      <c r="F1427" s="229"/>
      <c r="G1427" s="229"/>
      <c r="H1427" s="229"/>
      <c r="I1427" s="229"/>
      <c r="J1427" s="229"/>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229"/>
      <c r="AE1427" s="229"/>
      <c r="AF1427" s="229"/>
    </row>
    <row r="1428" spans="1:32">
      <c r="A1428" s="229"/>
      <c r="B1428" s="229"/>
      <c r="C1428" s="229"/>
      <c r="D1428" s="229"/>
      <c r="E1428" s="229"/>
      <c r="F1428" s="229"/>
      <c r="G1428" s="229"/>
      <c r="H1428" s="229"/>
      <c r="I1428" s="229"/>
      <c r="J1428" s="229"/>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229"/>
      <c r="AE1428" s="229"/>
      <c r="AF1428" s="229"/>
    </row>
    <row r="1429" spans="1:32">
      <c r="A1429" s="229"/>
      <c r="B1429" s="229"/>
      <c r="C1429" s="229"/>
      <c r="D1429" s="229"/>
      <c r="E1429" s="229"/>
      <c r="F1429" s="229"/>
      <c r="G1429" s="229"/>
      <c r="H1429" s="229"/>
      <c r="I1429" s="229"/>
      <c r="J1429" s="229"/>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229"/>
      <c r="AE1429" s="229"/>
      <c r="AF1429" s="229"/>
    </row>
    <row r="1430" spans="1:32">
      <c r="A1430" s="229"/>
      <c r="B1430" s="229"/>
      <c r="C1430" s="229"/>
      <c r="D1430" s="229"/>
      <c r="E1430" s="229"/>
      <c r="F1430" s="229"/>
      <c r="G1430" s="229"/>
      <c r="H1430" s="229"/>
      <c r="I1430" s="229"/>
      <c r="J1430" s="229"/>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229"/>
      <c r="AE1430" s="229"/>
      <c r="AF1430" s="229"/>
    </row>
    <row r="1431" spans="1:32">
      <c r="A1431" s="229"/>
      <c r="B1431" s="229"/>
      <c r="C1431" s="229"/>
      <c r="D1431" s="229"/>
      <c r="E1431" s="229"/>
      <c r="F1431" s="229"/>
      <c r="G1431" s="229"/>
      <c r="H1431" s="229"/>
      <c r="I1431" s="229"/>
      <c r="J1431" s="229"/>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229"/>
      <c r="AE1431" s="229"/>
      <c r="AF1431" s="229"/>
    </row>
    <row r="1432" spans="1:32">
      <c r="A1432" s="229"/>
      <c r="B1432" s="229"/>
      <c r="C1432" s="229"/>
      <c r="D1432" s="229"/>
      <c r="E1432" s="229"/>
      <c r="F1432" s="229"/>
      <c r="G1432" s="229"/>
      <c r="H1432" s="229"/>
      <c r="I1432" s="229"/>
      <c r="J1432" s="229"/>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229"/>
      <c r="AE1432" s="229"/>
      <c r="AF1432" s="229"/>
    </row>
    <row r="1433" spans="1:32">
      <c r="A1433" s="229"/>
      <c r="B1433" s="229"/>
      <c r="C1433" s="229"/>
      <c r="D1433" s="229"/>
      <c r="E1433" s="229"/>
      <c r="F1433" s="229"/>
      <c r="G1433" s="229"/>
      <c r="H1433" s="229"/>
      <c r="I1433" s="229"/>
      <c r="J1433" s="229"/>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229"/>
      <c r="AE1433" s="229"/>
      <c r="AF1433" s="229"/>
    </row>
    <row r="1434" spans="1:32">
      <c r="A1434" s="229"/>
      <c r="B1434" s="229"/>
      <c r="C1434" s="229"/>
      <c r="D1434" s="229"/>
      <c r="E1434" s="229"/>
      <c r="F1434" s="229"/>
      <c r="G1434" s="229"/>
      <c r="H1434" s="229"/>
      <c r="I1434" s="229"/>
      <c r="J1434" s="229"/>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229"/>
      <c r="AE1434" s="229"/>
      <c r="AF1434" s="229"/>
    </row>
    <row r="1435" spans="1:32">
      <c r="A1435" s="229"/>
      <c r="B1435" s="229"/>
      <c r="C1435" s="229"/>
      <c r="D1435" s="229"/>
      <c r="E1435" s="229"/>
      <c r="F1435" s="229"/>
      <c r="G1435" s="229"/>
      <c r="H1435" s="229"/>
      <c r="I1435" s="229"/>
      <c r="J1435" s="229"/>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229"/>
      <c r="AE1435" s="229"/>
      <c r="AF1435" s="229"/>
    </row>
    <row r="1436" spans="1:32">
      <c r="A1436" s="229"/>
      <c r="B1436" s="229"/>
      <c r="C1436" s="229"/>
      <c r="D1436" s="229"/>
      <c r="E1436" s="229"/>
      <c r="F1436" s="229"/>
      <c r="G1436" s="229"/>
      <c r="H1436" s="229"/>
      <c r="I1436" s="229"/>
      <c r="J1436" s="229"/>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229"/>
      <c r="AE1436" s="229"/>
      <c r="AF1436" s="229"/>
    </row>
    <row r="1437" spans="1:32">
      <c r="A1437" s="229"/>
      <c r="B1437" s="229"/>
      <c r="C1437" s="229"/>
      <c r="D1437" s="229"/>
      <c r="E1437" s="229"/>
      <c r="F1437" s="229"/>
      <c r="G1437" s="229"/>
      <c r="H1437" s="229"/>
      <c r="I1437" s="229"/>
      <c r="J1437" s="229"/>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229"/>
      <c r="AE1437" s="229"/>
      <c r="AF1437" s="229"/>
    </row>
    <row r="1438" spans="1:32">
      <c r="A1438" s="229"/>
      <c r="B1438" s="229"/>
      <c r="C1438" s="229"/>
      <c r="D1438" s="229"/>
      <c r="E1438" s="229"/>
      <c r="F1438" s="229"/>
      <c r="G1438" s="229"/>
      <c r="H1438" s="229"/>
      <c r="I1438" s="229"/>
      <c r="J1438" s="229"/>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229"/>
      <c r="AE1438" s="229"/>
      <c r="AF1438" s="229"/>
    </row>
    <row r="1439" spans="1:32">
      <c r="A1439" s="229"/>
      <c r="B1439" s="229"/>
      <c r="C1439" s="229"/>
      <c r="D1439" s="229"/>
      <c r="E1439" s="229"/>
      <c r="F1439" s="229"/>
      <c r="G1439" s="229"/>
      <c r="H1439" s="229"/>
      <c r="I1439" s="229"/>
      <c r="J1439" s="229"/>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229"/>
      <c r="AE1439" s="229"/>
      <c r="AF1439" s="229"/>
    </row>
    <row r="1440" spans="1:32">
      <c r="A1440" s="229"/>
      <c r="B1440" s="229"/>
      <c r="C1440" s="229"/>
      <c r="D1440" s="229"/>
      <c r="E1440" s="229"/>
      <c r="F1440" s="229"/>
      <c r="G1440" s="229"/>
      <c r="H1440" s="229"/>
      <c r="I1440" s="229"/>
      <c r="J1440" s="229"/>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229"/>
      <c r="AE1440" s="229"/>
      <c r="AF1440" s="229"/>
    </row>
    <row r="1441" spans="1:32">
      <c r="A1441" s="229"/>
      <c r="B1441" s="229"/>
      <c r="C1441" s="229"/>
      <c r="D1441" s="229"/>
      <c r="E1441" s="229"/>
      <c r="F1441" s="229"/>
      <c r="G1441" s="229"/>
      <c r="H1441" s="229"/>
      <c r="I1441" s="229"/>
      <c r="J1441" s="229"/>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229"/>
      <c r="AE1441" s="229"/>
      <c r="AF1441" s="229"/>
    </row>
    <row r="1442" spans="1:32">
      <c r="A1442" s="229"/>
      <c r="B1442" s="229"/>
      <c r="C1442" s="229"/>
      <c r="D1442" s="229"/>
      <c r="E1442" s="229"/>
      <c r="F1442" s="229"/>
      <c r="G1442" s="229"/>
      <c r="H1442" s="229"/>
      <c r="I1442" s="229"/>
      <c r="J1442" s="229"/>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229"/>
      <c r="AE1442" s="229"/>
      <c r="AF1442" s="229"/>
    </row>
    <row r="1443" spans="1:32">
      <c r="A1443" s="229"/>
      <c r="B1443" s="229"/>
      <c r="C1443" s="229"/>
      <c r="D1443" s="229"/>
      <c r="E1443" s="229"/>
      <c r="F1443" s="229"/>
      <c r="G1443" s="229"/>
      <c r="H1443" s="229"/>
      <c r="I1443" s="229"/>
      <c r="J1443" s="229"/>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229"/>
      <c r="AE1443" s="229"/>
      <c r="AF1443" s="229"/>
    </row>
    <row r="1444" spans="1:32">
      <c r="A1444" s="229"/>
      <c r="B1444" s="229"/>
      <c r="C1444" s="229"/>
      <c r="D1444" s="229"/>
      <c r="E1444" s="229"/>
      <c r="F1444" s="229"/>
      <c r="G1444" s="229"/>
      <c r="H1444" s="229"/>
      <c r="I1444" s="229"/>
      <c r="J1444" s="229"/>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229"/>
      <c r="AE1444" s="229"/>
      <c r="AF1444" s="229"/>
    </row>
    <row r="1445" spans="1:32">
      <c r="A1445" s="229"/>
      <c r="B1445" s="229"/>
      <c r="C1445" s="229"/>
      <c r="D1445" s="229"/>
      <c r="E1445" s="229"/>
      <c r="F1445" s="229"/>
      <c r="G1445" s="229"/>
      <c r="H1445" s="229"/>
      <c r="I1445" s="229"/>
      <c r="J1445" s="229"/>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229"/>
      <c r="AE1445" s="229"/>
      <c r="AF1445" s="229"/>
    </row>
    <row r="1446" spans="1:32">
      <c r="A1446" s="229"/>
      <c r="B1446" s="229"/>
      <c r="C1446" s="229"/>
      <c r="D1446" s="229"/>
      <c r="E1446" s="229"/>
      <c r="F1446" s="229"/>
      <c r="G1446" s="229"/>
      <c r="H1446" s="229"/>
      <c r="I1446" s="229"/>
      <c r="J1446" s="229"/>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229"/>
      <c r="AE1446" s="229"/>
      <c r="AF1446" s="229"/>
    </row>
    <row r="1447" spans="1:32">
      <c r="A1447" s="229"/>
      <c r="B1447" s="229"/>
      <c r="C1447" s="229"/>
      <c r="D1447" s="229"/>
      <c r="E1447" s="229"/>
      <c r="F1447" s="229"/>
      <c r="G1447" s="229"/>
      <c r="H1447" s="229"/>
      <c r="I1447" s="229"/>
      <c r="J1447" s="229"/>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229"/>
      <c r="AE1447" s="229"/>
      <c r="AF1447" s="229"/>
    </row>
    <row r="1448" spans="1:32">
      <c r="A1448" s="229"/>
      <c r="B1448" s="229"/>
      <c r="C1448" s="229"/>
      <c r="D1448" s="229"/>
      <c r="E1448" s="229"/>
      <c r="F1448" s="229"/>
      <c r="G1448" s="229"/>
      <c r="H1448" s="229"/>
      <c r="I1448" s="229"/>
      <c r="J1448" s="229"/>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229"/>
      <c r="AE1448" s="229"/>
      <c r="AF1448" s="229"/>
    </row>
    <row r="1449" spans="1:32">
      <c r="A1449" s="229"/>
      <c r="B1449" s="229"/>
      <c r="C1449" s="229"/>
      <c r="D1449" s="229"/>
      <c r="E1449" s="229"/>
      <c r="F1449" s="229"/>
      <c r="G1449" s="229"/>
      <c r="H1449" s="229"/>
      <c r="I1449" s="229"/>
      <c r="J1449" s="229"/>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229"/>
      <c r="AE1449" s="229"/>
      <c r="AF1449" s="229"/>
    </row>
    <row r="1450" spans="1:32">
      <c r="A1450" s="229"/>
      <c r="B1450" s="229"/>
      <c r="C1450" s="229"/>
      <c r="D1450" s="229"/>
      <c r="E1450" s="229"/>
      <c r="F1450" s="229"/>
      <c r="G1450" s="229"/>
      <c r="H1450" s="229"/>
      <c r="I1450" s="229"/>
      <c r="J1450" s="229"/>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229"/>
      <c r="AE1450" s="229"/>
      <c r="AF1450" s="229"/>
    </row>
    <row r="1451" spans="1:32">
      <c r="A1451" s="229"/>
      <c r="B1451" s="229"/>
      <c r="C1451" s="229"/>
      <c r="D1451" s="229"/>
      <c r="E1451" s="229"/>
      <c r="F1451" s="229"/>
      <c r="G1451" s="229"/>
      <c r="H1451" s="229"/>
      <c r="I1451" s="229"/>
      <c r="J1451" s="229"/>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229"/>
      <c r="AE1451" s="229"/>
      <c r="AF1451" s="229"/>
    </row>
    <row r="1452" spans="1:32">
      <c r="A1452" s="229"/>
      <c r="B1452" s="229"/>
      <c r="C1452" s="229"/>
      <c r="D1452" s="229"/>
      <c r="E1452" s="229"/>
      <c r="F1452" s="229"/>
      <c r="G1452" s="229"/>
      <c r="H1452" s="229"/>
      <c r="I1452" s="229"/>
      <c r="J1452" s="229"/>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229"/>
      <c r="AE1452" s="229"/>
      <c r="AF1452" s="229"/>
    </row>
    <row r="1453" spans="1:32">
      <c r="A1453" s="229"/>
      <c r="B1453" s="229"/>
      <c r="C1453" s="229"/>
      <c r="D1453" s="229"/>
      <c r="E1453" s="229"/>
      <c r="F1453" s="229"/>
      <c r="G1453" s="229"/>
      <c r="H1453" s="229"/>
      <c r="I1453" s="229"/>
      <c r="J1453" s="229"/>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229"/>
      <c r="AE1453" s="229"/>
      <c r="AF1453" s="229"/>
    </row>
    <row r="1454" spans="1:32">
      <c r="A1454" s="229"/>
      <c r="B1454" s="229"/>
      <c r="C1454" s="229"/>
      <c r="D1454" s="229"/>
      <c r="E1454" s="229"/>
      <c r="F1454" s="229"/>
      <c r="G1454" s="229"/>
      <c r="H1454" s="229"/>
      <c r="I1454" s="229"/>
      <c r="J1454" s="229"/>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229"/>
      <c r="AE1454" s="229"/>
      <c r="AF1454" s="229"/>
    </row>
    <row r="1455" spans="1:32">
      <c r="A1455" s="229"/>
      <c r="B1455" s="229"/>
      <c r="C1455" s="229"/>
      <c r="D1455" s="229"/>
      <c r="E1455" s="229"/>
      <c r="F1455" s="229"/>
      <c r="G1455" s="229"/>
      <c r="H1455" s="229"/>
      <c r="I1455" s="229"/>
      <c r="J1455" s="229"/>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229"/>
      <c r="AE1455" s="229"/>
      <c r="AF1455" s="229"/>
    </row>
    <row r="1456" spans="1:32">
      <c r="A1456" s="229"/>
      <c r="B1456" s="229"/>
      <c r="C1456" s="229"/>
      <c r="D1456" s="229"/>
      <c r="E1456" s="229"/>
      <c r="F1456" s="229"/>
      <c r="G1456" s="229"/>
      <c r="H1456" s="229"/>
      <c r="I1456" s="229"/>
      <c r="J1456" s="229"/>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229"/>
      <c r="AE1456" s="229"/>
      <c r="AF1456" s="229"/>
    </row>
    <row r="1457" spans="1:32">
      <c r="A1457" s="229"/>
      <c r="B1457" s="229"/>
      <c r="C1457" s="229"/>
      <c r="D1457" s="229"/>
      <c r="E1457" s="229"/>
      <c r="F1457" s="229"/>
      <c r="G1457" s="229"/>
      <c r="H1457" s="229"/>
      <c r="I1457" s="229"/>
      <c r="J1457" s="229"/>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229"/>
      <c r="AE1457" s="229"/>
      <c r="AF1457" s="229"/>
    </row>
    <row r="1458" spans="1:32">
      <c r="A1458" s="229"/>
      <c r="B1458" s="229"/>
      <c r="C1458" s="229"/>
      <c r="D1458" s="229"/>
      <c r="E1458" s="229"/>
      <c r="F1458" s="229"/>
      <c r="G1458" s="229"/>
      <c r="H1458" s="229"/>
      <c r="I1458" s="229"/>
      <c r="J1458" s="229"/>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229"/>
      <c r="AE1458" s="229"/>
      <c r="AF1458" s="229"/>
    </row>
    <row r="1459" spans="1:32">
      <c r="A1459" s="229"/>
      <c r="B1459" s="229"/>
      <c r="C1459" s="229"/>
      <c r="D1459" s="229"/>
      <c r="E1459" s="229"/>
      <c r="F1459" s="229"/>
      <c r="G1459" s="229"/>
      <c r="H1459" s="229"/>
      <c r="I1459" s="229"/>
      <c r="J1459" s="229"/>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229"/>
      <c r="AE1459" s="229"/>
      <c r="AF1459" s="229"/>
    </row>
    <row r="1460" spans="1:32">
      <c r="A1460" s="229"/>
      <c r="B1460" s="229"/>
      <c r="C1460" s="229"/>
      <c r="D1460" s="229"/>
      <c r="E1460" s="229"/>
      <c r="F1460" s="229"/>
      <c r="G1460" s="229"/>
      <c r="H1460" s="229"/>
      <c r="I1460" s="229"/>
      <c r="J1460" s="229"/>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row>
    <row r="1461" spans="1:32">
      <c r="A1461" s="229"/>
      <c r="B1461" s="229"/>
      <c r="C1461" s="229"/>
      <c r="D1461" s="229"/>
      <c r="E1461" s="229"/>
      <c r="F1461" s="229"/>
      <c r="G1461" s="229"/>
      <c r="H1461" s="229"/>
      <c r="I1461" s="229"/>
      <c r="J1461" s="229"/>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229"/>
      <c r="AE1461" s="229"/>
      <c r="AF1461" s="229"/>
    </row>
    <row r="1462" spans="1:32">
      <c r="A1462" s="229"/>
      <c r="B1462" s="229"/>
      <c r="C1462" s="229"/>
      <c r="D1462" s="229"/>
      <c r="E1462" s="229"/>
      <c r="F1462" s="229"/>
      <c r="G1462" s="229"/>
      <c r="H1462" s="229"/>
      <c r="I1462" s="229"/>
      <c r="J1462" s="229"/>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229"/>
      <c r="AE1462" s="229"/>
      <c r="AF1462" s="229"/>
    </row>
    <row r="1463" spans="1:32">
      <c r="A1463" s="229"/>
      <c r="B1463" s="229"/>
      <c r="C1463" s="229"/>
      <c r="D1463" s="229"/>
      <c r="E1463" s="229"/>
      <c r="F1463" s="229"/>
      <c r="G1463" s="229"/>
      <c r="H1463" s="229"/>
      <c r="I1463" s="229"/>
      <c r="J1463" s="229"/>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229"/>
      <c r="AE1463" s="229"/>
      <c r="AF1463" s="229"/>
    </row>
    <row r="1464" spans="1:32">
      <c r="A1464" s="229"/>
      <c r="B1464" s="229"/>
      <c r="C1464" s="229"/>
      <c r="D1464" s="229"/>
      <c r="E1464" s="229"/>
      <c r="F1464" s="229"/>
      <c r="G1464" s="229"/>
      <c r="H1464" s="229"/>
      <c r="I1464" s="229"/>
      <c r="J1464" s="229"/>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229"/>
      <c r="AE1464" s="229"/>
      <c r="AF1464" s="229"/>
    </row>
    <row r="1465" spans="1:32">
      <c r="A1465" s="229"/>
      <c r="B1465" s="229"/>
      <c r="C1465" s="229"/>
      <c r="D1465" s="229"/>
      <c r="E1465" s="229"/>
      <c r="F1465" s="229"/>
      <c r="G1465" s="229"/>
      <c r="H1465" s="229"/>
      <c r="I1465" s="229"/>
      <c r="J1465" s="229"/>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229"/>
      <c r="AE1465" s="229"/>
      <c r="AF1465" s="229"/>
    </row>
    <row r="1466" spans="1:32">
      <c r="A1466" s="229"/>
      <c r="B1466" s="229"/>
      <c r="C1466" s="229"/>
      <c r="D1466" s="229"/>
      <c r="E1466" s="229"/>
      <c r="F1466" s="229"/>
      <c r="G1466" s="229"/>
      <c r="H1466" s="229"/>
      <c r="I1466" s="229"/>
      <c r="J1466" s="229"/>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229"/>
      <c r="AE1466" s="229"/>
      <c r="AF1466" s="229"/>
    </row>
    <row r="1467" spans="1:32">
      <c r="A1467" s="229"/>
      <c r="B1467" s="229"/>
      <c r="C1467" s="229"/>
      <c r="D1467" s="229"/>
      <c r="E1467" s="229"/>
      <c r="F1467" s="229"/>
      <c r="G1467" s="229"/>
      <c r="H1467" s="229"/>
      <c r="I1467" s="229"/>
      <c r="J1467" s="229"/>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229"/>
      <c r="AE1467" s="229"/>
      <c r="AF1467" s="229"/>
    </row>
    <row r="1468" spans="1:32">
      <c r="A1468" s="229"/>
      <c r="B1468" s="229"/>
      <c r="C1468" s="229"/>
      <c r="D1468" s="229"/>
      <c r="E1468" s="229"/>
      <c r="F1468" s="229"/>
      <c r="G1468" s="229"/>
      <c r="H1468" s="229"/>
      <c r="I1468" s="229"/>
      <c r="J1468" s="229"/>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229"/>
      <c r="AE1468" s="229"/>
      <c r="AF1468" s="229"/>
    </row>
    <row r="1469" spans="1:32">
      <c r="A1469" s="229"/>
      <c r="B1469" s="229"/>
      <c r="C1469" s="229"/>
      <c r="D1469" s="229"/>
      <c r="E1469" s="229"/>
      <c r="F1469" s="229"/>
      <c r="G1469" s="229"/>
      <c r="H1469" s="229"/>
      <c r="I1469" s="229"/>
      <c r="J1469" s="229"/>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229"/>
      <c r="AE1469" s="229"/>
      <c r="AF1469" s="229"/>
    </row>
    <row r="1470" spans="1:32">
      <c r="A1470" s="229"/>
      <c r="B1470" s="229"/>
      <c r="C1470" s="229"/>
      <c r="D1470" s="229"/>
      <c r="E1470" s="229"/>
      <c r="F1470" s="229"/>
      <c r="G1470" s="229"/>
      <c r="H1470" s="229"/>
      <c r="I1470" s="229"/>
      <c r="J1470" s="229"/>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229"/>
      <c r="AE1470" s="229"/>
      <c r="AF1470" s="229"/>
    </row>
    <row r="1471" spans="1:32">
      <c r="A1471" s="229"/>
      <c r="B1471" s="229"/>
      <c r="C1471" s="229"/>
      <c r="D1471" s="229"/>
      <c r="E1471" s="229"/>
      <c r="F1471" s="229"/>
      <c r="G1471" s="229"/>
      <c r="H1471" s="229"/>
      <c r="I1471" s="229"/>
      <c r="J1471" s="229"/>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229"/>
      <c r="AE1471" s="229"/>
      <c r="AF1471" s="229"/>
    </row>
    <row r="1472" spans="1:32">
      <c r="A1472" s="229"/>
      <c r="B1472" s="229"/>
      <c r="C1472" s="229"/>
      <c r="D1472" s="229"/>
      <c r="E1472" s="229"/>
      <c r="F1472" s="229"/>
      <c r="G1472" s="229"/>
      <c r="H1472" s="229"/>
      <c r="I1472" s="229"/>
      <c r="J1472" s="229"/>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229"/>
      <c r="AE1472" s="229"/>
      <c r="AF1472" s="229"/>
    </row>
    <row r="1473" spans="1:32">
      <c r="A1473" s="229"/>
      <c r="B1473" s="229"/>
      <c r="C1473" s="229"/>
      <c r="D1473" s="229"/>
      <c r="E1473" s="229"/>
      <c r="F1473" s="229"/>
      <c r="G1473" s="229"/>
      <c r="H1473" s="229"/>
      <c r="I1473" s="229"/>
      <c r="J1473" s="229"/>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229"/>
      <c r="AE1473" s="229"/>
      <c r="AF1473" s="229"/>
    </row>
    <row r="1474" spans="1:32">
      <c r="A1474" s="229"/>
      <c r="B1474" s="229"/>
      <c r="C1474" s="229"/>
      <c r="D1474" s="229"/>
      <c r="E1474" s="229"/>
      <c r="F1474" s="229"/>
      <c r="G1474" s="229"/>
      <c r="H1474" s="229"/>
      <c r="I1474" s="229"/>
      <c r="J1474" s="229"/>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229"/>
      <c r="AE1474" s="229"/>
      <c r="AF1474" s="229"/>
    </row>
    <row r="1475" spans="1:32">
      <c r="A1475" s="229"/>
      <c r="B1475" s="229"/>
      <c r="C1475" s="229"/>
      <c r="D1475" s="229"/>
      <c r="E1475" s="229"/>
      <c r="F1475" s="229"/>
      <c r="G1475" s="229"/>
      <c r="H1475" s="229"/>
      <c r="I1475" s="229"/>
      <c r="J1475" s="229"/>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229"/>
      <c r="AE1475" s="229"/>
      <c r="AF1475" s="229"/>
    </row>
    <row r="1476" spans="1:32">
      <c r="A1476" s="229"/>
      <c r="B1476" s="229"/>
      <c r="C1476" s="229"/>
      <c r="D1476" s="229"/>
      <c r="E1476" s="229"/>
      <c r="F1476" s="229"/>
      <c r="G1476" s="229"/>
      <c r="H1476" s="229"/>
      <c r="I1476" s="229"/>
      <c r="J1476" s="229"/>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229"/>
      <c r="AE1476" s="229"/>
      <c r="AF1476" s="229"/>
    </row>
    <row r="1477" spans="1:32">
      <c r="A1477" s="229"/>
      <c r="B1477" s="229"/>
      <c r="C1477" s="229"/>
      <c r="D1477" s="229"/>
      <c r="E1477" s="229"/>
      <c r="F1477" s="229"/>
      <c r="G1477" s="229"/>
      <c r="H1477" s="229"/>
      <c r="I1477" s="229"/>
      <c r="J1477" s="229"/>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229"/>
      <c r="AE1477" s="229"/>
      <c r="AF1477" s="229"/>
    </row>
    <row r="1478" spans="1:32">
      <c r="A1478" s="229"/>
      <c r="B1478" s="229"/>
      <c r="C1478" s="229"/>
      <c r="D1478" s="229"/>
      <c r="E1478" s="229"/>
      <c r="F1478" s="229"/>
      <c r="G1478" s="229"/>
      <c r="H1478" s="229"/>
      <c r="I1478" s="229"/>
      <c r="J1478" s="229"/>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229"/>
      <c r="AE1478" s="229"/>
      <c r="AF1478" s="229"/>
    </row>
    <row r="1479" spans="1:32">
      <c r="A1479" s="229"/>
      <c r="B1479" s="229"/>
      <c r="C1479" s="229"/>
      <c r="D1479" s="229"/>
      <c r="E1479" s="229"/>
      <c r="F1479" s="229"/>
      <c r="G1479" s="229"/>
      <c r="H1479" s="229"/>
      <c r="I1479" s="229"/>
      <c r="J1479" s="229"/>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229"/>
      <c r="AE1479" s="229"/>
      <c r="AF1479" s="229"/>
    </row>
    <row r="1480" spans="1:32">
      <c r="A1480" s="229"/>
      <c r="B1480" s="229"/>
      <c r="C1480" s="229"/>
      <c r="D1480" s="229"/>
      <c r="E1480" s="229"/>
      <c r="F1480" s="229"/>
      <c r="G1480" s="229"/>
      <c r="H1480" s="229"/>
      <c r="I1480" s="229"/>
      <c r="J1480" s="229"/>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229"/>
      <c r="AE1480" s="229"/>
      <c r="AF1480" s="229"/>
    </row>
    <row r="1481" spans="1:32">
      <c r="A1481" s="229"/>
      <c r="B1481" s="229"/>
      <c r="C1481" s="229"/>
      <c r="D1481" s="229"/>
      <c r="E1481" s="229"/>
      <c r="F1481" s="229"/>
      <c r="G1481" s="229"/>
      <c r="H1481" s="229"/>
      <c r="I1481" s="229"/>
      <c r="J1481" s="229"/>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229"/>
      <c r="AE1481" s="229"/>
      <c r="AF1481" s="229"/>
    </row>
    <row r="1482" spans="1:32">
      <c r="A1482" s="229"/>
      <c r="B1482" s="229"/>
      <c r="C1482" s="229"/>
      <c r="D1482" s="229"/>
      <c r="E1482" s="229"/>
      <c r="F1482" s="229"/>
      <c r="G1482" s="229"/>
      <c r="H1482" s="229"/>
      <c r="I1482" s="229"/>
      <c r="J1482" s="229"/>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229"/>
      <c r="AE1482" s="229"/>
      <c r="AF1482" s="229"/>
    </row>
    <row r="1483" spans="1:32">
      <c r="A1483" s="229"/>
      <c r="B1483" s="229"/>
      <c r="C1483" s="229"/>
      <c r="D1483" s="229"/>
      <c r="E1483" s="229"/>
      <c r="F1483" s="229"/>
      <c r="G1483" s="229"/>
      <c r="H1483" s="229"/>
      <c r="I1483" s="229"/>
      <c r="J1483" s="229"/>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229"/>
      <c r="AE1483" s="229"/>
      <c r="AF1483" s="229"/>
    </row>
    <row r="1484" spans="1:32">
      <c r="A1484" s="229"/>
      <c r="B1484" s="229"/>
      <c r="C1484" s="229"/>
      <c r="D1484" s="229"/>
      <c r="E1484" s="229"/>
      <c r="F1484" s="229"/>
      <c r="G1484" s="229"/>
      <c r="H1484" s="229"/>
      <c r="I1484" s="229"/>
      <c r="J1484" s="229"/>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229"/>
      <c r="AE1484" s="229"/>
      <c r="AF1484" s="229"/>
    </row>
    <row r="1485" spans="1:32">
      <c r="A1485" s="229"/>
      <c r="B1485" s="229"/>
      <c r="C1485" s="229"/>
      <c r="D1485" s="229"/>
      <c r="E1485" s="229"/>
      <c r="F1485" s="229"/>
      <c r="G1485" s="229"/>
      <c r="H1485" s="229"/>
      <c r="I1485" s="229"/>
      <c r="J1485" s="229"/>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229"/>
      <c r="AE1485" s="229"/>
      <c r="AF1485" s="229"/>
    </row>
    <row r="1486" spans="1:32">
      <c r="A1486" s="229"/>
      <c r="B1486" s="229"/>
      <c r="C1486" s="229"/>
      <c r="D1486" s="229"/>
      <c r="E1486" s="229"/>
      <c r="F1486" s="229"/>
      <c r="G1486" s="229"/>
      <c r="H1486" s="229"/>
      <c r="I1486" s="229"/>
      <c r="J1486" s="229"/>
      <c r="K1486" s="229"/>
      <c r="L1486" s="229"/>
      <c r="M1486" s="229"/>
      <c r="N1486" s="229"/>
      <c r="O1486" s="229"/>
      <c r="P1486" s="229"/>
      <c r="Q1486" s="229"/>
      <c r="R1486" s="229"/>
      <c r="S1486" s="229"/>
      <c r="T1486" s="229"/>
      <c r="U1486" s="229"/>
      <c r="V1486" s="229"/>
      <c r="W1486" s="229"/>
      <c r="X1486" s="229"/>
      <c r="Y1486" s="229"/>
      <c r="Z1486" s="229"/>
      <c r="AA1486" s="229"/>
      <c r="AB1486" s="229"/>
      <c r="AC1486" s="229"/>
      <c r="AD1486" s="229"/>
      <c r="AE1486" s="229"/>
      <c r="AF1486" s="229"/>
    </row>
    <row r="1487" spans="1:32">
      <c r="A1487" s="229"/>
      <c r="B1487" s="229"/>
      <c r="C1487" s="229"/>
      <c r="D1487" s="229"/>
      <c r="E1487" s="229"/>
      <c r="F1487" s="229"/>
      <c r="G1487" s="229"/>
      <c r="H1487" s="229"/>
      <c r="I1487" s="229"/>
      <c r="J1487" s="229"/>
      <c r="K1487" s="229"/>
      <c r="L1487" s="229"/>
      <c r="M1487" s="229"/>
      <c r="N1487" s="229"/>
      <c r="O1487" s="229"/>
      <c r="P1487" s="229"/>
      <c r="Q1487" s="229"/>
      <c r="R1487" s="229"/>
      <c r="S1487" s="229"/>
      <c r="T1487" s="229"/>
      <c r="U1487" s="229"/>
      <c r="V1487" s="229"/>
      <c r="W1487" s="229"/>
      <c r="X1487" s="229"/>
      <c r="Y1487" s="229"/>
      <c r="Z1487" s="229"/>
      <c r="AA1487" s="229"/>
      <c r="AB1487" s="229"/>
      <c r="AC1487" s="229"/>
      <c r="AD1487" s="229"/>
      <c r="AE1487" s="229"/>
      <c r="AF1487" s="229"/>
    </row>
    <row r="1488" spans="1:32">
      <c r="A1488" s="229"/>
      <c r="B1488" s="229"/>
      <c r="C1488" s="229"/>
      <c r="D1488" s="229"/>
      <c r="E1488" s="229"/>
      <c r="F1488" s="229"/>
      <c r="G1488" s="229"/>
      <c r="H1488" s="229"/>
      <c r="I1488" s="229"/>
      <c r="J1488" s="229"/>
      <c r="K1488" s="229"/>
      <c r="L1488" s="229"/>
      <c r="M1488" s="229"/>
      <c r="N1488" s="229"/>
      <c r="O1488" s="229"/>
      <c r="P1488" s="229"/>
      <c r="Q1488" s="229"/>
      <c r="R1488" s="229"/>
      <c r="S1488" s="229"/>
      <c r="T1488" s="229"/>
      <c r="U1488" s="229"/>
      <c r="V1488" s="229"/>
      <c r="W1488" s="229"/>
      <c r="X1488" s="229"/>
      <c r="Y1488" s="229"/>
      <c r="Z1488" s="229"/>
      <c r="AA1488" s="229"/>
      <c r="AB1488" s="229"/>
      <c r="AC1488" s="229"/>
      <c r="AD1488" s="229"/>
      <c r="AE1488" s="229"/>
      <c r="AF1488" s="229"/>
    </row>
    <row r="1489" spans="1:32">
      <c r="A1489" s="229"/>
      <c r="B1489" s="229"/>
      <c r="C1489" s="229"/>
      <c r="D1489" s="229"/>
      <c r="E1489" s="229"/>
      <c r="F1489" s="229"/>
      <c r="G1489" s="229"/>
      <c r="H1489" s="229"/>
      <c r="I1489" s="229"/>
      <c r="J1489" s="229"/>
      <c r="K1489" s="229"/>
      <c r="L1489" s="229"/>
      <c r="M1489" s="229"/>
      <c r="N1489" s="229"/>
      <c r="O1489" s="229"/>
      <c r="P1489" s="229"/>
      <c r="Q1489" s="229"/>
      <c r="R1489" s="229"/>
      <c r="S1489" s="229"/>
      <c r="T1489" s="229"/>
      <c r="U1489" s="229"/>
      <c r="V1489" s="229"/>
      <c r="W1489" s="229"/>
      <c r="X1489" s="229"/>
      <c r="Y1489" s="229"/>
      <c r="Z1489" s="229"/>
      <c r="AA1489" s="229"/>
      <c r="AB1489" s="229"/>
      <c r="AC1489" s="229"/>
      <c r="AD1489" s="229"/>
      <c r="AE1489" s="229"/>
      <c r="AF1489" s="229"/>
    </row>
    <row r="1490" spans="1:32">
      <c r="A1490" s="229"/>
      <c r="B1490" s="229"/>
      <c r="C1490" s="229"/>
      <c r="D1490" s="229"/>
      <c r="E1490" s="229"/>
      <c r="F1490" s="229"/>
      <c r="G1490" s="229"/>
      <c r="H1490" s="229"/>
      <c r="I1490" s="229"/>
      <c r="J1490" s="229"/>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229"/>
      <c r="AE1490" s="229"/>
      <c r="AF1490" s="229"/>
    </row>
    <row r="1491" spans="1:32">
      <c r="A1491" s="229"/>
      <c r="B1491" s="229"/>
      <c r="C1491" s="229"/>
      <c r="D1491" s="229"/>
      <c r="E1491" s="229"/>
      <c r="F1491" s="229"/>
      <c r="G1491" s="229"/>
      <c r="H1491" s="229"/>
      <c r="I1491" s="229"/>
      <c r="J1491" s="229"/>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229"/>
      <c r="AE1491" s="229"/>
      <c r="AF1491" s="229"/>
    </row>
    <row r="1492" spans="1:32">
      <c r="A1492" s="229"/>
      <c r="B1492" s="229"/>
      <c r="C1492" s="229"/>
      <c r="D1492" s="229"/>
      <c r="E1492" s="229"/>
      <c r="F1492" s="229"/>
      <c r="G1492" s="229"/>
      <c r="H1492" s="229"/>
      <c r="I1492" s="229"/>
      <c r="J1492" s="229"/>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229"/>
      <c r="AE1492" s="229"/>
      <c r="AF1492" s="229"/>
    </row>
    <row r="1493" spans="1:32">
      <c r="A1493" s="229"/>
      <c r="B1493" s="229"/>
      <c r="C1493" s="229"/>
      <c r="D1493" s="229"/>
      <c r="E1493" s="229"/>
      <c r="F1493" s="229"/>
      <c r="G1493" s="229"/>
      <c r="H1493" s="229"/>
      <c r="I1493" s="229"/>
      <c r="J1493" s="229"/>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229"/>
      <c r="AE1493" s="229"/>
      <c r="AF1493" s="229"/>
    </row>
    <row r="1494" spans="1:32">
      <c r="A1494" s="229"/>
      <c r="B1494" s="229"/>
      <c r="C1494" s="229"/>
      <c r="D1494" s="229"/>
      <c r="E1494" s="229"/>
      <c r="F1494" s="229"/>
      <c r="G1494" s="229"/>
      <c r="H1494" s="229"/>
      <c r="I1494" s="229"/>
      <c r="J1494" s="229"/>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229"/>
      <c r="AE1494" s="229"/>
      <c r="AF1494" s="229"/>
    </row>
    <row r="1495" spans="1:32">
      <c r="A1495" s="229"/>
      <c r="B1495" s="229"/>
      <c r="C1495" s="229"/>
      <c r="D1495" s="229"/>
      <c r="E1495" s="229"/>
      <c r="F1495" s="229"/>
      <c r="G1495" s="229"/>
      <c r="H1495" s="229"/>
      <c r="I1495" s="229"/>
      <c r="J1495" s="229"/>
      <c r="K1495" s="229"/>
      <c r="L1495" s="229"/>
      <c r="M1495" s="229"/>
      <c r="N1495" s="229"/>
      <c r="O1495" s="229"/>
      <c r="P1495" s="229"/>
      <c r="Q1495" s="229"/>
      <c r="R1495" s="229"/>
      <c r="S1495" s="229"/>
      <c r="T1495" s="229"/>
      <c r="U1495" s="229"/>
      <c r="V1495" s="229"/>
      <c r="W1495" s="229"/>
      <c r="X1495" s="229"/>
      <c r="Y1495" s="229"/>
      <c r="Z1495" s="229"/>
      <c r="AA1495" s="229"/>
      <c r="AB1495" s="229"/>
      <c r="AC1495" s="229"/>
      <c r="AD1495" s="229"/>
      <c r="AE1495" s="229"/>
      <c r="AF1495" s="229"/>
    </row>
    <row r="1496" spans="1:32">
      <c r="A1496" s="229"/>
      <c r="B1496" s="229"/>
      <c r="C1496" s="229"/>
      <c r="D1496" s="229"/>
      <c r="E1496" s="229"/>
      <c r="F1496" s="229"/>
      <c r="G1496" s="229"/>
      <c r="H1496" s="229"/>
      <c r="I1496" s="229"/>
      <c r="J1496" s="229"/>
      <c r="K1496" s="229"/>
      <c r="L1496" s="229"/>
      <c r="M1496" s="229"/>
      <c r="N1496" s="229"/>
      <c r="O1496" s="229"/>
      <c r="P1496" s="229"/>
      <c r="Q1496" s="229"/>
      <c r="R1496" s="229"/>
      <c r="S1496" s="229"/>
      <c r="T1496" s="229"/>
      <c r="U1496" s="229"/>
      <c r="V1496" s="229"/>
      <c r="W1496" s="229"/>
      <c r="X1496" s="229"/>
      <c r="Y1496" s="229"/>
      <c r="Z1496" s="229"/>
      <c r="AA1496" s="229"/>
      <c r="AB1496" s="229"/>
      <c r="AC1496" s="229"/>
      <c r="AD1496" s="229"/>
      <c r="AE1496" s="229"/>
      <c r="AF1496" s="229"/>
    </row>
    <row r="1497" spans="1:32">
      <c r="A1497" s="229"/>
      <c r="B1497" s="229"/>
      <c r="C1497" s="229"/>
      <c r="D1497" s="229"/>
      <c r="E1497" s="229"/>
      <c r="F1497" s="229"/>
      <c r="G1497" s="229"/>
      <c r="H1497" s="229"/>
      <c r="I1497" s="229"/>
      <c r="J1497" s="229"/>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row>
    <row r="1498" spans="1:32">
      <c r="A1498" s="229"/>
      <c r="B1498" s="229"/>
      <c r="C1498" s="229"/>
      <c r="D1498" s="229"/>
      <c r="E1498" s="229"/>
      <c r="F1498" s="229"/>
      <c r="G1498" s="229"/>
      <c r="H1498" s="229"/>
      <c r="I1498" s="229"/>
      <c r="J1498" s="229"/>
      <c r="K1498" s="229"/>
      <c r="L1498" s="229"/>
      <c r="M1498" s="229"/>
      <c r="N1498" s="229"/>
      <c r="O1498" s="229"/>
      <c r="P1498" s="229"/>
      <c r="Q1498" s="229"/>
      <c r="R1498" s="229"/>
      <c r="S1498" s="229"/>
      <c r="T1498" s="229"/>
      <c r="U1498" s="229"/>
      <c r="V1498" s="229"/>
      <c r="W1498" s="229"/>
      <c r="X1498" s="229"/>
      <c r="Y1498" s="229"/>
      <c r="Z1498" s="229"/>
      <c r="AA1498" s="229"/>
      <c r="AB1498" s="229"/>
      <c r="AC1498" s="229"/>
      <c r="AD1498" s="229"/>
      <c r="AE1498" s="229"/>
      <c r="AF1498" s="229"/>
    </row>
    <row r="1499" spans="1:32">
      <c r="A1499" s="229"/>
      <c r="B1499" s="229"/>
      <c r="C1499" s="229"/>
      <c r="D1499" s="229"/>
      <c r="E1499" s="229"/>
      <c r="F1499" s="229"/>
      <c r="G1499" s="229"/>
      <c r="H1499" s="229"/>
      <c r="I1499" s="229"/>
      <c r="J1499" s="229"/>
      <c r="K1499" s="229"/>
      <c r="L1499" s="229"/>
      <c r="M1499" s="229"/>
      <c r="N1499" s="229"/>
      <c r="O1499" s="229"/>
      <c r="P1499" s="229"/>
      <c r="Q1499" s="229"/>
      <c r="R1499" s="229"/>
      <c r="S1499" s="229"/>
      <c r="T1499" s="229"/>
      <c r="U1499" s="229"/>
      <c r="V1499" s="229"/>
      <c r="W1499" s="229"/>
      <c r="X1499" s="229"/>
      <c r="Y1499" s="229"/>
      <c r="Z1499" s="229"/>
      <c r="AA1499" s="229"/>
      <c r="AB1499" s="229"/>
      <c r="AC1499" s="229"/>
      <c r="AD1499" s="229"/>
      <c r="AE1499" s="229"/>
      <c r="AF1499" s="229"/>
    </row>
    <row r="1500" spans="1:32">
      <c r="A1500" s="229"/>
      <c r="B1500" s="229"/>
      <c r="C1500" s="229"/>
      <c r="D1500" s="229"/>
      <c r="E1500" s="229"/>
      <c r="F1500" s="229"/>
      <c r="G1500" s="229"/>
      <c r="H1500" s="229"/>
      <c r="I1500" s="229"/>
      <c r="J1500" s="229"/>
      <c r="K1500" s="229"/>
      <c r="L1500" s="229"/>
      <c r="M1500" s="229"/>
      <c r="N1500" s="229"/>
      <c r="O1500" s="229"/>
      <c r="P1500" s="229"/>
      <c r="Q1500" s="229"/>
      <c r="R1500" s="229"/>
      <c r="S1500" s="229"/>
      <c r="T1500" s="229"/>
      <c r="U1500" s="229"/>
      <c r="V1500" s="229"/>
      <c r="W1500" s="229"/>
      <c r="X1500" s="229"/>
      <c r="Y1500" s="229"/>
      <c r="Z1500" s="229"/>
      <c r="AA1500" s="229"/>
      <c r="AB1500" s="229"/>
      <c r="AC1500" s="229"/>
      <c r="AD1500" s="229"/>
      <c r="AE1500" s="229"/>
      <c r="AF1500" s="229"/>
    </row>
    <row r="1501" spans="1:32">
      <c r="A1501" s="229"/>
      <c r="B1501" s="229"/>
      <c r="C1501" s="229"/>
      <c r="D1501" s="229"/>
      <c r="E1501" s="229"/>
      <c r="F1501" s="229"/>
      <c r="G1501" s="229"/>
      <c r="H1501" s="229"/>
      <c r="I1501" s="229"/>
      <c r="J1501" s="229"/>
      <c r="K1501" s="229"/>
      <c r="L1501" s="229"/>
      <c r="M1501" s="229"/>
      <c r="N1501" s="229"/>
      <c r="O1501" s="229"/>
      <c r="P1501" s="229"/>
      <c r="Q1501" s="229"/>
      <c r="R1501" s="229"/>
      <c r="S1501" s="229"/>
      <c r="T1501" s="229"/>
      <c r="U1501" s="229"/>
      <c r="V1501" s="229"/>
      <c r="W1501" s="229"/>
      <c r="X1501" s="229"/>
      <c r="Y1501" s="229"/>
      <c r="Z1501" s="229"/>
      <c r="AA1501" s="229"/>
      <c r="AB1501" s="229"/>
      <c r="AC1501" s="229"/>
      <c r="AD1501" s="229"/>
      <c r="AE1501" s="229"/>
      <c r="AF1501" s="229"/>
    </row>
    <row r="1502" spans="1:32">
      <c r="A1502" s="229"/>
      <c r="B1502" s="229"/>
      <c r="C1502" s="229"/>
      <c r="D1502" s="229"/>
      <c r="E1502" s="229"/>
      <c r="F1502" s="229"/>
      <c r="G1502" s="229"/>
      <c r="H1502" s="229"/>
      <c r="I1502" s="229"/>
      <c r="J1502" s="229"/>
      <c r="K1502" s="229"/>
      <c r="L1502" s="229"/>
      <c r="M1502" s="229"/>
      <c r="N1502" s="229"/>
      <c r="O1502" s="229"/>
      <c r="P1502" s="229"/>
      <c r="Q1502" s="229"/>
      <c r="R1502" s="229"/>
      <c r="S1502" s="229"/>
      <c r="T1502" s="229"/>
      <c r="U1502" s="229"/>
      <c r="V1502" s="229"/>
      <c r="W1502" s="229"/>
      <c r="X1502" s="229"/>
      <c r="Y1502" s="229"/>
      <c r="Z1502" s="229"/>
      <c r="AA1502" s="229"/>
      <c r="AB1502" s="229"/>
      <c r="AC1502" s="229"/>
      <c r="AD1502" s="229"/>
      <c r="AE1502" s="229"/>
      <c r="AF1502" s="229"/>
    </row>
    <row r="1503" spans="1:32">
      <c r="A1503" s="229"/>
      <c r="B1503" s="229"/>
      <c r="C1503" s="229"/>
      <c r="D1503" s="229"/>
      <c r="E1503" s="229"/>
      <c r="F1503" s="229"/>
      <c r="G1503" s="229"/>
      <c r="H1503" s="229"/>
      <c r="I1503" s="229"/>
      <c r="J1503" s="229"/>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229"/>
      <c r="AE1503" s="229"/>
      <c r="AF1503" s="229"/>
    </row>
    <row r="1504" spans="1:32">
      <c r="A1504" s="229"/>
      <c r="B1504" s="229"/>
      <c r="C1504" s="229"/>
      <c r="D1504" s="229"/>
      <c r="E1504" s="229"/>
      <c r="F1504" s="229"/>
      <c r="G1504" s="229"/>
      <c r="H1504" s="229"/>
      <c r="I1504" s="229"/>
      <c r="J1504" s="229"/>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229"/>
      <c r="AE1504" s="229"/>
      <c r="AF1504" s="229"/>
    </row>
    <row r="1505" spans="1:32">
      <c r="A1505" s="229"/>
      <c r="B1505" s="229"/>
      <c r="C1505" s="229"/>
      <c r="D1505" s="229"/>
      <c r="E1505" s="229"/>
      <c r="F1505" s="229"/>
      <c r="G1505" s="229"/>
      <c r="H1505" s="229"/>
      <c r="I1505" s="229"/>
      <c r="J1505" s="229"/>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229"/>
      <c r="AE1505" s="229"/>
      <c r="AF1505" s="229"/>
    </row>
    <row r="1506" spans="1:32">
      <c r="A1506" s="229"/>
      <c r="B1506" s="229"/>
      <c r="C1506" s="229"/>
      <c r="D1506" s="229"/>
      <c r="E1506" s="229"/>
      <c r="F1506" s="229"/>
      <c r="G1506" s="229"/>
      <c r="H1506" s="229"/>
      <c r="I1506" s="229"/>
      <c r="J1506" s="229"/>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229"/>
      <c r="AE1506" s="229"/>
      <c r="AF1506" s="229"/>
    </row>
    <row r="1507" spans="1:32">
      <c r="A1507" s="229"/>
      <c r="B1507" s="229"/>
      <c r="C1507" s="229"/>
      <c r="D1507" s="229"/>
      <c r="E1507" s="229"/>
      <c r="F1507" s="229"/>
      <c r="G1507" s="229"/>
      <c r="H1507" s="229"/>
      <c r="I1507" s="229"/>
      <c r="J1507" s="229"/>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229"/>
      <c r="AE1507" s="229"/>
      <c r="AF1507" s="229"/>
    </row>
    <row r="1508" spans="1:32">
      <c r="A1508" s="229"/>
      <c r="B1508" s="229"/>
      <c r="C1508" s="229"/>
      <c r="D1508" s="229"/>
      <c r="E1508" s="229"/>
      <c r="F1508" s="229"/>
      <c r="G1508" s="229"/>
      <c r="H1508" s="229"/>
      <c r="I1508" s="229"/>
      <c r="J1508" s="229"/>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229"/>
      <c r="AE1508" s="229"/>
      <c r="AF1508" s="229"/>
    </row>
    <row r="1509" spans="1:32">
      <c r="A1509" s="229"/>
      <c r="B1509" s="229"/>
      <c r="C1509" s="229"/>
      <c r="D1509" s="229"/>
      <c r="E1509" s="229"/>
      <c r="F1509" s="229"/>
      <c r="G1509" s="229"/>
      <c r="H1509" s="229"/>
      <c r="I1509" s="229"/>
      <c r="J1509" s="229"/>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229"/>
      <c r="AE1509" s="229"/>
      <c r="AF1509" s="229"/>
    </row>
    <row r="1510" spans="1:32">
      <c r="A1510" s="229"/>
      <c r="B1510" s="229"/>
      <c r="C1510" s="229"/>
      <c r="D1510" s="229"/>
      <c r="E1510" s="229"/>
      <c r="F1510" s="229"/>
      <c r="G1510" s="229"/>
      <c r="H1510" s="229"/>
      <c r="I1510" s="229"/>
      <c r="J1510" s="229"/>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row>
    <row r="1511" spans="1:32">
      <c r="A1511" s="229"/>
      <c r="B1511" s="229"/>
      <c r="C1511" s="229"/>
      <c r="D1511" s="229"/>
      <c r="E1511" s="229"/>
      <c r="F1511" s="229"/>
      <c r="G1511" s="229"/>
      <c r="H1511" s="229"/>
      <c r="I1511" s="229"/>
      <c r="J1511" s="229"/>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229"/>
      <c r="AE1511" s="229"/>
      <c r="AF1511" s="229"/>
    </row>
    <row r="1512" spans="1:32">
      <c r="A1512" s="229"/>
      <c r="B1512" s="229"/>
      <c r="C1512" s="229"/>
      <c r="D1512" s="229"/>
      <c r="E1512" s="229"/>
      <c r="F1512" s="229"/>
      <c r="G1512" s="229"/>
      <c r="H1512" s="229"/>
      <c r="I1512" s="229"/>
      <c r="J1512" s="229"/>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229"/>
      <c r="AE1512" s="229"/>
      <c r="AF1512" s="229"/>
    </row>
    <row r="1513" spans="1:32">
      <c r="A1513" s="229"/>
      <c r="B1513" s="229"/>
      <c r="C1513" s="229"/>
      <c r="D1513" s="229"/>
      <c r="E1513" s="229"/>
      <c r="F1513" s="229"/>
      <c r="G1513" s="229"/>
      <c r="H1513" s="229"/>
      <c r="I1513" s="229"/>
      <c r="J1513" s="229"/>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229"/>
      <c r="AE1513" s="229"/>
      <c r="AF1513" s="229"/>
    </row>
    <row r="1514" spans="1:32">
      <c r="A1514" s="229"/>
      <c r="B1514" s="229"/>
      <c r="C1514" s="229"/>
      <c r="D1514" s="229"/>
      <c r="E1514" s="229"/>
      <c r="F1514" s="229"/>
      <c r="G1514" s="229"/>
      <c r="H1514" s="229"/>
      <c r="I1514" s="229"/>
      <c r="J1514" s="229"/>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229"/>
      <c r="AE1514" s="229"/>
      <c r="AF1514" s="229"/>
    </row>
    <row r="1515" spans="1:32">
      <c r="A1515" s="229"/>
      <c r="B1515" s="229"/>
      <c r="C1515" s="229"/>
      <c r="D1515" s="229"/>
      <c r="E1515" s="229"/>
      <c r="F1515" s="229"/>
      <c r="G1515" s="229"/>
      <c r="H1515" s="229"/>
      <c r="I1515" s="229"/>
      <c r="J1515" s="229"/>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229"/>
      <c r="AE1515" s="229"/>
      <c r="AF1515" s="229"/>
    </row>
    <row r="1516" spans="1:32">
      <c r="A1516" s="229"/>
      <c r="B1516" s="229"/>
      <c r="C1516" s="229"/>
      <c r="D1516" s="229"/>
      <c r="E1516" s="229"/>
      <c r="F1516" s="229"/>
      <c r="G1516" s="229"/>
      <c r="H1516" s="229"/>
      <c r="I1516" s="229"/>
      <c r="J1516" s="229"/>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229"/>
      <c r="AE1516" s="229"/>
      <c r="AF1516" s="229"/>
    </row>
    <row r="1517" spans="1:32">
      <c r="A1517" s="229"/>
      <c r="B1517" s="229"/>
      <c r="C1517" s="229"/>
      <c r="D1517" s="229"/>
      <c r="E1517" s="229"/>
      <c r="F1517" s="229"/>
      <c r="G1517" s="229"/>
      <c r="H1517" s="229"/>
      <c r="I1517" s="229"/>
      <c r="J1517" s="229"/>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229"/>
      <c r="AE1517" s="229"/>
      <c r="AF1517" s="229"/>
    </row>
    <row r="1518" spans="1:32">
      <c r="A1518" s="229"/>
      <c r="B1518" s="229"/>
      <c r="C1518" s="229"/>
      <c r="D1518" s="229"/>
      <c r="E1518" s="229"/>
      <c r="F1518" s="229"/>
      <c r="G1518" s="229"/>
      <c r="H1518" s="229"/>
      <c r="I1518" s="229"/>
      <c r="J1518" s="229"/>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229"/>
      <c r="AE1518" s="229"/>
      <c r="AF1518" s="229"/>
    </row>
    <row r="1519" spans="1:32">
      <c r="A1519" s="229"/>
      <c r="B1519" s="229"/>
      <c r="C1519" s="229"/>
      <c r="D1519" s="229"/>
      <c r="E1519" s="229"/>
      <c r="F1519" s="229"/>
      <c r="G1519" s="229"/>
      <c r="H1519" s="229"/>
      <c r="I1519" s="229"/>
      <c r="J1519" s="229"/>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229"/>
      <c r="AE1519" s="229"/>
      <c r="AF1519" s="229"/>
    </row>
    <row r="1520" spans="1:32">
      <c r="A1520" s="229"/>
      <c r="B1520" s="229"/>
      <c r="C1520" s="229"/>
      <c r="D1520" s="229"/>
      <c r="E1520" s="229"/>
      <c r="F1520" s="229"/>
      <c r="G1520" s="229"/>
      <c r="H1520" s="229"/>
      <c r="I1520" s="229"/>
      <c r="J1520" s="229"/>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229"/>
      <c r="AE1520" s="229"/>
      <c r="AF1520" s="229"/>
    </row>
    <row r="1521" spans="1:32">
      <c r="A1521" s="229"/>
      <c r="B1521" s="229"/>
      <c r="C1521" s="229"/>
      <c r="D1521" s="229"/>
      <c r="E1521" s="229"/>
      <c r="F1521" s="229"/>
      <c r="G1521" s="229"/>
      <c r="H1521" s="229"/>
      <c r="I1521" s="229"/>
      <c r="J1521" s="229"/>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229"/>
      <c r="AE1521" s="229"/>
      <c r="AF1521" s="229"/>
    </row>
    <row r="1522" spans="1:32">
      <c r="A1522" s="229"/>
      <c r="B1522" s="229"/>
      <c r="C1522" s="229"/>
      <c r="D1522" s="229"/>
      <c r="E1522" s="229"/>
      <c r="F1522" s="229"/>
      <c r="G1522" s="229"/>
      <c r="H1522" s="229"/>
      <c r="I1522" s="229"/>
      <c r="J1522" s="229"/>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229"/>
      <c r="AE1522" s="229"/>
      <c r="AF1522" s="229"/>
    </row>
    <row r="1523" spans="1:32">
      <c r="A1523" s="229"/>
      <c r="B1523" s="229"/>
      <c r="C1523" s="229"/>
      <c r="D1523" s="229"/>
      <c r="E1523" s="229"/>
      <c r="F1523" s="229"/>
      <c r="G1523" s="229"/>
      <c r="H1523" s="229"/>
      <c r="I1523" s="229"/>
      <c r="J1523" s="229"/>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229"/>
      <c r="AE1523" s="229"/>
      <c r="AF1523" s="229"/>
    </row>
    <row r="1524" spans="1:32">
      <c r="A1524" s="229"/>
      <c r="B1524" s="229"/>
      <c r="C1524" s="229"/>
      <c r="D1524" s="229"/>
      <c r="E1524" s="229"/>
      <c r="F1524" s="229"/>
      <c r="G1524" s="229"/>
      <c r="H1524" s="229"/>
      <c r="I1524" s="229"/>
      <c r="J1524" s="229"/>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229"/>
      <c r="AE1524" s="229"/>
      <c r="AF1524" s="229"/>
    </row>
    <row r="1525" spans="1:32">
      <c r="A1525" s="229"/>
      <c r="B1525" s="229"/>
      <c r="C1525" s="229"/>
      <c r="D1525" s="229"/>
      <c r="E1525" s="229"/>
      <c r="F1525" s="229"/>
      <c r="G1525" s="229"/>
      <c r="H1525" s="229"/>
      <c r="I1525" s="229"/>
      <c r="J1525" s="229"/>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229"/>
      <c r="AE1525" s="229"/>
      <c r="AF1525" s="229"/>
    </row>
    <row r="1526" spans="1:32">
      <c r="A1526" s="229"/>
      <c r="B1526" s="229"/>
      <c r="C1526" s="229"/>
      <c r="D1526" s="229"/>
      <c r="E1526" s="229"/>
      <c r="F1526" s="229"/>
      <c r="G1526" s="229"/>
      <c r="H1526" s="229"/>
      <c r="I1526" s="229"/>
      <c r="J1526" s="229"/>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229"/>
      <c r="AE1526" s="229"/>
      <c r="AF1526" s="229"/>
    </row>
    <row r="1527" spans="1:32">
      <c r="A1527" s="229"/>
      <c r="B1527" s="229"/>
      <c r="C1527" s="229"/>
      <c r="D1527" s="229"/>
      <c r="E1527" s="229"/>
      <c r="F1527" s="229"/>
      <c r="G1527" s="229"/>
      <c r="H1527" s="229"/>
      <c r="I1527" s="229"/>
      <c r="J1527" s="229"/>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229"/>
      <c r="AE1527" s="229"/>
      <c r="AF1527" s="229"/>
    </row>
    <row r="1528" spans="1:32">
      <c r="A1528" s="229"/>
      <c r="B1528" s="229"/>
      <c r="C1528" s="229"/>
      <c r="D1528" s="229"/>
      <c r="E1528" s="229"/>
      <c r="F1528" s="229"/>
      <c r="G1528" s="229"/>
      <c r="H1528" s="229"/>
      <c r="I1528" s="229"/>
      <c r="J1528" s="229"/>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229"/>
      <c r="AE1528" s="229"/>
      <c r="AF1528" s="229"/>
    </row>
    <row r="1529" spans="1:32">
      <c r="A1529" s="229"/>
      <c r="B1529" s="229"/>
      <c r="C1529" s="229"/>
      <c r="D1529" s="229"/>
      <c r="E1529" s="229"/>
      <c r="F1529" s="229"/>
      <c r="G1529" s="229"/>
      <c r="H1529" s="229"/>
      <c r="I1529" s="229"/>
      <c r="J1529" s="229"/>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229"/>
      <c r="AE1529" s="229"/>
      <c r="AF1529" s="229"/>
    </row>
    <row r="1530" spans="1:32">
      <c r="A1530" s="229"/>
      <c r="B1530" s="229"/>
      <c r="C1530" s="229"/>
      <c r="D1530" s="229"/>
      <c r="E1530" s="229"/>
      <c r="F1530" s="229"/>
      <c r="G1530" s="229"/>
      <c r="H1530" s="229"/>
      <c r="I1530" s="229"/>
      <c r="J1530" s="229"/>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229"/>
      <c r="AE1530" s="229"/>
      <c r="AF1530" s="229"/>
    </row>
    <row r="1531" spans="1:32">
      <c r="A1531" s="229"/>
      <c r="B1531" s="229"/>
      <c r="C1531" s="229"/>
      <c r="D1531" s="229"/>
      <c r="E1531" s="229"/>
      <c r="F1531" s="229"/>
      <c r="G1531" s="229"/>
      <c r="H1531" s="229"/>
      <c r="I1531" s="229"/>
      <c r="J1531" s="229"/>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229"/>
      <c r="AE1531" s="229"/>
      <c r="AF1531" s="229"/>
    </row>
    <row r="1532" spans="1:32">
      <c r="A1532" s="229"/>
      <c r="B1532" s="229"/>
      <c r="C1532" s="229"/>
      <c r="D1532" s="229"/>
      <c r="E1532" s="229"/>
      <c r="F1532" s="229"/>
      <c r="G1532" s="229"/>
      <c r="H1532" s="229"/>
      <c r="I1532" s="229"/>
      <c r="J1532" s="229"/>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229"/>
      <c r="AE1532" s="229"/>
      <c r="AF1532" s="229"/>
    </row>
    <row r="1533" spans="1:32">
      <c r="A1533" s="229"/>
      <c r="B1533" s="229"/>
      <c r="C1533" s="229"/>
      <c r="D1533" s="229"/>
      <c r="E1533" s="229"/>
      <c r="F1533" s="229"/>
      <c r="G1533" s="229"/>
      <c r="H1533" s="229"/>
      <c r="I1533" s="229"/>
      <c r="J1533" s="229"/>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229"/>
      <c r="AE1533" s="229"/>
      <c r="AF1533" s="229"/>
    </row>
    <row r="1534" spans="1:32">
      <c r="A1534" s="229"/>
      <c r="B1534" s="229"/>
      <c r="C1534" s="229"/>
      <c r="D1534" s="229"/>
      <c r="E1534" s="229"/>
      <c r="F1534" s="229"/>
      <c r="G1534" s="229"/>
      <c r="H1534" s="229"/>
      <c r="I1534" s="229"/>
      <c r="J1534" s="229"/>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229"/>
      <c r="AE1534" s="229"/>
      <c r="AF1534" s="229"/>
    </row>
    <row r="1535" spans="1:32">
      <c r="A1535" s="229"/>
      <c r="B1535" s="229"/>
      <c r="C1535" s="229"/>
      <c r="D1535" s="229"/>
      <c r="E1535" s="229"/>
      <c r="F1535" s="229"/>
      <c r="G1535" s="229"/>
      <c r="H1535" s="229"/>
      <c r="I1535" s="229"/>
      <c r="J1535" s="229"/>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229"/>
      <c r="AE1535" s="229"/>
      <c r="AF1535" s="229"/>
    </row>
    <row r="1536" spans="1:32">
      <c r="A1536" s="229"/>
      <c r="B1536" s="229"/>
      <c r="C1536" s="229"/>
      <c r="D1536" s="229"/>
      <c r="E1536" s="229"/>
      <c r="F1536" s="229"/>
      <c r="G1536" s="229"/>
      <c r="H1536" s="229"/>
      <c r="I1536" s="229"/>
      <c r="J1536" s="229"/>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229"/>
      <c r="AE1536" s="229"/>
      <c r="AF1536" s="229"/>
    </row>
    <row r="1537" spans="1:32">
      <c r="A1537" s="229"/>
      <c r="B1537" s="229"/>
      <c r="C1537" s="229"/>
      <c r="D1537" s="229"/>
      <c r="E1537" s="229"/>
      <c r="F1537" s="229"/>
      <c r="G1537" s="229"/>
      <c r="H1537" s="229"/>
      <c r="I1537" s="229"/>
      <c r="J1537" s="229"/>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229"/>
      <c r="AE1537" s="229"/>
      <c r="AF1537" s="229"/>
    </row>
    <row r="1538" spans="1:32">
      <c r="A1538" s="229"/>
      <c r="B1538" s="229"/>
      <c r="C1538" s="229"/>
      <c r="D1538" s="229"/>
      <c r="E1538" s="229"/>
      <c r="F1538" s="229"/>
      <c r="G1538" s="229"/>
      <c r="H1538" s="229"/>
      <c r="I1538" s="229"/>
      <c r="J1538" s="229"/>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229"/>
      <c r="AE1538" s="229"/>
      <c r="AF1538" s="229"/>
    </row>
    <row r="1539" spans="1:32">
      <c r="A1539" s="229"/>
      <c r="B1539" s="229"/>
      <c r="C1539" s="229"/>
      <c r="D1539" s="229"/>
      <c r="E1539" s="229"/>
      <c r="F1539" s="229"/>
      <c r="G1539" s="229"/>
      <c r="H1539" s="229"/>
      <c r="I1539" s="229"/>
      <c r="J1539" s="229"/>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229"/>
      <c r="AE1539" s="229"/>
      <c r="AF1539" s="229"/>
    </row>
    <row r="1540" spans="1:32">
      <c r="A1540" s="229"/>
      <c r="B1540" s="229"/>
      <c r="C1540" s="229"/>
      <c r="D1540" s="229"/>
      <c r="E1540" s="229"/>
      <c r="F1540" s="229"/>
      <c r="G1540" s="229"/>
      <c r="H1540" s="229"/>
      <c r="I1540" s="229"/>
      <c r="J1540" s="229"/>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229"/>
      <c r="AE1540" s="229"/>
      <c r="AF1540" s="229"/>
    </row>
    <row r="1541" spans="1:32">
      <c r="A1541" s="229"/>
      <c r="B1541" s="229"/>
      <c r="C1541" s="229"/>
      <c r="D1541" s="229"/>
      <c r="E1541" s="229"/>
      <c r="F1541" s="229"/>
      <c r="G1541" s="229"/>
      <c r="H1541" s="229"/>
      <c r="I1541" s="229"/>
      <c r="J1541" s="229"/>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229"/>
      <c r="AE1541" s="229"/>
      <c r="AF1541" s="229"/>
    </row>
    <row r="1542" spans="1:32">
      <c r="A1542" s="229"/>
      <c r="B1542" s="229"/>
      <c r="C1542" s="229"/>
      <c r="D1542" s="229"/>
      <c r="E1542" s="229"/>
      <c r="F1542" s="229"/>
      <c r="G1542" s="229"/>
      <c r="H1542" s="229"/>
      <c r="I1542" s="229"/>
      <c r="J1542" s="229"/>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229"/>
      <c r="AE1542" s="229"/>
      <c r="AF1542" s="229"/>
    </row>
    <row r="1543" spans="1:32">
      <c r="A1543" s="229"/>
      <c r="B1543" s="229"/>
      <c r="C1543" s="229"/>
      <c r="D1543" s="229"/>
      <c r="E1543" s="229"/>
      <c r="F1543" s="229"/>
      <c r="G1543" s="229"/>
      <c r="H1543" s="229"/>
      <c r="I1543" s="229"/>
      <c r="J1543" s="229"/>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229"/>
      <c r="AE1543" s="229"/>
      <c r="AF1543" s="229"/>
    </row>
    <row r="1544" spans="1:32">
      <c r="A1544" s="229"/>
      <c r="B1544" s="229"/>
      <c r="C1544" s="229"/>
      <c r="D1544" s="229"/>
      <c r="E1544" s="229"/>
      <c r="F1544" s="229"/>
      <c r="G1544" s="229"/>
      <c r="H1544" s="229"/>
      <c r="I1544" s="229"/>
      <c r="J1544" s="229"/>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229"/>
      <c r="AE1544" s="229"/>
      <c r="AF1544" s="229"/>
    </row>
    <row r="1545" spans="1:32">
      <c r="A1545" s="229"/>
      <c r="B1545" s="229"/>
      <c r="C1545" s="229"/>
      <c r="D1545" s="229"/>
      <c r="E1545" s="229"/>
      <c r="F1545" s="229"/>
      <c r="G1545" s="229"/>
      <c r="H1545" s="229"/>
      <c r="I1545" s="229"/>
      <c r="J1545" s="229"/>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229"/>
      <c r="AE1545" s="229"/>
      <c r="AF1545" s="229"/>
    </row>
    <row r="1546" spans="1:32">
      <c r="A1546" s="229"/>
      <c r="B1546" s="229"/>
      <c r="C1546" s="229"/>
      <c r="D1546" s="229"/>
      <c r="E1546" s="229"/>
      <c r="F1546" s="229"/>
      <c r="G1546" s="229"/>
      <c r="H1546" s="229"/>
      <c r="I1546" s="229"/>
      <c r="J1546" s="229"/>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229"/>
      <c r="AE1546" s="229"/>
      <c r="AF1546" s="229"/>
    </row>
    <row r="1547" spans="1:32">
      <c r="A1547" s="229"/>
      <c r="B1547" s="229"/>
      <c r="C1547" s="229"/>
      <c r="D1547" s="229"/>
      <c r="E1547" s="229"/>
      <c r="F1547" s="229"/>
      <c r="G1547" s="229"/>
      <c r="H1547" s="229"/>
      <c r="I1547" s="229"/>
      <c r="J1547" s="229"/>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229"/>
      <c r="AE1547" s="229"/>
      <c r="AF1547" s="229"/>
    </row>
    <row r="1548" spans="1:32">
      <c r="A1548" s="229"/>
      <c r="B1548" s="229"/>
      <c r="C1548" s="229"/>
      <c r="D1548" s="229"/>
      <c r="E1548" s="229"/>
      <c r="F1548" s="229"/>
      <c r="G1548" s="229"/>
      <c r="H1548" s="229"/>
      <c r="I1548" s="229"/>
      <c r="J1548" s="229"/>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229"/>
      <c r="AE1548" s="229"/>
      <c r="AF1548" s="229"/>
    </row>
    <row r="1549" spans="1:32">
      <c r="A1549" s="229"/>
      <c r="B1549" s="229"/>
      <c r="C1549" s="229"/>
      <c r="D1549" s="229"/>
      <c r="E1549" s="229"/>
      <c r="F1549" s="229"/>
      <c r="G1549" s="229"/>
      <c r="H1549" s="229"/>
      <c r="I1549" s="229"/>
      <c r="J1549" s="229"/>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229"/>
      <c r="AE1549" s="229"/>
      <c r="AF1549" s="229"/>
    </row>
    <row r="1550" spans="1:32">
      <c r="A1550" s="229"/>
      <c r="B1550" s="229"/>
      <c r="C1550" s="229"/>
      <c r="D1550" s="229"/>
      <c r="E1550" s="229"/>
      <c r="F1550" s="229"/>
      <c r="G1550" s="229"/>
      <c r="H1550" s="229"/>
      <c r="I1550" s="229"/>
      <c r="J1550" s="229"/>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229"/>
      <c r="AE1550" s="229"/>
      <c r="AF1550" s="229"/>
    </row>
    <row r="1551" spans="1:32">
      <c r="A1551" s="229"/>
      <c r="B1551" s="229"/>
      <c r="C1551" s="229"/>
      <c r="D1551" s="229"/>
      <c r="E1551" s="229"/>
      <c r="F1551" s="229"/>
      <c r="G1551" s="229"/>
      <c r="H1551" s="229"/>
      <c r="I1551" s="229"/>
      <c r="J1551" s="229"/>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229"/>
      <c r="AE1551" s="229"/>
      <c r="AF1551" s="229"/>
    </row>
    <row r="1552" spans="1:32">
      <c r="A1552" s="229"/>
      <c r="B1552" s="229"/>
      <c r="C1552" s="229"/>
      <c r="D1552" s="229"/>
      <c r="E1552" s="229"/>
      <c r="F1552" s="229"/>
      <c r="G1552" s="229"/>
      <c r="H1552" s="229"/>
      <c r="I1552" s="229"/>
      <c r="J1552" s="229"/>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229"/>
      <c r="AE1552" s="229"/>
      <c r="AF1552" s="229"/>
    </row>
    <row r="1553" spans="1:32">
      <c r="A1553" s="229"/>
      <c r="B1553" s="229"/>
      <c r="C1553" s="229"/>
      <c r="D1553" s="229"/>
      <c r="E1553" s="229"/>
      <c r="F1553" s="229"/>
      <c r="G1553" s="229"/>
      <c r="H1553" s="229"/>
      <c r="I1553" s="229"/>
      <c r="J1553" s="229"/>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229"/>
      <c r="AE1553" s="229"/>
      <c r="AF1553" s="229"/>
    </row>
    <row r="1554" spans="1:32">
      <c r="A1554" s="229"/>
      <c r="B1554" s="229"/>
      <c r="C1554" s="229"/>
      <c r="D1554" s="229"/>
      <c r="E1554" s="229"/>
      <c r="F1554" s="229"/>
      <c r="G1554" s="229"/>
      <c r="H1554" s="229"/>
      <c r="I1554" s="229"/>
      <c r="J1554" s="229"/>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229"/>
      <c r="AE1554" s="229"/>
      <c r="AF1554" s="229"/>
    </row>
    <row r="1555" spans="1:32">
      <c r="A1555" s="229"/>
      <c r="B1555" s="229"/>
      <c r="C1555" s="229"/>
      <c r="D1555" s="229"/>
      <c r="E1555" s="229"/>
      <c r="F1555" s="229"/>
      <c r="G1555" s="229"/>
      <c r="H1555" s="229"/>
      <c r="I1555" s="229"/>
      <c r="J1555" s="229"/>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229"/>
      <c r="AE1555" s="229"/>
      <c r="AF1555" s="229"/>
    </row>
    <row r="1556" spans="1:32">
      <c r="A1556" s="229"/>
      <c r="B1556" s="229"/>
      <c r="C1556" s="229"/>
      <c r="D1556" s="229"/>
      <c r="E1556" s="229"/>
      <c r="F1556" s="229"/>
      <c r="G1556" s="229"/>
      <c r="H1556" s="229"/>
      <c r="I1556" s="229"/>
      <c r="J1556" s="229"/>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229"/>
      <c r="AE1556" s="229"/>
      <c r="AF1556" s="229"/>
    </row>
    <row r="1557" spans="1:32">
      <c r="A1557" s="229"/>
      <c r="B1557" s="229"/>
      <c r="C1557" s="229"/>
      <c r="D1557" s="229"/>
      <c r="E1557" s="229"/>
      <c r="F1557" s="229"/>
      <c r="G1557" s="229"/>
      <c r="H1557" s="229"/>
      <c r="I1557" s="229"/>
      <c r="J1557" s="229"/>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229"/>
      <c r="AE1557" s="229"/>
      <c r="AF1557" s="229"/>
    </row>
    <row r="1558" spans="1:32">
      <c r="A1558" s="229"/>
      <c r="B1558" s="229"/>
      <c r="C1558" s="229"/>
      <c r="D1558" s="229"/>
      <c r="E1558" s="229"/>
      <c r="F1558" s="229"/>
      <c r="G1558" s="229"/>
      <c r="H1558" s="229"/>
      <c r="I1558" s="229"/>
      <c r="J1558" s="229"/>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229"/>
      <c r="AE1558" s="229"/>
      <c r="AF1558" s="229"/>
    </row>
    <row r="1559" spans="1:32">
      <c r="A1559" s="229"/>
      <c r="B1559" s="229"/>
      <c r="C1559" s="229"/>
      <c r="D1559" s="229"/>
      <c r="E1559" s="229"/>
      <c r="F1559" s="229"/>
      <c r="G1559" s="229"/>
      <c r="H1559" s="229"/>
      <c r="I1559" s="229"/>
      <c r="J1559" s="229"/>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229"/>
      <c r="AE1559" s="229"/>
      <c r="AF1559" s="229"/>
    </row>
    <row r="1560" spans="1:32">
      <c r="A1560" s="229"/>
      <c r="B1560" s="229"/>
      <c r="C1560" s="229"/>
      <c r="D1560" s="229"/>
      <c r="E1560" s="229"/>
      <c r="F1560" s="229"/>
      <c r="G1560" s="229"/>
      <c r="H1560" s="229"/>
      <c r="I1560" s="229"/>
      <c r="J1560" s="229"/>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row>
    <row r="1561" spans="1:32">
      <c r="A1561" s="229"/>
      <c r="B1561" s="229"/>
      <c r="C1561" s="229"/>
      <c r="D1561" s="229"/>
      <c r="E1561" s="229"/>
      <c r="F1561" s="229"/>
      <c r="G1561" s="229"/>
      <c r="H1561" s="229"/>
      <c r="I1561" s="229"/>
      <c r="J1561" s="229"/>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229"/>
      <c r="AE1561" s="229"/>
      <c r="AF1561" s="229"/>
    </row>
    <row r="1562" spans="1:32">
      <c r="A1562" s="229"/>
      <c r="B1562" s="229"/>
      <c r="C1562" s="229"/>
      <c r="D1562" s="229"/>
      <c r="E1562" s="229"/>
      <c r="F1562" s="229"/>
      <c r="G1562" s="229"/>
      <c r="H1562" s="229"/>
      <c r="I1562" s="229"/>
      <c r="J1562" s="229"/>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c r="AF1562" s="229"/>
    </row>
    <row r="1563" spans="1:32">
      <c r="A1563" s="229"/>
      <c r="B1563" s="229"/>
      <c r="C1563" s="229"/>
      <c r="D1563" s="229"/>
      <c r="E1563" s="229"/>
      <c r="F1563" s="229"/>
      <c r="G1563" s="229"/>
      <c r="H1563" s="229"/>
      <c r="I1563" s="229"/>
      <c r="J1563" s="229"/>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c r="AF1563" s="229"/>
    </row>
    <row r="1564" spans="1:32">
      <c r="A1564" s="229"/>
      <c r="B1564" s="229"/>
      <c r="C1564" s="229"/>
      <c r="D1564" s="229"/>
      <c r="E1564" s="229"/>
      <c r="F1564" s="229"/>
      <c r="G1564" s="229"/>
      <c r="H1564" s="229"/>
      <c r="I1564" s="229"/>
      <c r="J1564" s="229"/>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c r="AF1564" s="229"/>
    </row>
    <row r="1565" spans="1:32">
      <c r="A1565" s="229"/>
      <c r="B1565" s="229"/>
      <c r="C1565" s="229"/>
      <c r="D1565" s="229"/>
      <c r="E1565" s="229"/>
      <c r="F1565" s="229"/>
      <c r="G1565" s="229"/>
      <c r="H1565" s="229"/>
      <c r="I1565" s="229"/>
      <c r="J1565" s="229"/>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c r="AF1565" s="229"/>
    </row>
    <row r="1566" spans="1:32">
      <c r="A1566" s="229"/>
      <c r="B1566" s="229"/>
      <c r="C1566" s="229"/>
      <c r="D1566" s="229"/>
      <c r="E1566" s="229"/>
      <c r="F1566" s="229"/>
      <c r="G1566" s="229"/>
      <c r="H1566" s="229"/>
      <c r="I1566" s="229"/>
      <c r="J1566" s="229"/>
      <c r="K1566" s="229"/>
      <c r="L1566" s="229"/>
      <c r="M1566" s="229"/>
      <c r="N1566" s="229"/>
      <c r="O1566" s="229"/>
      <c r="P1566" s="229"/>
      <c r="Q1566" s="229"/>
      <c r="R1566" s="229"/>
      <c r="S1566" s="229"/>
      <c r="T1566" s="229"/>
      <c r="U1566" s="229"/>
      <c r="V1566" s="229"/>
      <c r="W1566" s="229"/>
      <c r="X1566" s="229"/>
      <c r="Y1566" s="229"/>
      <c r="Z1566" s="229"/>
      <c r="AA1566" s="229"/>
      <c r="AB1566" s="229"/>
      <c r="AC1566" s="229"/>
      <c r="AD1566" s="229"/>
      <c r="AE1566" s="229"/>
      <c r="AF1566" s="229"/>
    </row>
    <row r="1567" spans="1:32">
      <c r="A1567" s="229"/>
      <c r="B1567" s="229"/>
      <c r="C1567" s="229"/>
      <c r="D1567" s="229"/>
      <c r="E1567" s="229"/>
      <c r="F1567" s="229"/>
      <c r="G1567" s="229"/>
      <c r="H1567" s="229"/>
      <c r="I1567" s="229"/>
      <c r="J1567" s="229"/>
      <c r="K1567" s="229"/>
      <c r="L1567" s="229"/>
      <c r="M1567" s="229"/>
      <c r="N1567" s="229"/>
      <c r="O1567" s="229"/>
      <c r="P1567" s="229"/>
      <c r="Q1567" s="229"/>
      <c r="R1567" s="229"/>
      <c r="S1567" s="229"/>
      <c r="T1567" s="229"/>
      <c r="U1567" s="229"/>
      <c r="V1567" s="229"/>
      <c r="W1567" s="229"/>
      <c r="X1567" s="229"/>
      <c r="Y1567" s="229"/>
      <c r="Z1567" s="229"/>
      <c r="AA1567" s="229"/>
      <c r="AB1567" s="229"/>
      <c r="AC1567" s="229"/>
      <c r="AD1567" s="229"/>
      <c r="AE1567" s="229"/>
      <c r="AF1567" s="229"/>
    </row>
    <row r="1568" spans="1:32">
      <c r="A1568" s="229"/>
      <c r="B1568" s="229"/>
      <c r="C1568" s="229"/>
      <c r="D1568" s="229"/>
      <c r="E1568" s="229"/>
      <c r="F1568" s="229"/>
      <c r="G1568" s="229"/>
      <c r="H1568" s="229"/>
      <c r="I1568" s="229"/>
      <c r="J1568" s="229"/>
      <c r="K1568" s="229"/>
      <c r="L1568" s="229"/>
      <c r="M1568" s="229"/>
      <c r="N1568" s="229"/>
      <c r="O1568" s="229"/>
      <c r="P1568" s="229"/>
      <c r="Q1568" s="229"/>
      <c r="R1568" s="229"/>
      <c r="S1568" s="229"/>
      <c r="T1568" s="229"/>
      <c r="U1568" s="229"/>
      <c r="V1568" s="229"/>
      <c r="W1568" s="229"/>
      <c r="X1568" s="229"/>
      <c r="Y1568" s="229"/>
      <c r="Z1568" s="229"/>
      <c r="AA1568" s="229"/>
      <c r="AB1568" s="229"/>
      <c r="AC1568" s="229"/>
      <c r="AD1568" s="229"/>
      <c r="AE1568" s="229"/>
      <c r="AF1568" s="229"/>
    </row>
    <row r="1569" spans="1:32">
      <c r="A1569" s="229"/>
      <c r="B1569" s="229"/>
      <c r="C1569" s="229"/>
      <c r="D1569" s="229"/>
      <c r="E1569" s="229"/>
      <c r="F1569" s="229"/>
      <c r="G1569" s="229"/>
      <c r="H1569" s="229"/>
      <c r="I1569" s="229"/>
      <c r="J1569" s="229"/>
      <c r="K1569" s="229"/>
      <c r="L1569" s="229"/>
      <c r="M1569" s="229"/>
      <c r="N1569" s="229"/>
      <c r="O1569" s="229"/>
      <c r="P1569" s="229"/>
      <c r="Q1569" s="229"/>
      <c r="R1569" s="229"/>
      <c r="S1569" s="229"/>
      <c r="T1569" s="229"/>
      <c r="U1569" s="229"/>
      <c r="V1569" s="229"/>
      <c r="W1569" s="229"/>
      <c r="X1569" s="229"/>
      <c r="Y1569" s="229"/>
      <c r="Z1569" s="229"/>
      <c r="AA1569" s="229"/>
      <c r="AB1569" s="229"/>
      <c r="AC1569" s="229"/>
      <c r="AD1569" s="229"/>
      <c r="AE1569" s="229"/>
      <c r="AF1569" s="229"/>
    </row>
    <row r="1570" spans="1:32">
      <c r="A1570" s="229"/>
      <c r="B1570" s="229"/>
      <c r="C1570" s="229"/>
      <c r="D1570" s="229"/>
      <c r="E1570" s="229"/>
      <c r="F1570" s="229"/>
      <c r="G1570" s="229"/>
      <c r="H1570" s="229"/>
      <c r="I1570" s="229"/>
      <c r="J1570" s="229"/>
      <c r="K1570" s="229"/>
      <c r="L1570" s="229"/>
      <c r="M1570" s="229"/>
      <c r="N1570" s="229"/>
      <c r="O1570" s="229"/>
      <c r="P1570" s="229"/>
      <c r="Q1570" s="229"/>
      <c r="R1570" s="229"/>
      <c r="S1570" s="229"/>
      <c r="T1570" s="229"/>
      <c r="U1570" s="229"/>
      <c r="V1570" s="229"/>
      <c r="W1570" s="229"/>
      <c r="X1570" s="229"/>
      <c r="Y1570" s="229"/>
      <c r="Z1570" s="229"/>
      <c r="AA1570" s="229"/>
      <c r="AB1570" s="229"/>
      <c r="AC1570" s="229"/>
      <c r="AD1570" s="229"/>
      <c r="AE1570" s="229"/>
      <c r="AF1570" s="229"/>
    </row>
    <row r="1571" spans="1:32">
      <c r="A1571" s="229"/>
      <c r="B1571" s="229"/>
      <c r="C1571" s="229"/>
      <c r="D1571" s="229"/>
      <c r="E1571" s="229"/>
      <c r="F1571" s="229"/>
      <c r="G1571" s="229"/>
      <c r="H1571" s="229"/>
      <c r="I1571" s="229"/>
      <c r="J1571" s="229"/>
      <c r="K1571" s="229"/>
      <c r="L1571" s="229"/>
      <c r="M1571" s="229"/>
      <c r="N1571" s="229"/>
      <c r="O1571" s="229"/>
      <c r="P1571" s="229"/>
      <c r="Q1571" s="229"/>
      <c r="R1571" s="229"/>
      <c r="S1571" s="229"/>
      <c r="T1571" s="229"/>
      <c r="U1571" s="229"/>
      <c r="V1571" s="229"/>
      <c r="W1571" s="229"/>
      <c r="X1571" s="229"/>
      <c r="Y1571" s="229"/>
      <c r="Z1571" s="229"/>
      <c r="AA1571" s="229"/>
      <c r="AB1571" s="229"/>
      <c r="AC1571" s="229"/>
      <c r="AD1571" s="229"/>
      <c r="AE1571" s="229"/>
      <c r="AF1571" s="229"/>
    </row>
    <row r="1572" spans="1:32">
      <c r="A1572" s="229"/>
      <c r="B1572" s="229"/>
      <c r="C1572" s="229"/>
      <c r="D1572" s="229"/>
      <c r="E1572" s="229"/>
      <c r="F1572" s="229"/>
      <c r="G1572" s="229"/>
      <c r="H1572" s="229"/>
      <c r="I1572" s="229"/>
      <c r="J1572" s="229"/>
      <c r="K1572" s="229"/>
      <c r="L1572" s="229"/>
      <c r="M1572" s="229"/>
      <c r="N1572" s="229"/>
      <c r="O1572" s="229"/>
      <c r="P1572" s="229"/>
      <c r="Q1572" s="229"/>
      <c r="R1572" s="229"/>
      <c r="S1572" s="229"/>
      <c r="T1572" s="229"/>
      <c r="U1572" s="229"/>
      <c r="V1572" s="229"/>
      <c r="W1572" s="229"/>
      <c r="X1572" s="229"/>
      <c r="Y1572" s="229"/>
      <c r="Z1572" s="229"/>
      <c r="AA1572" s="229"/>
      <c r="AB1572" s="229"/>
      <c r="AC1572" s="229"/>
      <c r="AD1572" s="229"/>
      <c r="AE1572" s="229"/>
      <c r="AF1572" s="229"/>
    </row>
  </sheetData>
  <customSheetViews>
    <customSheetView guid="{2AF3F5E9-4F61-4561-B177-4F48CBC3D886}" scale="60" colorId="22" showPageBreaks="1" printArea="1" view="pageBreakPreview">
      <selection activeCell="O21" sqref="O21"/>
      <colBreaks count="2" manualBreakCount="2">
        <brk id="8" max="1048575" man="1"/>
        <brk id="18" max="1048575" man="1"/>
      </colBreaks>
      <pageMargins left="0.4" right="0.4" top="0.3" bottom="0.3" header="0" footer="0"/>
      <printOptions horizontalCentered="1" verticalCentered="1"/>
      <pageSetup scale="68" orientation="portrait" r:id="rId1"/>
      <headerFooter alignWithMargins="0"/>
    </customSheetView>
    <customSheetView guid="{D7BBBF77-F838-4AB2-B5F9-DD407B90DD55}" scale="60" colorId="22" showPageBreaks="1" printArea="1" view="pageBreakPreview">
      <selection activeCell="O21" sqref="O21"/>
      <colBreaks count="2" manualBreakCount="2">
        <brk id="8" max="1048575" man="1"/>
        <brk id="18" max="1048575" man="1"/>
      </colBreaks>
      <pageMargins left="0.4" right="0.4" top="0.3" bottom="0.3" header="0" footer="0"/>
      <printOptions horizontalCentered="1" verticalCentered="1"/>
      <pageSetup scale="68" orientation="portrait" r:id="rId2"/>
      <headerFooter alignWithMargins="0"/>
    </customSheetView>
    <customSheetView guid="{4C413893-8AAD-4C6B-9F27-B589EDCD884E}" scale="87" colorId="22" showPageBreaks="1" fitToPage="1" printArea="1">
      <selection activeCell="A34" sqref="A34"/>
      <colBreaks count="2" manualBreakCount="2">
        <brk id="8" max="1048575" man="1"/>
        <brk id="18" max="1048575" man="1"/>
      </colBreaks>
      <pageMargins left="0.4" right="0.4" top="0.3" bottom="0.3" header="0" footer="0"/>
      <printOptions horizontalCentered="1" verticalCentered="1"/>
      <pageSetup scale="69" orientation="portrait" r:id="rId3"/>
      <headerFooter alignWithMargins="0"/>
    </customSheetView>
    <customSheetView guid="{A5549170-DBF5-42F1-9039-D999624B11D4}" scale="87" colorId="22" showPageBreaks="1" printArea="1">
      <selection activeCell="A34" sqref="A34"/>
      <colBreaks count="2" manualBreakCount="2">
        <brk id="8" max="1048575" man="1"/>
        <brk id="18" max="1048575" man="1"/>
      </colBreaks>
      <pageMargins left="0.4" right="0.4" top="0.3" bottom="0.3" header="0" footer="0"/>
      <printOptions horizontalCentered="1" verticalCentered="1"/>
      <pageSetup scale="72" orientation="portrait" r:id="rId4"/>
      <headerFooter alignWithMargins="0"/>
    </customSheetView>
    <customSheetView guid="{A483E518-C1FA-4CA5-BC5D-12DF2516F4BA}" scale="60" colorId="22" showPageBreaks="1" printArea="1" view="pageBreakPreview">
      <selection activeCell="R27" sqref="R27"/>
      <colBreaks count="2" manualBreakCount="2">
        <brk id="8" max="1048575" man="1"/>
        <brk id="18" max="1048575" man="1"/>
      </colBreaks>
      <pageMargins left="0.4" right="0.4" top="0.3" bottom="0.3" header="0" footer="0"/>
      <printOptions horizontalCentered="1" verticalCentered="1"/>
      <pageSetup scale="68" orientation="portrait" r:id="rId5"/>
      <headerFooter alignWithMargins="0"/>
    </customSheetView>
    <customSheetView guid="{7F4D4B31-14C7-431F-8554-797D686306A3}" scale="60" colorId="22" showPageBreaks="1" printArea="1" view="pageBreakPreview">
      <selection activeCell="R27" sqref="R27"/>
      <colBreaks count="2" manualBreakCount="2">
        <brk id="8" max="1048575" man="1"/>
        <brk id="18" max="1048575" man="1"/>
      </colBreaks>
      <pageMargins left="0.4" right="0.4" top="0.3" bottom="0.3" header="0" footer="0"/>
      <printOptions horizontalCentered="1" verticalCentered="1"/>
      <pageSetup scale="68" orientation="portrait" r:id="rId6"/>
      <headerFooter alignWithMargins="0"/>
    </customSheetView>
  </customSheetViews>
  <mergeCells count="8">
    <mergeCell ref="B62:F62"/>
    <mergeCell ref="D20:G20"/>
    <mergeCell ref="J12:K12"/>
    <mergeCell ref="L12:M12"/>
    <mergeCell ref="J17:K17"/>
    <mergeCell ref="L17:M17"/>
    <mergeCell ref="K20:O20"/>
    <mergeCell ref="E23:E24"/>
  </mergeCells>
  <phoneticPr fontId="83" type="noConversion"/>
  <printOptions horizontalCentered="1" verticalCentered="1"/>
  <pageMargins left="0.4" right="0.4" top="0.3" bottom="0.3" header="0" footer="0"/>
  <pageSetup scale="67" orientation="portrait" r:id="rId7"/>
  <headerFooter alignWithMargins="0"/>
  <colBreaks count="1" manualBreakCount="1">
    <brk id="8" max="1048575" man="1"/>
  </colBreaks>
  <customProperties>
    <customPr name="_pios_id" r:id="rId8"/>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E653"/>
  <sheetViews>
    <sheetView zoomScaleNormal="100" workbookViewId="0"/>
  </sheetViews>
  <sheetFormatPr defaultColWidth="9.77734375" defaultRowHeight="15"/>
  <cols>
    <col min="1" max="1" width="4.77734375" customWidth="1"/>
    <col min="2" max="2" width="30.77734375" customWidth="1"/>
    <col min="3" max="3" width="22.77734375" customWidth="1"/>
    <col min="4" max="4" width="36" customWidth="1"/>
    <col min="5" max="8" width="14.77734375" customWidth="1"/>
    <col min="9" max="9" width="16.44140625" customWidth="1"/>
    <col min="12" max="12" width="11.33203125" bestFit="1" customWidth="1"/>
  </cols>
  <sheetData>
    <row r="1" spans="1:28" ht="15.75" thickBot="1">
      <c r="A1" s="229" t="s">
        <v>4582</v>
      </c>
      <c r="B1" s="229"/>
      <c r="C1" s="229"/>
      <c r="D1" s="229"/>
      <c r="E1" s="229"/>
      <c r="F1" s="229"/>
      <c r="G1" s="229"/>
      <c r="H1" s="2605" t="str">
        <f>"Year Ended December 31, "&amp;[1]Summary!$A$3</f>
        <v>Year Ended December 31, 2018</v>
      </c>
      <c r="I1" s="2605"/>
    </row>
    <row r="2" spans="1:28">
      <c r="A2" s="823"/>
      <c r="B2" s="824"/>
      <c r="C2" s="824"/>
      <c r="D2" s="824"/>
      <c r="E2" s="824"/>
      <c r="F2" s="824"/>
      <c r="G2" s="824"/>
      <c r="H2" s="824"/>
      <c r="I2" s="825"/>
      <c r="J2" s="1145"/>
      <c r="K2" s="1145"/>
      <c r="L2" s="1145"/>
      <c r="M2" s="1145"/>
      <c r="N2" s="1145"/>
    </row>
    <row r="3" spans="1:28" ht="15.75">
      <c r="A3" s="1381" t="s">
        <v>1487</v>
      </c>
      <c r="B3" s="967"/>
      <c r="C3" s="967"/>
      <c r="D3" s="13"/>
      <c r="E3" s="969"/>
      <c r="F3" s="967"/>
      <c r="G3" s="967"/>
      <c r="H3" s="967"/>
      <c r="I3" s="826"/>
      <c r="J3" s="1145"/>
      <c r="K3" s="1145"/>
      <c r="L3" s="1145"/>
      <c r="M3" s="1145"/>
      <c r="N3" s="1145"/>
    </row>
    <row r="4" spans="1:28" ht="15.75">
      <c r="A4" s="1120"/>
      <c r="B4" s="1401"/>
      <c r="C4" s="1401"/>
      <c r="D4" s="589"/>
      <c r="E4" s="1421"/>
      <c r="F4" s="1401"/>
      <c r="G4" s="1401"/>
      <c r="H4" s="1401"/>
      <c r="I4" s="1403"/>
      <c r="J4" s="1145"/>
      <c r="K4" s="1145"/>
      <c r="L4" s="1145"/>
      <c r="M4" s="1145"/>
      <c r="N4" s="1145"/>
    </row>
    <row r="5" spans="1:28">
      <c r="A5" s="1118"/>
      <c r="B5" s="936"/>
      <c r="C5" s="936"/>
      <c r="D5" s="936"/>
      <c r="E5" s="936"/>
      <c r="F5" s="936"/>
      <c r="G5" s="936"/>
      <c r="H5" s="936"/>
      <c r="I5" s="827"/>
      <c r="J5" s="1145"/>
      <c r="K5" s="1145"/>
      <c r="L5" s="1145"/>
      <c r="M5" s="1145"/>
      <c r="N5" s="1145"/>
    </row>
    <row r="6" spans="1:28">
      <c r="A6" s="1118" t="s">
        <v>2932</v>
      </c>
      <c r="B6" s="936"/>
      <c r="C6" s="936"/>
      <c r="D6" s="936"/>
      <c r="E6" s="936"/>
      <c r="F6" s="936"/>
      <c r="G6" s="936"/>
      <c r="H6" s="936"/>
      <c r="I6" s="827"/>
      <c r="J6" s="1145"/>
      <c r="K6" s="1145"/>
      <c r="L6" s="1145"/>
      <c r="M6" s="1145"/>
      <c r="N6" s="1145"/>
    </row>
    <row r="7" spans="1:28">
      <c r="A7" s="1118" t="s">
        <v>2933</v>
      </c>
      <c r="B7" s="936"/>
      <c r="C7" s="936"/>
      <c r="D7" s="936"/>
      <c r="E7" s="936"/>
      <c r="F7" s="936"/>
      <c r="G7" s="936"/>
      <c r="H7" s="936"/>
      <c r="I7" s="827"/>
      <c r="J7" s="1145"/>
      <c r="K7" s="1145"/>
      <c r="L7" s="1145"/>
      <c r="M7" s="1145"/>
      <c r="N7" s="1145"/>
    </row>
    <row r="8" spans="1:28">
      <c r="A8" s="1118"/>
      <c r="B8" s="936"/>
      <c r="C8" s="936"/>
      <c r="D8" s="936"/>
      <c r="E8" s="936"/>
      <c r="F8" s="936"/>
      <c r="G8" s="936"/>
      <c r="H8" s="936"/>
      <c r="I8" s="827"/>
      <c r="J8" s="1145"/>
      <c r="K8" s="1145"/>
      <c r="L8" s="1145"/>
      <c r="M8" s="1145"/>
      <c r="N8" s="1145"/>
    </row>
    <row r="9" spans="1:28">
      <c r="A9" s="1383"/>
      <c r="B9" s="1384"/>
      <c r="C9" s="1384"/>
      <c r="D9" s="1384"/>
      <c r="E9" s="1384"/>
      <c r="F9" s="1384"/>
      <c r="G9" s="1384"/>
      <c r="H9" s="1384"/>
      <c r="I9" s="833"/>
      <c r="K9" s="1145"/>
      <c r="L9" s="1145"/>
      <c r="M9" s="1145"/>
      <c r="N9" s="1145"/>
      <c r="O9" s="1145"/>
      <c r="P9" s="1145"/>
      <c r="Q9" s="1145"/>
      <c r="R9" s="1145"/>
      <c r="S9" s="1145"/>
      <c r="T9" s="1145"/>
      <c r="U9" s="2443"/>
      <c r="V9" s="2443"/>
      <c r="W9" s="2443"/>
      <c r="X9" s="2443"/>
      <c r="Y9" s="2443"/>
      <c r="Z9" s="2443"/>
      <c r="AA9" s="848"/>
      <c r="AB9" s="1128"/>
    </row>
    <row r="10" spans="1:28">
      <c r="A10" s="1388"/>
      <c r="B10" s="1389" t="s">
        <v>343</v>
      </c>
      <c r="C10" s="858" t="s">
        <v>2694</v>
      </c>
      <c r="D10" s="1389" t="s">
        <v>339</v>
      </c>
      <c r="E10" s="1389" t="s">
        <v>2934</v>
      </c>
      <c r="F10" s="1389" t="s">
        <v>338</v>
      </c>
      <c r="G10" s="1389" t="s">
        <v>2935</v>
      </c>
      <c r="H10" s="1389" t="s">
        <v>2936</v>
      </c>
      <c r="I10" s="1248" t="s">
        <v>2937</v>
      </c>
      <c r="K10" s="1146"/>
      <c r="L10" s="1146"/>
      <c r="M10" s="1146"/>
      <c r="O10" s="1146"/>
    </row>
    <row r="11" spans="1:28">
      <c r="A11" s="1391" t="s">
        <v>830</v>
      </c>
      <c r="B11" s="1389" t="s">
        <v>3611</v>
      </c>
      <c r="C11" s="1389"/>
      <c r="D11" s="1389" t="s">
        <v>2938</v>
      </c>
      <c r="E11" s="1389" t="s">
        <v>2939</v>
      </c>
      <c r="F11" s="1389" t="s">
        <v>2939</v>
      </c>
      <c r="G11" s="1389" t="s">
        <v>2939</v>
      </c>
      <c r="H11" s="1389" t="s">
        <v>2940</v>
      </c>
      <c r="I11" s="1248"/>
      <c r="J11" s="1146"/>
      <c r="K11" s="1146"/>
      <c r="L11" s="1146"/>
      <c r="M11" s="1146"/>
      <c r="N11" s="1146"/>
    </row>
    <row r="12" spans="1:28">
      <c r="A12" s="1391" t="s">
        <v>834</v>
      </c>
      <c r="B12" s="1389" t="s">
        <v>2941</v>
      </c>
      <c r="C12" s="1389"/>
      <c r="D12" s="1389" t="s">
        <v>2942</v>
      </c>
      <c r="E12" s="1389"/>
      <c r="F12" s="1389" t="s">
        <v>2943</v>
      </c>
      <c r="G12" s="1389" t="s">
        <v>356</v>
      </c>
      <c r="H12" s="1389" t="s">
        <v>2944</v>
      </c>
      <c r="I12" s="827"/>
      <c r="J12" s="1146"/>
      <c r="K12" s="1146"/>
      <c r="L12" s="1146"/>
      <c r="M12" s="1146"/>
      <c r="N12" s="1146"/>
    </row>
    <row r="13" spans="1:28">
      <c r="A13" s="1391"/>
      <c r="B13" s="1389" t="s">
        <v>3281</v>
      </c>
      <c r="C13" s="1389" t="s">
        <v>310</v>
      </c>
      <c r="D13" s="1389" t="s">
        <v>311</v>
      </c>
      <c r="E13" s="1389" t="s">
        <v>312</v>
      </c>
      <c r="F13" s="1389" t="s">
        <v>3429</v>
      </c>
      <c r="G13" s="1389" t="s">
        <v>3430</v>
      </c>
      <c r="H13" s="1389" t="s">
        <v>3431</v>
      </c>
      <c r="I13" s="1248" t="s">
        <v>3432</v>
      </c>
      <c r="J13" s="1146"/>
      <c r="K13" s="1146"/>
      <c r="L13" s="1146"/>
      <c r="M13" s="1146"/>
      <c r="N13" s="1146"/>
    </row>
    <row r="14" spans="1:28">
      <c r="A14" s="1392">
        <v>1</v>
      </c>
      <c r="B14" s="1626" t="s">
        <v>58</v>
      </c>
      <c r="C14" s="2244" t="s">
        <v>4497</v>
      </c>
      <c r="D14" s="2439">
        <v>1967</v>
      </c>
      <c r="E14" s="2439">
        <v>1</v>
      </c>
      <c r="F14" s="2439"/>
      <c r="G14" s="2439"/>
      <c r="H14" s="2439"/>
      <c r="I14" s="2444" t="s">
        <v>4498</v>
      </c>
      <c r="J14" s="1145"/>
      <c r="K14" s="1145"/>
      <c r="L14" s="1145"/>
      <c r="M14" s="1145"/>
      <c r="N14" s="1145"/>
      <c r="U14" s="287"/>
      <c r="V14" s="287"/>
      <c r="W14" s="287"/>
    </row>
    <row r="15" spans="1:28">
      <c r="A15" s="1388">
        <v>2</v>
      </c>
      <c r="B15" s="1608"/>
      <c r="C15" s="1615" t="s">
        <v>4499</v>
      </c>
      <c r="D15" s="1389">
        <v>1967</v>
      </c>
      <c r="E15" s="1389">
        <v>2</v>
      </c>
      <c r="F15" s="1389"/>
      <c r="G15" s="1389"/>
      <c r="H15" s="1389"/>
      <c r="I15" s="1248" t="s">
        <v>14</v>
      </c>
      <c r="J15" s="1145"/>
      <c r="K15" s="1145"/>
      <c r="L15" s="1145"/>
      <c r="M15" s="1145"/>
      <c r="N15" s="1145"/>
    </row>
    <row r="16" spans="1:28">
      <c r="A16" s="1388">
        <v>3</v>
      </c>
      <c r="B16" s="1608"/>
      <c r="C16" s="1615" t="s">
        <v>4500</v>
      </c>
      <c r="D16" s="1389">
        <v>1967</v>
      </c>
      <c r="E16" s="1389">
        <v>2</v>
      </c>
      <c r="F16" s="1389"/>
      <c r="G16" s="1389"/>
      <c r="H16" s="1389"/>
      <c r="I16" s="2445" t="s">
        <v>4498</v>
      </c>
      <c r="J16" s="1145"/>
      <c r="K16" s="1145"/>
      <c r="L16" s="1145"/>
      <c r="M16" s="1145"/>
      <c r="N16" s="1145"/>
    </row>
    <row r="17" spans="1:14">
      <c r="A17" s="1388">
        <v>4</v>
      </c>
      <c r="B17" s="1608"/>
      <c r="C17" s="1615" t="s">
        <v>4501</v>
      </c>
      <c r="D17" s="1389">
        <v>1967</v>
      </c>
      <c r="E17" s="1389">
        <v>2</v>
      </c>
      <c r="F17" s="1389"/>
      <c r="G17" s="1389"/>
      <c r="H17" s="1389"/>
      <c r="I17" s="1248" t="s">
        <v>14</v>
      </c>
      <c r="J17" s="1145"/>
      <c r="K17" s="1145"/>
      <c r="L17" s="1145"/>
      <c r="M17" s="1145"/>
      <c r="N17" s="1145"/>
    </row>
    <row r="18" spans="1:14">
      <c r="A18" s="1388">
        <v>5</v>
      </c>
      <c r="B18" s="1608"/>
      <c r="C18" s="1615" t="s">
        <v>4502</v>
      </c>
      <c r="D18" s="1389">
        <v>1967</v>
      </c>
      <c r="E18" s="1389">
        <v>2</v>
      </c>
      <c r="F18" s="1389"/>
      <c r="G18" s="1389"/>
      <c r="H18" s="1389"/>
      <c r="I18" s="2445" t="s">
        <v>4498</v>
      </c>
      <c r="J18" s="1145"/>
      <c r="K18" s="1145"/>
      <c r="L18" s="1145"/>
      <c r="M18" s="1145"/>
      <c r="N18" s="1145"/>
    </row>
    <row r="19" spans="1:14">
      <c r="A19" s="1388">
        <v>6</v>
      </c>
      <c r="B19" s="1608"/>
      <c r="C19" s="1615" t="s">
        <v>4503</v>
      </c>
      <c r="D19" s="1389">
        <v>1967</v>
      </c>
      <c r="E19" s="1389">
        <v>2</v>
      </c>
      <c r="F19" s="1389"/>
      <c r="G19" s="1389"/>
      <c r="H19" s="1389"/>
      <c r="I19" s="1248" t="s">
        <v>14</v>
      </c>
      <c r="J19" s="1145"/>
      <c r="K19" s="1145"/>
      <c r="L19" s="1145"/>
      <c r="M19" s="1145"/>
      <c r="N19" s="1145"/>
    </row>
    <row r="20" spans="1:14">
      <c r="A20" s="1388">
        <v>7</v>
      </c>
      <c r="B20" s="1608"/>
      <c r="C20" s="1615"/>
      <c r="D20" s="1389"/>
      <c r="E20" s="1389"/>
      <c r="F20" s="1389"/>
      <c r="G20" s="1389"/>
      <c r="H20" s="1389"/>
      <c r="I20" s="1248"/>
      <c r="J20" s="1145"/>
      <c r="K20" s="1145"/>
      <c r="L20" s="1145"/>
      <c r="M20" s="1145"/>
      <c r="N20" s="1145"/>
    </row>
    <row r="21" spans="1:14">
      <c r="A21" s="1388">
        <v>8</v>
      </c>
      <c r="B21" s="1608"/>
      <c r="C21" s="1615"/>
      <c r="D21" s="1389"/>
      <c r="E21" s="1389"/>
      <c r="F21" s="1389"/>
      <c r="G21" s="1389"/>
      <c r="H21" s="1389"/>
      <c r="I21" s="827"/>
      <c r="J21" s="1145"/>
      <c r="K21" s="1145"/>
      <c r="L21" s="1145"/>
      <c r="M21" s="1145"/>
      <c r="N21" s="1145"/>
    </row>
    <row r="22" spans="1:14">
      <c r="A22" s="1388">
        <v>9</v>
      </c>
      <c r="B22" s="1608"/>
      <c r="C22" s="2446"/>
      <c r="D22" s="1396"/>
      <c r="E22" s="1396"/>
      <c r="F22" s="1396"/>
      <c r="G22" s="1396"/>
      <c r="H22" s="1396"/>
      <c r="I22" s="830"/>
      <c r="J22" s="1145"/>
      <c r="K22" s="1145"/>
      <c r="L22" s="1145"/>
      <c r="M22" s="1145"/>
      <c r="N22" s="1145"/>
    </row>
    <row r="23" spans="1:14">
      <c r="A23" s="1422">
        <v>10</v>
      </c>
      <c r="B23" s="1399" t="s">
        <v>2945</v>
      </c>
      <c r="C23" s="1400"/>
      <c r="D23" s="1400"/>
      <c r="E23" s="1400"/>
      <c r="F23" s="1400"/>
      <c r="G23" s="1400"/>
      <c r="H23" s="1400"/>
      <c r="I23" s="1423"/>
      <c r="J23" s="1145"/>
      <c r="K23" s="1145"/>
      <c r="L23" s="1145"/>
      <c r="M23" s="1145"/>
      <c r="N23" s="1145"/>
    </row>
    <row r="24" spans="1:14">
      <c r="A24" s="1424"/>
      <c r="B24" s="563" t="s">
        <v>2946</v>
      </c>
      <c r="C24" s="1399"/>
      <c r="D24" s="1399"/>
      <c r="E24" s="1399"/>
      <c r="F24" s="1399"/>
      <c r="G24" s="1399"/>
      <c r="H24" s="1399"/>
      <c r="I24" s="1423"/>
      <c r="J24" s="1145"/>
      <c r="K24" s="1145"/>
      <c r="L24" s="1145"/>
      <c r="M24" s="1145"/>
      <c r="N24" s="1145"/>
    </row>
    <row r="25" spans="1:14">
      <c r="A25" s="1425"/>
      <c r="B25" s="13"/>
      <c r="C25" s="13"/>
      <c r="D25" s="13"/>
      <c r="E25" s="13"/>
      <c r="F25" s="13"/>
      <c r="G25" s="13"/>
      <c r="H25" s="13"/>
      <c r="I25" s="578"/>
    </row>
    <row r="26" spans="1:14" ht="15.75">
      <c r="A26" s="1426" t="s">
        <v>2947</v>
      </c>
      <c r="B26" s="13"/>
      <c r="C26" s="13"/>
      <c r="D26" s="13"/>
      <c r="E26" s="13"/>
      <c r="F26" s="13"/>
      <c r="G26" s="13"/>
      <c r="H26" s="13"/>
      <c r="I26" s="578"/>
    </row>
    <row r="27" spans="1:14">
      <c r="A27" s="1427"/>
      <c r="B27" s="229"/>
      <c r="C27" s="229"/>
      <c r="D27" s="229"/>
      <c r="E27" s="229"/>
      <c r="F27" s="229"/>
      <c r="G27" s="229"/>
      <c r="H27" s="229"/>
      <c r="I27" s="561"/>
    </row>
    <row r="28" spans="1:14">
      <c r="A28" s="1427"/>
      <c r="B28" s="229" t="s">
        <v>2948</v>
      </c>
      <c r="C28" s="229"/>
      <c r="D28" s="229"/>
      <c r="E28" s="229" t="s">
        <v>2949</v>
      </c>
      <c r="F28" s="229"/>
      <c r="G28" s="229"/>
      <c r="H28" s="229"/>
      <c r="I28" s="561"/>
    </row>
    <row r="29" spans="1:14">
      <c r="A29" s="1427"/>
      <c r="B29" s="229" t="s">
        <v>2950</v>
      </c>
      <c r="C29" s="229"/>
      <c r="D29" s="229"/>
      <c r="E29" s="229"/>
      <c r="F29" s="229"/>
      <c r="G29" s="229"/>
      <c r="H29" s="229"/>
      <c r="I29" s="561"/>
    </row>
    <row r="30" spans="1:14">
      <c r="A30" s="1427"/>
      <c r="B30" s="229"/>
      <c r="C30" s="229"/>
      <c r="D30" s="229"/>
      <c r="E30" s="229" t="s">
        <v>2951</v>
      </c>
      <c r="F30" s="229"/>
      <c r="G30" s="229"/>
      <c r="H30" s="229"/>
      <c r="I30" s="561"/>
    </row>
    <row r="31" spans="1:14">
      <c r="A31" s="1427"/>
      <c r="B31" s="229" t="s">
        <v>2952</v>
      </c>
      <c r="C31" s="229"/>
      <c r="D31" s="229"/>
      <c r="E31" s="229" t="s">
        <v>2953</v>
      </c>
      <c r="F31" s="229"/>
      <c r="G31" s="229"/>
      <c r="H31" s="229"/>
      <c r="I31" s="561"/>
    </row>
    <row r="32" spans="1:14">
      <c r="A32" s="1427"/>
      <c r="B32" s="229" t="s">
        <v>2954</v>
      </c>
      <c r="C32" s="229"/>
      <c r="D32" s="229"/>
      <c r="E32" s="229"/>
      <c r="F32" s="229"/>
      <c r="G32" s="229"/>
      <c r="H32" s="229"/>
      <c r="I32" s="561"/>
    </row>
    <row r="33" spans="1:31">
      <c r="A33" s="1427"/>
      <c r="B33" s="229"/>
      <c r="C33" s="229"/>
      <c r="D33" s="229"/>
      <c r="E33" s="229" t="s">
        <v>2955</v>
      </c>
      <c r="F33" s="229"/>
      <c r="G33" s="229"/>
      <c r="H33" s="229"/>
      <c r="I33" s="561"/>
    </row>
    <row r="34" spans="1:31">
      <c r="A34" s="1427"/>
      <c r="B34" s="229" t="s">
        <v>2956</v>
      </c>
      <c r="C34" s="229"/>
      <c r="D34" s="229"/>
      <c r="E34" s="229" t="s">
        <v>2957</v>
      </c>
      <c r="F34" s="229"/>
      <c r="G34" s="229"/>
      <c r="H34" s="229"/>
      <c r="I34" s="561"/>
    </row>
    <row r="35" spans="1:31">
      <c r="A35" s="1118"/>
      <c r="B35" s="1428"/>
      <c r="C35" s="966"/>
      <c r="D35" s="966"/>
      <c r="E35" s="966"/>
      <c r="F35" s="966"/>
      <c r="G35" s="966"/>
      <c r="H35" s="966"/>
      <c r="I35" s="1248"/>
      <c r="J35" s="1146"/>
      <c r="K35" s="1146"/>
      <c r="L35" s="1146"/>
      <c r="M35" s="1146"/>
      <c r="N35" s="1146"/>
      <c r="O35" s="1146"/>
      <c r="P35" s="1146"/>
      <c r="Q35" s="1145"/>
      <c r="R35" s="1145"/>
      <c r="S35" s="1145"/>
      <c r="T35" s="1145"/>
    </row>
    <row r="36" spans="1:31">
      <c r="A36" s="1383"/>
      <c r="B36" s="1384"/>
      <c r="C36" s="2439"/>
      <c r="D36" s="1429"/>
      <c r="E36" s="1430" t="s">
        <v>2958</v>
      </c>
      <c r="F36" s="1398"/>
      <c r="G36" s="1429"/>
      <c r="H36" s="1384"/>
      <c r="I36" s="833"/>
      <c r="J36" s="1145"/>
      <c r="K36" s="1147"/>
      <c r="L36" s="1145"/>
      <c r="M36" s="1145"/>
      <c r="N36" s="1145"/>
    </row>
    <row r="37" spans="1:31">
      <c r="A37" s="1391" t="s">
        <v>830</v>
      </c>
      <c r="B37" s="1389" t="s">
        <v>2959</v>
      </c>
      <c r="C37" s="1389" t="s">
        <v>2960</v>
      </c>
      <c r="D37" s="1389"/>
      <c r="E37" s="1389"/>
      <c r="F37" s="1389"/>
      <c r="G37" s="966"/>
      <c r="H37" s="1389"/>
      <c r="I37" s="827"/>
      <c r="J37" s="1146"/>
      <c r="K37" s="1145"/>
      <c r="L37" s="1828"/>
      <c r="M37" s="1145"/>
      <c r="N37" s="1145"/>
    </row>
    <row r="38" spans="1:31">
      <c r="A38" s="1391" t="s">
        <v>834</v>
      </c>
      <c r="B38" s="932"/>
      <c r="C38" s="1389" t="s">
        <v>2961</v>
      </c>
      <c r="D38" s="1389" t="s">
        <v>349</v>
      </c>
      <c r="E38" s="1389" t="s">
        <v>2962</v>
      </c>
      <c r="F38" s="1389" t="s">
        <v>2963</v>
      </c>
      <c r="G38" s="967" t="s">
        <v>2964</v>
      </c>
      <c r="H38" s="1431"/>
      <c r="I38" s="2437" t="s">
        <v>3280</v>
      </c>
      <c r="J38" s="1146"/>
      <c r="K38" s="1145"/>
      <c r="L38" s="1828"/>
      <c r="M38" s="1145"/>
      <c r="N38" s="1145"/>
    </row>
    <row r="39" spans="1:31">
      <c r="A39" s="1388"/>
      <c r="B39" s="932"/>
      <c r="C39" s="1389"/>
      <c r="D39" s="1389"/>
      <c r="E39" s="1389"/>
      <c r="F39" s="1389"/>
      <c r="G39" s="967"/>
      <c r="H39" s="1431"/>
      <c r="I39" s="561"/>
      <c r="J39" s="1146"/>
      <c r="K39" s="1145"/>
      <c r="L39" s="1828"/>
      <c r="M39" s="1146"/>
      <c r="N39" s="1146"/>
    </row>
    <row r="40" spans="1:31">
      <c r="A40" s="1388"/>
      <c r="B40" s="1389" t="s">
        <v>3281</v>
      </c>
      <c r="C40" s="1389" t="s">
        <v>3282</v>
      </c>
      <c r="D40" s="1389" t="s">
        <v>3283</v>
      </c>
      <c r="E40" s="1389" t="s">
        <v>3284</v>
      </c>
      <c r="F40" s="1389" t="s">
        <v>3429</v>
      </c>
      <c r="G40" s="967" t="s">
        <v>3430</v>
      </c>
      <c r="H40" s="1431"/>
      <c r="I40" s="1248" t="s">
        <v>3431</v>
      </c>
      <c r="J40" s="1146"/>
      <c r="K40" s="1146"/>
      <c r="L40" s="1829"/>
      <c r="M40" s="1146"/>
      <c r="N40" s="1146"/>
      <c r="O40" s="1145"/>
      <c r="P40" s="1145"/>
      <c r="Q40" s="1145"/>
      <c r="R40" s="1145"/>
      <c r="S40" s="1145"/>
      <c r="T40" s="1145"/>
      <c r="U40" s="2447"/>
      <c r="V40" s="2447"/>
      <c r="W40" s="2447"/>
      <c r="X40" s="2447"/>
      <c r="Y40" s="2447"/>
      <c r="Z40" s="2447"/>
      <c r="AA40" s="2447"/>
      <c r="AB40" s="2447"/>
      <c r="AC40" s="2447"/>
      <c r="AD40" s="2447"/>
      <c r="AE40" s="2447"/>
    </row>
    <row r="41" spans="1:31">
      <c r="A41" s="1392">
        <v>23</v>
      </c>
      <c r="B41" s="2448" t="s">
        <v>2965</v>
      </c>
      <c r="C41" s="2449"/>
      <c r="D41" s="2449"/>
      <c r="E41" s="2449"/>
      <c r="F41" s="2449"/>
      <c r="G41" s="2450"/>
      <c r="H41" s="2449"/>
      <c r="I41" s="2451"/>
      <c r="J41" s="1145"/>
      <c r="K41" s="1145"/>
      <c r="L41" s="1830"/>
      <c r="M41" s="1145"/>
      <c r="N41" s="1145"/>
      <c r="U41" s="287"/>
      <c r="V41" s="287"/>
      <c r="W41" s="287"/>
      <c r="X41" s="287"/>
    </row>
    <row r="42" spans="1:31">
      <c r="A42" s="1388">
        <v>24</v>
      </c>
      <c r="B42" s="2452" t="s">
        <v>2966</v>
      </c>
      <c r="C42" s="2453"/>
      <c r="D42" s="2453"/>
      <c r="E42" s="2453"/>
      <c r="F42" s="2453"/>
      <c r="G42" s="2454"/>
      <c r="H42" s="2453"/>
      <c r="I42" s="2455"/>
      <c r="J42" s="1145"/>
      <c r="K42" s="1145"/>
      <c r="L42" s="1828"/>
      <c r="M42" s="1145"/>
      <c r="N42" s="1145"/>
    </row>
    <row r="43" spans="1:31">
      <c r="A43" s="1388">
        <v>25</v>
      </c>
      <c r="B43" s="2452" t="s">
        <v>123</v>
      </c>
      <c r="C43" s="2456">
        <f>[1]Summary!AI$30</f>
        <v>255141</v>
      </c>
      <c r="D43" s="2457" t="s">
        <v>4504</v>
      </c>
      <c r="E43" s="2457" t="s">
        <v>124</v>
      </c>
      <c r="F43" s="2456">
        <f>[1]Summary!BI$30</f>
        <v>103432.56</v>
      </c>
      <c r="G43" s="2458"/>
      <c r="H43" s="2453"/>
      <c r="I43" s="2455"/>
      <c r="J43" s="1145"/>
      <c r="K43" s="1145"/>
      <c r="L43" s="1828"/>
      <c r="M43" s="1145"/>
      <c r="N43" s="1145"/>
    </row>
    <row r="44" spans="1:31">
      <c r="A44" s="1388">
        <v>26</v>
      </c>
      <c r="B44" s="2452" t="s">
        <v>4505</v>
      </c>
      <c r="C44" s="2456">
        <f>[1]Summary!AI$30</f>
        <v>255141</v>
      </c>
      <c r="D44" s="2457" t="s">
        <v>4506</v>
      </c>
      <c r="E44" s="2457" t="s">
        <v>124</v>
      </c>
      <c r="F44" s="2456">
        <f>[1]Summary!CG$30</f>
        <v>23142</v>
      </c>
      <c r="G44" s="2459"/>
      <c r="H44" s="2453"/>
      <c r="I44" s="2460"/>
      <c r="J44" s="1145"/>
      <c r="K44" s="1145"/>
      <c r="L44" s="1145"/>
      <c r="M44" s="1145"/>
      <c r="N44" s="1145"/>
    </row>
    <row r="45" spans="1:31">
      <c r="A45" s="1388">
        <v>27</v>
      </c>
      <c r="B45" s="2452" t="s">
        <v>125</v>
      </c>
      <c r="C45" s="2456">
        <f>[1]Summary!AI$30</f>
        <v>255141</v>
      </c>
      <c r="D45" s="2457" t="s">
        <v>4507</v>
      </c>
      <c r="E45" s="2457" t="s">
        <v>124</v>
      </c>
      <c r="F45" s="2456">
        <f>[1]Summary!BU$30</f>
        <v>44867.600000000006</v>
      </c>
      <c r="G45" s="2461"/>
      <c r="H45" s="2453"/>
      <c r="I45" s="2455"/>
      <c r="J45" s="1145"/>
      <c r="K45" s="1145"/>
      <c r="L45" s="1145"/>
      <c r="M45" s="1145"/>
      <c r="N45" s="1145"/>
    </row>
    <row r="46" spans="1:31">
      <c r="A46" s="1388">
        <v>28</v>
      </c>
      <c r="B46" s="2452" t="s">
        <v>4508</v>
      </c>
      <c r="C46" s="2456"/>
      <c r="D46" s="2457"/>
      <c r="E46" s="2457"/>
      <c r="F46" s="2456"/>
      <c r="G46" s="2459"/>
      <c r="H46" s="2453"/>
      <c r="I46" s="2455"/>
      <c r="J46" s="1145"/>
      <c r="K46" s="1145"/>
      <c r="L46" s="1145"/>
      <c r="M46" s="1145"/>
      <c r="N46" s="1145"/>
    </row>
    <row r="47" spans="1:31">
      <c r="A47" s="1388">
        <v>29</v>
      </c>
      <c r="B47" s="2452" t="s">
        <v>4509</v>
      </c>
      <c r="C47" s="2456"/>
      <c r="D47" s="2457"/>
      <c r="E47" s="2457"/>
      <c r="F47" s="2456"/>
      <c r="G47" s="2461"/>
      <c r="H47" s="2453"/>
      <c r="I47" s="2455"/>
      <c r="J47" s="1145"/>
      <c r="K47" s="1145"/>
      <c r="L47" s="1145"/>
      <c r="M47" s="1145"/>
      <c r="N47" s="1145"/>
      <c r="O47" s="1145"/>
    </row>
    <row r="48" spans="1:31">
      <c r="A48" s="1388">
        <v>30</v>
      </c>
      <c r="B48" s="2452"/>
      <c r="C48" s="2456"/>
      <c r="D48" s="2453"/>
      <c r="E48" s="2453"/>
      <c r="F48" s="2453"/>
      <c r="G48" s="2459"/>
      <c r="H48" s="2453"/>
      <c r="I48" s="2455"/>
      <c r="J48" s="1145"/>
      <c r="K48" s="1145"/>
      <c r="L48" s="1145"/>
      <c r="M48" s="1145"/>
      <c r="N48" s="1145"/>
      <c r="O48" s="1145"/>
    </row>
    <row r="49" spans="1:15">
      <c r="A49" s="1388">
        <v>31</v>
      </c>
      <c r="B49" s="2452"/>
      <c r="C49" s="2456"/>
      <c r="D49" s="2453"/>
      <c r="E49" s="2453"/>
      <c r="F49" s="2453"/>
      <c r="G49" s="2458"/>
      <c r="H49" s="2453"/>
      <c r="I49" s="2455"/>
      <c r="J49" s="1145"/>
      <c r="K49" s="1145"/>
      <c r="L49" s="1145"/>
      <c r="M49" s="1145"/>
      <c r="N49" s="1145"/>
      <c r="O49" s="1145"/>
    </row>
    <row r="50" spans="1:15">
      <c r="A50" s="1388">
        <v>32</v>
      </c>
      <c r="B50" s="2462"/>
      <c r="C50" s="2456"/>
      <c r="D50" s="2453"/>
      <c r="E50" s="2453"/>
      <c r="F50" s="2453"/>
      <c r="G50" s="2454"/>
      <c r="H50" s="2453"/>
      <c r="I50" s="2455"/>
      <c r="J50" s="1145"/>
      <c r="K50" s="1145"/>
      <c r="L50" s="1145"/>
      <c r="M50" s="1145"/>
      <c r="N50" s="1145"/>
      <c r="O50" s="1145"/>
    </row>
    <row r="51" spans="1:15">
      <c r="A51" s="1388">
        <v>33</v>
      </c>
      <c r="B51" s="2452"/>
      <c r="C51" s="2453"/>
      <c r="D51" s="2453"/>
      <c r="E51" s="2453"/>
      <c r="F51" s="2453"/>
      <c r="G51" s="2454"/>
      <c r="H51" s="2453"/>
      <c r="I51" s="2455"/>
      <c r="J51" s="1145"/>
      <c r="K51" s="1145"/>
      <c r="L51" s="1145"/>
      <c r="M51" s="1145"/>
      <c r="N51" s="1145"/>
      <c r="O51" s="1145"/>
    </row>
    <row r="52" spans="1:15">
      <c r="A52" s="1388">
        <v>34</v>
      </c>
      <c r="B52" s="2452" t="s">
        <v>2019</v>
      </c>
      <c r="C52" s="2456">
        <f>[1]Summary!AI$30</f>
        <v>255141</v>
      </c>
      <c r="D52" s="2453"/>
      <c r="E52" s="2453"/>
      <c r="F52" s="2453"/>
      <c r="G52" s="2454"/>
      <c r="H52" s="2453"/>
      <c r="I52" s="2455"/>
      <c r="J52" s="1145"/>
      <c r="K52" s="1145"/>
      <c r="L52" s="1145"/>
      <c r="M52" s="1145"/>
      <c r="N52" s="1145"/>
      <c r="O52" s="1145"/>
    </row>
    <row r="53" spans="1:15">
      <c r="A53" s="1388">
        <v>35</v>
      </c>
      <c r="B53" s="2452" t="s">
        <v>2020</v>
      </c>
      <c r="C53" s="2463"/>
      <c r="D53" s="2453"/>
      <c r="E53" s="2453"/>
      <c r="F53" s="2453"/>
      <c r="G53" s="2454"/>
      <c r="H53" s="2453"/>
      <c r="I53" s="2455"/>
      <c r="J53" s="1145"/>
      <c r="K53" s="1145"/>
      <c r="L53" s="1145"/>
      <c r="M53" s="1145"/>
      <c r="N53" s="1145"/>
      <c r="O53" s="1145"/>
    </row>
    <row r="54" spans="1:15" ht="15.75" thickBot="1">
      <c r="A54" s="1404">
        <v>36</v>
      </c>
      <c r="B54" s="2464" t="s">
        <v>2021</v>
      </c>
      <c r="C54" s="2465">
        <f>[1]Summary!AI$30</f>
        <v>255141</v>
      </c>
      <c r="D54" s="2466"/>
      <c r="E54" s="2466"/>
      <c r="F54" s="2466"/>
      <c r="G54" s="2467"/>
      <c r="H54" s="2466"/>
      <c r="I54" s="2468"/>
      <c r="J54" s="1145"/>
      <c r="K54" s="1145"/>
      <c r="L54" s="1145"/>
      <c r="M54" s="1145"/>
      <c r="N54" s="1145"/>
      <c r="O54" s="1145"/>
    </row>
    <row r="55" spans="1:15">
      <c r="A55" s="13" t="s">
        <v>2996</v>
      </c>
      <c r="B55" s="229"/>
      <c r="C55" s="229"/>
      <c r="D55" s="229"/>
      <c r="E55" s="229"/>
      <c r="F55" s="229"/>
      <c r="G55" s="229"/>
      <c r="H55" s="229"/>
      <c r="I55" t="s">
        <v>2022</v>
      </c>
      <c r="O55" s="1145"/>
    </row>
    <row r="56" spans="1:15">
      <c r="A56" s="13" t="s">
        <v>4537</v>
      </c>
      <c r="B56" s="13"/>
      <c r="C56" s="13"/>
      <c r="D56" s="13"/>
      <c r="E56" s="13"/>
      <c r="F56" s="13"/>
      <c r="G56" s="13"/>
      <c r="H56" s="13"/>
      <c r="I56" s="13"/>
      <c r="O56" s="1145"/>
    </row>
    <row r="57" spans="1:15">
      <c r="A57" s="229"/>
      <c r="B57" s="229"/>
      <c r="C57" s="229"/>
      <c r="D57" s="229"/>
      <c r="E57" s="229"/>
      <c r="F57" s="229"/>
      <c r="G57" s="229"/>
      <c r="H57" s="229"/>
      <c r="I57" s="229"/>
      <c r="O57" s="1145"/>
    </row>
    <row r="58" spans="1:15">
      <c r="A58" s="229"/>
      <c r="B58" s="229"/>
      <c r="C58" s="2469"/>
      <c r="D58" s="229"/>
      <c r="E58" s="229"/>
      <c r="F58" s="229"/>
      <c r="G58" s="229"/>
      <c r="H58" s="229"/>
      <c r="I58" s="229"/>
    </row>
    <row r="59" spans="1:15">
      <c r="A59" s="229"/>
      <c r="B59" s="229"/>
      <c r="C59" s="229"/>
      <c r="D59" s="229"/>
      <c r="E59" s="229"/>
      <c r="F59" s="229"/>
      <c r="G59" s="229"/>
      <c r="H59" s="229"/>
      <c r="I59" s="229"/>
    </row>
    <row r="60" spans="1:15">
      <c r="A60" s="229"/>
      <c r="B60" s="229"/>
      <c r="C60" s="229"/>
      <c r="D60" s="229"/>
      <c r="E60" s="229"/>
      <c r="F60" s="229"/>
      <c r="G60" s="229"/>
      <c r="H60" s="229"/>
      <c r="I60" s="229"/>
    </row>
    <row r="61" spans="1:15" ht="15.75" thickBot="1">
      <c r="A61" t="str">
        <f>+A1</f>
        <v>Annual Report of New York American Water Company, Inc.  Service Area 2</v>
      </c>
      <c r="B61" s="229"/>
      <c r="C61" s="229"/>
      <c r="D61" s="229"/>
      <c r="E61" s="229"/>
      <c r="F61" s="229"/>
      <c r="G61" s="229"/>
      <c r="H61" s="2605" t="str">
        <f>"Year Ended December 31, "&amp;[1]Summary!$A$3</f>
        <v>Year Ended December 31, 2018</v>
      </c>
      <c r="I61" s="2605"/>
    </row>
    <row r="62" spans="1:15">
      <c r="A62" s="823"/>
      <c r="B62" s="824"/>
      <c r="C62" s="824"/>
      <c r="D62" s="824"/>
      <c r="E62" s="824"/>
      <c r="F62" s="824"/>
      <c r="G62" s="824"/>
      <c r="H62" s="824"/>
      <c r="I62" s="825"/>
    </row>
    <row r="63" spans="1:15" ht="15.75">
      <c r="A63" s="1381" t="s">
        <v>1487</v>
      </c>
      <c r="B63" s="967"/>
      <c r="C63" s="967"/>
      <c r="D63" s="13"/>
      <c r="E63" s="969"/>
      <c r="F63" s="967"/>
      <c r="G63" s="967"/>
      <c r="H63" s="967"/>
      <c r="I63" s="826"/>
    </row>
    <row r="64" spans="1:15" ht="15.75">
      <c r="A64" s="1120"/>
      <c r="B64" s="1401"/>
      <c r="C64" s="1401"/>
      <c r="D64" s="589"/>
      <c r="E64" s="1421"/>
      <c r="F64" s="1401"/>
      <c r="G64" s="1401"/>
      <c r="H64" s="1401"/>
      <c r="I64" s="1403"/>
    </row>
    <row r="65" spans="1:9">
      <c r="A65" s="1118"/>
      <c r="B65" s="936"/>
      <c r="C65" s="936"/>
      <c r="D65" s="936"/>
      <c r="E65" s="936"/>
      <c r="F65" s="936"/>
      <c r="G65" s="936"/>
      <c r="H65" s="936"/>
      <c r="I65" s="827"/>
    </row>
    <row r="66" spans="1:9">
      <c r="A66" s="1118" t="s">
        <v>2932</v>
      </c>
      <c r="B66" s="936"/>
      <c r="C66" s="936"/>
      <c r="D66" s="936"/>
      <c r="E66" s="936"/>
      <c r="F66" s="936"/>
      <c r="G66" s="936"/>
      <c r="H66" s="936"/>
      <c r="I66" s="827"/>
    </row>
    <row r="67" spans="1:9">
      <c r="A67" s="1118" t="s">
        <v>2933</v>
      </c>
      <c r="B67" s="936"/>
      <c r="C67" s="936"/>
      <c r="D67" s="936"/>
      <c r="E67" s="936"/>
      <c r="F67" s="936"/>
      <c r="G67" s="936"/>
      <c r="H67" s="936"/>
      <c r="I67" s="827"/>
    </row>
    <row r="68" spans="1:9">
      <c r="A68" s="1118"/>
      <c r="B68" s="936"/>
      <c r="C68" s="936"/>
      <c r="D68" s="936"/>
      <c r="E68" s="936"/>
      <c r="F68" s="936"/>
      <c r="G68" s="936"/>
      <c r="H68" s="936"/>
      <c r="I68" s="827"/>
    </row>
    <row r="69" spans="1:9">
      <c r="A69" s="1383"/>
      <c r="B69" s="1384"/>
      <c r="C69" s="1384"/>
      <c r="D69" s="1384"/>
      <c r="E69" s="1384"/>
      <c r="F69" s="1384"/>
      <c r="G69" s="1384"/>
      <c r="H69" s="1384"/>
      <c r="I69" s="833"/>
    </row>
    <row r="70" spans="1:9">
      <c r="A70" s="1388"/>
      <c r="B70" s="1389" t="s">
        <v>343</v>
      </c>
      <c r="C70" s="858" t="s">
        <v>2694</v>
      </c>
      <c r="D70" s="1389" t="s">
        <v>339</v>
      </c>
      <c r="E70" s="1389" t="s">
        <v>2934</v>
      </c>
      <c r="F70" s="1389" t="s">
        <v>338</v>
      </c>
      <c r="G70" s="1389" t="s">
        <v>2935</v>
      </c>
      <c r="H70" s="1389" t="s">
        <v>2936</v>
      </c>
      <c r="I70" s="1248" t="s">
        <v>2937</v>
      </c>
    </row>
    <row r="71" spans="1:9">
      <c r="A71" s="1391" t="s">
        <v>830</v>
      </c>
      <c r="B71" s="1389" t="s">
        <v>3611</v>
      </c>
      <c r="C71" s="1389"/>
      <c r="D71" s="1389" t="s">
        <v>2938</v>
      </c>
      <c r="E71" s="1389" t="s">
        <v>2939</v>
      </c>
      <c r="F71" s="1389" t="s">
        <v>2939</v>
      </c>
      <c r="G71" s="1389" t="s">
        <v>2939</v>
      </c>
      <c r="H71" s="1389" t="s">
        <v>2940</v>
      </c>
      <c r="I71" s="1248"/>
    </row>
    <row r="72" spans="1:9">
      <c r="A72" s="1391" t="s">
        <v>834</v>
      </c>
      <c r="B72" s="1389" t="s">
        <v>2941</v>
      </c>
      <c r="C72" s="1389"/>
      <c r="D72" s="1389" t="s">
        <v>2942</v>
      </c>
      <c r="E72" s="1389"/>
      <c r="F72" s="1389" t="s">
        <v>2943</v>
      </c>
      <c r="G72" s="1389" t="s">
        <v>356</v>
      </c>
      <c r="H72" s="1389" t="s">
        <v>2944</v>
      </c>
      <c r="I72" s="827"/>
    </row>
    <row r="73" spans="1:9">
      <c r="A73" s="1391"/>
      <c r="B73" s="1389" t="s">
        <v>3281</v>
      </c>
      <c r="C73" s="1389" t="s">
        <v>310</v>
      </c>
      <c r="D73" s="1389" t="s">
        <v>311</v>
      </c>
      <c r="E73" s="1389" t="s">
        <v>312</v>
      </c>
      <c r="F73" s="1389" t="s">
        <v>3429</v>
      </c>
      <c r="G73" s="1389" t="s">
        <v>3430</v>
      </c>
      <c r="H73" s="1389" t="s">
        <v>3431</v>
      </c>
      <c r="I73" s="1248" t="s">
        <v>3432</v>
      </c>
    </row>
    <row r="74" spans="1:9">
      <c r="A74" s="1392">
        <v>1</v>
      </c>
      <c r="B74" s="2470" t="s">
        <v>59</v>
      </c>
      <c r="C74" s="2244" t="s">
        <v>4497</v>
      </c>
      <c r="D74" s="2439">
        <v>1969</v>
      </c>
      <c r="E74" s="2439">
        <v>1</v>
      </c>
      <c r="F74" s="2439"/>
      <c r="G74" s="2439"/>
      <c r="H74" s="2439"/>
      <c r="I74" s="2471" t="s">
        <v>4498</v>
      </c>
    </row>
    <row r="75" spans="1:9">
      <c r="A75" s="1388">
        <v>2</v>
      </c>
      <c r="B75" s="2472"/>
      <c r="C75" s="1615" t="s">
        <v>4499</v>
      </c>
      <c r="D75" s="1389">
        <v>1969</v>
      </c>
      <c r="E75" s="1389">
        <v>1</v>
      </c>
      <c r="F75" s="1389" t="s">
        <v>1</v>
      </c>
      <c r="G75" s="1389" t="s">
        <v>1</v>
      </c>
      <c r="H75" s="1389" t="s">
        <v>1</v>
      </c>
      <c r="I75" s="1248" t="s">
        <v>14</v>
      </c>
    </row>
    <row r="76" spans="1:9">
      <c r="A76" s="1388">
        <v>3</v>
      </c>
      <c r="B76" s="2472"/>
      <c r="C76" s="1615" t="s">
        <v>4500</v>
      </c>
      <c r="D76" s="1389">
        <v>1969</v>
      </c>
      <c r="E76" s="1389">
        <v>2</v>
      </c>
      <c r="F76" s="1389"/>
      <c r="G76" s="1389"/>
      <c r="H76" s="1389"/>
      <c r="I76" s="1612" t="s">
        <v>4498</v>
      </c>
    </row>
    <row r="77" spans="1:9">
      <c r="A77" s="1388">
        <v>4</v>
      </c>
      <c r="B77" s="2472"/>
      <c r="C77" s="1615" t="s">
        <v>4501</v>
      </c>
      <c r="D77" s="1389">
        <v>1969</v>
      </c>
      <c r="E77" s="1389">
        <v>1</v>
      </c>
      <c r="F77" s="1389"/>
      <c r="G77" s="1389"/>
      <c r="H77" s="1389"/>
      <c r="I77" s="1248" t="s">
        <v>14</v>
      </c>
    </row>
    <row r="78" spans="1:9">
      <c r="A78" s="1388">
        <v>5</v>
      </c>
      <c r="B78" s="2472"/>
      <c r="C78" s="1615" t="s">
        <v>4502</v>
      </c>
      <c r="D78" s="1389">
        <v>1969</v>
      </c>
      <c r="E78" s="1389">
        <v>1</v>
      </c>
      <c r="F78" s="1389"/>
      <c r="G78" s="1389"/>
      <c r="H78" s="1389"/>
      <c r="I78" s="1612" t="s">
        <v>4498</v>
      </c>
    </row>
    <row r="79" spans="1:9">
      <c r="A79" s="1388">
        <v>6</v>
      </c>
      <c r="B79" s="2472"/>
      <c r="C79" s="1615" t="s">
        <v>4503</v>
      </c>
      <c r="D79" s="1389">
        <v>1969</v>
      </c>
      <c r="E79" s="1389">
        <v>1</v>
      </c>
      <c r="F79" s="1389"/>
      <c r="G79" s="1389"/>
      <c r="H79" s="1389"/>
      <c r="I79" s="1248" t="s">
        <v>14</v>
      </c>
    </row>
    <row r="80" spans="1:9">
      <c r="A80" s="1388">
        <v>7</v>
      </c>
      <c r="B80" s="2472"/>
      <c r="C80" s="1615"/>
      <c r="D80" s="1389"/>
      <c r="E80" s="1389"/>
      <c r="F80" s="1389"/>
      <c r="G80" s="1389"/>
      <c r="H80" s="1389"/>
      <c r="I80" s="1248"/>
    </row>
    <row r="81" spans="1:9">
      <c r="A81" s="1388">
        <v>8</v>
      </c>
      <c r="B81" s="2472"/>
      <c r="C81" s="1615"/>
      <c r="D81" s="1389"/>
      <c r="E81" s="1389"/>
      <c r="F81" s="1389"/>
      <c r="G81" s="1389"/>
      <c r="H81" s="1389"/>
      <c r="I81" s="1248"/>
    </row>
    <row r="82" spans="1:9">
      <c r="A82" s="1388">
        <v>9</v>
      </c>
      <c r="B82" s="2473"/>
      <c r="C82" s="2446"/>
      <c r="D82" s="1396"/>
      <c r="E82" s="1396"/>
      <c r="F82" s="1396"/>
      <c r="G82" s="1396"/>
      <c r="H82" s="1396"/>
      <c r="I82" s="1235"/>
    </row>
    <row r="83" spans="1:9">
      <c r="A83" s="1422">
        <v>10</v>
      </c>
      <c r="B83" s="1399" t="s">
        <v>2945</v>
      </c>
      <c r="C83" s="1400"/>
      <c r="D83" s="1400"/>
      <c r="E83" s="1400"/>
      <c r="F83" s="1400"/>
      <c r="G83" s="1400"/>
      <c r="H83" s="1400"/>
      <c r="I83" s="1423"/>
    </row>
    <row r="84" spans="1:9">
      <c r="A84" s="1424"/>
      <c r="B84" s="563" t="s">
        <v>2946</v>
      </c>
      <c r="C84" s="1399"/>
      <c r="D84" s="1399"/>
      <c r="E84" s="1399"/>
      <c r="F84" s="1399"/>
      <c r="G84" s="1399"/>
      <c r="H84" s="1399"/>
      <c r="I84" s="1423"/>
    </row>
    <row r="85" spans="1:9">
      <c r="A85" s="1425"/>
      <c r="B85" s="13"/>
      <c r="C85" s="13"/>
      <c r="D85" s="13"/>
      <c r="E85" s="13"/>
      <c r="F85" s="13"/>
      <c r="G85" s="13"/>
      <c r="H85" s="13"/>
      <c r="I85" s="578"/>
    </row>
    <row r="86" spans="1:9" ht="15.75">
      <c r="A86" s="1426" t="s">
        <v>2947</v>
      </c>
      <c r="B86" s="13"/>
      <c r="C86" s="13"/>
      <c r="D86" s="13"/>
      <c r="E86" s="13"/>
      <c r="F86" s="13"/>
      <c r="G86" s="13"/>
      <c r="H86" s="13"/>
      <c r="I86" s="578"/>
    </row>
    <row r="87" spans="1:9">
      <c r="A87" s="1427"/>
      <c r="B87" s="229"/>
      <c r="C87" s="229"/>
      <c r="D87" s="229"/>
      <c r="E87" s="229"/>
      <c r="F87" s="229"/>
      <c r="G87" s="229"/>
      <c r="H87" s="229"/>
      <c r="I87" s="561"/>
    </row>
    <row r="88" spans="1:9">
      <c r="A88" s="1427"/>
      <c r="B88" s="229" t="s">
        <v>2948</v>
      </c>
      <c r="C88" s="229"/>
      <c r="D88" s="229"/>
      <c r="E88" s="229" t="s">
        <v>2949</v>
      </c>
      <c r="F88" s="229"/>
      <c r="G88" s="229"/>
      <c r="H88" s="229"/>
      <c r="I88" s="561"/>
    </row>
    <row r="89" spans="1:9">
      <c r="A89" s="1427"/>
      <c r="B89" s="229" t="s">
        <v>2950</v>
      </c>
      <c r="C89" s="229"/>
      <c r="D89" s="229"/>
      <c r="E89" s="229"/>
      <c r="F89" s="229"/>
      <c r="G89" s="229"/>
      <c r="H89" s="229"/>
      <c r="I89" s="561"/>
    </row>
    <row r="90" spans="1:9">
      <c r="A90" s="1427"/>
      <c r="B90" s="229"/>
      <c r="C90" s="229"/>
      <c r="D90" s="229"/>
      <c r="E90" s="229" t="s">
        <v>2951</v>
      </c>
      <c r="F90" s="229"/>
      <c r="G90" s="229"/>
      <c r="H90" s="229"/>
      <c r="I90" s="561"/>
    </row>
    <row r="91" spans="1:9">
      <c r="A91" s="1427"/>
      <c r="B91" s="229" t="s">
        <v>2952</v>
      </c>
      <c r="C91" s="229"/>
      <c r="D91" s="229"/>
      <c r="E91" s="229" t="s">
        <v>2953</v>
      </c>
      <c r="F91" s="229"/>
      <c r="G91" s="229"/>
      <c r="H91" s="229"/>
      <c r="I91" s="561"/>
    </row>
    <row r="92" spans="1:9">
      <c r="A92" s="1427"/>
      <c r="B92" s="229" t="s">
        <v>2954</v>
      </c>
      <c r="C92" s="229"/>
      <c r="D92" s="229"/>
      <c r="E92" s="229"/>
      <c r="F92" s="229"/>
      <c r="G92" s="229"/>
      <c r="H92" s="229"/>
      <c r="I92" s="561"/>
    </row>
    <row r="93" spans="1:9">
      <c r="A93" s="1427"/>
      <c r="B93" s="229"/>
      <c r="C93" s="229"/>
      <c r="D93" s="229"/>
      <c r="E93" s="229" t="s">
        <v>2955</v>
      </c>
      <c r="F93" s="229"/>
      <c r="G93" s="229"/>
      <c r="H93" s="229"/>
      <c r="I93" s="561"/>
    </row>
    <row r="94" spans="1:9">
      <c r="A94" s="1427"/>
      <c r="B94" s="229" t="s">
        <v>2956</v>
      </c>
      <c r="C94" s="229"/>
      <c r="D94" s="229"/>
      <c r="E94" s="229" t="s">
        <v>2957</v>
      </c>
      <c r="F94" s="229"/>
      <c r="G94" s="229"/>
      <c r="H94" s="229"/>
      <c r="I94" s="561"/>
    </row>
    <row r="95" spans="1:9">
      <c r="A95" s="1118"/>
      <c r="B95" s="1428"/>
      <c r="C95" s="966"/>
      <c r="D95" s="966"/>
      <c r="E95" s="966"/>
      <c r="F95" s="966"/>
      <c r="G95" s="966"/>
      <c r="H95" s="966"/>
      <c r="I95" s="1248"/>
    </row>
    <row r="96" spans="1:9">
      <c r="A96" s="1383"/>
      <c r="B96" s="1384"/>
      <c r="C96" s="2439"/>
      <c r="D96" s="1429"/>
      <c r="E96" s="1430" t="s">
        <v>2958</v>
      </c>
      <c r="F96" s="1398"/>
      <c r="G96" s="1429"/>
      <c r="H96" s="1384"/>
      <c r="I96" s="833"/>
    </row>
    <row r="97" spans="1:9">
      <c r="A97" s="1391" t="s">
        <v>830</v>
      </c>
      <c r="B97" s="1389" t="s">
        <v>2959</v>
      </c>
      <c r="C97" s="1389" t="s">
        <v>2960</v>
      </c>
      <c r="D97" s="1389"/>
      <c r="E97" s="1389"/>
      <c r="F97" s="1389"/>
      <c r="G97" s="966"/>
      <c r="H97" s="1389"/>
      <c r="I97" s="827"/>
    </row>
    <row r="98" spans="1:9">
      <c r="A98" s="1391" t="s">
        <v>834</v>
      </c>
      <c r="B98" s="932"/>
      <c r="C98" s="1389" t="s">
        <v>2961</v>
      </c>
      <c r="D98" s="1389" t="s">
        <v>349</v>
      </c>
      <c r="E98" s="1389" t="s">
        <v>2962</v>
      </c>
      <c r="F98" s="1389" t="s">
        <v>2963</v>
      </c>
      <c r="G98" s="967" t="s">
        <v>2964</v>
      </c>
      <c r="H98" s="1431"/>
      <c r="I98" s="2437" t="s">
        <v>3280</v>
      </c>
    </row>
    <row r="99" spans="1:9">
      <c r="A99" s="1388"/>
      <c r="B99" s="932"/>
      <c r="C99" s="1389"/>
      <c r="D99" s="1389"/>
      <c r="E99" s="1389"/>
      <c r="F99" s="1389"/>
      <c r="G99" s="967"/>
      <c r="H99" s="1431"/>
      <c r="I99" s="561"/>
    </row>
    <row r="100" spans="1:9">
      <c r="A100" s="1388"/>
      <c r="B100" s="1389" t="s">
        <v>3281</v>
      </c>
      <c r="C100" s="1389" t="s">
        <v>3282</v>
      </c>
      <c r="D100" s="1389" t="s">
        <v>3283</v>
      </c>
      <c r="E100" s="1389" t="s">
        <v>3284</v>
      </c>
      <c r="F100" s="1389" t="s">
        <v>3429</v>
      </c>
      <c r="G100" s="967" t="s">
        <v>3430</v>
      </c>
      <c r="H100" s="1431"/>
      <c r="I100" s="1248" t="s">
        <v>3431</v>
      </c>
    </row>
    <row r="101" spans="1:9">
      <c r="A101" s="1392">
        <v>23</v>
      </c>
      <c r="B101" s="2448" t="s">
        <v>2965</v>
      </c>
      <c r="C101" s="2449"/>
      <c r="D101" s="2449"/>
      <c r="E101" s="2449"/>
      <c r="F101" s="2449"/>
      <c r="G101" s="2450"/>
      <c r="H101" s="2449"/>
      <c r="I101" s="2451"/>
    </row>
    <row r="102" spans="1:9">
      <c r="A102" s="1388">
        <v>24</v>
      </c>
      <c r="B102" s="2452" t="s">
        <v>2966</v>
      </c>
      <c r="C102" s="2453"/>
      <c r="D102" s="2453"/>
      <c r="E102" s="2453"/>
      <c r="F102" s="2453"/>
      <c r="G102" s="2454"/>
      <c r="H102" s="2453"/>
      <c r="I102" s="2455"/>
    </row>
    <row r="103" spans="1:9">
      <c r="A103" s="1388">
        <v>25</v>
      </c>
      <c r="B103" s="2452" t="s">
        <v>123</v>
      </c>
      <c r="C103" s="2456">
        <f>[1]Summary!AJ$30</f>
        <v>96097</v>
      </c>
      <c r="D103" s="2457" t="s">
        <v>4504</v>
      </c>
      <c r="E103" s="2457" t="s">
        <v>124</v>
      </c>
      <c r="F103" s="2456">
        <f>[1]Summary!BH$30</f>
        <v>55531.519999999997</v>
      </c>
      <c r="G103" s="2458"/>
      <c r="H103" s="2453"/>
      <c r="I103" s="2455"/>
    </row>
    <row r="104" spans="1:9">
      <c r="A104" s="1388">
        <v>26</v>
      </c>
      <c r="B104" s="2452" t="s">
        <v>4505</v>
      </c>
      <c r="C104" s="2456">
        <f>[1]Summary!AJ$30</f>
        <v>96097</v>
      </c>
      <c r="D104" s="2457" t="s">
        <v>4506</v>
      </c>
      <c r="E104" s="2457" t="s">
        <v>124</v>
      </c>
      <c r="F104" s="2456">
        <f>[1]Summary!CF$30</f>
        <v>2223</v>
      </c>
      <c r="G104" s="2459"/>
      <c r="H104" s="2453"/>
      <c r="I104" s="2460"/>
    </row>
    <row r="105" spans="1:9">
      <c r="A105" s="1388">
        <v>27</v>
      </c>
      <c r="B105" s="2452" t="s">
        <v>125</v>
      </c>
      <c r="C105" s="2456">
        <f>[1]Summary!AJ$30</f>
        <v>96097</v>
      </c>
      <c r="D105" s="2457" t="s">
        <v>4507</v>
      </c>
      <c r="E105" s="2457" t="s">
        <v>124</v>
      </c>
      <c r="F105" s="2456">
        <f>[1]Summary!BT$30</f>
        <v>23641</v>
      </c>
      <c r="G105" s="2461"/>
      <c r="H105" s="2453"/>
      <c r="I105" s="2455"/>
    </row>
    <row r="106" spans="1:9">
      <c r="A106" s="1388">
        <v>28</v>
      </c>
      <c r="B106" s="2452" t="s">
        <v>4508</v>
      </c>
      <c r="C106" s="2456"/>
      <c r="D106" s="2457"/>
      <c r="E106" s="2457"/>
      <c r="F106" s="2456"/>
      <c r="G106" s="2459"/>
      <c r="H106" s="2453"/>
      <c r="I106" s="2455"/>
    </row>
    <row r="107" spans="1:9">
      <c r="A107" s="1388">
        <v>29</v>
      </c>
      <c r="B107" s="2452" t="s">
        <v>4509</v>
      </c>
      <c r="C107" s="2456"/>
      <c r="D107" s="2457"/>
      <c r="E107" s="2457"/>
      <c r="F107" s="2456"/>
      <c r="G107" s="2461"/>
      <c r="H107" s="2453"/>
      <c r="I107" s="2455"/>
    </row>
    <row r="108" spans="1:9">
      <c r="A108" s="1388">
        <v>30</v>
      </c>
      <c r="B108" s="2452"/>
      <c r="C108" s="2456"/>
      <c r="D108" s="2453"/>
      <c r="E108" s="2453"/>
      <c r="F108" s="2453"/>
      <c r="G108" s="2459"/>
      <c r="H108" s="2453"/>
      <c r="I108" s="2455"/>
    </row>
    <row r="109" spans="1:9">
      <c r="A109" s="1388">
        <v>31</v>
      </c>
      <c r="B109" s="2452"/>
      <c r="C109" s="2456"/>
      <c r="D109" s="2453"/>
      <c r="E109" s="2453"/>
      <c r="F109" s="2453"/>
      <c r="G109" s="2458"/>
      <c r="H109" s="2453"/>
      <c r="I109" s="2455"/>
    </row>
    <row r="110" spans="1:9">
      <c r="A110" s="1388">
        <v>32</v>
      </c>
      <c r="B110" s="2462"/>
      <c r="C110" s="2456"/>
      <c r="D110" s="2453"/>
      <c r="E110" s="2453"/>
      <c r="F110" s="2453"/>
      <c r="G110" s="2454"/>
      <c r="H110" s="2453"/>
      <c r="I110" s="2455"/>
    </row>
    <row r="111" spans="1:9">
      <c r="A111" s="1388">
        <v>33</v>
      </c>
      <c r="B111" s="2452"/>
      <c r="C111" s="2453"/>
      <c r="D111" s="2453"/>
      <c r="E111" s="2453"/>
      <c r="F111" s="2453"/>
      <c r="G111" s="2454"/>
      <c r="H111" s="2453"/>
      <c r="I111" s="2455"/>
    </row>
    <row r="112" spans="1:9">
      <c r="A112" s="1388">
        <v>34</v>
      </c>
      <c r="B112" s="2452" t="s">
        <v>2019</v>
      </c>
      <c r="C112" s="2456">
        <f>[1]Summary!AJ$30</f>
        <v>96097</v>
      </c>
      <c r="D112" s="2453"/>
      <c r="E112" s="2453"/>
      <c r="F112" s="2453"/>
      <c r="G112" s="2454"/>
      <c r="H112" s="2453"/>
      <c r="I112" s="2455"/>
    </row>
    <row r="113" spans="1:9">
      <c r="A113" s="1388">
        <v>35</v>
      </c>
      <c r="B113" s="2452" t="s">
        <v>2020</v>
      </c>
      <c r="C113" s="2463"/>
      <c r="D113" s="2453"/>
      <c r="E113" s="2453"/>
      <c r="F113" s="2453"/>
      <c r="G113" s="2454"/>
      <c r="H113" s="2453"/>
      <c r="I113" s="2455"/>
    </row>
    <row r="114" spans="1:9" ht="15.75" thickBot="1">
      <c r="A114" s="1404">
        <v>36</v>
      </c>
      <c r="B114" s="2464" t="s">
        <v>2021</v>
      </c>
      <c r="C114" s="2465">
        <f>[1]Summary!AJ$30</f>
        <v>96097</v>
      </c>
      <c r="D114" s="2466"/>
      <c r="E114" s="2466"/>
      <c r="F114" s="2466"/>
      <c r="G114" s="2467"/>
      <c r="H114" s="2466"/>
      <c r="I114" s="2468"/>
    </row>
    <row r="115" spans="1:9">
      <c r="A115" s="13" t="s">
        <v>2996</v>
      </c>
      <c r="B115" s="229"/>
      <c r="C115" s="229"/>
      <c r="D115" s="229"/>
      <c r="E115" s="229"/>
      <c r="F115" s="229"/>
      <c r="G115" s="229"/>
      <c r="H115" s="229"/>
      <c r="I115" t="s">
        <v>2022</v>
      </c>
    </row>
    <row r="116" spans="1:9">
      <c r="A116" s="13" t="s">
        <v>4536</v>
      </c>
      <c r="B116" s="13"/>
      <c r="C116" s="13"/>
      <c r="D116" s="13"/>
      <c r="E116" s="13"/>
      <c r="F116" s="13"/>
      <c r="G116" s="13"/>
      <c r="H116" s="13"/>
      <c r="I116" s="13"/>
    </row>
    <row r="121" spans="1:9" ht="15.75" thickBot="1">
      <c r="A121" t="str">
        <f>+A61</f>
        <v>Annual Report of New York American Water Company, Inc.  Service Area 2</v>
      </c>
      <c r="B121" s="229"/>
      <c r="C121" s="229"/>
      <c r="D121" s="229"/>
      <c r="E121" s="229"/>
      <c r="F121" s="229"/>
      <c r="G121" s="229"/>
      <c r="H121" s="2605" t="str">
        <f>"Year Ended December 31, "&amp;[1]Summary!$A$3</f>
        <v>Year Ended December 31, 2018</v>
      </c>
      <c r="I121" s="2605"/>
    </row>
    <row r="122" spans="1:9">
      <c r="A122" s="823"/>
      <c r="B122" s="824"/>
      <c r="C122" s="824"/>
      <c r="D122" s="824"/>
      <c r="E122" s="824"/>
      <c r="F122" s="824"/>
      <c r="G122" s="824"/>
      <c r="H122" s="824"/>
      <c r="I122" s="825"/>
    </row>
    <row r="123" spans="1:9" ht="15.75">
      <c r="A123" s="1381" t="s">
        <v>1487</v>
      </c>
      <c r="B123" s="967"/>
      <c r="C123" s="967"/>
      <c r="D123" s="13"/>
      <c r="E123" s="969"/>
      <c r="F123" s="967"/>
      <c r="G123" s="967"/>
      <c r="H123" s="967"/>
      <c r="I123" s="826"/>
    </row>
    <row r="124" spans="1:9" ht="15.75">
      <c r="A124" s="1120"/>
      <c r="B124" s="1401"/>
      <c r="C124" s="1401"/>
      <c r="D124" s="589"/>
      <c r="E124" s="1421"/>
      <c r="F124" s="1401"/>
      <c r="G124" s="1401"/>
      <c r="H124" s="1401"/>
      <c r="I124" s="1403"/>
    </row>
    <row r="125" spans="1:9">
      <c r="A125" s="1118"/>
      <c r="B125" s="936"/>
      <c r="C125" s="936"/>
      <c r="D125" s="936"/>
      <c r="E125" s="936"/>
      <c r="F125" s="936"/>
      <c r="G125" s="936"/>
      <c r="H125" s="936"/>
      <c r="I125" s="827"/>
    </row>
    <row r="126" spans="1:9">
      <c r="A126" s="1118" t="s">
        <v>2932</v>
      </c>
      <c r="B126" s="936"/>
      <c r="C126" s="936"/>
      <c r="D126" s="936"/>
      <c r="E126" s="936"/>
      <c r="F126" s="936"/>
      <c r="G126" s="936"/>
      <c r="H126" s="936"/>
      <c r="I126" s="827"/>
    </row>
    <row r="127" spans="1:9">
      <c r="A127" s="1118" t="s">
        <v>2933</v>
      </c>
      <c r="B127" s="936"/>
      <c r="C127" s="936"/>
      <c r="D127" s="936"/>
      <c r="E127" s="936"/>
      <c r="F127" s="936"/>
      <c r="G127" s="936"/>
      <c r="H127" s="936"/>
      <c r="I127" s="827"/>
    </row>
    <row r="128" spans="1:9">
      <c r="A128" s="1118"/>
      <c r="B128" s="936"/>
      <c r="C128" s="936"/>
      <c r="D128" s="936"/>
      <c r="E128" s="936"/>
      <c r="F128" s="936"/>
      <c r="G128" s="936"/>
      <c r="H128" s="936"/>
      <c r="I128" s="827"/>
    </row>
    <row r="129" spans="1:9">
      <c r="A129" s="1383"/>
      <c r="B129" s="1384"/>
      <c r="C129" s="1384"/>
      <c r="D129" s="1384"/>
      <c r="E129" s="1384"/>
      <c r="F129" s="1384"/>
      <c r="G129" s="1384"/>
      <c r="H129" s="1384"/>
      <c r="I129" s="833"/>
    </row>
    <row r="130" spans="1:9">
      <c r="A130" s="1388"/>
      <c r="B130" s="1389" t="s">
        <v>343</v>
      </c>
      <c r="C130" s="858" t="s">
        <v>2694</v>
      </c>
      <c r="D130" s="1389" t="s">
        <v>339</v>
      </c>
      <c r="E130" s="1389" t="s">
        <v>2934</v>
      </c>
      <c r="F130" s="1389" t="s">
        <v>338</v>
      </c>
      <c r="G130" s="1389" t="s">
        <v>2935</v>
      </c>
      <c r="H130" s="1389" t="s">
        <v>2936</v>
      </c>
      <c r="I130" s="1248" t="s">
        <v>2937</v>
      </c>
    </row>
    <row r="131" spans="1:9">
      <c r="A131" s="1391" t="s">
        <v>830</v>
      </c>
      <c r="B131" s="1389" t="s">
        <v>3611</v>
      </c>
      <c r="C131" s="1389"/>
      <c r="D131" s="1389" t="s">
        <v>2938</v>
      </c>
      <c r="E131" s="1389" t="s">
        <v>2939</v>
      </c>
      <c r="F131" s="1389" t="s">
        <v>2939</v>
      </c>
      <c r="G131" s="1389" t="s">
        <v>2939</v>
      </c>
      <c r="H131" s="1389" t="s">
        <v>2940</v>
      </c>
      <c r="I131" s="1248"/>
    </row>
    <row r="132" spans="1:9">
      <c r="A132" s="1391" t="s">
        <v>834</v>
      </c>
      <c r="B132" s="1389" t="s">
        <v>2941</v>
      </c>
      <c r="C132" s="1389"/>
      <c r="D132" s="1389" t="s">
        <v>2942</v>
      </c>
      <c r="E132" s="1389"/>
      <c r="F132" s="1389" t="s">
        <v>2943</v>
      </c>
      <c r="G132" s="1389" t="s">
        <v>356</v>
      </c>
      <c r="H132" s="1389" t="s">
        <v>2944</v>
      </c>
      <c r="I132" s="827"/>
    </row>
    <row r="133" spans="1:9">
      <c r="A133" s="1391"/>
      <c r="B133" s="1389" t="s">
        <v>3281</v>
      </c>
      <c r="C133" s="1389" t="s">
        <v>310</v>
      </c>
      <c r="D133" s="1389" t="s">
        <v>311</v>
      </c>
      <c r="E133" s="1389" t="s">
        <v>312</v>
      </c>
      <c r="F133" s="1389" t="s">
        <v>3429</v>
      </c>
      <c r="G133" s="1389" t="s">
        <v>3430</v>
      </c>
      <c r="H133" s="1389" t="s">
        <v>3431</v>
      </c>
      <c r="I133" s="1248" t="s">
        <v>3432</v>
      </c>
    </row>
    <row r="134" spans="1:9">
      <c r="A134" s="1392">
        <v>1</v>
      </c>
      <c r="B134" s="1626" t="s">
        <v>60</v>
      </c>
      <c r="C134" s="2244" t="s">
        <v>4497</v>
      </c>
      <c r="D134" s="2439">
        <v>1969</v>
      </c>
      <c r="E134" s="2439">
        <v>1</v>
      </c>
      <c r="F134" s="2439"/>
      <c r="G134" s="2439"/>
      <c r="H134" s="2439"/>
      <c r="I134" s="2471" t="s">
        <v>4498</v>
      </c>
    </row>
    <row r="135" spans="1:9">
      <c r="A135" s="1388">
        <v>2</v>
      </c>
      <c r="B135" s="1608"/>
      <c r="C135" s="1615" t="s">
        <v>4499</v>
      </c>
      <c r="D135" s="1389">
        <v>1969</v>
      </c>
      <c r="E135" s="1389">
        <v>2</v>
      </c>
      <c r="F135" s="1389"/>
      <c r="G135" s="1389"/>
      <c r="H135" s="1389"/>
      <c r="I135" s="1248" t="s">
        <v>14</v>
      </c>
    </row>
    <row r="136" spans="1:9">
      <c r="A136" s="1388">
        <v>3</v>
      </c>
      <c r="B136" s="1608"/>
      <c r="C136" s="1615" t="s">
        <v>4500</v>
      </c>
      <c r="D136" s="1389">
        <v>1969</v>
      </c>
      <c r="E136" s="1389">
        <v>4</v>
      </c>
      <c r="F136" s="1389"/>
      <c r="G136" s="1389"/>
      <c r="H136" s="1389"/>
      <c r="I136" s="1612" t="s">
        <v>4498</v>
      </c>
    </row>
    <row r="137" spans="1:9">
      <c r="A137" s="1388">
        <v>4</v>
      </c>
      <c r="B137" s="1608"/>
      <c r="C137" s="1615" t="s">
        <v>4501</v>
      </c>
      <c r="D137" s="1389">
        <v>1969</v>
      </c>
      <c r="E137" s="1389">
        <v>2</v>
      </c>
      <c r="F137" s="1389"/>
      <c r="G137" s="1389"/>
      <c r="H137" s="1389"/>
      <c r="I137" s="1248" t="s">
        <v>14</v>
      </c>
    </row>
    <row r="138" spans="1:9">
      <c r="A138" s="1388">
        <v>5</v>
      </c>
      <c r="B138" s="1608"/>
      <c r="C138" s="1615" t="s">
        <v>4502</v>
      </c>
      <c r="D138" s="1389">
        <v>1969</v>
      </c>
      <c r="E138" s="1389">
        <v>4</v>
      </c>
      <c r="F138" s="1389"/>
      <c r="G138" s="1389"/>
      <c r="H138" s="1389"/>
      <c r="I138" s="1612" t="s">
        <v>4498</v>
      </c>
    </row>
    <row r="139" spans="1:9">
      <c r="A139" s="1388">
        <v>6</v>
      </c>
      <c r="B139" s="1608"/>
      <c r="C139" s="1615" t="s">
        <v>4503</v>
      </c>
      <c r="D139" s="1389">
        <v>1969</v>
      </c>
      <c r="E139" s="1389">
        <v>2</v>
      </c>
      <c r="F139" s="1389"/>
      <c r="G139" s="1389"/>
      <c r="H139" s="1389"/>
      <c r="I139" s="1248" t="s">
        <v>14</v>
      </c>
    </row>
    <row r="140" spans="1:9">
      <c r="A140" s="1388">
        <v>7</v>
      </c>
      <c r="B140" s="1608"/>
      <c r="C140" s="1615" t="s">
        <v>4510</v>
      </c>
      <c r="D140" s="1389">
        <v>2002</v>
      </c>
      <c r="E140" s="1389">
        <v>3</v>
      </c>
      <c r="F140" s="1389"/>
      <c r="G140" s="1389"/>
      <c r="H140" s="1389"/>
      <c r="I140" s="1248" t="s">
        <v>4511</v>
      </c>
    </row>
    <row r="141" spans="1:9">
      <c r="A141" s="1388">
        <v>8</v>
      </c>
      <c r="B141" s="1608"/>
      <c r="C141" s="1615"/>
      <c r="D141" s="1389"/>
      <c r="E141" s="1389"/>
      <c r="F141" s="1389"/>
      <c r="G141" s="1389"/>
      <c r="H141" s="1389"/>
      <c r="I141" s="1248"/>
    </row>
    <row r="142" spans="1:9">
      <c r="A142" s="1388">
        <v>9</v>
      </c>
      <c r="B142" s="1608"/>
      <c r="C142" s="2446"/>
      <c r="D142" s="1396"/>
      <c r="E142" s="1396"/>
      <c r="F142" s="1396"/>
      <c r="G142" s="1396"/>
      <c r="H142" s="1396"/>
      <c r="I142" s="1235"/>
    </row>
    <row r="143" spans="1:9">
      <c r="A143" s="1422">
        <v>10</v>
      </c>
      <c r="B143" s="1399" t="s">
        <v>2945</v>
      </c>
      <c r="C143" s="1400"/>
      <c r="D143" s="1400"/>
      <c r="E143" s="1400"/>
      <c r="F143" s="1400"/>
      <c r="G143" s="1400"/>
      <c r="H143" s="1400"/>
      <c r="I143" s="1423"/>
    </row>
    <row r="144" spans="1:9">
      <c r="A144" s="1424"/>
      <c r="B144" s="563" t="s">
        <v>2946</v>
      </c>
      <c r="C144" s="1399"/>
      <c r="D144" s="1399"/>
      <c r="E144" s="1399"/>
      <c r="F144" s="1399"/>
      <c r="G144" s="1399"/>
      <c r="H144" s="1399"/>
      <c r="I144" s="1423"/>
    </row>
    <row r="145" spans="1:9">
      <c r="A145" s="1425"/>
      <c r="B145" s="13"/>
      <c r="C145" s="13"/>
      <c r="D145" s="13"/>
      <c r="E145" s="13"/>
      <c r="F145" s="13"/>
      <c r="G145" s="13"/>
      <c r="H145" s="13"/>
      <c r="I145" s="578"/>
    </row>
    <row r="146" spans="1:9" ht="15.75">
      <c r="A146" s="1426" t="s">
        <v>2947</v>
      </c>
      <c r="B146" s="13"/>
      <c r="C146" s="13"/>
      <c r="D146" s="13"/>
      <c r="E146" s="13"/>
      <c r="F146" s="13"/>
      <c r="G146" s="13"/>
      <c r="H146" s="13"/>
      <c r="I146" s="578"/>
    </row>
    <row r="147" spans="1:9">
      <c r="A147" s="1427"/>
      <c r="B147" s="229"/>
      <c r="C147" s="229"/>
      <c r="D147" s="229"/>
      <c r="E147" s="229"/>
      <c r="F147" s="229"/>
      <c r="G147" s="229"/>
      <c r="H147" s="229"/>
      <c r="I147" s="561"/>
    </row>
    <row r="148" spans="1:9">
      <c r="A148" s="1427"/>
      <c r="B148" s="229" t="s">
        <v>2948</v>
      </c>
      <c r="C148" s="229"/>
      <c r="D148" s="229"/>
      <c r="E148" s="229" t="s">
        <v>2949</v>
      </c>
      <c r="F148" s="229"/>
      <c r="G148" s="229"/>
      <c r="H148" s="229"/>
      <c r="I148" s="561"/>
    </row>
    <row r="149" spans="1:9">
      <c r="A149" s="1427"/>
      <c r="B149" s="229" t="s">
        <v>2950</v>
      </c>
      <c r="C149" s="229"/>
      <c r="D149" s="229"/>
      <c r="E149" s="229"/>
      <c r="F149" s="229"/>
      <c r="G149" s="229"/>
      <c r="H149" s="229"/>
      <c r="I149" s="561"/>
    </row>
    <row r="150" spans="1:9">
      <c r="A150" s="1427"/>
      <c r="B150" s="229"/>
      <c r="C150" s="229"/>
      <c r="D150" s="229"/>
      <c r="E150" s="229" t="s">
        <v>2951</v>
      </c>
      <c r="F150" s="229"/>
      <c r="G150" s="229"/>
      <c r="H150" s="229"/>
      <c r="I150" s="561"/>
    </row>
    <row r="151" spans="1:9">
      <c r="A151" s="1427"/>
      <c r="B151" s="229" t="s">
        <v>2952</v>
      </c>
      <c r="C151" s="229"/>
      <c r="D151" s="229"/>
      <c r="E151" s="229" t="s">
        <v>2953</v>
      </c>
      <c r="F151" s="229"/>
      <c r="G151" s="229"/>
      <c r="H151" s="229"/>
      <c r="I151" s="561"/>
    </row>
    <row r="152" spans="1:9">
      <c r="A152" s="1427"/>
      <c r="B152" s="229" t="s">
        <v>2954</v>
      </c>
      <c r="C152" s="229"/>
      <c r="D152" s="229"/>
      <c r="E152" s="229"/>
      <c r="F152" s="229"/>
      <c r="G152" s="229"/>
      <c r="H152" s="229"/>
      <c r="I152" s="561"/>
    </row>
    <row r="153" spans="1:9">
      <c r="A153" s="1427"/>
      <c r="B153" s="229"/>
      <c r="C153" s="229"/>
      <c r="D153" s="229"/>
      <c r="E153" s="229" t="s">
        <v>2955</v>
      </c>
      <c r="F153" s="229"/>
      <c r="G153" s="229"/>
      <c r="H153" s="229"/>
      <c r="I153" s="561"/>
    </row>
    <row r="154" spans="1:9">
      <c r="A154" s="1427"/>
      <c r="B154" s="229" t="s">
        <v>2956</v>
      </c>
      <c r="C154" s="229"/>
      <c r="D154" s="229"/>
      <c r="E154" s="229" t="s">
        <v>2957</v>
      </c>
      <c r="F154" s="229"/>
      <c r="G154" s="229"/>
      <c r="H154" s="229"/>
      <c r="I154" s="561"/>
    </row>
    <row r="155" spans="1:9">
      <c r="A155" s="1118"/>
      <c r="B155" s="1428"/>
      <c r="C155" s="966"/>
      <c r="D155" s="966"/>
      <c r="E155" s="966"/>
      <c r="F155" s="966"/>
      <c r="G155" s="966"/>
      <c r="H155" s="966"/>
      <c r="I155" s="1248"/>
    </row>
    <row r="156" spans="1:9">
      <c r="A156" s="1383"/>
      <c r="B156" s="1384"/>
      <c r="C156" s="2439"/>
      <c r="D156" s="1429"/>
      <c r="E156" s="1430" t="s">
        <v>2958</v>
      </c>
      <c r="F156" s="1398"/>
      <c r="G156" s="1429"/>
      <c r="H156" s="1384"/>
      <c r="I156" s="833"/>
    </row>
    <row r="157" spans="1:9">
      <c r="A157" s="1391" t="s">
        <v>830</v>
      </c>
      <c r="B157" s="1389" t="s">
        <v>2959</v>
      </c>
      <c r="C157" s="1389" t="s">
        <v>2960</v>
      </c>
      <c r="D157" s="1389"/>
      <c r="E157" s="1389"/>
      <c r="F157" s="1389"/>
      <c r="G157" s="966"/>
      <c r="H157" s="1389"/>
      <c r="I157" s="827"/>
    </row>
    <row r="158" spans="1:9">
      <c r="A158" s="1391" t="s">
        <v>834</v>
      </c>
      <c r="B158" s="932"/>
      <c r="C158" s="1389" t="s">
        <v>2961</v>
      </c>
      <c r="D158" s="1389" t="s">
        <v>349</v>
      </c>
      <c r="E158" s="1389" t="s">
        <v>2962</v>
      </c>
      <c r="F158" s="1389" t="s">
        <v>2963</v>
      </c>
      <c r="G158" s="967" t="s">
        <v>2964</v>
      </c>
      <c r="H158" s="1431"/>
      <c r="I158" s="2437" t="s">
        <v>3280</v>
      </c>
    </row>
    <row r="159" spans="1:9">
      <c r="A159" s="1388"/>
      <c r="B159" s="932"/>
      <c r="C159" s="1389"/>
      <c r="D159" s="1389"/>
      <c r="E159" s="1389"/>
      <c r="F159" s="1389"/>
      <c r="G159" s="967"/>
      <c r="H159" s="1431"/>
      <c r="I159" s="561"/>
    </row>
    <row r="160" spans="1:9">
      <c r="A160" s="1388"/>
      <c r="B160" s="1389" t="s">
        <v>3281</v>
      </c>
      <c r="C160" s="1389" t="s">
        <v>3282</v>
      </c>
      <c r="D160" s="1389" t="s">
        <v>3283</v>
      </c>
      <c r="E160" s="1389" t="s">
        <v>3284</v>
      </c>
      <c r="F160" s="1389" t="s">
        <v>3429</v>
      </c>
      <c r="G160" s="967" t="s">
        <v>3430</v>
      </c>
      <c r="H160" s="1431"/>
      <c r="I160" s="1248" t="s">
        <v>3431</v>
      </c>
    </row>
    <row r="161" spans="1:9">
      <c r="A161" s="1392">
        <v>23</v>
      </c>
      <c r="B161" s="2448" t="s">
        <v>2965</v>
      </c>
      <c r="C161" s="2449"/>
      <c r="D161" s="2449"/>
      <c r="E161" s="2449"/>
      <c r="F161" s="2449"/>
      <c r="G161" s="2450"/>
      <c r="H161" s="2449"/>
      <c r="I161" s="2451"/>
    </row>
    <row r="162" spans="1:9">
      <c r="A162" s="1388">
        <v>24</v>
      </c>
      <c r="B162" s="2452" t="s">
        <v>2966</v>
      </c>
      <c r="C162" s="2453"/>
      <c r="D162" s="2453"/>
      <c r="E162" s="2453"/>
      <c r="F162" s="2453"/>
      <c r="G162" s="2454"/>
      <c r="H162" s="2453"/>
      <c r="I162" s="2455"/>
    </row>
    <row r="163" spans="1:9">
      <c r="A163" s="1388">
        <v>25</v>
      </c>
      <c r="B163" s="2452" t="s">
        <v>123</v>
      </c>
      <c r="C163" s="2456">
        <f>[1]Summary!AV$30</f>
        <v>729215</v>
      </c>
      <c r="D163" s="2457" t="s">
        <v>4504</v>
      </c>
      <c r="E163" s="2457" t="s">
        <v>124</v>
      </c>
      <c r="F163" s="2456">
        <f>[1]Summary!BJ$30</f>
        <v>604938.84</v>
      </c>
      <c r="G163" s="2458"/>
      <c r="H163" s="2453"/>
      <c r="I163" s="2455"/>
    </row>
    <row r="164" spans="1:9">
      <c r="A164" s="1388">
        <v>26</v>
      </c>
      <c r="B164" s="2452" t="s">
        <v>4505</v>
      </c>
      <c r="C164" s="2456">
        <f>[1]Summary!AV$30</f>
        <v>729215</v>
      </c>
      <c r="D164" s="2457" t="s">
        <v>4506</v>
      </c>
      <c r="E164" s="2457" t="s">
        <v>124</v>
      </c>
      <c r="F164" s="2456">
        <f>[1]Summary!CH$30</f>
        <v>159018.6</v>
      </c>
      <c r="G164" s="2459"/>
      <c r="H164" s="2453"/>
      <c r="I164" s="2460"/>
    </row>
    <row r="165" spans="1:9">
      <c r="A165" s="1388">
        <v>27</v>
      </c>
      <c r="B165" s="2452" t="s">
        <v>125</v>
      </c>
      <c r="C165" s="2456">
        <f>[1]Summary!AV$30</f>
        <v>729215</v>
      </c>
      <c r="D165" s="2457" t="s">
        <v>4507</v>
      </c>
      <c r="E165" s="2457" t="s">
        <v>124</v>
      </c>
      <c r="F165" s="2456">
        <f>[1]Summary!BV$30</f>
        <v>195767.6</v>
      </c>
      <c r="G165" s="2461"/>
      <c r="H165" s="2453"/>
      <c r="I165" s="2455"/>
    </row>
    <row r="166" spans="1:9">
      <c r="A166" s="1388">
        <v>28</v>
      </c>
      <c r="B166" s="2452" t="s">
        <v>4508</v>
      </c>
      <c r="C166" s="2456">
        <f>[1]Summary!AT30</f>
        <v>471304</v>
      </c>
      <c r="D166" s="2457"/>
      <c r="E166" s="2457"/>
      <c r="F166" s="2456"/>
      <c r="G166" s="2459"/>
      <c r="H166" s="2453"/>
      <c r="I166" s="2455"/>
    </row>
    <row r="167" spans="1:9">
      <c r="A167" s="1388">
        <v>29</v>
      </c>
      <c r="B167" s="2452" t="s">
        <v>4509</v>
      </c>
      <c r="C167" s="2456"/>
      <c r="D167" s="2457"/>
      <c r="E167" s="2457"/>
      <c r="F167" s="2456"/>
      <c r="G167" s="2461"/>
      <c r="H167" s="2453"/>
      <c r="I167" s="2455"/>
    </row>
    <row r="168" spans="1:9">
      <c r="A168" s="1388">
        <v>30</v>
      </c>
      <c r="B168" s="2452"/>
      <c r="C168" s="2456"/>
      <c r="D168" s="2453"/>
      <c r="E168" s="2453"/>
      <c r="F168" s="2453"/>
      <c r="G168" s="2459"/>
      <c r="H168" s="2453"/>
      <c r="I168" s="2455"/>
    </row>
    <row r="169" spans="1:9">
      <c r="A169" s="1388">
        <v>31</v>
      </c>
      <c r="B169" s="2452"/>
      <c r="C169" s="2456"/>
      <c r="D169" s="2453"/>
      <c r="E169" s="2453"/>
      <c r="F169" s="2453"/>
      <c r="G169" s="2458"/>
      <c r="H169" s="2453"/>
      <c r="I169" s="2455"/>
    </row>
    <row r="170" spans="1:9">
      <c r="A170" s="1388">
        <v>32</v>
      </c>
      <c r="B170" s="2462"/>
      <c r="C170" s="2456"/>
      <c r="D170" s="2453"/>
      <c r="E170" s="2453"/>
      <c r="F170" s="2453"/>
      <c r="G170" s="2454"/>
      <c r="H170" s="2453"/>
      <c r="I170" s="2455"/>
    </row>
    <row r="171" spans="1:9">
      <c r="A171" s="1388">
        <v>33</v>
      </c>
      <c r="B171" s="2452"/>
      <c r="C171" s="2453"/>
      <c r="D171" s="2453"/>
      <c r="E171" s="2453"/>
      <c r="F171" s="2453"/>
      <c r="G171" s="2454"/>
      <c r="H171" s="2453"/>
      <c r="I171" s="2455"/>
    </row>
    <row r="172" spans="1:9">
      <c r="A172" s="1388">
        <v>34</v>
      </c>
      <c r="B172" s="2452" t="s">
        <v>2019</v>
      </c>
      <c r="C172" s="2456">
        <f>[1]Summary!AV$30</f>
        <v>729215</v>
      </c>
      <c r="D172" s="2453"/>
      <c r="E172" s="2453"/>
      <c r="F172" s="2453"/>
      <c r="G172" s="2454"/>
      <c r="H172" s="2453"/>
      <c r="I172" s="2455"/>
    </row>
    <row r="173" spans="1:9">
      <c r="A173" s="1388">
        <v>35</v>
      </c>
      <c r="B173" s="2452" t="s">
        <v>2020</v>
      </c>
      <c r="C173" s="2463"/>
      <c r="D173" s="2453"/>
      <c r="E173" s="2453"/>
      <c r="F173" s="2453"/>
      <c r="G173" s="2454"/>
      <c r="H173" s="2453"/>
      <c r="I173" s="2455"/>
    </row>
    <row r="174" spans="1:9" ht="15.75" thickBot="1">
      <c r="A174" s="1404">
        <v>36</v>
      </c>
      <c r="B174" s="2464" t="s">
        <v>2021</v>
      </c>
      <c r="C174" s="2465">
        <f>[1]Summary!AV$30</f>
        <v>729215</v>
      </c>
      <c r="D174" s="2466"/>
      <c r="E174" s="2466"/>
      <c r="F174" s="2466"/>
      <c r="G174" s="2467"/>
      <c r="H174" s="2466"/>
      <c r="I174" s="2468"/>
    </row>
    <row r="175" spans="1:9">
      <c r="A175" s="13" t="s">
        <v>2996</v>
      </c>
      <c r="B175" s="229"/>
      <c r="C175" s="229"/>
      <c r="D175" s="229"/>
      <c r="E175" s="229"/>
      <c r="F175" s="229"/>
      <c r="G175" s="229"/>
      <c r="H175" s="229"/>
      <c r="I175" t="s">
        <v>2022</v>
      </c>
    </row>
    <row r="176" spans="1:9">
      <c r="A176" s="13" t="s">
        <v>4535</v>
      </c>
      <c r="B176" s="13"/>
      <c r="C176" s="13"/>
      <c r="D176" s="13"/>
      <c r="E176" s="13"/>
      <c r="F176" s="13"/>
      <c r="G176" s="13"/>
      <c r="H176" s="13"/>
      <c r="I176" s="13"/>
    </row>
    <row r="181" spans="1:9" ht="15.75" thickBot="1">
      <c r="A181" t="str">
        <f>+A121</f>
        <v>Annual Report of New York American Water Company, Inc.  Service Area 2</v>
      </c>
      <c r="B181" s="229"/>
      <c r="C181" s="229"/>
      <c r="D181" s="229"/>
      <c r="E181" s="229"/>
      <c r="F181" s="229"/>
      <c r="G181" s="229"/>
      <c r="H181" s="2605" t="str">
        <f>"Year Ended December 31, "&amp;[1]Summary!$A$3</f>
        <v>Year Ended December 31, 2018</v>
      </c>
      <c r="I181" s="2605"/>
    </row>
    <row r="182" spans="1:9">
      <c r="A182" s="823"/>
      <c r="B182" s="824"/>
      <c r="C182" s="824"/>
      <c r="D182" s="824"/>
      <c r="E182" s="824"/>
      <c r="F182" s="824"/>
      <c r="G182" s="824"/>
      <c r="H182" s="824"/>
      <c r="I182" s="825"/>
    </row>
    <row r="183" spans="1:9" ht="15.75">
      <c r="A183" s="1381" t="s">
        <v>1487</v>
      </c>
      <c r="B183" s="967"/>
      <c r="C183" s="967"/>
      <c r="D183" s="13"/>
      <c r="E183" s="969"/>
      <c r="F183" s="967"/>
      <c r="G183" s="967"/>
      <c r="H183" s="967"/>
      <c r="I183" s="826"/>
    </row>
    <row r="184" spans="1:9" ht="15.75">
      <c r="A184" s="1120"/>
      <c r="B184" s="1401"/>
      <c r="C184" s="1401"/>
      <c r="D184" s="589"/>
      <c r="E184" s="1421"/>
      <c r="F184" s="1401"/>
      <c r="G184" s="1401"/>
      <c r="H184" s="1401"/>
      <c r="I184" s="1403"/>
    </row>
    <row r="185" spans="1:9">
      <c r="A185" s="1118"/>
      <c r="B185" s="936"/>
      <c r="C185" s="936"/>
      <c r="D185" s="936"/>
      <c r="E185" s="936"/>
      <c r="F185" s="936"/>
      <c r="G185" s="936"/>
      <c r="H185" s="936"/>
      <c r="I185" s="827"/>
    </row>
    <row r="186" spans="1:9">
      <c r="A186" s="1118" t="s">
        <v>2932</v>
      </c>
      <c r="B186" s="936"/>
      <c r="C186" s="936"/>
      <c r="D186" s="936"/>
      <c r="E186" s="936"/>
      <c r="F186" s="936"/>
      <c r="G186" s="936"/>
      <c r="H186" s="936"/>
      <c r="I186" s="827"/>
    </row>
    <row r="187" spans="1:9">
      <c r="A187" s="1118" t="s">
        <v>2933</v>
      </c>
      <c r="B187" s="936"/>
      <c r="C187" s="936"/>
      <c r="D187" s="936"/>
      <c r="E187" s="936"/>
      <c r="F187" s="936"/>
      <c r="G187" s="936"/>
      <c r="H187" s="936"/>
      <c r="I187" s="827"/>
    </row>
    <row r="188" spans="1:9">
      <c r="A188" s="1118"/>
      <c r="B188" s="936"/>
      <c r="C188" s="936"/>
      <c r="D188" s="936"/>
      <c r="E188" s="936"/>
      <c r="F188" s="936"/>
      <c r="G188" s="936"/>
      <c r="H188" s="936"/>
      <c r="I188" s="827"/>
    </row>
    <row r="189" spans="1:9">
      <c r="A189" s="1383"/>
      <c r="B189" s="1384"/>
      <c r="C189" s="1384"/>
      <c r="D189" s="1384"/>
      <c r="E189" s="1384"/>
      <c r="F189" s="1384"/>
      <c r="G189" s="1384"/>
      <c r="H189" s="1384"/>
      <c r="I189" s="833"/>
    </row>
    <row r="190" spans="1:9">
      <c r="A190" s="1388"/>
      <c r="B190" s="1389" t="s">
        <v>343</v>
      </c>
      <c r="C190" s="858" t="s">
        <v>2694</v>
      </c>
      <c r="D190" s="1389" t="s">
        <v>339</v>
      </c>
      <c r="E190" s="1389" t="s">
        <v>2934</v>
      </c>
      <c r="F190" s="1389" t="s">
        <v>338</v>
      </c>
      <c r="G190" s="1389" t="s">
        <v>2935</v>
      </c>
      <c r="H190" s="1389" t="s">
        <v>2936</v>
      </c>
      <c r="I190" s="1248" t="s">
        <v>2937</v>
      </c>
    </row>
    <row r="191" spans="1:9">
      <c r="A191" s="1391" t="s">
        <v>830</v>
      </c>
      <c r="B191" s="1389" t="s">
        <v>3611</v>
      </c>
      <c r="C191" s="1389"/>
      <c r="D191" s="1389" t="s">
        <v>2938</v>
      </c>
      <c r="E191" s="1389" t="s">
        <v>2939</v>
      </c>
      <c r="F191" s="1389" t="s">
        <v>2939</v>
      </c>
      <c r="G191" s="1389" t="s">
        <v>2939</v>
      </c>
      <c r="H191" s="1389" t="s">
        <v>2940</v>
      </c>
      <c r="I191" s="1248"/>
    </row>
    <row r="192" spans="1:9">
      <c r="A192" s="1391" t="s">
        <v>834</v>
      </c>
      <c r="B192" s="1389" t="s">
        <v>2941</v>
      </c>
      <c r="C192" s="1389"/>
      <c r="D192" s="1389" t="s">
        <v>2942</v>
      </c>
      <c r="E192" s="1389"/>
      <c r="F192" s="1389" t="s">
        <v>2943</v>
      </c>
      <c r="G192" s="1389" t="s">
        <v>356</v>
      </c>
      <c r="H192" s="1389" t="s">
        <v>2944</v>
      </c>
      <c r="I192" s="827"/>
    </row>
    <row r="193" spans="1:9">
      <c r="A193" s="1391"/>
      <c r="B193" s="1389" t="s">
        <v>3281</v>
      </c>
      <c r="C193" s="1389" t="s">
        <v>310</v>
      </c>
      <c r="D193" s="1389" t="s">
        <v>311</v>
      </c>
      <c r="E193" s="1389" t="s">
        <v>312</v>
      </c>
      <c r="F193" s="1389" t="s">
        <v>3429</v>
      </c>
      <c r="G193" s="1389" t="s">
        <v>3430</v>
      </c>
      <c r="H193" s="1389" t="s">
        <v>3431</v>
      </c>
      <c r="I193" s="1248" t="s">
        <v>3432</v>
      </c>
    </row>
    <row r="194" spans="1:9">
      <c r="A194" s="1392">
        <v>1</v>
      </c>
      <c r="B194" s="2474" t="s">
        <v>61</v>
      </c>
      <c r="C194" s="2244" t="s">
        <v>4497</v>
      </c>
      <c r="D194" s="2439">
        <v>1967</v>
      </c>
      <c r="E194" s="2439">
        <v>1</v>
      </c>
      <c r="F194" s="2439"/>
      <c r="G194" s="2439"/>
      <c r="H194" s="2439"/>
      <c r="I194" s="2471" t="s">
        <v>4498</v>
      </c>
    </row>
    <row r="195" spans="1:9">
      <c r="A195" s="1388">
        <v>2</v>
      </c>
      <c r="B195" s="1608"/>
      <c r="C195" s="1615" t="s">
        <v>4499</v>
      </c>
      <c r="D195" s="1389">
        <v>1967</v>
      </c>
      <c r="E195" s="1389">
        <v>2</v>
      </c>
      <c r="F195" s="1389"/>
      <c r="G195" s="1389"/>
      <c r="H195" s="1389"/>
      <c r="I195" s="1248" t="s">
        <v>14</v>
      </c>
    </row>
    <row r="196" spans="1:9">
      <c r="A196" s="1388">
        <v>3</v>
      </c>
      <c r="B196" s="1608"/>
      <c r="C196" s="1615" t="s">
        <v>4500</v>
      </c>
      <c r="D196" s="2475" t="s">
        <v>4512</v>
      </c>
      <c r="E196" s="1389">
        <v>4</v>
      </c>
      <c r="F196" s="1389"/>
      <c r="G196" s="1389"/>
      <c r="H196" s="1389"/>
      <c r="I196" s="1612" t="s">
        <v>4498</v>
      </c>
    </row>
    <row r="197" spans="1:9">
      <c r="A197" s="1388">
        <v>4</v>
      </c>
      <c r="B197" s="1608"/>
      <c r="C197" s="1615" t="s">
        <v>4501</v>
      </c>
      <c r="D197" s="2475" t="s">
        <v>4513</v>
      </c>
      <c r="E197" s="1389">
        <v>4</v>
      </c>
      <c r="F197" s="1389"/>
      <c r="G197" s="1389"/>
      <c r="H197" s="1389"/>
      <c r="I197" s="1248" t="s">
        <v>14</v>
      </c>
    </row>
    <row r="198" spans="1:9">
      <c r="A198" s="1388">
        <v>5</v>
      </c>
      <c r="B198" s="1608"/>
      <c r="C198" s="1615" t="s">
        <v>4502</v>
      </c>
      <c r="D198" s="1389">
        <v>2015</v>
      </c>
      <c r="E198" s="1389">
        <v>2</v>
      </c>
      <c r="F198" s="1389"/>
      <c r="G198" s="1389"/>
      <c r="H198" s="1389"/>
      <c r="I198" s="1612" t="s">
        <v>4498</v>
      </c>
    </row>
    <row r="199" spans="1:9">
      <c r="A199" s="1388">
        <v>6</v>
      </c>
      <c r="B199" s="1608"/>
      <c r="C199" s="1615" t="s">
        <v>4503</v>
      </c>
      <c r="D199" s="1389">
        <v>2015</v>
      </c>
      <c r="E199" s="1389">
        <v>2</v>
      </c>
      <c r="F199" s="1389"/>
      <c r="G199" s="1389"/>
      <c r="H199" s="1389"/>
      <c r="I199" s="1248" t="s">
        <v>14</v>
      </c>
    </row>
    <row r="200" spans="1:9">
      <c r="A200" s="1388">
        <v>7</v>
      </c>
      <c r="B200" s="1608"/>
      <c r="C200" s="1615" t="s">
        <v>4510</v>
      </c>
      <c r="D200" s="1389">
        <v>2002</v>
      </c>
      <c r="E200" s="1389">
        <v>3</v>
      </c>
      <c r="F200" s="1389"/>
      <c r="G200" s="1389"/>
      <c r="H200" s="1389"/>
      <c r="I200" s="1248" t="s">
        <v>4511</v>
      </c>
    </row>
    <row r="201" spans="1:9">
      <c r="A201" s="1388">
        <v>8</v>
      </c>
      <c r="B201" s="1608"/>
      <c r="C201" s="1615" t="s">
        <v>4514</v>
      </c>
      <c r="D201" s="1389">
        <v>2015</v>
      </c>
      <c r="E201" s="1389">
        <v>6</v>
      </c>
      <c r="F201" s="1389"/>
      <c r="G201" s="1389"/>
      <c r="H201" s="1389"/>
      <c r="I201" s="1248" t="s">
        <v>4511</v>
      </c>
    </row>
    <row r="202" spans="1:9">
      <c r="A202" s="1394">
        <v>9</v>
      </c>
      <c r="B202" s="2476"/>
      <c r="C202" s="2446"/>
      <c r="D202" s="1396"/>
      <c r="E202" s="1396"/>
      <c r="F202" s="1396"/>
      <c r="G202" s="1396"/>
      <c r="H202" s="1396"/>
      <c r="I202" s="830"/>
    </row>
    <row r="203" spans="1:9">
      <c r="A203" s="1422">
        <v>10</v>
      </c>
      <c r="B203" s="1399" t="s">
        <v>2945</v>
      </c>
      <c r="C203" s="1400"/>
      <c r="D203" s="1400"/>
      <c r="E203" s="1400"/>
      <c r="F203" s="1400"/>
      <c r="G203" s="1400"/>
      <c r="H203" s="1400"/>
      <c r="I203" s="1423"/>
    </row>
    <row r="204" spans="1:9">
      <c r="A204" s="1424"/>
      <c r="B204" s="563" t="s">
        <v>2946</v>
      </c>
      <c r="C204" s="1399"/>
      <c r="D204" s="1399"/>
      <c r="E204" s="1399"/>
      <c r="F204" s="1399"/>
      <c r="G204" s="1399"/>
      <c r="H204" s="1399"/>
      <c r="I204" s="1423"/>
    </row>
    <row r="205" spans="1:9">
      <c r="A205" s="1425"/>
      <c r="B205" s="13"/>
      <c r="C205" s="13"/>
      <c r="D205" s="13"/>
      <c r="E205" s="13"/>
      <c r="F205" s="13"/>
      <c r="G205" s="13"/>
      <c r="H205" s="13"/>
      <c r="I205" s="578"/>
    </row>
    <row r="206" spans="1:9" ht="15.75">
      <c r="A206" s="1426" t="s">
        <v>2947</v>
      </c>
      <c r="B206" s="13"/>
      <c r="C206" s="13"/>
      <c r="D206" s="13"/>
      <c r="E206" s="13"/>
      <c r="F206" s="13"/>
      <c r="G206" s="13"/>
      <c r="H206" s="13"/>
      <c r="I206" s="578"/>
    </row>
    <row r="207" spans="1:9">
      <c r="A207" s="1427"/>
      <c r="B207" s="229"/>
      <c r="C207" s="229"/>
      <c r="D207" s="229"/>
      <c r="E207" s="229"/>
      <c r="F207" s="229"/>
      <c r="G207" s="229"/>
      <c r="H207" s="229"/>
      <c r="I207" s="561"/>
    </row>
    <row r="208" spans="1:9">
      <c r="A208" s="1427"/>
      <c r="B208" s="229" t="s">
        <v>2948</v>
      </c>
      <c r="C208" s="229"/>
      <c r="D208" s="229"/>
      <c r="E208" s="229" t="s">
        <v>2949</v>
      </c>
      <c r="F208" s="229"/>
      <c r="G208" s="229"/>
      <c r="H208" s="229"/>
      <c r="I208" s="561"/>
    </row>
    <row r="209" spans="1:9">
      <c r="A209" s="1427"/>
      <c r="B209" s="229" t="s">
        <v>2950</v>
      </c>
      <c r="C209" s="229"/>
      <c r="D209" s="229"/>
      <c r="E209" s="229"/>
      <c r="F209" s="229"/>
      <c r="G209" s="229"/>
      <c r="H209" s="229"/>
      <c r="I209" s="561"/>
    </row>
    <row r="210" spans="1:9">
      <c r="A210" s="1427"/>
      <c r="B210" s="229"/>
      <c r="C210" s="229"/>
      <c r="D210" s="229"/>
      <c r="E210" s="229" t="s">
        <v>2951</v>
      </c>
      <c r="F210" s="229"/>
      <c r="G210" s="229"/>
      <c r="H210" s="229"/>
      <c r="I210" s="561"/>
    </row>
    <row r="211" spans="1:9">
      <c r="A211" s="1427"/>
      <c r="B211" s="229" t="s">
        <v>2952</v>
      </c>
      <c r="C211" s="229"/>
      <c r="D211" s="229"/>
      <c r="E211" s="229" t="s">
        <v>2953</v>
      </c>
      <c r="F211" s="229"/>
      <c r="G211" s="229"/>
      <c r="H211" s="229"/>
      <c r="I211" s="561"/>
    </row>
    <row r="212" spans="1:9">
      <c r="A212" s="1427"/>
      <c r="B212" s="229" t="s">
        <v>2954</v>
      </c>
      <c r="C212" s="229"/>
      <c r="D212" s="229"/>
      <c r="E212" s="229"/>
      <c r="F212" s="229"/>
      <c r="G212" s="229"/>
      <c r="H212" s="229"/>
      <c r="I212" s="561"/>
    </row>
    <row r="213" spans="1:9">
      <c r="A213" s="1427"/>
      <c r="B213" s="229"/>
      <c r="C213" s="229"/>
      <c r="D213" s="229"/>
      <c r="E213" s="229" t="s">
        <v>2955</v>
      </c>
      <c r="F213" s="229"/>
      <c r="G213" s="229"/>
      <c r="H213" s="229"/>
      <c r="I213" s="561"/>
    </row>
    <row r="214" spans="1:9">
      <c r="A214" s="1427"/>
      <c r="B214" s="229" t="s">
        <v>2956</v>
      </c>
      <c r="C214" s="229"/>
      <c r="D214" s="229"/>
      <c r="E214" s="229" t="s">
        <v>2957</v>
      </c>
      <c r="F214" s="229"/>
      <c r="G214" s="229"/>
      <c r="H214" s="229"/>
      <c r="I214" s="561"/>
    </row>
    <row r="215" spans="1:9">
      <c r="A215" s="1118"/>
      <c r="B215" s="1428"/>
      <c r="C215" s="966"/>
      <c r="D215" s="966"/>
      <c r="E215" s="966"/>
      <c r="F215" s="966"/>
      <c r="G215" s="966"/>
      <c r="H215" s="966"/>
      <c r="I215" s="1248"/>
    </row>
    <row r="216" spans="1:9">
      <c r="A216" s="1383"/>
      <c r="B216" s="1384"/>
      <c r="C216" s="2439"/>
      <c r="D216" s="1429"/>
      <c r="E216" s="1430" t="s">
        <v>2958</v>
      </c>
      <c r="F216" s="1398"/>
      <c r="G216" s="1429"/>
      <c r="H216" s="1384"/>
      <c r="I216" s="833"/>
    </row>
    <row r="217" spans="1:9">
      <c r="A217" s="1391" t="s">
        <v>830</v>
      </c>
      <c r="B217" s="1389" t="s">
        <v>2959</v>
      </c>
      <c r="C217" s="1389" t="s">
        <v>2960</v>
      </c>
      <c r="D217" s="1389"/>
      <c r="E217" s="1389"/>
      <c r="F217" s="1389"/>
      <c r="G217" s="966"/>
      <c r="H217" s="1389"/>
      <c r="I217" s="827"/>
    </row>
    <row r="218" spans="1:9">
      <c r="A218" s="1391" t="s">
        <v>834</v>
      </c>
      <c r="B218" s="932"/>
      <c r="C218" s="1389" t="s">
        <v>2961</v>
      </c>
      <c r="D218" s="1389" t="s">
        <v>349</v>
      </c>
      <c r="E218" s="1389" t="s">
        <v>2962</v>
      </c>
      <c r="F218" s="1389" t="s">
        <v>2963</v>
      </c>
      <c r="G218" s="967" t="s">
        <v>2964</v>
      </c>
      <c r="H218" s="1431"/>
      <c r="I218" s="2437" t="s">
        <v>3280</v>
      </c>
    </row>
    <row r="219" spans="1:9">
      <c r="A219" s="1388"/>
      <c r="B219" s="932"/>
      <c r="C219" s="1389"/>
      <c r="D219" s="1389"/>
      <c r="E219" s="1389"/>
      <c r="F219" s="1389"/>
      <c r="G219" s="967"/>
      <c r="H219" s="1431"/>
      <c r="I219" s="561"/>
    </row>
    <row r="220" spans="1:9">
      <c r="A220" s="1388"/>
      <c r="B220" s="1389" t="s">
        <v>3281</v>
      </c>
      <c r="C220" s="1389" t="s">
        <v>3282</v>
      </c>
      <c r="D220" s="1389" t="s">
        <v>3283</v>
      </c>
      <c r="E220" s="1389" t="s">
        <v>3284</v>
      </c>
      <c r="F220" s="1389" t="s">
        <v>3429</v>
      </c>
      <c r="G220" s="967" t="s">
        <v>3430</v>
      </c>
      <c r="H220" s="1431"/>
      <c r="I220" s="1248" t="s">
        <v>3431</v>
      </c>
    </row>
    <row r="221" spans="1:9">
      <c r="A221" s="1392">
        <v>23</v>
      </c>
      <c r="B221" s="2448" t="s">
        <v>2965</v>
      </c>
      <c r="C221" s="2449"/>
      <c r="D221" s="2449"/>
      <c r="E221" s="2449"/>
      <c r="F221" s="2449"/>
      <c r="G221" s="2450"/>
      <c r="H221" s="2449"/>
      <c r="I221" s="2451"/>
    </row>
    <row r="222" spans="1:9">
      <c r="A222" s="1388">
        <v>24</v>
      </c>
      <c r="B222" s="2452" t="s">
        <v>2966</v>
      </c>
      <c r="C222" s="2453"/>
      <c r="D222" s="2453"/>
      <c r="E222" s="2453"/>
      <c r="F222" s="2453"/>
      <c r="G222" s="2454"/>
      <c r="H222" s="2453"/>
      <c r="I222" s="2455"/>
    </row>
    <row r="223" spans="1:9">
      <c r="A223" s="1388">
        <v>25</v>
      </c>
      <c r="B223" s="2452" t="s">
        <v>123</v>
      </c>
      <c r="C223" s="2456">
        <f>[1]Summary!L$30</f>
        <v>571061</v>
      </c>
      <c r="D223" s="2457" t="s">
        <v>4504</v>
      </c>
      <c r="E223" s="2457" t="s">
        <v>124</v>
      </c>
      <c r="F223" s="2456">
        <f>[1]Summary!BM$30</f>
        <v>480120.52</v>
      </c>
      <c r="G223" s="2458"/>
      <c r="H223" s="2453"/>
      <c r="I223" s="2455"/>
    </row>
    <row r="224" spans="1:9">
      <c r="A224" s="1388">
        <v>26</v>
      </c>
      <c r="B224" s="2452" t="s">
        <v>4505</v>
      </c>
      <c r="C224" s="2456">
        <f>[1]Summary!L$30</f>
        <v>571061</v>
      </c>
      <c r="D224" s="2457" t="s">
        <v>4506</v>
      </c>
      <c r="E224" s="2457" t="s">
        <v>124</v>
      </c>
      <c r="F224" s="2456">
        <f>[1]Summary!CK$30</f>
        <v>31156.2</v>
      </c>
      <c r="G224" s="2459"/>
      <c r="H224" s="2453"/>
      <c r="I224" s="2460"/>
    </row>
    <row r="225" spans="1:9">
      <c r="A225" s="1388">
        <v>27</v>
      </c>
      <c r="B225" s="2452" t="s">
        <v>125</v>
      </c>
      <c r="C225" s="2456">
        <f>[1]Summary!L$30</f>
        <v>571061</v>
      </c>
      <c r="D225" s="2457" t="s">
        <v>4507</v>
      </c>
      <c r="E225" s="2457" t="s">
        <v>124</v>
      </c>
      <c r="F225" s="2456">
        <f>[1]Summary!BY$30+[1]Summary!BZ30</f>
        <v>179259.14</v>
      </c>
      <c r="G225" s="2461"/>
      <c r="H225" s="2453"/>
      <c r="I225" s="2455"/>
    </row>
    <row r="226" spans="1:9">
      <c r="A226" s="1388">
        <v>28</v>
      </c>
      <c r="B226" s="2452" t="s">
        <v>4508</v>
      </c>
      <c r="C226" s="2456">
        <f>[1]Summary!L$30</f>
        <v>571061</v>
      </c>
      <c r="D226" s="2457"/>
      <c r="E226" s="2457"/>
      <c r="F226" s="2456"/>
      <c r="G226" s="2459"/>
      <c r="H226" s="2453"/>
      <c r="I226" s="2455"/>
    </row>
    <row r="227" spans="1:9">
      <c r="A227" s="1388">
        <v>29</v>
      </c>
      <c r="B227" s="2452" t="s">
        <v>4509</v>
      </c>
      <c r="C227" s="2456">
        <f>[1]Summary!L$30</f>
        <v>571061</v>
      </c>
      <c r="D227" s="2457"/>
      <c r="E227" s="2457"/>
      <c r="F227" s="2456"/>
      <c r="G227" s="2461"/>
      <c r="H227" s="2453"/>
      <c r="I227" s="2455"/>
    </row>
    <row r="228" spans="1:9">
      <c r="A228" s="1388">
        <v>30</v>
      </c>
      <c r="B228" s="2452"/>
      <c r="C228" s="2456"/>
      <c r="D228" s="2453"/>
      <c r="E228" s="2453"/>
      <c r="F228" s="2453"/>
      <c r="G228" s="2459"/>
      <c r="H228" s="2453"/>
      <c r="I228" s="2455"/>
    </row>
    <row r="229" spans="1:9">
      <c r="A229" s="1388">
        <v>31</v>
      </c>
      <c r="B229" s="2452"/>
      <c r="C229" s="2456"/>
      <c r="D229" s="2453"/>
      <c r="E229" s="2453"/>
      <c r="F229" s="2453"/>
      <c r="G229" s="2458"/>
      <c r="H229" s="2453"/>
      <c r="I229" s="2455"/>
    </row>
    <row r="230" spans="1:9">
      <c r="A230" s="1388">
        <v>32</v>
      </c>
      <c r="B230" s="2462"/>
      <c r="C230" s="2456"/>
      <c r="D230" s="2453"/>
      <c r="E230" s="2453"/>
      <c r="F230" s="2453"/>
      <c r="G230" s="2454"/>
      <c r="H230" s="2453"/>
      <c r="I230" s="2455"/>
    </row>
    <row r="231" spans="1:9">
      <c r="A231" s="1388">
        <v>33</v>
      </c>
      <c r="B231" s="2452"/>
      <c r="C231" s="2456"/>
      <c r="D231" s="2453"/>
      <c r="E231" s="2453"/>
      <c r="F231" s="2453"/>
      <c r="G231" s="2454"/>
      <c r="H231" s="2453"/>
      <c r="I231" s="2455"/>
    </row>
    <row r="232" spans="1:9">
      <c r="A232" s="1388">
        <v>34</v>
      </c>
      <c r="B232" s="2452" t="s">
        <v>2019</v>
      </c>
      <c r="C232" s="2456">
        <f>[1]Summary!L$30</f>
        <v>571061</v>
      </c>
      <c r="D232" s="2453"/>
      <c r="E232" s="2453"/>
      <c r="F232" s="2453"/>
      <c r="G232" s="2454"/>
      <c r="H232" s="2453"/>
      <c r="I232" s="2455"/>
    </row>
    <row r="233" spans="1:9">
      <c r="A233" s="1388">
        <v>35</v>
      </c>
      <c r="B233" s="2452" t="s">
        <v>2020</v>
      </c>
      <c r="C233" s="2456"/>
      <c r="D233" s="2453"/>
      <c r="E233" s="2453"/>
      <c r="F233" s="2453"/>
      <c r="G233" s="2454"/>
      <c r="H233" s="2453"/>
      <c r="I233" s="2455"/>
    </row>
    <row r="234" spans="1:9" ht="15.75" thickBot="1">
      <c r="A234" s="1404">
        <v>36</v>
      </c>
      <c r="B234" s="2464" t="s">
        <v>2021</v>
      </c>
      <c r="C234" s="2465">
        <f>[1]Summary!L$30</f>
        <v>571061</v>
      </c>
      <c r="D234" s="2466"/>
      <c r="E234" s="2466"/>
      <c r="F234" s="2466"/>
      <c r="G234" s="2467"/>
      <c r="H234" s="2466"/>
      <c r="I234" s="2468"/>
    </row>
    <row r="235" spans="1:9">
      <c r="A235" s="13" t="s">
        <v>2996</v>
      </c>
      <c r="B235" s="229"/>
      <c r="C235" s="229"/>
      <c r="D235" s="229"/>
      <c r="E235" s="229"/>
      <c r="F235" s="229"/>
      <c r="G235" s="229"/>
      <c r="H235" s="229"/>
      <c r="I235" t="s">
        <v>2022</v>
      </c>
    </row>
    <row r="236" spans="1:9">
      <c r="A236" s="13" t="s">
        <v>4534</v>
      </c>
      <c r="B236" s="13"/>
      <c r="C236" s="13"/>
      <c r="D236" s="13"/>
      <c r="E236" s="13"/>
      <c r="F236" s="13"/>
      <c r="G236" s="13"/>
      <c r="H236" s="13"/>
      <c r="I236" s="13"/>
    </row>
    <row r="241" spans="1:9" ht="15.75" thickBot="1">
      <c r="A241" t="str">
        <f>+A181</f>
        <v>Annual Report of New York American Water Company, Inc.  Service Area 2</v>
      </c>
      <c r="B241" s="229"/>
      <c r="C241" s="229"/>
      <c r="D241" s="229"/>
      <c r="E241" s="229"/>
      <c r="F241" s="229"/>
      <c r="G241" s="229"/>
      <c r="H241" s="2605" t="str">
        <f>"Year Ended December 31, "&amp;[1]Summary!$A$3</f>
        <v>Year Ended December 31, 2018</v>
      </c>
      <c r="I241" s="2605"/>
    </row>
    <row r="242" spans="1:9">
      <c r="A242" s="823"/>
      <c r="B242" s="824"/>
      <c r="C242" s="824"/>
      <c r="D242" s="824"/>
      <c r="E242" s="824"/>
      <c r="F242" s="824"/>
      <c r="G242" s="824"/>
      <c r="H242" s="824"/>
      <c r="I242" s="825"/>
    </row>
    <row r="243" spans="1:9" ht="15.75">
      <c r="A243" s="1381" t="s">
        <v>1487</v>
      </c>
      <c r="B243" s="967"/>
      <c r="C243" s="967"/>
      <c r="D243" s="13"/>
      <c r="E243" s="969"/>
      <c r="F243" s="967"/>
      <c r="G243" s="967"/>
      <c r="H243" s="967"/>
      <c r="I243" s="826"/>
    </row>
    <row r="244" spans="1:9" ht="15.75">
      <c r="A244" s="1120"/>
      <c r="B244" s="1401"/>
      <c r="C244" s="1401"/>
      <c r="D244" s="589"/>
      <c r="E244" s="1421"/>
      <c r="F244" s="1401"/>
      <c r="G244" s="1401"/>
      <c r="H244" s="1401"/>
      <c r="I244" s="1403"/>
    </row>
    <row r="245" spans="1:9">
      <c r="A245" s="1118"/>
      <c r="B245" s="936"/>
      <c r="C245" s="936"/>
      <c r="D245" s="936"/>
      <c r="E245" s="936"/>
      <c r="F245" s="936"/>
      <c r="G245" s="936"/>
      <c r="H245" s="936"/>
      <c r="I245" s="827"/>
    </row>
    <row r="246" spans="1:9">
      <c r="A246" s="1118" t="s">
        <v>2932</v>
      </c>
      <c r="B246" s="936"/>
      <c r="C246" s="936"/>
      <c r="D246" s="936"/>
      <c r="E246" s="936"/>
      <c r="F246" s="936"/>
      <c r="G246" s="936"/>
      <c r="H246" s="936"/>
      <c r="I246" s="827"/>
    </row>
    <row r="247" spans="1:9">
      <c r="A247" s="1118" t="s">
        <v>2933</v>
      </c>
      <c r="B247" s="936"/>
      <c r="C247" s="936"/>
      <c r="D247" s="936"/>
      <c r="E247" s="936"/>
      <c r="F247" s="936"/>
      <c r="G247" s="936"/>
      <c r="H247" s="936"/>
      <c r="I247" s="827"/>
    </row>
    <row r="248" spans="1:9">
      <c r="A248" s="1118"/>
      <c r="B248" s="936"/>
      <c r="C248" s="936"/>
      <c r="D248" s="936"/>
      <c r="E248" s="936"/>
      <c r="F248" s="936"/>
      <c r="G248" s="936"/>
      <c r="H248" s="936"/>
      <c r="I248" s="827"/>
    </row>
    <row r="249" spans="1:9">
      <c r="A249" s="1383"/>
      <c r="B249" s="1384"/>
      <c r="C249" s="1384"/>
      <c r="D249" s="1384"/>
      <c r="E249" s="1384"/>
      <c r="F249" s="1384"/>
      <c r="G249" s="1384"/>
      <c r="H249" s="1384"/>
      <c r="I249" s="833"/>
    </row>
    <row r="250" spans="1:9">
      <c r="A250" s="1388"/>
      <c r="B250" s="1389" t="s">
        <v>343</v>
      </c>
      <c r="C250" s="858" t="s">
        <v>2694</v>
      </c>
      <c r="D250" s="1389" t="s">
        <v>339</v>
      </c>
      <c r="E250" s="1389" t="s">
        <v>2934</v>
      </c>
      <c r="F250" s="1389" t="s">
        <v>338</v>
      </c>
      <c r="G250" s="1389" t="s">
        <v>2935</v>
      </c>
      <c r="H250" s="1389" t="s">
        <v>2936</v>
      </c>
      <c r="I250" s="1248" t="s">
        <v>2937</v>
      </c>
    </row>
    <row r="251" spans="1:9">
      <c r="A251" s="1391" t="s">
        <v>830</v>
      </c>
      <c r="B251" s="1389" t="s">
        <v>3611</v>
      </c>
      <c r="C251" s="1389"/>
      <c r="D251" s="1389" t="s">
        <v>2938</v>
      </c>
      <c r="E251" s="1389" t="s">
        <v>2939</v>
      </c>
      <c r="F251" s="1389" t="s">
        <v>2939</v>
      </c>
      <c r="G251" s="1389" t="s">
        <v>2939</v>
      </c>
      <c r="H251" s="1389" t="s">
        <v>2940</v>
      </c>
      <c r="I251" s="1248"/>
    </row>
    <row r="252" spans="1:9">
      <c r="A252" s="1391" t="s">
        <v>834</v>
      </c>
      <c r="B252" s="1389" t="s">
        <v>2941</v>
      </c>
      <c r="C252" s="1389"/>
      <c r="D252" s="1389" t="s">
        <v>2942</v>
      </c>
      <c r="E252" s="1389"/>
      <c r="F252" s="1389" t="s">
        <v>2943</v>
      </c>
      <c r="G252" s="1389" t="s">
        <v>356</v>
      </c>
      <c r="H252" s="1389" t="s">
        <v>2944</v>
      </c>
      <c r="I252" s="827"/>
    </row>
    <row r="253" spans="1:9">
      <c r="A253" s="1391"/>
      <c r="B253" s="1389" t="s">
        <v>3281</v>
      </c>
      <c r="C253" s="1389" t="s">
        <v>310</v>
      </c>
      <c r="D253" s="1389" t="s">
        <v>311</v>
      </c>
      <c r="E253" s="1389" t="s">
        <v>312</v>
      </c>
      <c r="F253" s="1389" t="s">
        <v>3429</v>
      </c>
      <c r="G253" s="1389" t="s">
        <v>3430</v>
      </c>
      <c r="H253" s="1389" t="s">
        <v>3431</v>
      </c>
      <c r="I253" s="1248" t="s">
        <v>3432</v>
      </c>
    </row>
    <row r="254" spans="1:9">
      <c r="A254" s="1392">
        <v>1</v>
      </c>
      <c r="B254" s="2470" t="s">
        <v>62</v>
      </c>
      <c r="C254" s="2244" t="s">
        <v>4497</v>
      </c>
      <c r="D254" s="2439">
        <v>1969</v>
      </c>
      <c r="E254" s="2439">
        <v>1</v>
      </c>
      <c r="F254" s="2439"/>
      <c r="G254" s="2439"/>
      <c r="H254" s="2439"/>
      <c r="I254" s="2471" t="s">
        <v>4498</v>
      </c>
    </row>
    <row r="255" spans="1:9">
      <c r="A255" s="1388">
        <v>2</v>
      </c>
      <c r="B255" s="2472"/>
      <c r="C255" s="1615" t="s">
        <v>4499</v>
      </c>
      <c r="D255" s="1389">
        <v>1969</v>
      </c>
      <c r="E255" s="1389">
        <v>2</v>
      </c>
      <c r="F255" s="1389"/>
      <c r="G255" s="1389"/>
      <c r="H255" s="1389"/>
      <c r="I255" s="1248" t="s">
        <v>14</v>
      </c>
    </row>
    <row r="256" spans="1:9">
      <c r="A256" s="1388">
        <v>3</v>
      </c>
      <c r="B256" s="2472"/>
      <c r="C256" s="1615" t="s">
        <v>4500</v>
      </c>
      <c r="D256" s="1389">
        <v>1969</v>
      </c>
      <c r="E256" s="1389">
        <v>4</v>
      </c>
      <c r="F256" s="1389"/>
      <c r="G256" s="1389"/>
      <c r="H256" s="1389"/>
      <c r="I256" s="1612" t="s">
        <v>4498</v>
      </c>
    </row>
    <row r="257" spans="1:9">
      <c r="A257" s="1388">
        <v>4</v>
      </c>
      <c r="B257" s="2472"/>
      <c r="C257" s="1615" t="s">
        <v>4501</v>
      </c>
      <c r="D257" s="1389">
        <v>1969</v>
      </c>
      <c r="E257" s="1389">
        <v>2</v>
      </c>
      <c r="F257" s="1389"/>
      <c r="G257" s="1389"/>
      <c r="H257" s="1389"/>
      <c r="I257" s="1248" t="s">
        <v>14</v>
      </c>
    </row>
    <row r="258" spans="1:9">
      <c r="A258" s="1388">
        <v>5</v>
      </c>
      <c r="B258" s="2472"/>
      <c r="C258" s="1615" t="s">
        <v>4502</v>
      </c>
      <c r="D258" s="1389">
        <v>1969</v>
      </c>
      <c r="E258" s="1389">
        <v>2</v>
      </c>
      <c r="F258" s="1389"/>
      <c r="G258" s="1389"/>
      <c r="H258" s="1389"/>
      <c r="I258" s="1612" t="s">
        <v>4498</v>
      </c>
    </row>
    <row r="259" spans="1:9">
      <c r="A259" s="1388">
        <v>6</v>
      </c>
      <c r="B259" s="2472"/>
      <c r="C259" s="1615" t="s">
        <v>4503</v>
      </c>
      <c r="D259" s="1389">
        <v>1969</v>
      </c>
      <c r="E259" s="1389">
        <v>2</v>
      </c>
      <c r="F259" s="1389"/>
      <c r="G259" s="1389"/>
      <c r="H259" s="1389"/>
      <c r="I259" s="1248" t="s">
        <v>14</v>
      </c>
    </row>
    <row r="260" spans="1:9">
      <c r="A260" s="1388">
        <v>7</v>
      </c>
      <c r="B260" s="2472"/>
      <c r="C260" s="1615" t="s">
        <v>4510</v>
      </c>
      <c r="D260" s="1389">
        <v>2005</v>
      </c>
      <c r="E260" s="1389">
        <v>3</v>
      </c>
      <c r="F260" s="1389"/>
      <c r="G260" s="1389"/>
      <c r="H260" s="1389"/>
      <c r="I260" s="1248" t="s">
        <v>4511</v>
      </c>
    </row>
    <row r="261" spans="1:9">
      <c r="A261" s="1388">
        <v>8</v>
      </c>
      <c r="B261" s="2472"/>
      <c r="C261" s="1615"/>
      <c r="D261" s="1389"/>
      <c r="E261" s="1389"/>
      <c r="F261" s="1389"/>
      <c r="G261" s="1389"/>
      <c r="H261" s="1389"/>
      <c r="I261" s="1248"/>
    </row>
    <row r="262" spans="1:9">
      <c r="A262" s="1388">
        <v>9</v>
      </c>
      <c r="B262" s="2473"/>
      <c r="C262" s="2446"/>
      <c r="D262" s="1396"/>
      <c r="E262" s="1396"/>
      <c r="F262" s="1396"/>
      <c r="G262" s="1396"/>
      <c r="H262" s="1396"/>
      <c r="I262" s="1235"/>
    </row>
    <row r="263" spans="1:9">
      <c r="A263" s="1422">
        <v>10</v>
      </c>
      <c r="B263" s="1399" t="s">
        <v>2945</v>
      </c>
      <c r="C263" s="1400"/>
      <c r="D263" s="1400"/>
      <c r="E263" s="1400"/>
      <c r="F263" s="1400"/>
      <c r="G263" s="1400"/>
      <c r="H263" s="1400"/>
      <c r="I263" s="1423"/>
    </row>
    <row r="264" spans="1:9">
      <c r="A264" s="1424"/>
      <c r="B264" s="563" t="s">
        <v>2946</v>
      </c>
      <c r="C264" s="1399"/>
      <c r="D264" s="1399"/>
      <c r="E264" s="1399"/>
      <c r="F264" s="1399"/>
      <c r="G264" s="1399"/>
      <c r="H264" s="1399"/>
      <c r="I264" s="1423"/>
    </row>
    <row r="265" spans="1:9">
      <c r="A265" s="1425"/>
      <c r="B265" s="13"/>
      <c r="C265" s="13"/>
      <c r="D265" s="13"/>
      <c r="E265" s="13"/>
      <c r="F265" s="13"/>
      <c r="G265" s="13"/>
      <c r="H265" s="13"/>
      <c r="I265" s="578"/>
    </row>
    <row r="266" spans="1:9" ht="15.75">
      <c r="A266" s="1426" t="s">
        <v>2947</v>
      </c>
      <c r="B266" s="13"/>
      <c r="C266" s="13"/>
      <c r="D266" s="13"/>
      <c r="E266" s="13"/>
      <c r="F266" s="13"/>
      <c r="G266" s="13"/>
      <c r="H266" s="13"/>
      <c r="I266" s="578"/>
    </row>
    <row r="267" spans="1:9">
      <c r="A267" s="1427"/>
      <c r="B267" s="229"/>
      <c r="C267" s="229"/>
      <c r="D267" s="229"/>
      <c r="E267" s="229"/>
      <c r="F267" s="229"/>
      <c r="G267" s="229"/>
      <c r="H267" s="229"/>
      <c r="I267" s="561"/>
    </row>
    <row r="268" spans="1:9">
      <c r="A268" s="1427"/>
      <c r="B268" s="229" t="s">
        <v>2948</v>
      </c>
      <c r="C268" s="229"/>
      <c r="D268" s="229"/>
      <c r="E268" s="229" t="s">
        <v>2949</v>
      </c>
      <c r="F268" s="229"/>
      <c r="G268" s="229"/>
      <c r="H268" s="229"/>
      <c r="I268" s="561"/>
    </row>
    <row r="269" spans="1:9">
      <c r="A269" s="1427"/>
      <c r="B269" s="229" t="s">
        <v>2950</v>
      </c>
      <c r="C269" s="229"/>
      <c r="D269" s="229"/>
      <c r="E269" s="229"/>
      <c r="F269" s="229"/>
      <c r="G269" s="229"/>
      <c r="H269" s="229"/>
      <c r="I269" s="561"/>
    </row>
    <row r="270" spans="1:9">
      <c r="A270" s="1427"/>
      <c r="B270" s="229"/>
      <c r="C270" s="229"/>
      <c r="D270" s="229"/>
      <c r="E270" s="229" t="s">
        <v>2951</v>
      </c>
      <c r="F270" s="229"/>
      <c r="G270" s="229"/>
      <c r="H270" s="229"/>
      <c r="I270" s="561"/>
    </row>
    <row r="271" spans="1:9">
      <c r="A271" s="1427"/>
      <c r="B271" s="229" t="s">
        <v>2952</v>
      </c>
      <c r="C271" s="229"/>
      <c r="D271" s="229"/>
      <c r="E271" s="229" t="s">
        <v>2953</v>
      </c>
      <c r="F271" s="229"/>
      <c r="G271" s="229"/>
      <c r="H271" s="229"/>
      <c r="I271" s="561"/>
    </row>
    <row r="272" spans="1:9">
      <c r="A272" s="1427"/>
      <c r="B272" s="229" t="s">
        <v>2954</v>
      </c>
      <c r="C272" s="229"/>
      <c r="D272" s="229"/>
      <c r="E272" s="229"/>
      <c r="F272" s="229"/>
      <c r="G272" s="229"/>
      <c r="H272" s="229"/>
      <c r="I272" s="561"/>
    </row>
    <row r="273" spans="1:9">
      <c r="A273" s="1427"/>
      <c r="B273" s="229"/>
      <c r="C273" s="229"/>
      <c r="D273" s="229"/>
      <c r="E273" s="229" t="s">
        <v>2955</v>
      </c>
      <c r="F273" s="229"/>
      <c r="G273" s="229"/>
      <c r="H273" s="229"/>
      <c r="I273" s="561"/>
    </row>
    <row r="274" spans="1:9">
      <c r="A274" s="1427"/>
      <c r="B274" s="229" t="s">
        <v>2956</v>
      </c>
      <c r="C274" s="229"/>
      <c r="D274" s="229"/>
      <c r="E274" s="229" t="s">
        <v>2957</v>
      </c>
      <c r="F274" s="229"/>
      <c r="G274" s="229"/>
      <c r="H274" s="229"/>
      <c r="I274" s="561"/>
    </row>
    <row r="275" spans="1:9">
      <c r="A275" s="1118"/>
      <c r="B275" s="1428"/>
      <c r="C275" s="966"/>
      <c r="D275" s="966"/>
      <c r="E275" s="966"/>
      <c r="F275" s="966"/>
      <c r="G275" s="966"/>
      <c r="H275" s="966"/>
      <c r="I275" s="1248"/>
    </row>
    <row r="276" spans="1:9">
      <c r="A276" s="1383"/>
      <c r="B276" s="1384"/>
      <c r="C276" s="2439"/>
      <c r="D276" s="1429"/>
      <c r="E276" s="1430" t="s">
        <v>2958</v>
      </c>
      <c r="F276" s="1398"/>
      <c r="G276" s="1429"/>
      <c r="H276" s="1384"/>
      <c r="I276" s="833"/>
    </row>
    <row r="277" spans="1:9">
      <c r="A277" s="1391" t="s">
        <v>830</v>
      </c>
      <c r="B277" s="1389" t="s">
        <v>2959</v>
      </c>
      <c r="C277" s="1389" t="s">
        <v>2960</v>
      </c>
      <c r="D277" s="1389"/>
      <c r="E277" s="1389"/>
      <c r="F277" s="1389"/>
      <c r="G277" s="966"/>
      <c r="H277" s="1389"/>
      <c r="I277" s="827"/>
    </row>
    <row r="278" spans="1:9">
      <c r="A278" s="1391" t="s">
        <v>834</v>
      </c>
      <c r="B278" s="932"/>
      <c r="C278" s="1389" t="s">
        <v>2961</v>
      </c>
      <c r="D278" s="1389" t="s">
        <v>349</v>
      </c>
      <c r="E278" s="1389" t="s">
        <v>2962</v>
      </c>
      <c r="F278" s="1389" t="s">
        <v>2963</v>
      </c>
      <c r="G278" s="967" t="s">
        <v>2964</v>
      </c>
      <c r="H278" s="1431"/>
      <c r="I278" s="2437" t="s">
        <v>3280</v>
      </c>
    </row>
    <row r="279" spans="1:9">
      <c r="A279" s="1388"/>
      <c r="B279" s="932"/>
      <c r="C279" s="1389"/>
      <c r="D279" s="1389"/>
      <c r="E279" s="1389"/>
      <c r="F279" s="1389"/>
      <c r="G279" s="967"/>
      <c r="H279" s="1431"/>
      <c r="I279" s="561"/>
    </row>
    <row r="280" spans="1:9">
      <c r="A280" s="1388"/>
      <c r="B280" s="1389" t="s">
        <v>3281</v>
      </c>
      <c r="C280" s="1389" t="s">
        <v>3282</v>
      </c>
      <c r="D280" s="1389" t="s">
        <v>3283</v>
      </c>
      <c r="E280" s="1389" t="s">
        <v>3284</v>
      </c>
      <c r="F280" s="1389" t="s">
        <v>3429</v>
      </c>
      <c r="G280" s="967" t="s">
        <v>3430</v>
      </c>
      <c r="H280" s="1431"/>
      <c r="I280" s="1248" t="s">
        <v>3431</v>
      </c>
    </row>
    <row r="281" spans="1:9">
      <c r="A281" s="1392">
        <v>23</v>
      </c>
      <c r="B281" s="2448" t="s">
        <v>2965</v>
      </c>
      <c r="C281" s="2449"/>
      <c r="D281" s="2449"/>
      <c r="E281" s="2449"/>
      <c r="F281" s="2449"/>
      <c r="G281" s="2450"/>
      <c r="H281" s="2449"/>
      <c r="I281" s="2451"/>
    </row>
    <row r="282" spans="1:9">
      <c r="A282" s="1388">
        <v>24</v>
      </c>
      <c r="B282" s="2452" t="s">
        <v>2966</v>
      </c>
      <c r="C282" s="2453"/>
      <c r="D282" s="2453"/>
      <c r="E282" s="2453"/>
      <c r="F282" s="2453"/>
      <c r="G282" s="2454"/>
      <c r="H282" s="2453"/>
      <c r="I282" s="2455"/>
    </row>
    <row r="283" spans="1:9">
      <c r="A283" s="1388">
        <v>25</v>
      </c>
      <c r="B283" s="2452" t="s">
        <v>123</v>
      </c>
      <c r="C283" s="2456">
        <f>[1]Summary!AP$30</f>
        <v>1215737</v>
      </c>
      <c r="D283" s="2457" t="s">
        <v>4504</v>
      </c>
      <c r="E283" s="2457" t="s">
        <v>124</v>
      </c>
      <c r="F283" s="2456">
        <f>[1]Summary!BK$30</f>
        <v>749088.55999999994</v>
      </c>
      <c r="G283" s="2458"/>
      <c r="H283" s="2453"/>
      <c r="I283" s="2455"/>
    </row>
    <row r="284" spans="1:9">
      <c r="A284" s="1388">
        <v>26</v>
      </c>
      <c r="B284" s="2452" t="s">
        <v>4505</v>
      </c>
      <c r="C284" s="2456">
        <f>[1]Summary!AP$30</f>
        <v>1215737</v>
      </c>
      <c r="D284" s="2457" t="s">
        <v>4506</v>
      </c>
      <c r="E284" s="2457" t="s">
        <v>124</v>
      </c>
      <c r="F284" s="2456">
        <f>[1]Summary!CI$30</f>
        <v>78204</v>
      </c>
      <c r="G284" s="2459"/>
      <c r="H284" s="2453"/>
      <c r="I284" s="2460"/>
    </row>
    <row r="285" spans="1:9">
      <c r="A285" s="1388">
        <v>27</v>
      </c>
      <c r="B285" s="2452" t="s">
        <v>125</v>
      </c>
      <c r="C285" s="2456">
        <f>[1]Summary!AP$30</f>
        <v>1215737</v>
      </c>
      <c r="D285" s="2457" t="s">
        <v>4507</v>
      </c>
      <c r="E285" s="2457" t="s">
        <v>124</v>
      </c>
      <c r="F285" s="2456">
        <f>[1]Summary!BW$30</f>
        <v>220414.6</v>
      </c>
      <c r="G285" s="2461"/>
      <c r="H285" s="2453"/>
      <c r="I285" s="2455"/>
    </row>
    <row r="286" spans="1:9">
      <c r="A286" s="1388">
        <v>28</v>
      </c>
      <c r="B286" s="2452" t="s">
        <v>4508</v>
      </c>
      <c r="C286" s="2456">
        <f>[1]Summary!AP$30</f>
        <v>1215737</v>
      </c>
      <c r="D286" s="2457"/>
      <c r="E286" s="2457"/>
      <c r="F286" s="2456"/>
      <c r="G286" s="2459"/>
      <c r="H286" s="2453"/>
      <c r="I286" s="2455"/>
    </row>
    <row r="287" spans="1:9">
      <c r="A287" s="1388">
        <v>29</v>
      </c>
      <c r="B287" s="2452" t="s">
        <v>4509</v>
      </c>
      <c r="C287" s="2456"/>
      <c r="D287" s="2457"/>
      <c r="E287" s="2457"/>
      <c r="F287" s="2456"/>
      <c r="G287" s="2461"/>
      <c r="H287" s="2453"/>
      <c r="I287" s="2455"/>
    </row>
    <row r="288" spans="1:9">
      <c r="A288" s="1388">
        <v>30</v>
      </c>
      <c r="B288" s="2452"/>
      <c r="C288" s="2456"/>
      <c r="D288" s="2453"/>
      <c r="E288" s="2453"/>
      <c r="F288" s="2453"/>
      <c r="G288" s="2459"/>
      <c r="H288" s="2453"/>
      <c r="I288" s="2455"/>
    </row>
    <row r="289" spans="1:9">
      <c r="A289" s="1388">
        <v>31</v>
      </c>
      <c r="B289" s="2452"/>
      <c r="C289" s="2456"/>
      <c r="D289" s="2453"/>
      <c r="E289" s="2453"/>
      <c r="F289" s="2453"/>
      <c r="G289" s="2458"/>
      <c r="H289" s="2453"/>
      <c r="I289" s="2455"/>
    </row>
    <row r="290" spans="1:9">
      <c r="A290" s="1388">
        <v>32</v>
      </c>
      <c r="B290" s="2462"/>
      <c r="C290" s="2456"/>
      <c r="D290" s="2453"/>
      <c r="E290" s="2453"/>
      <c r="F290" s="2453"/>
      <c r="G290" s="2454"/>
      <c r="H290" s="2453"/>
      <c r="I290" s="2455"/>
    </row>
    <row r="291" spans="1:9">
      <c r="A291" s="1388">
        <v>33</v>
      </c>
      <c r="B291" s="2452"/>
      <c r="C291" s="2453"/>
      <c r="D291" s="2453"/>
      <c r="E291" s="2453"/>
      <c r="F291" s="2453"/>
      <c r="G291" s="2454"/>
      <c r="H291" s="2453"/>
      <c r="I291" s="2455"/>
    </row>
    <row r="292" spans="1:9">
      <c r="A292" s="1388">
        <v>34</v>
      </c>
      <c r="B292" s="2452" t="s">
        <v>2019</v>
      </c>
      <c r="C292" s="2456">
        <f>[1]Summary!AP$30</f>
        <v>1215737</v>
      </c>
      <c r="D292" s="2453"/>
      <c r="E292" s="2453"/>
      <c r="F292" s="2453"/>
      <c r="G292" s="2454"/>
      <c r="H292" s="2453"/>
      <c r="I292" s="2455"/>
    </row>
    <row r="293" spans="1:9">
      <c r="A293" s="1388">
        <v>35</v>
      </c>
      <c r="B293" s="2452" t="s">
        <v>2020</v>
      </c>
      <c r="C293" s="2463"/>
      <c r="D293" s="2453"/>
      <c r="E293" s="2453"/>
      <c r="F293" s="2453"/>
      <c r="G293" s="2454"/>
      <c r="H293" s="2453"/>
      <c r="I293" s="2455"/>
    </row>
    <row r="294" spans="1:9" ht="15.75" thickBot="1">
      <c r="A294" s="1404">
        <v>36</v>
      </c>
      <c r="B294" s="2464" t="s">
        <v>2021</v>
      </c>
      <c r="C294" s="2465">
        <f>[1]Summary!AP$30</f>
        <v>1215737</v>
      </c>
      <c r="D294" s="2466"/>
      <c r="E294" s="2466"/>
      <c r="F294" s="2466"/>
      <c r="G294" s="2467"/>
      <c r="H294" s="2466"/>
      <c r="I294" s="2468"/>
    </row>
    <row r="295" spans="1:9">
      <c r="A295" s="13" t="s">
        <v>2996</v>
      </c>
      <c r="B295" s="229"/>
      <c r="C295" s="229"/>
      <c r="D295" s="229"/>
      <c r="E295" s="229"/>
      <c r="F295" s="229"/>
      <c r="G295" s="229"/>
      <c r="H295" s="229"/>
      <c r="I295" t="s">
        <v>2022</v>
      </c>
    </row>
    <row r="296" spans="1:9">
      <c r="A296" s="13" t="s">
        <v>4533</v>
      </c>
      <c r="B296" s="13"/>
      <c r="C296" s="13"/>
      <c r="D296" s="13"/>
      <c r="E296" s="13"/>
      <c r="F296" s="13"/>
      <c r="G296" s="13"/>
      <c r="H296" s="13"/>
      <c r="I296" s="13"/>
    </row>
    <row r="301" spans="1:9" ht="15.75" thickBot="1">
      <c r="A301" t="str">
        <f>+A241</f>
        <v>Annual Report of New York American Water Company, Inc.  Service Area 2</v>
      </c>
      <c r="B301" s="229"/>
      <c r="C301" s="229"/>
      <c r="D301" s="229"/>
      <c r="E301" s="229"/>
      <c r="F301" s="229"/>
      <c r="G301" s="229"/>
      <c r="H301" s="2605" t="str">
        <f>"Year Ended December 31, "&amp;[1]Summary!$A$3</f>
        <v>Year Ended December 31, 2018</v>
      </c>
      <c r="I301" s="2605"/>
    </row>
    <row r="302" spans="1:9">
      <c r="A302" s="823"/>
      <c r="B302" s="824"/>
      <c r="C302" s="824"/>
      <c r="D302" s="824"/>
      <c r="E302" s="824"/>
      <c r="F302" s="824"/>
      <c r="G302" s="824"/>
      <c r="H302" s="824"/>
      <c r="I302" s="825"/>
    </row>
    <row r="303" spans="1:9" ht="15.75">
      <c r="A303" s="1381" t="s">
        <v>1487</v>
      </c>
      <c r="B303" s="967"/>
      <c r="C303" s="967"/>
      <c r="D303" s="13"/>
      <c r="E303" s="969"/>
      <c r="F303" s="967"/>
      <c r="G303" s="967"/>
      <c r="H303" s="967"/>
      <c r="I303" s="826"/>
    </row>
    <row r="304" spans="1:9" ht="15.75">
      <c r="A304" s="1120"/>
      <c r="B304" s="1401"/>
      <c r="C304" s="1401"/>
      <c r="D304" s="589"/>
      <c r="E304" s="1421"/>
      <c r="F304" s="1401"/>
      <c r="G304" s="1401"/>
      <c r="H304" s="1401"/>
      <c r="I304" s="1403"/>
    </row>
    <row r="305" spans="1:9">
      <c r="A305" s="1118"/>
      <c r="B305" s="936"/>
      <c r="C305" s="936"/>
      <c r="D305" s="936"/>
      <c r="E305" s="936"/>
      <c r="F305" s="936"/>
      <c r="G305" s="936"/>
      <c r="H305" s="936"/>
      <c r="I305" s="827"/>
    </row>
    <row r="306" spans="1:9">
      <c r="A306" s="1118" t="s">
        <v>2932</v>
      </c>
      <c r="B306" s="936"/>
      <c r="C306" s="936"/>
      <c r="D306" s="936"/>
      <c r="E306" s="936"/>
      <c r="F306" s="936"/>
      <c r="G306" s="936"/>
      <c r="H306" s="936"/>
      <c r="I306" s="827"/>
    </row>
    <row r="307" spans="1:9">
      <c r="A307" s="1118" t="s">
        <v>2933</v>
      </c>
      <c r="B307" s="936"/>
      <c r="C307" s="936"/>
      <c r="D307" s="936"/>
      <c r="E307" s="936"/>
      <c r="F307" s="936"/>
      <c r="G307" s="936"/>
      <c r="H307" s="936"/>
      <c r="I307" s="827"/>
    </row>
    <row r="308" spans="1:9">
      <c r="A308" s="1118"/>
      <c r="B308" s="936"/>
      <c r="C308" s="936"/>
      <c r="D308" s="936"/>
      <c r="E308" s="936"/>
      <c r="F308" s="936"/>
      <c r="G308" s="936"/>
      <c r="H308" s="936"/>
      <c r="I308" s="827"/>
    </row>
    <row r="309" spans="1:9">
      <c r="A309" s="1383"/>
      <c r="B309" s="1384"/>
      <c r="C309" s="1384"/>
      <c r="D309" s="1384"/>
      <c r="E309" s="1384"/>
      <c r="F309" s="1384"/>
      <c r="G309" s="1384"/>
      <c r="H309" s="1384"/>
      <c r="I309" s="833"/>
    </row>
    <row r="310" spans="1:9">
      <c r="A310" s="1388"/>
      <c r="B310" s="1389" t="s">
        <v>343</v>
      </c>
      <c r="C310" s="858" t="s">
        <v>2694</v>
      </c>
      <c r="D310" s="1389" t="s">
        <v>339</v>
      </c>
      <c r="E310" s="1389" t="s">
        <v>2934</v>
      </c>
      <c r="F310" s="1389" t="s">
        <v>338</v>
      </c>
      <c r="G310" s="1389" t="s">
        <v>2935</v>
      </c>
      <c r="H310" s="1389" t="s">
        <v>2936</v>
      </c>
      <c r="I310" s="1248" t="s">
        <v>2937</v>
      </c>
    </row>
    <row r="311" spans="1:9">
      <c r="A311" s="1391" t="s">
        <v>830</v>
      </c>
      <c r="B311" s="1389" t="s">
        <v>3611</v>
      </c>
      <c r="C311" s="1389"/>
      <c r="D311" s="1389" t="s">
        <v>2938</v>
      </c>
      <c r="E311" s="1389" t="s">
        <v>2939</v>
      </c>
      <c r="F311" s="1389" t="s">
        <v>2939</v>
      </c>
      <c r="G311" s="1389" t="s">
        <v>2939</v>
      </c>
      <c r="H311" s="1389" t="s">
        <v>2940</v>
      </c>
      <c r="I311" s="1248"/>
    </row>
    <row r="312" spans="1:9">
      <c r="A312" s="1391" t="s">
        <v>834</v>
      </c>
      <c r="B312" s="1389" t="s">
        <v>2941</v>
      </c>
      <c r="C312" s="1389"/>
      <c r="D312" s="1389" t="s">
        <v>2942</v>
      </c>
      <c r="E312" s="1389"/>
      <c r="F312" s="1389" t="s">
        <v>2943</v>
      </c>
      <c r="G312" s="1389" t="s">
        <v>356</v>
      </c>
      <c r="H312" s="1389" t="s">
        <v>2944</v>
      </c>
      <c r="I312" s="827"/>
    </row>
    <row r="313" spans="1:9">
      <c r="A313" s="1391"/>
      <c r="B313" s="1389" t="s">
        <v>3281</v>
      </c>
      <c r="C313" s="1389" t="s">
        <v>310</v>
      </c>
      <c r="D313" s="1389" t="s">
        <v>311</v>
      </c>
      <c r="E313" s="1389" t="s">
        <v>312</v>
      </c>
      <c r="F313" s="1389" t="s">
        <v>3429</v>
      </c>
      <c r="G313" s="1389" t="s">
        <v>3430</v>
      </c>
      <c r="H313" s="1389" t="s">
        <v>3431</v>
      </c>
      <c r="I313" s="1248" t="s">
        <v>3432</v>
      </c>
    </row>
    <row r="314" spans="1:9">
      <c r="A314" s="1392">
        <v>1</v>
      </c>
      <c r="B314" s="1626" t="s">
        <v>63</v>
      </c>
      <c r="C314" s="2244" t="s">
        <v>4497</v>
      </c>
      <c r="D314" s="2477">
        <v>1970</v>
      </c>
      <c r="E314" s="2439">
        <v>1</v>
      </c>
      <c r="F314" s="2439"/>
      <c r="G314" s="2439"/>
      <c r="H314" s="2439"/>
      <c r="I314" s="2471" t="s">
        <v>4498</v>
      </c>
    </row>
    <row r="315" spans="1:9">
      <c r="A315" s="1388">
        <v>2</v>
      </c>
      <c r="B315" s="1608"/>
      <c r="C315" s="1615" t="s">
        <v>4499</v>
      </c>
      <c r="D315" s="1390">
        <v>1970</v>
      </c>
      <c r="E315" s="1389">
        <v>3</v>
      </c>
      <c r="F315" s="1389"/>
      <c r="G315" s="1389"/>
      <c r="H315" s="1389"/>
      <c r="I315" s="1248" t="s">
        <v>14</v>
      </c>
    </row>
    <row r="316" spans="1:9">
      <c r="A316" s="1388">
        <v>3</v>
      </c>
      <c r="B316" s="1608"/>
      <c r="C316" s="1615" t="s">
        <v>4500</v>
      </c>
      <c r="D316" s="1390">
        <v>1970</v>
      </c>
      <c r="E316" s="1389">
        <v>3</v>
      </c>
      <c r="F316" s="1389"/>
      <c r="G316" s="1389"/>
      <c r="H316" s="1389"/>
      <c r="I316" s="1612" t="s">
        <v>4498</v>
      </c>
    </row>
    <row r="317" spans="1:9">
      <c r="A317" s="1388">
        <v>4</v>
      </c>
      <c r="B317" s="1608"/>
      <c r="C317" s="1615" t="s">
        <v>4501</v>
      </c>
      <c r="D317" s="1390">
        <v>1970</v>
      </c>
      <c r="E317" s="1389">
        <v>3</v>
      </c>
      <c r="F317" s="1389"/>
      <c r="G317" s="1389"/>
      <c r="H317" s="1389"/>
      <c r="I317" s="1248" t="s">
        <v>14</v>
      </c>
    </row>
    <row r="318" spans="1:9">
      <c r="A318" s="1388">
        <v>5</v>
      </c>
      <c r="B318" s="1608"/>
      <c r="C318" s="1615" t="s">
        <v>4502</v>
      </c>
      <c r="D318" s="1390">
        <v>1970</v>
      </c>
      <c r="E318" s="1389">
        <v>1</v>
      </c>
      <c r="F318" s="1389"/>
      <c r="G318" s="1389"/>
      <c r="H318" s="1389"/>
      <c r="I318" s="1612" t="s">
        <v>4498</v>
      </c>
    </row>
    <row r="319" spans="1:9">
      <c r="A319" s="1388">
        <v>6</v>
      </c>
      <c r="B319" s="1608"/>
      <c r="C319" s="1615" t="s">
        <v>4503</v>
      </c>
      <c r="D319" s="1390">
        <v>1970</v>
      </c>
      <c r="E319" s="1389">
        <v>3</v>
      </c>
      <c r="F319" s="1389"/>
      <c r="G319" s="1389"/>
      <c r="H319" s="1389"/>
      <c r="I319" s="1248" t="s">
        <v>14</v>
      </c>
    </row>
    <row r="320" spans="1:9">
      <c r="A320" s="1388">
        <v>7</v>
      </c>
      <c r="B320" s="1608"/>
      <c r="C320" s="1615"/>
      <c r="D320" s="1390"/>
      <c r="E320" s="1389"/>
      <c r="F320" s="1389"/>
      <c r="G320" s="1389"/>
      <c r="H320" s="1389"/>
      <c r="I320" s="1248"/>
    </row>
    <row r="321" spans="1:9">
      <c r="A321" s="1388">
        <v>8</v>
      </c>
      <c r="B321" s="1608"/>
      <c r="C321" s="1615"/>
      <c r="D321" s="1390"/>
      <c r="E321" s="1389"/>
      <c r="F321" s="1389"/>
      <c r="G321" s="1389"/>
      <c r="H321" s="1389"/>
      <c r="I321" s="827"/>
    </row>
    <row r="322" spans="1:9">
      <c r="A322" s="1388">
        <v>9</v>
      </c>
      <c r="B322" s="1608"/>
      <c r="C322" s="2446"/>
      <c r="D322" s="2446"/>
      <c r="E322" s="1396"/>
      <c r="F322" s="1396"/>
      <c r="G322" s="1396"/>
      <c r="H322" s="1396"/>
      <c r="I322" s="830"/>
    </row>
    <row r="323" spans="1:9">
      <c r="A323" s="1422">
        <v>10</v>
      </c>
      <c r="B323" s="1399" t="s">
        <v>2945</v>
      </c>
      <c r="C323" s="1400"/>
      <c r="D323" s="1400"/>
      <c r="E323" s="1400"/>
      <c r="F323" s="1400"/>
      <c r="G323" s="1400"/>
      <c r="H323" s="1400"/>
      <c r="I323" s="1423"/>
    </row>
    <row r="324" spans="1:9">
      <c r="A324" s="1424"/>
      <c r="B324" s="563" t="s">
        <v>2946</v>
      </c>
      <c r="C324" s="1399"/>
      <c r="D324" s="1399"/>
      <c r="E324" s="1399"/>
      <c r="F324" s="1399"/>
      <c r="G324" s="1399"/>
      <c r="H324" s="1399"/>
      <c r="I324" s="1423"/>
    </row>
    <row r="325" spans="1:9">
      <c r="A325" s="1425"/>
      <c r="B325" s="13"/>
      <c r="C325" s="13"/>
      <c r="D325" s="13"/>
      <c r="E325" s="13"/>
      <c r="F325" s="13"/>
      <c r="G325" s="13"/>
      <c r="H325" s="13"/>
      <c r="I325" s="578"/>
    </row>
    <row r="326" spans="1:9" ht="15.75">
      <c r="A326" s="1426" t="s">
        <v>2947</v>
      </c>
      <c r="B326" s="13"/>
      <c r="C326" s="13"/>
      <c r="D326" s="13"/>
      <c r="E326" s="13"/>
      <c r="F326" s="13"/>
      <c r="G326" s="13"/>
      <c r="H326" s="13"/>
      <c r="I326" s="578"/>
    </row>
    <row r="327" spans="1:9">
      <c r="A327" s="1427"/>
      <c r="B327" s="229"/>
      <c r="C327" s="229"/>
      <c r="D327" s="229"/>
      <c r="E327" s="229"/>
      <c r="F327" s="229"/>
      <c r="G327" s="229"/>
      <c r="H327" s="229"/>
      <c r="I327" s="561"/>
    </row>
    <row r="328" spans="1:9">
      <c r="A328" s="1427"/>
      <c r="B328" s="229" t="s">
        <v>2948</v>
      </c>
      <c r="C328" s="229"/>
      <c r="D328" s="229"/>
      <c r="E328" s="229" t="s">
        <v>2949</v>
      </c>
      <c r="F328" s="229"/>
      <c r="G328" s="229"/>
      <c r="H328" s="229"/>
      <c r="I328" s="561"/>
    </row>
    <row r="329" spans="1:9">
      <c r="A329" s="1427"/>
      <c r="B329" s="229" t="s">
        <v>2950</v>
      </c>
      <c r="C329" s="229"/>
      <c r="D329" s="229"/>
      <c r="E329" s="229"/>
      <c r="F329" s="229"/>
      <c r="G329" s="229"/>
      <c r="H329" s="229"/>
      <c r="I329" s="561"/>
    </row>
    <row r="330" spans="1:9">
      <c r="A330" s="1427"/>
      <c r="B330" s="229"/>
      <c r="C330" s="229"/>
      <c r="D330" s="229"/>
      <c r="E330" s="229" t="s">
        <v>2951</v>
      </c>
      <c r="F330" s="229"/>
      <c r="G330" s="229"/>
      <c r="H330" s="229"/>
      <c r="I330" s="561"/>
    </row>
    <row r="331" spans="1:9">
      <c r="A331" s="1427"/>
      <c r="B331" s="229" t="s">
        <v>2952</v>
      </c>
      <c r="C331" s="229"/>
      <c r="D331" s="229"/>
      <c r="E331" s="229" t="s">
        <v>2953</v>
      </c>
      <c r="F331" s="229"/>
      <c r="G331" s="229"/>
      <c r="H331" s="229"/>
      <c r="I331" s="561"/>
    </row>
    <row r="332" spans="1:9">
      <c r="A332" s="1427"/>
      <c r="B332" s="229" t="s">
        <v>2954</v>
      </c>
      <c r="C332" s="229"/>
      <c r="D332" s="229"/>
      <c r="E332" s="229"/>
      <c r="F332" s="229"/>
      <c r="G332" s="229"/>
      <c r="H332" s="229"/>
      <c r="I332" s="561"/>
    </row>
    <row r="333" spans="1:9">
      <c r="A333" s="1427"/>
      <c r="B333" s="229"/>
      <c r="C333" s="229"/>
      <c r="D333" s="229"/>
      <c r="E333" s="229" t="s">
        <v>2955</v>
      </c>
      <c r="F333" s="229"/>
      <c r="G333" s="229"/>
      <c r="H333" s="229"/>
      <c r="I333" s="561"/>
    </row>
    <row r="334" spans="1:9">
      <c r="A334" s="1427"/>
      <c r="B334" s="229" t="s">
        <v>2956</v>
      </c>
      <c r="C334" s="229"/>
      <c r="D334" s="229"/>
      <c r="E334" s="229" t="s">
        <v>2957</v>
      </c>
      <c r="F334" s="229"/>
      <c r="G334" s="229"/>
      <c r="H334" s="229"/>
      <c r="I334" s="561"/>
    </row>
    <row r="335" spans="1:9">
      <c r="A335" s="1118"/>
      <c r="B335" s="1428"/>
      <c r="C335" s="966"/>
      <c r="D335" s="966"/>
      <c r="E335" s="966"/>
      <c r="F335" s="966"/>
      <c r="G335" s="966"/>
      <c r="H335" s="966"/>
      <c r="I335" s="1248"/>
    </row>
    <row r="336" spans="1:9">
      <c r="A336" s="1383"/>
      <c r="B336" s="1384"/>
      <c r="C336" s="2439"/>
      <c r="D336" s="1429"/>
      <c r="E336" s="1430" t="s">
        <v>2958</v>
      </c>
      <c r="F336" s="1398"/>
      <c r="G336" s="1429"/>
      <c r="H336" s="1384"/>
      <c r="I336" s="833"/>
    </row>
    <row r="337" spans="1:9">
      <c r="A337" s="1391" t="s">
        <v>830</v>
      </c>
      <c r="B337" s="1389" t="s">
        <v>2959</v>
      </c>
      <c r="C337" s="1389" t="s">
        <v>2960</v>
      </c>
      <c r="D337" s="1389"/>
      <c r="E337" s="1389"/>
      <c r="F337" s="1389"/>
      <c r="G337" s="966"/>
      <c r="H337" s="1389"/>
      <c r="I337" s="827"/>
    </row>
    <row r="338" spans="1:9">
      <c r="A338" s="1391" t="s">
        <v>834</v>
      </c>
      <c r="B338" s="932"/>
      <c r="C338" s="1389" t="s">
        <v>2961</v>
      </c>
      <c r="D338" s="1389" t="s">
        <v>349</v>
      </c>
      <c r="E338" s="1389" t="s">
        <v>2962</v>
      </c>
      <c r="F338" s="1389" t="s">
        <v>2963</v>
      </c>
      <c r="G338" s="967" t="s">
        <v>2964</v>
      </c>
      <c r="H338" s="1431"/>
      <c r="I338" s="2437" t="s">
        <v>3280</v>
      </c>
    </row>
    <row r="339" spans="1:9">
      <c r="A339" s="1388"/>
      <c r="B339" s="932"/>
      <c r="C339" s="1389"/>
      <c r="D339" s="1389"/>
      <c r="E339" s="1389"/>
      <c r="F339" s="1389"/>
      <c r="G339" s="967"/>
      <c r="H339" s="1431"/>
      <c r="I339" s="561"/>
    </row>
    <row r="340" spans="1:9">
      <c r="A340" s="1388"/>
      <c r="B340" s="1389" t="s">
        <v>3281</v>
      </c>
      <c r="C340" s="1389" t="s">
        <v>3282</v>
      </c>
      <c r="D340" s="1389" t="s">
        <v>3283</v>
      </c>
      <c r="E340" s="1389" t="s">
        <v>3284</v>
      </c>
      <c r="F340" s="1389" t="s">
        <v>3429</v>
      </c>
      <c r="G340" s="967" t="s">
        <v>3430</v>
      </c>
      <c r="H340" s="1431"/>
      <c r="I340" s="1248" t="s">
        <v>3431</v>
      </c>
    </row>
    <row r="341" spans="1:9">
      <c r="A341" s="1392">
        <v>23</v>
      </c>
      <c r="B341" s="2448" t="s">
        <v>2965</v>
      </c>
      <c r="C341" s="2449"/>
      <c r="D341" s="2449"/>
      <c r="E341" s="2449"/>
      <c r="F341" s="2449"/>
      <c r="G341" s="2450"/>
      <c r="H341" s="2449"/>
      <c r="I341" s="2451"/>
    </row>
    <row r="342" spans="1:9">
      <c r="A342" s="1388">
        <v>24</v>
      </c>
      <c r="B342" s="2452" t="s">
        <v>2966</v>
      </c>
      <c r="C342" s="2453"/>
      <c r="D342" s="2453"/>
      <c r="E342" s="2453"/>
      <c r="F342" s="2453"/>
      <c r="G342" s="2454"/>
      <c r="H342" s="2453"/>
      <c r="I342" s="2455"/>
    </row>
    <row r="343" spans="1:9">
      <c r="A343" s="1388">
        <v>25</v>
      </c>
      <c r="B343" s="2452" t="s">
        <v>123</v>
      </c>
      <c r="C343" s="2456">
        <f>[1]Summary!S$30</f>
        <v>1027742</v>
      </c>
      <c r="D343" s="2457" t="s">
        <v>4504</v>
      </c>
      <c r="E343" s="2457" t="s">
        <v>124</v>
      </c>
      <c r="F343" s="2456">
        <f>[1]Summary!BL$30</f>
        <v>481396.52</v>
      </c>
      <c r="G343" s="2458"/>
      <c r="H343" s="2453"/>
      <c r="I343" s="2455"/>
    </row>
    <row r="344" spans="1:9">
      <c r="A344" s="1388">
        <v>26</v>
      </c>
      <c r="B344" s="2452" t="s">
        <v>4505</v>
      </c>
      <c r="C344" s="2456">
        <f>[1]Summary!S$30</f>
        <v>1027742</v>
      </c>
      <c r="D344" s="2457" t="s">
        <v>4506</v>
      </c>
      <c r="E344" s="2457" t="s">
        <v>124</v>
      </c>
      <c r="F344" s="2456">
        <f>[1]Summary!CL$30</f>
        <v>71649</v>
      </c>
      <c r="G344" s="2459"/>
      <c r="H344" s="2453"/>
      <c r="I344" s="2460"/>
    </row>
    <row r="345" spans="1:9">
      <c r="A345" s="1388">
        <v>27</v>
      </c>
      <c r="B345" s="2452" t="s">
        <v>125</v>
      </c>
      <c r="C345" s="2456">
        <f>[1]Summary!S$30</f>
        <v>1027742</v>
      </c>
      <c r="D345" s="2457" t="s">
        <v>4507</v>
      </c>
      <c r="E345" s="2457" t="s">
        <v>124</v>
      </c>
      <c r="F345" s="2456">
        <f>[1]Summary!CA$30</f>
        <v>211964.2</v>
      </c>
      <c r="G345" s="2461"/>
      <c r="H345" s="2453"/>
      <c r="I345" s="2455"/>
    </row>
    <row r="346" spans="1:9">
      <c r="A346" s="1388">
        <v>28</v>
      </c>
      <c r="B346" s="2452" t="s">
        <v>4508</v>
      </c>
      <c r="C346" s="2456"/>
      <c r="D346" s="2457"/>
      <c r="E346" s="2457"/>
      <c r="F346" s="2456"/>
      <c r="G346" s="2459"/>
      <c r="H346" s="2453"/>
      <c r="I346" s="2455"/>
    </row>
    <row r="347" spans="1:9">
      <c r="A347" s="1388">
        <v>29</v>
      </c>
      <c r="B347" s="2452" t="s">
        <v>4509</v>
      </c>
      <c r="C347" s="2456"/>
      <c r="D347" s="2457"/>
      <c r="E347" s="2457"/>
      <c r="F347" s="2456"/>
      <c r="G347" s="2461"/>
      <c r="H347" s="2453"/>
      <c r="I347" s="2455"/>
    </row>
    <row r="348" spans="1:9">
      <c r="A348" s="1388">
        <v>30</v>
      </c>
      <c r="B348" s="2452"/>
      <c r="C348" s="2456"/>
      <c r="D348" s="2453"/>
      <c r="E348" s="2453"/>
      <c r="F348" s="2453"/>
      <c r="G348" s="2459"/>
      <c r="H348" s="2453"/>
      <c r="I348" s="2455"/>
    </row>
    <row r="349" spans="1:9">
      <c r="A349" s="1388">
        <v>31</v>
      </c>
      <c r="B349" s="2452"/>
      <c r="C349" s="2456"/>
      <c r="D349" s="2453"/>
      <c r="E349" s="2453"/>
      <c r="F349" s="2453"/>
      <c r="G349" s="2458"/>
      <c r="H349" s="2453"/>
      <c r="I349" s="2455"/>
    </row>
    <row r="350" spans="1:9">
      <c r="A350" s="1388">
        <v>32</v>
      </c>
      <c r="B350" s="2462"/>
      <c r="C350" s="2456"/>
      <c r="D350" s="2453"/>
      <c r="E350" s="2453"/>
      <c r="F350" s="2453"/>
      <c r="G350" s="2454"/>
      <c r="H350" s="2453"/>
      <c r="I350" s="2455"/>
    </row>
    <row r="351" spans="1:9">
      <c r="A351" s="1388">
        <v>33</v>
      </c>
      <c r="B351" s="2452"/>
      <c r="C351" s="2453"/>
      <c r="D351" s="2453"/>
      <c r="E351" s="2453"/>
      <c r="F351" s="2453"/>
      <c r="G351" s="2454"/>
      <c r="H351" s="2453"/>
      <c r="I351" s="2455"/>
    </row>
    <row r="352" spans="1:9">
      <c r="A352" s="1388">
        <v>34</v>
      </c>
      <c r="B352" s="2452" t="s">
        <v>2019</v>
      </c>
      <c r="C352" s="2456">
        <f>[1]Summary!S$30</f>
        <v>1027742</v>
      </c>
      <c r="D352" s="2453"/>
      <c r="E352" s="2453"/>
      <c r="F352" s="2453"/>
      <c r="G352" s="2454"/>
      <c r="H352" s="2453"/>
      <c r="I352" s="2455"/>
    </row>
    <row r="353" spans="1:9">
      <c r="A353" s="1388">
        <v>35</v>
      </c>
      <c r="B353" s="2452" t="s">
        <v>2020</v>
      </c>
      <c r="C353" s="2463"/>
      <c r="D353" s="2453"/>
      <c r="E353" s="2453"/>
      <c r="F353" s="2453"/>
      <c r="G353" s="2454"/>
      <c r="H353" s="2453"/>
      <c r="I353" s="2455"/>
    </row>
    <row r="354" spans="1:9" ht="15.75" thickBot="1">
      <c r="A354" s="1404">
        <v>36</v>
      </c>
      <c r="B354" s="2464" t="s">
        <v>2021</v>
      </c>
      <c r="C354" s="2465">
        <f>[1]Summary!S$30</f>
        <v>1027742</v>
      </c>
      <c r="D354" s="2466"/>
      <c r="E354" s="2466"/>
      <c r="F354" s="2466"/>
      <c r="G354" s="2467"/>
      <c r="H354" s="2466"/>
      <c r="I354" s="2468"/>
    </row>
    <row r="355" spans="1:9">
      <c r="A355" s="13" t="s">
        <v>2996</v>
      </c>
      <c r="B355" s="229"/>
      <c r="C355" s="229"/>
      <c r="D355" s="229"/>
      <c r="E355" s="229"/>
      <c r="F355" s="229"/>
      <c r="G355" s="229"/>
      <c r="H355" s="229"/>
      <c r="I355" t="s">
        <v>2022</v>
      </c>
    </row>
    <row r="356" spans="1:9">
      <c r="A356" s="13" t="s">
        <v>4532</v>
      </c>
      <c r="B356" s="13"/>
      <c r="C356" s="13"/>
      <c r="D356" s="13"/>
      <c r="E356" s="13"/>
      <c r="F356" s="13"/>
      <c r="G356" s="13"/>
      <c r="H356" s="13"/>
      <c r="I356" s="13"/>
    </row>
    <row r="361" spans="1:9" ht="15.75" thickBot="1">
      <c r="A361" t="str">
        <f>+A301</f>
        <v>Annual Report of New York American Water Company, Inc.  Service Area 2</v>
      </c>
      <c r="B361" s="229"/>
      <c r="C361" s="229"/>
      <c r="D361" s="229"/>
      <c r="E361" s="229"/>
      <c r="F361" s="229"/>
      <c r="G361" s="229"/>
      <c r="H361" s="2605" t="str">
        <f>"Year Ended December 31, "&amp;[1]Summary!$A$3</f>
        <v>Year Ended December 31, 2018</v>
      </c>
      <c r="I361" s="2605"/>
    </row>
    <row r="362" spans="1:9">
      <c r="A362" s="823"/>
      <c r="B362" s="824"/>
      <c r="C362" s="824"/>
      <c r="D362" s="824"/>
      <c r="E362" s="824"/>
      <c r="F362" s="824"/>
      <c r="G362" s="824"/>
      <c r="H362" s="824"/>
      <c r="I362" s="825"/>
    </row>
    <row r="363" spans="1:9" ht="15.75">
      <c r="A363" s="1381" t="s">
        <v>1487</v>
      </c>
      <c r="B363" s="967"/>
      <c r="C363" s="967"/>
      <c r="D363" s="13"/>
      <c r="E363" s="969"/>
      <c r="F363" s="967"/>
      <c r="G363" s="967"/>
      <c r="H363" s="967"/>
      <c r="I363" s="826"/>
    </row>
    <row r="364" spans="1:9" ht="15.75">
      <c r="A364" s="1120"/>
      <c r="B364" s="1401"/>
      <c r="C364" s="1401"/>
      <c r="D364" s="589"/>
      <c r="E364" s="1421"/>
      <c r="F364" s="1401"/>
      <c r="G364" s="1401"/>
      <c r="H364" s="1401"/>
      <c r="I364" s="1403"/>
    </row>
    <row r="365" spans="1:9">
      <c r="A365" s="1118"/>
      <c r="B365" s="936"/>
      <c r="C365" s="936"/>
      <c r="D365" s="936"/>
      <c r="E365" s="936"/>
      <c r="F365" s="936"/>
      <c r="G365" s="936"/>
      <c r="H365" s="936"/>
      <c r="I365" s="827"/>
    </row>
    <row r="366" spans="1:9">
      <c r="A366" s="1118" t="s">
        <v>2932</v>
      </c>
      <c r="B366" s="936"/>
      <c r="C366" s="936"/>
      <c r="D366" s="936"/>
      <c r="E366" s="936"/>
      <c r="F366" s="936"/>
      <c r="G366" s="936"/>
      <c r="H366" s="936"/>
      <c r="I366" s="827"/>
    </row>
    <row r="367" spans="1:9">
      <c r="A367" s="1118" t="s">
        <v>2933</v>
      </c>
      <c r="B367" s="936"/>
      <c r="C367" s="936"/>
      <c r="D367" s="936"/>
      <c r="E367" s="936"/>
      <c r="F367" s="936"/>
      <c r="G367" s="936"/>
      <c r="H367" s="936"/>
      <c r="I367" s="827"/>
    </row>
    <row r="368" spans="1:9">
      <c r="A368" s="1118"/>
      <c r="B368" s="936"/>
      <c r="C368" s="936"/>
      <c r="D368" s="936"/>
      <c r="E368" s="936"/>
      <c r="F368" s="936"/>
      <c r="G368" s="936"/>
      <c r="H368" s="936"/>
      <c r="I368" s="827"/>
    </row>
    <row r="369" spans="1:9">
      <c r="A369" s="1383"/>
      <c r="B369" s="1384"/>
      <c r="C369" s="1384"/>
      <c r="D369" s="1384"/>
      <c r="E369" s="1384"/>
      <c r="F369" s="1384"/>
      <c r="G369" s="1384"/>
      <c r="H369" s="1384"/>
      <c r="I369" s="833"/>
    </row>
    <row r="370" spans="1:9">
      <c r="A370" s="1388"/>
      <c r="B370" s="1389" t="s">
        <v>343</v>
      </c>
      <c r="C370" s="858" t="s">
        <v>2694</v>
      </c>
      <c r="D370" s="1389" t="s">
        <v>339</v>
      </c>
      <c r="E370" s="1389" t="s">
        <v>2934</v>
      </c>
      <c r="F370" s="1389" t="s">
        <v>338</v>
      </c>
      <c r="G370" s="1389" t="s">
        <v>2935</v>
      </c>
      <c r="H370" s="1389" t="s">
        <v>2936</v>
      </c>
      <c r="I370" s="1248" t="s">
        <v>2937</v>
      </c>
    </row>
    <row r="371" spans="1:9">
      <c r="A371" s="1391" t="s">
        <v>830</v>
      </c>
      <c r="B371" s="1389" t="s">
        <v>3611</v>
      </c>
      <c r="C371" s="1389"/>
      <c r="D371" s="1389" t="s">
        <v>2938</v>
      </c>
      <c r="E371" s="1389" t="s">
        <v>2939</v>
      </c>
      <c r="F371" s="1389" t="s">
        <v>2939</v>
      </c>
      <c r="G371" s="1389" t="s">
        <v>2939</v>
      </c>
      <c r="H371" s="1389" t="s">
        <v>2940</v>
      </c>
      <c r="I371" s="1248"/>
    </row>
    <row r="372" spans="1:9">
      <c r="A372" s="1391" t="s">
        <v>834</v>
      </c>
      <c r="B372" s="1389" t="s">
        <v>2941</v>
      </c>
      <c r="C372" s="1389"/>
      <c r="D372" s="1389" t="s">
        <v>2942</v>
      </c>
      <c r="E372" s="1389"/>
      <c r="F372" s="1389" t="s">
        <v>2943</v>
      </c>
      <c r="G372" s="1389" t="s">
        <v>356</v>
      </c>
      <c r="H372" s="1389" t="s">
        <v>2944</v>
      </c>
      <c r="I372" s="827"/>
    </row>
    <row r="373" spans="1:9">
      <c r="A373" s="1391"/>
      <c r="B373" s="1389" t="s">
        <v>3281</v>
      </c>
      <c r="C373" s="1389" t="s">
        <v>310</v>
      </c>
      <c r="D373" s="1389" t="s">
        <v>311</v>
      </c>
      <c r="E373" s="1389" t="s">
        <v>312</v>
      </c>
      <c r="F373" s="1389" t="s">
        <v>3429</v>
      </c>
      <c r="G373" s="1389" t="s">
        <v>3430</v>
      </c>
      <c r="H373" s="1389" t="s">
        <v>3431</v>
      </c>
      <c r="I373" s="1248" t="s">
        <v>3432</v>
      </c>
    </row>
    <row r="374" spans="1:9">
      <c r="A374" s="1392">
        <v>1</v>
      </c>
      <c r="B374" s="1626" t="s">
        <v>64</v>
      </c>
      <c r="C374" s="2244" t="s">
        <v>4497</v>
      </c>
      <c r="D374" s="2439">
        <v>1969</v>
      </c>
      <c r="E374" s="2439">
        <v>1</v>
      </c>
      <c r="F374" s="2439"/>
      <c r="G374" s="2439"/>
      <c r="H374" s="2439"/>
      <c r="I374" s="2471" t="s">
        <v>4498</v>
      </c>
    </row>
    <row r="375" spans="1:9">
      <c r="A375" s="1388">
        <v>2</v>
      </c>
      <c r="B375" s="1608"/>
      <c r="C375" s="1615" t="s">
        <v>4499</v>
      </c>
      <c r="D375" s="1389">
        <v>1969</v>
      </c>
      <c r="E375" s="1389">
        <v>1</v>
      </c>
      <c r="F375" s="1389"/>
      <c r="G375" s="1389"/>
      <c r="H375" s="1389"/>
      <c r="I375" s="1248" t="s">
        <v>14</v>
      </c>
    </row>
    <row r="376" spans="1:9">
      <c r="A376" s="1388">
        <v>3</v>
      </c>
      <c r="B376" s="1608"/>
      <c r="C376" s="1615" t="s">
        <v>4500</v>
      </c>
      <c r="D376" s="1389">
        <v>1969</v>
      </c>
      <c r="E376" s="1389">
        <v>2</v>
      </c>
      <c r="F376" s="1389"/>
      <c r="G376" s="1389"/>
      <c r="H376" s="1389"/>
      <c r="I376" s="1612" t="s">
        <v>4498</v>
      </c>
    </row>
    <row r="377" spans="1:9">
      <c r="A377" s="1388">
        <v>4</v>
      </c>
      <c r="B377" s="1608"/>
      <c r="C377" s="1615" t="s">
        <v>4501</v>
      </c>
      <c r="D377" s="1389">
        <v>1969</v>
      </c>
      <c r="E377" s="1389">
        <v>1</v>
      </c>
      <c r="F377" s="1389"/>
      <c r="G377" s="1389"/>
      <c r="H377" s="1389"/>
      <c r="I377" s="1248" t="s">
        <v>14</v>
      </c>
    </row>
    <row r="378" spans="1:9">
      <c r="A378" s="1388">
        <v>5</v>
      </c>
      <c r="B378" s="1608"/>
      <c r="C378" s="1615" t="s">
        <v>4502</v>
      </c>
      <c r="D378" s="1389">
        <v>1969</v>
      </c>
      <c r="E378" s="1389">
        <v>2</v>
      </c>
      <c r="F378" s="1389"/>
      <c r="G378" s="1389"/>
      <c r="H378" s="1389"/>
      <c r="I378" s="1612" t="s">
        <v>4498</v>
      </c>
    </row>
    <row r="379" spans="1:9">
      <c r="A379" s="1388">
        <v>6</v>
      </c>
      <c r="B379" s="1608"/>
      <c r="C379" s="1615" t="s">
        <v>4503</v>
      </c>
      <c r="D379" s="1389">
        <v>1969</v>
      </c>
      <c r="E379" s="1389">
        <v>1</v>
      </c>
      <c r="F379" s="1389"/>
      <c r="G379" s="1389"/>
      <c r="H379" s="1389"/>
      <c r="I379" s="1248" t="s">
        <v>14</v>
      </c>
    </row>
    <row r="380" spans="1:9">
      <c r="A380" s="1388">
        <v>7</v>
      </c>
      <c r="B380" s="1608"/>
      <c r="C380" s="1615"/>
      <c r="D380" s="1389"/>
      <c r="E380" s="1389"/>
      <c r="F380" s="1389"/>
      <c r="G380" s="1389"/>
      <c r="H380" s="1389"/>
      <c r="I380" s="827"/>
    </row>
    <row r="381" spans="1:9">
      <c r="A381" s="1388">
        <v>8</v>
      </c>
      <c r="B381" s="1608"/>
      <c r="C381" s="1615"/>
      <c r="D381" s="1389"/>
      <c r="E381" s="1389"/>
      <c r="F381" s="1389"/>
      <c r="G381" s="1389"/>
      <c r="H381" s="1389"/>
      <c r="I381" s="827"/>
    </row>
    <row r="382" spans="1:9">
      <c r="A382" s="1388">
        <v>9</v>
      </c>
      <c r="B382" s="1608"/>
      <c r="C382" s="2446"/>
      <c r="D382" s="1396"/>
      <c r="E382" s="1396"/>
      <c r="F382" s="1396"/>
      <c r="G382" s="1396"/>
      <c r="H382" s="1396"/>
      <c r="I382" s="830"/>
    </row>
    <row r="383" spans="1:9">
      <c r="A383" s="1422">
        <v>10</v>
      </c>
      <c r="B383" s="1399" t="s">
        <v>2945</v>
      </c>
      <c r="C383" s="1400"/>
      <c r="D383" s="1400"/>
      <c r="E383" s="1400"/>
      <c r="F383" s="1400"/>
      <c r="G383" s="1400"/>
      <c r="H383" s="1400"/>
      <c r="I383" s="1423"/>
    </row>
    <row r="384" spans="1:9">
      <c r="A384" s="1424"/>
      <c r="B384" s="563" t="s">
        <v>2946</v>
      </c>
      <c r="C384" s="1399"/>
      <c r="D384" s="1399"/>
      <c r="E384" s="1399"/>
      <c r="F384" s="1399"/>
      <c r="G384" s="1399"/>
      <c r="H384" s="1399"/>
      <c r="I384" s="1423"/>
    </row>
    <row r="385" spans="1:9">
      <c r="A385" s="1425"/>
      <c r="B385" s="13"/>
      <c r="C385" s="13"/>
      <c r="D385" s="13"/>
      <c r="E385" s="13"/>
      <c r="F385" s="13"/>
      <c r="G385" s="13"/>
      <c r="H385" s="13"/>
      <c r="I385" s="578"/>
    </row>
    <row r="386" spans="1:9" ht="15.75">
      <c r="A386" s="1426" t="s">
        <v>2947</v>
      </c>
      <c r="B386" s="13"/>
      <c r="C386" s="13"/>
      <c r="D386" s="13"/>
      <c r="E386" s="13"/>
      <c r="F386" s="13"/>
      <c r="G386" s="13"/>
      <c r="H386" s="13"/>
      <c r="I386" s="578"/>
    </row>
    <row r="387" spans="1:9">
      <c r="A387" s="1427"/>
      <c r="B387" s="229"/>
      <c r="C387" s="229"/>
      <c r="D387" s="229"/>
      <c r="E387" s="229"/>
      <c r="F387" s="229"/>
      <c r="G387" s="229"/>
      <c r="H387" s="229"/>
      <c r="I387" s="561"/>
    </row>
    <row r="388" spans="1:9">
      <c r="A388" s="1427"/>
      <c r="B388" s="229" t="s">
        <v>2948</v>
      </c>
      <c r="C388" s="229"/>
      <c r="D388" s="229"/>
      <c r="E388" s="229" t="s">
        <v>2949</v>
      </c>
      <c r="F388" s="229"/>
      <c r="G388" s="229"/>
      <c r="H388" s="229"/>
      <c r="I388" s="561"/>
    </row>
    <row r="389" spans="1:9">
      <c r="A389" s="1427"/>
      <c r="B389" s="229" t="s">
        <v>2950</v>
      </c>
      <c r="C389" s="229"/>
      <c r="D389" s="229"/>
      <c r="E389" s="229"/>
      <c r="F389" s="229"/>
      <c r="G389" s="229"/>
      <c r="H389" s="229"/>
      <c r="I389" s="561"/>
    </row>
    <row r="390" spans="1:9">
      <c r="A390" s="1427"/>
      <c r="B390" s="229"/>
      <c r="C390" s="229"/>
      <c r="D390" s="229"/>
      <c r="E390" s="229" t="s">
        <v>2951</v>
      </c>
      <c r="F390" s="229"/>
      <c r="G390" s="229"/>
      <c r="H390" s="229"/>
      <c r="I390" s="561"/>
    </row>
    <row r="391" spans="1:9">
      <c r="A391" s="1427"/>
      <c r="B391" s="229" t="s">
        <v>2952</v>
      </c>
      <c r="C391" s="229"/>
      <c r="D391" s="229"/>
      <c r="E391" s="229" t="s">
        <v>2953</v>
      </c>
      <c r="F391" s="229"/>
      <c r="G391" s="229"/>
      <c r="H391" s="229"/>
      <c r="I391" s="561"/>
    </row>
    <row r="392" spans="1:9">
      <c r="A392" s="1427"/>
      <c r="B392" s="229" t="s">
        <v>2954</v>
      </c>
      <c r="C392" s="229"/>
      <c r="D392" s="229"/>
      <c r="E392" s="229"/>
      <c r="F392" s="229"/>
      <c r="G392" s="229"/>
      <c r="H392" s="229"/>
      <c r="I392" s="561"/>
    </row>
    <row r="393" spans="1:9">
      <c r="A393" s="1427"/>
      <c r="B393" s="229"/>
      <c r="C393" s="229"/>
      <c r="D393" s="229"/>
      <c r="E393" s="229" t="s">
        <v>2955</v>
      </c>
      <c r="F393" s="229"/>
      <c r="G393" s="229"/>
      <c r="H393" s="229"/>
      <c r="I393" s="561"/>
    </row>
    <row r="394" spans="1:9">
      <c r="A394" s="1427"/>
      <c r="B394" s="229" t="s">
        <v>2956</v>
      </c>
      <c r="C394" s="229"/>
      <c r="D394" s="229"/>
      <c r="E394" s="229" t="s">
        <v>2957</v>
      </c>
      <c r="F394" s="229"/>
      <c r="G394" s="229"/>
      <c r="H394" s="229"/>
      <c r="I394" s="561"/>
    </row>
    <row r="395" spans="1:9">
      <c r="A395" s="1118"/>
      <c r="B395" s="1428"/>
      <c r="C395" s="966"/>
      <c r="D395" s="966"/>
      <c r="E395" s="966"/>
      <c r="F395" s="966"/>
      <c r="G395" s="966"/>
      <c r="H395" s="966"/>
      <c r="I395" s="1248"/>
    </row>
    <row r="396" spans="1:9">
      <c r="A396" s="1383"/>
      <c r="B396" s="1384"/>
      <c r="C396" s="2439"/>
      <c r="D396" s="1429"/>
      <c r="E396" s="1430" t="s">
        <v>2958</v>
      </c>
      <c r="F396" s="1398"/>
      <c r="G396" s="1429"/>
      <c r="H396" s="1384"/>
      <c r="I396" s="833"/>
    </row>
    <row r="397" spans="1:9">
      <c r="A397" s="1391" t="s">
        <v>830</v>
      </c>
      <c r="B397" s="1389" t="s">
        <v>2959</v>
      </c>
      <c r="C397" s="1389" t="s">
        <v>2960</v>
      </c>
      <c r="D397" s="1389"/>
      <c r="E397" s="1389"/>
      <c r="F397" s="1389"/>
      <c r="G397" s="966"/>
      <c r="H397" s="1389"/>
      <c r="I397" s="827"/>
    </row>
    <row r="398" spans="1:9">
      <c r="A398" s="1391" t="s">
        <v>834</v>
      </c>
      <c r="B398" s="932"/>
      <c r="C398" s="1389" t="s">
        <v>2961</v>
      </c>
      <c r="D398" s="1389" t="s">
        <v>349</v>
      </c>
      <c r="E398" s="1389" t="s">
        <v>2962</v>
      </c>
      <c r="F398" s="1389" t="s">
        <v>2963</v>
      </c>
      <c r="G398" s="967" t="s">
        <v>2964</v>
      </c>
      <c r="H398" s="1431"/>
      <c r="I398" s="2437" t="s">
        <v>3280</v>
      </c>
    </row>
    <row r="399" spans="1:9">
      <c r="A399" s="1388"/>
      <c r="B399" s="932"/>
      <c r="C399" s="1389"/>
      <c r="D399" s="1389"/>
      <c r="E399" s="1389"/>
      <c r="F399" s="1389"/>
      <c r="G399" s="967"/>
      <c r="H399" s="1431"/>
      <c r="I399" s="561"/>
    </row>
    <row r="400" spans="1:9">
      <c r="A400" s="1388"/>
      <c r="B400" s="1389" t="s">
        <v>3281</v>
      </c>
      <c r="C400" s="1389" t="s">
        <v>3282</v>
      </c>
      <c r="D400" s="1389" t="s">
        <v>3283</v>
      </c>
      <c r="E400" s="1389" t="s">
        <v>3284</v>
      </c>
      <c r="F400" s="1389" t="s">
        <v>3429</v>
      </c>
      <c r="G400" s="967" t="s">
        <v>3430</v>
      </c>
      <c r="H400" s="1431"/>
      <c r="I400" s="1248" t="s">
        <v>3431</v>
      </c>
    </row>
    <row r="401" spans="1:9">
      <c r="A401" s="1392">
        <v>23</v>
      </c>
      <c r="B401" s="2448" t="s">
        <v>2965</v>
      </c>
      <c r="C401" s="2449"/>
      <c r="D401" s="2449"/>
      <c r="E401" s="2449"/>
      <c r="F401" s="2449"/>
      <c r="G401" s="2450"/>
      <c r="H401" s="2449"/>
      <c r="I401" s="2451"/>
    </row>
    <row r="402" spans="1:9">
      <c r="A402" s="1388">
        <v>24</v>
      </c>
      <c r="B402" s="2452" t="s">
        <v>2966</v>
      </c>
      <c r="C402" s="2453"/>
      <c r="D402" s="2453"/>
      <c r="E402" s="2453"/>
      <c r="F402" s="2453"/>
      <c r="G402" s="2454"/>
      <c r="H402" s="2453"/>
      <c r="I402" s="2455"/>
    </row>
    <row r="403" spans="1:9">
      <c r="A403" s="1388">
        <v>25</v>
      </c>
      <c r="B403" s="2452" t="s">
        <v>123</v>
      </c>
      <c r="C403" s="2456">
        <f>[1]Summary!E$30</f>
        <v>730392</v>
      </c>
      <c r="D403" s="2457" t="s">
        <v>4504</v>
      </c>
      <c r="E403" s="2457" t="s">
        <v>124</v>
      </c>
      <c r="F403" s="2456">
        <f>[1]Summary!BN$30</f>
        <v>353860.32</v>
      </c>
      <c r="G403" s="2458"/>
      <c r="H403" s="2453"/>
      <c r="I403" s="2455"/>
    </row>
    <row r="404" spans="1:9">
      <c r="A404" s="1388">
        <v>26</v>
      </c>
      <c r="B404" s="2452" t="s">
        <v>4505</v>
      </c>
      <c r="C404" s="2456">
        <f>[1]Summary!E$30</f>
        <v>730392</v>
      </c>
      <c r="D404" s="2457" t="s">
        <v>4506</v>
      </c>
      <c r="E404" s="2457" t="s">
        <v>124</v>
      </c>
      <c r="F404" s="2456">
        <f>[1]Summary!CJ$30</f>
        <v>29423.4</v>
      </c>
      <c r="G404" s="2459"/>
      <c r="H404" s="2453"/>
      <c r="I404" s="2460"/>
    </row>
    <row r="405" spans="1:9">
      <c r="A405" s="1388">
        <v>27</v>
      </c>
      <c r="B405" s="2452" t="s">
        <v>125</v>
      </c>
      <c r="C405" s="2456">
        <f>[1]Summary!E$30</f>
        <v>730392</v>
      </c>
      <c r="D405" s="2457" t="s">
        <v>4507</v>
      </c>
      <c r="E405" s="2457" t="s">
        <v>124</v>
      </c>
      <c r="F405" s="2456">
        <f>[1]Summary!BX$30</f>
        <v>123134.40000000001</v>
      </c>
      <c r="G405" s="2461"/>
      <c r="H405" s="2453"/>
      <c r="I405" s="2455"/>
    </row>
    <row r="406" spans="1:9">
      <c r="A406" s="1388">
        <v>28</v>
      </c>
      <c r="B406" s="2452" t="s">
        <v>4508</v>
      </c>
      <c r="C406" s="2456"/>
      <c r="D406" s="2457"/>
      <c r="E406" s="2457"/>
      <c r="F406" s="2456"/>
      <c r="G406" s="2459"/>
      <c r="H406" s="2453"/>
      <c r="I406" s="2455"/>
    </row>
    <row r="407" spans="1:9">
      <c r="A407" s="1388">
        <v>29</v>
      </c>
      <c r="B407" s="2452" t="s">
        <v>4509</v>
      </c>
      <c r="C407" s="2456"/>
      <c r="D407" s="2457"/>
      <c r="E407" s="2457"/>
      <c r="F407" s="2456"/>
      <c r="G407" s="2461"/>
      <c r="H407" s="2453"/>
      <c r="I407" s="2455"/>
    </row>
    <row r="408" spans="1:9">
      <c r="A408" s="1388">
        <v>30</v>
      </c>
      <c r="B408" s="2452"/>
      <c r="C408" s="2456"/>
      <c r="D408" s="2453"/>
      <c r="E408" s="2453"/>
      <c r="F408" s="2453"/>
      <c r="G408" s="2459"/>
      <c r="H408" s="2453"/>
      <c r="I408" s="2455"/>
    </row>
    <row r="409" spans="1:9">
      <c r="A409" s="1388">
        <v>31</v>
      </c>
      <c r="B409" s="2452"/>
      <c r="C409" s="2456"/>
      <c r="D409" s="2453"/>
      <c r="E409" s="2453"/>
      <c r="F409" s="2453"/>
      <c r="G409" s="2458"/>
      <c r="H409" s="2453"/>
      <c r="I409" s="2455"/>
    </row>
    <row r="410" spans="1:9">
      <c r="A410" s="1388">
        <v>32</v>
      </c>
      <c r="B410" s="2462"/>
      <c r="C410" s="2456"/>
      <c r="D410" s="2453"/>
      <c r="E410" s="2453"/>
      <c r="F410" s="2453"/>
      <c r="G410" s="2454"/>
      <c r="H410" s="2453"/>
      <c r="I410" s="2455"/>
    </row>
    <row r="411" spans="1:9">
      <c r="A411" s="1388">
        <v>33</v>
      </c>
      <c r="B411" s="2452"/>
      <c r="C411" s="2453"/>
      <c r="D411" s="2453"/>
      <c r="E411" s="2453"/>
      <c r="F411" s="2453"/>
      <c r="G411" s="2454"/>
      <c r="H411" s="2453"/>
      <c r="I411" s="2455"/>
    </row>
    <row r="412" spans="1:9">
      <c r="A412" s="1388">
        <v>34</v>
      </c>
      <c r="B412" s="2452" t="s">
        <v>2019</v>
      </c>
      <c r="C412" s="2456">
        <f>[1]Summary!E$30</f>
        <v>730392</v>
      </c>
      <c r="D412" s="2453"/>
      <c r="E412" s="2453"/>
      <c r="F412" s="2453"/>
      <c r="G412" s="2454"/>
      <c r="H412" s="2453"/>
      <c r="I412" s="2455"/>
    </row>
    <row r="413" spans="1:9">
      <c r="A413" s="1388">
        <v>35</v>
      </c>
      <c r="B413" s="2452" t="s">
        <v>2020</v>
      </c>
      <c r="C413" s="2463"/>
      <c r="D413" s="2453"/>
      <c r="E413" s="2453"/>
      <c r="F413" s="2453"/>
      <c r="G413" s="2454"/>
      <c r="H413" s="2453"/>
      <c r="I413" s="2455"/>
    </row>
    <row r="414" spans="1:9" ht="15.75" thickBot="1">
      <c r="A414" s="1404">
        <v>36</v>
      </c>
      <c r="B414" s="2464" t="s">
        <v>2021</v>
      </c>
      <c r="C414" s="2465">
        <f>[1]Summary!E$30</f>
        <v>730392</v>
      </c>
      <c r="D414" s="2466"/>
      <c r="E414" s="2466"/>
      <c r="F414" s="2466"/>
      <c r="G414" s="2467"/>
      <c r="H414" s="2466"/>
      <c r="I414" s="2468"/>
    </row>
    <row r="415" spans="1:9">
      <c r="A415" s="13" t="s">
        <v>2996</v>
      </c>
      <c r="B415" s="229"/>
      <c r="C415" s="229"/>
      <c r="D415" s="229"/>
      <c r="E415" s="229"/>
      <c r="F415" s="229"/>
      <c r="G415" s="229"/>
      <c r="H415" s="229"/>
      <c r="I415" t="s">
        <v>2022</v>
      </c>
    </row>
    <row r="416" spans="1:9">
      <c r="A416" s="13" t="s">
        <v>4531</v>
      </c>
      <c r="B416" s="13"/>
      <c r="C416" s="13"/>
      <c r="D416" s="13"/>
      <c r="E416" s="13"/>
      <c r="F416" s="13"/>
      <c r="G416" s="13"/>
      <c r="H416" s="13"/>
      <c r="I416" s="13"/>
    </row>
    <row r="421" spans="1:9" ht="15.75" thickBot="1">
      <c r="A421" t="str">
        <f>+A361</f>
        <v>Annual Report of New York American Water Company, Inc.  Service Area 2</v>
      </c>
      <c r="B421" s="229"/>
      <c r="C421" s="229"/>
      <c r="D421" s="229"/>
      <c r="E421" s="229"/>
      <c r="F421" s="229"/>
      <c r="G421" s="229"/>
      <c r="H421" s="2605" t="str">
        <f>"Year Ended December 31, "&amp;[1]Summary!$A$3</f>
        <v>Year Ended December 31, 2018</v>
      </c>
      <c r="I421" s="2605"/>
    </row>
    <row r="422" spans="1:9">
      <c r="A422" s="823"/>
      <c r="B422" s="824"/>
      <c r="C422" s="824"/>
      <c r="D422" s="824"/>
      <c r="E422" s="824"/>
      <c r="F422" s="824"/>
      <c r="G422" s="824"/>
      <c r="H422" s="824"/>
      <c r="I422" s="825"/>
    </row>
    <row r="423" spans="1:9" ht="15.75">
      <c r="A423" s="1381" t="s">
        <v>1487</v>
      </c>
      <c r="B423" s="967"/>
      <c r="C423" s="967"/>
      <c r="D423" s="13"/>
      <c r="E423" s="969"/>
      <c r="F423" s="967"/>
      <c r="G423" s="967"/>
      <c r="H423" s="967"/>
      <c r="I423" s="826"/>
    </row>
    <row r="424" spans="1:9" ht="15.75">
      <c r="A424" s="1120"/>
      <c r="B424" s="1401"/>
      <c r="C424" s="1401"/>
      <c r="D424" s="589"/>
      <c r="E424" s="1421"/>
      <c r="F424" s="1401"/>
      <c r="G424" s="1401"/>
      <c r="H424" s="1401"/>
      <c r="I424" s="1403"/>
    </row>
    <row r="425" spans="1:9">
      <c r="A425" s="1118"/>
      <c r="B425" s="936"/>
      <c r="C425" s="936"/>
      <c r="D425" s="936"/>
      <c r="E425" s="936"/>
      <c r="F425" s="936"/>
      <c r="G425" s="936"/>
      <c r="H425" s="936"/>
      <c r="I425" s="827"/>
    </row>
    <row r="426" spans="1:9">
      <c r="A426" s="1118" t="s">
        <v>2932</v>
      </c>
      <c r="B426" s="936"/>
      <c r="C426" s="936"/>
      <c r="D426" s="936"/>
      <c r="E426" s="936"/>
      <c r="F426" s="936"/>
      <c r="G426" s="936"/>
      <c r="H426" s="936"/>
      <c r="I426" s="827"/>
    </row>
    <row r="427" spans="1:9">
      <c r="A427" s="1118" t="s">
        <v>2933</v>
      </c>
      <c r="B427" s="936"/>
      <c r="C427" s="936"/>
      <c r="D427" s="936"/>
      <c r="E427" s="936"/>
      <c r="F427" s="936"/>
      <c r="G427" s="936"/>
      <c r="H427" s="936"/>
      <c r="I427" s="827"/>
    </row>
    <row r="428" spans="1:9">
      <c r="A428" s="1118"/>
      <c r="B428" s="936"/>
      <c r="C428" s="936"/>
      <c r="D428" s="936"/>
      <c r="E428" s="936"/>
      <c r="F428" s="936"/>
      <c r="G428" s="936"/>
      <c r="H428" s="936"/>
      <c r="I428" s="827"/>
    </row>
    <row r="429" spans="1:9">
      <c r="A429" s="1383"/>
      <c r="B429" s="1384"/>
      <c r="C429" s="1384"/>
      <c r="D429" s="1384"/>
      <c r="E429" s="1384"/>
      <c r="F429" s="1384"/>
      <c r="G429" s="1384"/>
      <c r="H429" s="1384"/>
      <c r="I429" s="833"/>
    </row>
    <row r="430" spans="1:9">
      <c r="A430" s="1388"/>
      <c r="B430" s="1389" t="s">
        <v>343</v>
      </c>
      <c r="C430" s="858" t="s">
        <v>2694</v>
      </c>
      <c r="D430" s="1389" t="s">
        <v>339</v>
      </c>
      <c r="E430" s="1389" t="s">
        <v>2934</v>
      </c>
      <c r="F430" s="1389" t="s">
        <v>338</v>
      </c>
      <c r="G430" s="1389" t="s">
        <v>2935</v>
      </c>
      <c r="H430" s="1389" t="s">
        <v>2936</v>
      </c>
      <c r="I430" s="1248" t="s">
        <v>2937</v>
      </c>
    </row>
    <row r="431" spans="1:9">
      <c r="A431" s="1391" t="s">
        <v>830</v>
      </c>
      <c r="B431" s="1389" t="s">
        <v>3611</v>
      </c>
      <c r="C431" s="1389"/>
      <c r="D431" s="1389" t="s">
        <v>2938</v>
      </c>
      <c r="E431" s="1389" t="s">
        <v>2939</v>
      </c>
      <c r="F431" s="1389" t="s">
        <v>2939</v>
      </c>
      <c r="G431" s="1389" t="s">
        <v>2939</v>
      </c>
      <c r="H431" s="1389" t="s">
        <v>2940</v>
      </c>
      <c r="I431" s="1248"/>
    </row>
    <row r="432" spans="1:9">
      <c r="A432" s="1391" t="s">
        <v>834</v>
      </c>
      <c r="B432" s="1389" t="s">
        <v>2941</v>
      </c>
      <c r="C432" s="1389"/>
      <c r="D432" s="1389" t="s">
        <v>2942</v>
      </c>
      <c r="E432" s="1389"/>
      <c r="F432" s="1389" t="s">
        <v>2943</v>
      </c>
      <c r="G432" s="1389" t="s">
        <v>356</v>
      </c>
      <c r="H432" s="1389" t="s">
        <v>2944</v>
      </c>
      <c r="I432" s="827"/>
    </row>
    <row r="433" spans="1:9">
      <c r="A433" s="1391"/>
      <c r="B433" s="1389" t="s">
        <v>3281</v>
      </c>
      <c r="C433" s="1389" t="s">
        <v>310</v>
      </c>
      <c r="D433" s="1389" t="s">
        <v>311</v>
      </c>
      <c r="E433" s="1389" t="s">
        <v>312</v>
      </c>
      <c r="F433" s="1389" t="s">
        <v>3429</v>
      </c>
      <c r="G433" s="1389" t="s">
        <v>3430</v>
      </c>
      <c r="H433" s="1389" t="s">
        <v>3431</v>
      </c>
      <c r="I433" s="1248" t="s">
        <v>3432</v>
      </c>
    </row>
    <row r="434" spans="1:9">
      <c r="A434" s="1392">
        <v>1</v>
      </c>
      <c r="B434" s="2478" t="s">
        <v>4515</v>
      </c>
      <c r="C434" s="2244" t="s">
        <v>4497</v>
      </c>
      <c r="D434" s="2439">
        <v>1969</v>
      </c>
      <c r="E434" s="2439">
        <v>1</v>
      </c>
      <c r="F434" s="2439"/>
      <c r="G434" s="2439"/>
      <c r="H434" s="2439"/>
      <c r="I434" s="2479" t="s">
        <v>4498</v>
      </c>
    </row>
    <row r="435" spans="1:9">
      <c r="A435" s="1388">
        <v>2</v>
      </c>
      <c r="B435" s="2472"/>
      <c r="C435" s="1615" t="s">
        <v>4499</v>
      </c>
      <c r="D435" s="1389">
        <v>1969</v>
      </c>
      <c r="E435" s="1389">
        <v>2</v>
      </c>
      <c r="F435" s="1389"/>
      <c r="G435" s="1389"/>
      <c r="H435" s="1389"/>
      <c r="I435" s="827" t="s">
        <v>14</v>
      </c>
    </row>
    <row r="436" spans="1:9">
      <c r="A436" s="1388">
        <v>3</v>
      </c>
      <c r="B436" s="2472"/>
      <c r="C436" s="1615" t="s">
        <v>4500</v>
      </c>
      <c r="D436" s="1389">
        <v>1969</v>
      </c>
      <c r="E436" s="1389">
        <v>4</v>
      </c>
      <c r="F436" s="1389"/>
      <c r="G436" s="1389"/>
      <c r="H436" s="1389"/>
      <c r="I436" s="2480" t="s">
        <v>4498</v>
      </c>
    </row>
    <row r="437" spans="1:9">
      <c r="A437" s="1388">
        <v>4</v>
      </c>
      <c r="B437" s="2472"/>
      <c r="C437" s="1615" t="s">
        <v>4501</v>
      </c>
      <c r="D437" s="1389">
        <v>1969</v>
      </c>
      <c r="E437" s="1389">
        <v>2</v>
      </c>
      <c r="F437" s="1389"/>
      <c r="G437" s="1389"/>
      <c r="H437" s="1389"/>
      <c r="I437" s="827" t="s">
        <v>14</v>
      </c>
    </row>
    <row r="438" spans="1:9">
      <c r="A438" s="1388">
        <v>5</v>
      </c>
      <c r="B438" s="2472"/>
      <c r="C438" s="1615" t="s">
        <v>4502</v>
      </c>
      <c r="D438" s="1389">
        <v>1969</v>
      </c>
      <c r="E438" s="1389">
        <v>2</v>
      </c>
      <c r="F438" s="1389"/>
      <c r="G438" s="1389"/>
      <c r="H438" s="1389"/>
      <c r="I438" s="2480" t="s">
        <v>4498</v>
      </c>
    </row>
    <row r="439" spans="1:9">
      <c r="A439" s="1388">
        <v>6</v>
      </c>
      <c r="B439" s="2472"/>
      <c r="C439" s="1615" t="s">
        <v>4503</v>
      </c>
      <c r="D439" s="1389">
        <v>1969</v>
      </c>
      <c r="E439" s="1389">
        <v>2</v>
      </c>
      <c r="F439" s="1389"/>
      <c r="G439" s="1389"/>
      <c r="H439" s="1389"/>
      <c r="I439" s="827" t="s">
        <v>14</v>
      </c>
    </row>
    <row r="440" spans="1:9">
      <c r="A440" s="1388">
        <v>7</v>
      </c>
      <c r="B440" s="2472"/>
      <c r="C440" s="1615"/>
      <c r="D440" s="1389"/>
      <c r="E440" s="1389"/>
      <c r="F440" s="1389"/>
      <c r="G440" s="1389"/>
      <c r="H440" s="1389"/>
      <c r="I440" s="827"/>
    </row>
    <row r="441" spans="1:9">
      <c r="A441" s="1388">
        <v>8</v>
      </c>
      <c r="B441" s="2472"/>
      <c r="C441" s="1615"/>
      <c r="D441" s="1389"/>
      <c r="E441" s="1389"/>
      <c r="F441" s="1389"/>
      <c r="G441" s="1389"/>
      <c r="H441" s="1389"/>
      <c r="I441" s="827"/>
    </row>
    <row r="442" spans="1:9">
      <c r="A442" s="1388">
        <v>9</v>
      </c>
      <c r="B442" s="2473"/>
      <c r="C442" s="2446"/>
      <c r="D442" s="1396"/>
      <c r="E442" s="1396"/>
      <c r="F442" s="1396"/>
      <c r="G442" s="1396"/>
      <c r="H442" s="1396"/>
      <c r="I442" s="830"/>
    </row>
    <row r="443" spans="1:9">
      <c r="A443" s="1422">
        <v>10</v>
      </c>
      <c r="B443" s="1399" t="s">
        <v>2945</v>
      </c>
      <c r="C443" s="1400"/>
      <c r="D443" s="1400"/>
      <c r="E443" s="1400"/>
      <c r="F443" s="1400"/>
      <c r="G443" s="1400"/>
      <c r="H443" s="1400"/>
      <c r="I443" s="1423"/>
    </row>
    <row r="444" spans="1:9">
      <c r="A444" s="1424"/>
      <c r="B444" s="563" t="s">
        <v>2946</v>
      </c>
      <c r="C444" s="1399"/>
      <c r="D444" s="1399"/>
      <c r="E444" s="1399"/>
      <c r="F444" s="1399"/>
      <c r="G444" s="1399"/>
      <c r="H444" s="1399"/>
      <c r="I444" s="1423"/>
    </row>
    <row r="445" spans="1:9">
      <c r="A445" s="1425"/>
      <c r="B445" s="13"/>
      <c r="C445" s="13"/>
      <c r="D445" s="13"/>
      <c r="E445" s="13"/>
      <c r="F445" s="13"/>
      <c r="G445" s="13"/>
      <c r="H445" s="13"/>
      <c r="I445" s="578"/>
    </row>
    <row r="446" spans="1:9" ht="15.75">
      <c r="A446" s="1426" t="s">
        <v>2947</v>
      </c>
      <c r="B446" s="13"/>
      <c r="C446" s="13"/>
      <c r="D446" s="13"/>
      <c r="E446" s="13"/>
      <c r="F446" s="13"/>
      <c r="G446" s="13"/>
      <c r="H446" s="13"/>
      <c r="I446" s="578"/>
    </row>
    <row r="447" spans="1:9">
      <c r="A447" s="1427"/>
      <c r="B447" s="229"/>
      <c r="C447" s="229"/>
      <c r="D447" s="229"/>
      <c r="E447" s="229"/>
      <c r="F447" s="229"/>
      <c r="G447" s="229"/>
      <c r="H447" s="229"/>
      <c r="I447" s="561"/>
    </row>
    <row r="448" spans="1:9">
      <c r="A448" s="1427"/>
      <c r="B448" s="229" t="s">
        <v>2948</v>
      </c>
      <c r="C448" s="229"/>
      <c r="D448" s="229"/>
      <c r="E448" s="229" t="s">
        <v>2949</v>
      </c>
      <c r="F448" s="229"/>
      <c r="G448" s="229"/>
      <c r="H448" s="229"/>
      <c r="I448" s="561"/>
    </row>
    <row r="449" spans="1:9">
      <c r="A449" s="1427"/>
      <c r="B449" s="229" t="s">
        <v>2950</v>
      </c>
      <c r="C449" s="229"/>
      <c r="D449" s="229"/>
      <c r="E449" s="229"/>
      <c r="F449" s="229"/>
      <c r="G449" s="229"/>
      <c r="H449" s="229"/>
      <c r="I449" s="561"/>
    </row>
    <row r="450" spans="1:9">
      <c r="A450" s="1427"/>
      <c r="B450" s="229"/>
      <c r="C450" s="229"/>
      <c r="D450" s="229"/>
      <c r="E450" s="229" t="s">
        <v>2951</v>
      </c>
      <c r="F450" s="229"/>
      <c r="G450" s="229"/>
      <c r="H450" s="229"/>
      <c r="I450" s="561"/>
    </row>
    <row r="451" spans="1:9">
      <c r="A451" s="1427"/>
      <c r="B451" s="229" t="s">
        <v>2952</v>
      </c>
      <c r="C451" s="229"/>
      <c r="D451" s="229"/>
      <c r="E451" s="229" t="s">
        <v>2953</v>
      </c>
      <c r="F451" s="229"/>
      <c r="G451" s="229"/>
      <c r="H451" s="229"/>
      <c r="I451" s="561"/>
    </row>
    <row r="452" spans="1:9">
      <c r="A452" s="1427"/>
      <c r="B452" s="229" t="s">
        <v>2954</v>
      </c>
      <c r="C452" s="229"/>
      <c r="D452" s="229"/>
      <c r="E452" s="229"/>
      <c r="F452" s="229"/>
      <c r="G452" s="229"/>
      <c r="H452" s="229"/>
      <c r="I452" s="561"/>
    </row>
    <row r="453" spans="1:9">
      <c r="A453" s="1427"/>
      <c r="B453" s="229"/>
      <c r="C453" s="229"/>
      <c r="D453" s="229"/>
      <c r="E453" s="229" t="s">
        <v>2955</v>
      </c>
      <c r="F453" s="229"/>
      <c r="G453" s="229"/>
      <c r="H453" s="229"/>
      <c r="I453" s="561"/>
    </row>
    <row r="454" spans="1:9">
      <c r="A454" s="1427"/>
      <c r="B454" s="229" t="s">
        <v>2956</v>
      </c>
      <c r="C454" s="229"/>
      <c r="D454" s="229"/>
      <c r="E454" s="229" t="s">
        <v>2957</v>
      </c>
      <c r="F454" s="229"/>
      <c r="G454" s="229"/>
      <c r="H454" s="229"/>
      <c r="I454" s="561"/>
    </row>
    <row r="455" spans="1:9">
      <c r="A455" s="1118"/>
      <c r="B455" s="1428"/>
      <c r="C455" s="966"/>
      <c r="D455" s="966"/>
      <c r="E455" s="966"/>
      <c r="F455" s="966"/>
      <c r="G455" s="966"/>
      <c r="H455" s="966"/>
      <c r="I455" s="1248"/>
    </row>
    <row r="456" spans="1:9">
      <c r="A456" s="1383"/>
      <c r="B456" s="1384"/>
      <c r="C456" s="2439"/>
      <c r="D456" s="1429"/>
      <c r="E456" s="1430" t="s">
        <v>2958</v>
      </c>
      <c r="F456" s="1398"/>
      <c r="G456" s="1429"/>
      <c r="H456" s="1384"/>
      <c r="I456" s="833"/>
    </row>
    <row r="457" spans="1:9">
      <c r="A457" s="1391" t="s">
        <v>830</v>
      </c>
      <c r="B457" s="1389" t="s">
        <v>2959</v>
      </c>
      <c r="C457" s="1389" t="s">
        <v>2960</v>
      </c>
      <c r="D457" s="1389"/>
      <c r="E457" s="1389"/>
      <c r="F457" s="1389"/>
      <c r="G457" s="966"/>
      <c r="H457" s="1389"/>
      <c r="I457" s="827"/>
    </row>
    <row r="458" spans="1:9">
      <c r="A458" s="1391" t="s">
        <v>834</v>
      </c>
      <c r="B458" s="932"/>
      <c r="C458" s="1389" t="s">
        <v>2961</v>
      </c>
      <c r="D458" s="1389" t="s">
        <v>349</v>
      </c>
      <c r="E458" s="1389" t="s">
        <v>2962</v>
      </c>
      <c r="F458" s="1389" t="s">
        <v>2963</v>
      </c>
      <c r="G458" s="967" t="s">
        <v>2964</v>
      </c>
      <c r="H458" s="1431"/>
      <c r="I458" s="2437" t="s">
        <v>3280</v>
      </c>
    </row>
    <row r="459" spans="1:9">
      <c r="A459" s="1388"/>
      <c r="B459" s="932"/>
      <c r="C459" s="1389"/>
      <c r="D459" s="1389"/>
      <c r="E459" s="1389"/>
      <c r="F459" s="1389"/>
      <c r="G459" s="967"/>
      <c r="H459" s="1431"/>
      <c r="I459" s="561"/>
    </row>
    <row r="460" spans="1:9">
      <c r="A460" s="1388"/>
      <c r="B460" s="1389" t="s">
        <v>3281</v>
      </c>
      <c r="C460" s="1389" t="s">
        <v>3282</v>
      </c>
      <c r="D460" s="1389" t="s">
        <v>3283</v>
      </c>
      <c r="E460" s="1389" t="s">
        <v>3284</v>
      </c>
      <c r="F460" s="1389" t="s">
        <v>3429</v>
      </c>
      <c r="G460" s="967" t="s">
        <v>3430</v>
      </c>
      <c r="H460" s="1431"/>
      <c r="I460" s="1248" t="s">
        <v>3431</v>
      </c>
    </row>
    <row r="461" spans="1:9">
      <c r="A461" s="1392">
        <v>23</v>
      </c>
      <c r="B461" s="2448" t="s">
        <v>2965</v>
      </c>
      <c r="C461" s="2449"/>
      <c r="D461" s="2449"/>
      <c r="E461" s="2449"/>
      <c r="F461" s="2449"/>
      <c r="G461" s="2450"/>
      <c r="H461" s="2449"/>
      <c r="I461" s="2451"/>
    </row>
    <row r="462" spans="1:9">
      <c r="A462" s="1388">
        <v>24</v>
      </c>
      <c r="B462" s="2452" t="s">
        <v>2966</v>
      </c>
      <c r="C462" s="2453"/>
      <c r="D462" s="2453"/>
      <c r="E462" s="2453"/>
      <c r="F462" s="2453"/>
      <c r="G462" s="2454"/>
      <c r="H462" s="2453"/>
      <c r="I462" s="2455"/>
    </row>
    <row r="463" spans="1:9">
      <c r="A463" s="1388">
        <v>25</v>
      </c>
      <c r="B463" s="2452" t="s">
        <v>123</v>
      </c>
      <c r="C463" s="2456">
        <f>[1]Summary!AA$30</f>
        <v>910498</v>
      </c>
      <c r="D463" s="2457" t="s">
        <v>4504</v>
      </c>
      <c r="E463" s="2457" t="s">
        <v>124</v>
      </c>
      <c r="F463" s="2456">
        <f>[1]Summary!BO$30</f>
        <v>380554.23999999999</v>
      </c>
      <c r="G463" s="2458"/>
      <c r="H463" s="2453"/>
      <c r="I463" s="2455"/>
    </row>
    <row r="464" spans="1:9">
      <c r="A464" s="1388">
        <v>26</v>
      </c>
      <c r="B464" s="2452" t="s">
        <v>4505</v>
      </c>
      <c r="C464" s="2456">
        <f>[1]Summary!AA$30</f>
        <v>910498</v>
      </c>
      <c r="D464" s="2457" t="s">
        <v>4506</v>
      </c>
      <c r="E464" s="2457" t="s">
        <v>124</v>
      </c>
      <c r="F464" s="2456">
        <f>[1]Summary!CM$30</f>
        <v>32091</v>
      </c>
      <c r="G464" s="2459"/>
      <c r="H464" s="2453"/>
      <c r="I464" s="2460"/>
    </row>
    <row r="465" spans="1:9">
      <c r="A465" s="1388">
        <v>27</v>
      </c>
      <c r="B465" s="2452" t="s">
        <v>125</v>
      </c>
      <c r="C465" s="2456">
        <f>[1]Summary!AA$30</f>
        <v>910498</v>
      </c>
      <c r="D465" s="2457" t="s">
        <v>4507</v>
      </c>
      <c r="E465" s="2457" t="s">
        <v>124</v>
      </c>
      <c r="F465" s="2456">
        <f>[1]Summary!CB$30</f>
        <v>138828</v>
      </c>
      <c r="G465" s="2461"/>
      <c r="H465" s="2453"/>
      <c r="I465" s="2455"/>
    </row>
    <row r="466" spans="1:9">
      <c r="A466" s="1388">
        <v>28</v>
      </c>
      <c r="B466" s="2452" t="s">
        <v>4508</v>
      </c>
      <c r="C466" s="2456"/>
      <c r="D466" s="2457"/>
      <c r="E466" s="2457"/>
      <c r="F466" s="2456"/>
      <c r="G466" s="2459"/>
      <c r="H466" s="2453"/>
      <c r="I466" s="2455"/>
    </row>
    <row r="467" spans="1:9">
      <c r="A467" s="1388">
        <v>29</v>
      </c>
      <c r="B467" s="2452" t="s">
        <v>4509</v>
      </c>
      <c r="C467" s="2456"/>
      <c r="D467" s="2457"/>
      <c r="E467" s="2457"/>
      <c r="F467" s="2456"/>
      <c r="G467" s="2461"/>
      <c r="H467" s="2453"/>
      <c r="I467" s="2455"/>
    </row>
    <row r="468" spans="1:9">
      <c r="A468" s="1388">
        <v>30</v>
      </c>
      <c r="B468" s="2452"/>
      <c r="C468" s="2456"/>
      <c r="D468" s="2453"/>
      <c r="E468" s="2453"/>
      <c r="F468" s="2453"/>
      <c r="G468" s="2459"/>
      <c r="H468" s="2453"/>
      <c r="I468" s="2455"/>
    </row>
    <row r="469" spans="1:9">
      <c r="A469" s="1388">
        <v>31</v>
      </c>
      <c r="B469" s="2452"/>
      <c r="C469" s="2456"/>
      <c r="D469" s="2453"/>
      <c r="E469" s="2453"/>
      <c r="F469" s="2453"/>
      <c r="G469" s="2458"/>
      <c r="H469" s="2453"/>
      <c r="I469" s="2455"/>
    </row>
    <row r="470" spans="1:9">
      <c r="A470" s="1388">
        <v>32</v>
      </c>
      <c r="B470" s="2462"/>
      <c r="C470" s="2456"/>
      <c r="D470" s="2453"/>
      <c r="E470" s="2453"/>
      <c r="F470" s="2453"/>
      <c r="G470" s="2454"/>
      <c r="H470" s="2453"/>
      <c r="I470" s="2455"/>
    </row>
    <row r="471" spans="1:9">
      <c r="A471" s="1388">
        <v>33</v>
      </c>
      <c r="B471" s="2452"/>
      <c r="C471" s="2453"/>
      <c r="D471" s="2453"/>
      <c r="E471" s="2453"/>
      <c r="F471" s="2453"/>
      <c r="G471" s="2454"/>
      <c r="H471" s="2453"/>
      <c r="I471" s="2455"/>
    </row>
    <row r="472" spans="1:9">
      <c r="A472" s="1388">
        <v>34</v>
      </c>
      <c r="B472" s="2452" t="s">
        <v>2019</v>
      </c>
      <c r="C472" s="2456">
        <f>[1]Summary!AA$30</f>
        <v>910498</v>
      </c>
      <c r="D472" s="2453"/>
      <c r="E472" s="2453"/>
      <c r="F472" s="2453"/>
      <c r="G472" s="2454"/>
      <c r="H472" s="2453"/>
      <c r="I472" s="2455"/>
    </row>
    <row r="473" spans="1:9">
      <c r="A473" s="1388">
        <v>35</v>
      </c>
      <c r="B473" s="2452" t="s">
        <v>2020</v>
      </c>
      <c r="C473" s="2463"/>
      <c r="D473" s="2453"/>
      <c r="E473" s="2453"/>
      <c r="F473" s="2453"/>
      <c r="G473" s="2454"/>
      <c r="H473" s="2453"/>
      <c r="I473" s="2455"/>
    </row>
    <row r="474" spans="1:9" ht="15.75" thickBot="1">
      <c r="A474" s="1404">
        <v>36</v>
      </c>
      <c r="B474" s="2464" t="s">
        <v>2021</v>
      </c>
      <c r="C474" s="2465">
        <f>[1]Summary!AA$30</f>
        <v>910498</v>
      </c>
      <c r="D474" s="2466"/>
      <c r="E474" s="2466"/>
      <c r="F474" s="2466"/>
      <c r="G474" s="2467"/>
      <c r="H474" s="2466"/>
      <c r="I474" s="2468"/>
    </row>
    <row r="475" spans="1:9">
      <c r="A475" s="13" t="s">
        <v>2996</v>
      </c>
      <c r="B475" s="229"/>
      <c r="C475" s="229"/>
      <c r="D475" s="229"/>
      <c r="E475" s="229"/>
      <c r="F475" s="229"/>
      <c r="G475" s="229"/>
      <c r="H475" s="229"/>
      <c r="I475" t="s">
        <v>2022</v>
      </c>
    </row>
    <row r="476" spans="1:9">
      <c r="A476" s="13" t="s">
        <v>4530</v>
      </c>
      <c r="B476" s="13"/>
      <c r="C476" s="13"/>
      <c r="D476" s="13"/>
      <c r="E476" s="13"/>
      <c r="F476" s="13"/>
      <c r="G476" s="13"/>
      <c r="H476" s="13"/>
      <c r="I476" s="13"/>
    </row>
    <row r="481" spans="1:9" ht="15.75" thickBot="1">
      <c r="A481" t="str">
        <f>+A421</f>
        <v>Annual Report of New York American Water Company, Inc.  Service Area 2</v>
      </c>
      <c r="B481" s="229"/>
      <c r="C481" s="229"/>
      <c r="D481" s="229"/>
      <c r="E481" s="229"/>
      <c r="F481" s="229"/>
      <c r="G481" s="229"/>
      <c r="H481" s="2605" t="str">
        <f>"Year Ended December 31, "&amp;[1]Summary!$A$3</f>
        <v>Year Ended December 31, 2018</v>
      </c>
      <c r="I481" s="2605"/>
    </row>
    <row r="482" spans="1:9">
      <c r="A482" s="823"/>
      <c r="B482" s="824"/>
      <c r="C482" s="824"/>
      <c r="D482" s="824"/>
      <c r="E482" s="824"/>
      <c r="F482" s="824"/>
      <c r="G482" s="824"/>
      <c r="H482" s="824"/>
      <c r="I482" s="825"/>
    </row>
    <row r="483" spans="1:9" ht="15.75">
      <c r="A483" s="1381" t="s">
        <v>1487</v>
      </c>
      <c r="B483" s="967"/>
      <c r="C483" s="967"/>
      <c r="D483" s="13"/>
      <c r="E483" s="969"/>
      <c r="F483" s="967"/>
      <c r="G483" s="967"/>
      <c r="H483" s="967"/>
      <c r="I483" s="826"/>
    </row>
    <row r="484" spans="1:9" ht="15.75">
      <c r="A484" s="1120"/>
      <c r="B484" s="1401"/>
      <c r="C484" s="1401"/>
      <c r="D484" s="589"/>
      <c r="E484" s="1421"/>
      <c r="F484" s="1401"/>
      <c r="G484" s="1401"/>
      <c r="H484" s="1401"/>
      <c r="I484" s="1403"/>
    </row>
    <row r="485" spans="1:9">
      <c r="A485" s="1118"/>
      <c r="B485" s="936"/>
      <c r="C485" s="936"/>
      <c r="D485" s="936"/>
      <c r="E485" s="936"/>
      <c r="F485" s="936"/>
      <c r="G485" s="936"/>
      <c r="H485" s="936"/>
      <c r="I485" s="827"/>
    </row>
    <row r="486" spans="1:9">
      <c r="A486" s="1118" t="s">
        <v>2932</v>
      </c>
      <c r="B486" s="936"/>
      <c r="C486" s="936"/>
      <c r="D486" s="936"/>
      <c r="E486" s="936"/>
      <c r="F486" s="936"/>
      <c r="G486" s="936"/>
      <c r="H486" s="936"/>
      <c r="I486" s="827"/>
    </row>
    <row r="487" spans="1:9">
      <c r="A487" s="1118" t="s">
        <v>2933</v>
      </c>
      <c r="B487" s="936"/>
      <c r="C487" s="936"/>
      <c r="D487" s="936"/>
      <c r="E487" s="936"/>
      <c r="F487" s="936"/>
      <c r="G487" s="936"/>
      <c r="H487" s="936"/>
      <c r="I487" s="827"/>
    </row>
    <row r="488" spans="1:9">
      <c r="A488" s="1118"/>
      <c r="B488" s="936"/>
      <c r="C488" s="936"/>
      <c r="D488" s="936"/>
      <c r="E488" s="936"/>
      <c r="F488" s="936"/>
      <c r="G488" s="936"/>
      <c r="H488" s="936"/>
      <c r="I488" s="827"/>
    </row>
    <row r="489" spans="1:9">
      <c r="A489" s="1383"/>
      <c r="B489" s="1384"/>
      <c r="C489" s="1384"/>
      <c r="D489" s="1384"/>
      <c r="E489" s="1384"/>
      <c r="F489" s="1384"/>
      <c r="G489" s="1384"/>
      <c r="H489" s="1384"/>
      <c r="I489" s="833"/>
    </row>
    <row r="490" spans="1:9">
      <c r="A490" s="1388"/>
      <c r="B490" s="1389" t="s">
        <v>343</v>
      </c>
      <c r="C490" s="858" t="s">
        <v>2694</v>
      </c>
      <c r="D490" s="1389" t="s">
        <v>339</v>
      </c>
      <c r="E490" s="1389" t="s">
        <v>2934</v>
      </c>
      <c r="F490" s="1389" t="s">
        <v>338</v>
      </c>
      <c r="G490" s="1389" t="s">
        <v>2935</v>
      </c>
      <c r="H490" s="1389" t="s">
        <v>2936</v>
      </c>
      <c r="I490" s="1248" t="s">
        <v>2937</v>
      </c>
    </row>
    <row r="491" spans="1:9">
      <c r="A491" s="1391" t="s">
        <v>830</v>
      </c>
      <c r="B491" s="1389" t="s">
        <v>3611</v>
      </c>
      <c r="C491" s="1389"/>
      <c r="D491" s="1389" t="s">
        <v>2938</v>
      </c>
      <c r="E491" s="1389" t="s">
        <v>2939</v>
      </c>
      <c r="F491" s="1389" t="s">
        <v>2939</v>
      </c>
      <c r="G491" s="1389" t="s">
        <v>2939</v>
      </c>
      <c r="H491" s="1389" t="s">
        <v>2940</v>
      </c>
      <c r="I491" s="1248"/>
    </row>
    <row r="492" spans="1:9">
      <c r="A492" s="1391" t="s">
        <v>834</v>
      </c>
      <c r="B492" s="1389" t="s">
        <v>2941</v>
      </c>
      <c r="C492" s="1389"/>
      <c r="D492" s="1389" t="s">
        <v>2942</v>
      </c>
      <c r="E492" s="1389"/>
      <c r="F492" s="1389" t="s">
        <v>2943</v>
      </c>
      <c r="G492" s="1389" t="s">
        <v>356</v>
      </c>
      <c r="H492" s="1389" t="s">
        <v>2944</v>
      </c>
      <c r="I492" s="827"/>
    </row>
    <row r="493" spans="1:9">
      <c r="A493" s="1391"/>
      <c r="B493" s="1389" t="s">
        <v>3281</v>
      </c>
      <c r="C493" s="1389" t="s">
        <v>310</v>
      </c>
      <c r="D493" s="1389" t="s">
        <v>311</v>
      </c>
      <c r="E493" s="1389" t="s">
        <v>312</v>
      </c>
      <c r="F493" s="1389" t="s">
        <v>3429</v>
      </c>
      <c r="G493" s="1389" t="s">
        <v>3430</v>
      </c>
      <c r="H493" s="1389" t="s">
        <v>3431</v>
      </c>
      <c r="I493" s="1248" t="s">
        <v>3432</v>
      </c>
    </row>
    <row r="494" spans="1:9">
      <c r="A494" s="1392">
        <v>1</v>
      </c>
      <c r="B494" s="2470" t="s">
        <v>4516</v>
      </c>
      <c r="C494" s="2244" t="s">
        <v>4497</v>
      </c>
      <c r="D494" s="2439">
        <v>1969</v>
      </c>
      <c r="E494" s="2439">
        <v>1</v>
      </c>
      <c r="F494" s="2439"/>
      <c r="G494" s="2439"/>
      <c r="H494" s="2439"/>
      <c r="I494" s="2471" t="s">
        <v>4498</v>
      </c>
    </row>
    <row r="495" spans="1:9">
      <c r="A495" s="1388">
        <v>2</v>
      </c>
      <c r="B495" s="2472"/>
      <c r="C495" s="1615" t="s">
        <v>4499</v>
      </c>
      <c r="D495" s="1389">
        <v>1969</v>
      </c>
      <c r="E495" s="1389">
        <v>1</v>
      </c>
      <c r="F495" s="1389"/>
      <c r="G495" s="1389"/>
      <c r="H495" s="1389"/>
      <c r="I495" s="1248" t="s">
        <v>14</v>
      </c>
    </row>
    <row r="496" spans="1:9">
      <c r="A496" s="1388">
        <v>3</v>
      </c>
      <c r="B496" s="2472"/>
      <c r="C496" s="1615" t="s">
        <v>4500</v>
      </c>
      <c r="D496" s="1389">
        <v>1969</v>
      </c>
      <c r="E496" s="1389">
        <v>2</v>
      </c>
      <c r="F496" s="1389"/>
      <c r="G496" s="1389"/>
      <c r="H496" s="1389"/>
      <c r="I496" s="1612" t="s">
        <v>4498</v>
      </c>
    </row>
    <row r="497" spans="1:9">
      <c r="A497" s="1388">
        <v>4</v>
      </c>
      <c r="B497" s="2472"/>
      <c r="C497" s="1615" t="s">
        <v>4501</v>
      </c>
      <c r="D497" s="1389">
        <v>1969</v>
      </c>
      <c r="E497" s="1389">
        <v>1</v>
      </c>
      <c r="F497" s="1389"/>
      <c r="G497" s="1389"/>
      <c r="H497" s="1389"/>
      <c r="I497" s="1248" t="s">
        <v>14</v>
      </c>
    </row>
    <row r="498" spans="1:9">
      <c r="A498" s="1388">
        <v>5</v>
      </c>
      <c r="B498" s="2472"/>
      <c r="C498" s="1615" t="s">
        <v>4502</v>
      </c>
      <c r="D498" s="1389">
        <v>1969</v>
      </c>
      <c r="E498" s="1389">
        <v>1</v>
      </c>
      <c r="F498" s="1389"/>
      <c r="G498" s="1389"/>
      <c r="H498" s="1389"/>
      <c r="I498" s="1612" t="s">
        <v>4498</v>
      </c>
    </row>
    <row r="499" spans="1:9">
      <c r="A499" s="1388">
        <v>6</v>
      </c>
      <c r="B499" s="2472"/>
      <c r="C499" s="1615" t="s">
        <v>4503</v>
      </c>
      <c r="D499" s="1389">
        <v>1969</v>
      </c>
      <c r="E499" s="1389">
        <v>1</v>
      </c>
      <c r="F499" s="1389"/>
      <c r="G499" s="1389"/>
      <c r="H499" s="1389"/>
      <c r="I499" s="1248" t="s">
        <v>14</v>
      </c>
    </row>
    <row r="500" spans="1:9">
      <c r="A500" s="1388">
        <v>7</v>
      </c>
      <c r="B500" s="2472"/>
      <c r="C500" s="1615"/>
      <c r="D500" s="1389"/>
      <c r="E500" s="1389"/>
      <c r="F500" s="1389"/>
      <c r="G500" s="1389"/>
      <c r="H500" s="1389"/>
      <c r="I500" s="1248"/>
    </row>
    <row r="501" spans="1:9">
      <c r="A501" s="1388">
        <v>8</v>
      </c>
      <c r="B501" s="2472"/>
      <c r="C501" s="1615"/>
      <c r="D501" s="1389"/>
      <c r="E501" s="1389"/>
      <c r="F501" s="1389"/>
      <c r="G501" s="1389"/>
      <c r="H501" s="1389"/>
      <c r="I501" s="1248"/>
    </row>
    <row r="502" spans="1:9">
      <c r="A502" s="1388">
        <v>9</v>
      </c>
      <c r="B502" s="2473"/>
      <c r="C502" s="2446"/>
      <c r="D502" s="1396"/>
      <c r="E502" s="1396"/>
      <c r="F502" s="1396"/>
      <c r="G502" s="1396"/>
      <c r="H502" s="1396"/>
      <c r="I502" s="1235"/>
    </row>
    <row r="503" spans="1:9">
      <c r="A503" s="1422">
        <v>10</v>
      </c>
      <c r="B503" s="1399" t="s">
        <v>2945</v>
      </c>
      <c r="C503" s="1400"/>
      <c r="D503" s="1400"/>
      <c r="E503" s="1400"/>
      <c r="F503" s="1400"/>
      <c r="G503" s="1400"/>
      <c r="H503" s="1400"/>
      <c r="I503" s="1423"/>
    </row>
    <row r="504" spans="1:9">
      <c r="A504" s="1424"/>
      <c r="B504" s="563" t="s">
        <v>2946</v>
      </c>
      <c r="C504" s="1399"/>
      <c r="D504" s="1399"/>
      <c r="E504" s="1399"/>
      <c r="F504" s="1399"/>
      <c r="G504" s="1399"/>
      <c r="H504" s="1399"/>
      <c r="I504" s="1423"/>
    </row>
    <row r="505" spans="1:9">
      <c r="A505" s="1425"/>
      <c r="B505" s="13"/>
      <c r="C505" s="13"/>
      <c r="D505" s="13"/>
      <c r="E505" s="13"/>
      <c r="F505" s="13"/>
      <c r="G505" s="13"/>
      <c r="H505" s="13"/>
      <c r="I505" s="578"/>
    </row>
    <row r="506" spans="1:9" ht="15.75">
      <c r="A506" s="1426" t="s">
        <v>2947</v>
      </c>
      <c r="B506" s="13"/>
      <c r="C506" s="13"/>
      <c r="D506" s="13"/>
      <c r="E506" s="13"/>
      <c r="F506" s="13"/>
      <c r="G506" s="13"/>
      <c r="H506" s="13"/>
      <c r="I506" s="578"/>
    </row>
    <row r="507" spans="1:9">
      <c r="A507" s="1427"/>
      <c r="B507" s="229"/>
      <c r="C507" s="229"/>
      <c r="D507" s="229"/>
      <c r="E507" s="229"/>
      <c r="F507" s="229"/>
      <c r="G507" s="229"/>
      <c r="H507" s="229"/>
      <c r="I507" s="561"/>
    </row>
    <row r="508" spans="1:9">
      <c r="A508" s="1427"/>
      <c r="B508" s="229" t="s">
        <v>2948</v>
      </c>
      <c r="C508" s="229"/>
      <c r="D508" s="229"/>
      <c r="E508" s="229" t="s">
        <v>2949</v>
      </c>
      <c r="F508" s="229"/>
      <c r="G508" s="229"/>
      <c r="H508" s="229"/>
      <c r="I508" s="561"/>
    </row>
    <row r="509" spans="1:9">
      <c r="A509" s="1427"/>
      <c r="B509" s="229" t="s">
        <v>2950</v>
      </c>
      <c r="C509" s="229"/>
      <c r="D509" s="229"/>
      <c r="E509" s="229"/>
      <c r="F509" s="229"/>
      <c r="G509" s="229"/>
      <c r="H509" s="229"/>
      <c r="I509" s="561"/>
    </row>
    <row r="510" spans="1:9">
      <c r="A510" s="1427"/>
      <c r="B510" s="229"/>
      <c r="C510" s="229"/>
      <c r="D510" s="229"/>
      <c r="E510" s="229" t="s">
        <v>2951</v>
      </c>
      <c r="F510" s="229"/>
      <c r="G510" s="229"/>
      <c r="H510" s="229"/>
      <c r="I510" s="561"/>
    </row>
    <row r="511" spans="1:9">
      <c r="A511" s="1427"/>
      <c r="B511" s="229" t="s">
        <v>2952</v>
      </c>
      <c r="C511" s="229"/>
      <c r="D511" s="229"/>
      <c r="E511" s="229" t="s">
        <v>2953</v>
      </c>
      <c r="F511" s="229"/>
      <c r="G511" s="229"/>
      <c r="H511" s="229"/>
      <c r="I511" s="561"/>
    </row>
    <row r="512" spans="1:9">
      <c r="A512" s="1427"/>
      <c r="B512" s="229" t="s">
        <v>2954</v>
      </c>
      <c r="C512" s="229"/>
      <c r="D512" s="229"/>
      <c r="E512" s="229"/>
      <c r="F512" s="229"/>
      <c r="G512" s="229"/>
      <c r="H512" s="229"/>
      <c r="I512" s="561"/>
    </row>
    <row r="513" spans="1:9">
      <c r="A513" s="1427"/>
      <c r="B513" s="229"/>
      <c r="C513" s="229"/>
      <c r="D513" s="229"/>
      <c r="E513" s="229" t="s">
        <v>2955</v>
      </c>
      <c r="F513" s="229"/>
      <c r="G513" s="229"/>
      <c r="H513" s="229"/>
      <c r="I513" s="561"/>
    </row>
    <row r="514" spans="1:9">
      <c r="A514" s="1427"/>
      <c r="B514" s="229" t="s">
        <v>2956</v>
      </c>
      <c r="C514" s="229"/>
      <c r="D514" s="229"/>
      <c r="E514" s="229" t="s">
        <v>2957</v>
      </c>
      <c r="F514" s="229"/>
      <c r="G514" s="229"/>
      <c r="H514" s="229"/>
      <c r="I514" s="561"/>
    </row>
    <row r="515" spans="1:9">
      <c r="A515" s="1118"/>
      <c r="B515" s="1428"/>
      <c r="C515" s="966"/>
      <c r="D515" s="966"/>
      <c r="E515" s="966"/>
      <c r="F515" s="966"/>
      <c r="G515" s="966"/>
      <c r="H515" s="966"/>
      <c r="I515" s="1248"/>
    </row>
    <row r="516" spans="1:9">
      <c r="A516" s="1383"/>
      <c r="B516" s="1384"/>
      <c r="C516" s="2439"/>
      <c r="D516" s="1429"/>
      <c r="E516" s="1430" t="s">
        <v>2958</v>
      </c>
      <c r="F516" s="1398"/>
      <c r="G516" s="1429"/>
      <c r="H516" s="1384"/>
      <c r="I516" s="833"/>
    </row>
    <row r="517" spans="1:9">
      <c r="A517" s="1391" t="s">
        <v>830</v>
      </c>
      <c r="B517" s="1389" t="s">
        <v>2959</v>
      </c>
      <c r="C517" s="1389" t="s">
        <v>2960</v>
      </c>
      <c r="D517" s="1389"/>
      <c r="E517" s="1389"/>
      <c r="F517" s="1389"/>
      <c r="G517" s="966"/>
      <c r="H517" s="1389"/>
      <c r="I517" s="827"/>
    </row>
    <row r="518" spans="1:9">
      <c r="A518" s="1391" t="s">
        <v>834</v>
      </c>
      <c r="B518" s="932"/>
      <c r="C518" s="1389" t="s">
        <v>2961</v>
      </c>
      <c r="D518" s="1389" t="s">
        <v>349</v>
      </c>
      <c r="E518" s="1389" t="s">
        <v>2962</v>
      </c>
      <c r="F518" s="1389" t="s">
        <v>2963</v>
      </c>
      <c r="G518" s="967" t="s">
        <v>2964</v>
      </c>
      <c r="H518" s="1431"/>
      <c r="I518" s="2437" t="s">
        <v>3280</v>
      </c>
    </row>
    <row r="519" spans="1:9">
      <c r="A519" s="1388"/>
      <c r="B519" s="932"/>
      <c r="C519" s="1389"/>
      <c r="D519" s="1389"/>
      <c r="E519" s="1389"/>
      <c r="F519" s="1389"/>
      <c r="G519" s="967"/>
      <c r="H519" s="1431"/>
      <c r="I519" s="561"/>
    </row>
    <row r="520" spans="1:9">
      <c r="A520" s="1388"/>
      <c r="B520" s="1389" t="s">
        <v>3281</v>
      </c>
      <c r="C520" s="1389" t="s">
        <v>3282</v>
      </c>
      <c r="D520" s="1389" t="s">
        <v>3283</v>
      </c>
      <c r="E520" s="1389" t="s">
        <v>3284</v>
      </c>
      <c r="F520" s="1389" t="s">
        <v>3429</v>
      </c>
      <c r="G520" s="967" t="s">
        <v>3430</v>
      </c>
      <c r="H520" s="1431"/>
      <c r="I520" s="1248" t="s">
        <v>3431</v>
      </c>
    </row>
    <row r="521" spans="1:9">
      <c r="A521" s="1392">
        <v>23</v>
      </c>
      <c r="B521" s="2448" t="s">
        <v>2965</v>
      </c>
      <c r="C521" s="2449"/>
      <c r="D521" s="2449"/>
      <c r="E521" s="2449"/>
      <c r="F521" s="2449"/>
      <c r="G521" s="2450"/>
      <c r="H521" s="2449"/>
      <c r="I521" s="2451"/>
    </row>
    <row r="522" spans="1:9">
      <c r="A522" s="1388">
        <v>24</v>
      </c>
      <c r="B522" s="2452" t="s">
        <v>2966</v>
      </c>
      <c r="C522" s="2453"/>
      <c r="D522" s="2453"/>
      <c r="E522" s="2453"/>
      <c r="F522" s="2453"/>
      <c r="G522" s="2454"/>
      <c r="H522" s="2453"/>
      <c r="I522" s="2455"/>
    </row>
    <row r="523" spans="1:9">
      <c r="A523" s="1388">
        <v>25</v>
      </c>
      <c r="B523" s="2452" t="s">
        <v>123</v>
      </c>
      <c r="C523" s="2456">
        <f>[1]Summary!AB$30</f>
        <v>94846</v>
      </c>
      <c r="D523" s="2457" t="s">
        <v>4504</v>
      </c>
      <c r="E523" s="2457" t="s">
        <v>124</v>
      </c>
      <c r="F523" s="2456">
        <f>[1]Summary!BP$30</f>
        <v>47671.360000000001</v>
      </c>
      <c r="G523" s="2458"/>
      <c r="H523" s="2453"/>
      <c r="I523" s="2455"/>
    </row>
    <row r="524" spans="1:9">
      <c r="A524" s="1388">
        <v>26</v>
      </c>
      <c r="B524" s="2452" t="s">
        <v>4505</v>
      </c>
      <c r="C524" s="2456">
        <f>[1]Summary!AB$30</f>
        <v>94846</v>
      </c>
      <c r="D524" s="2457" t="s">
        <v>4506</v>
      </c>
      <c r="E524" s="2457" t="s">
        <v>124</v>
      </c>
      <c r="F524" s="2456">
        <f>[1]Summary!CN$30</f>
        <v>6555</v>
      </c>
      <c r="G524" s="2459"/>
      <c r="H524" s="2453"/>
      <c r="I524" s="2460"/>
    </row>
    <row r="525" spans="1:9">
      <c r="A525" s="1388">
        <v>27</v>
      </c>
      <c r="B525" s="2452" t="s">
        <v>125</v>
      </c>
      <c r="C525" s="2456">
        <f>[1]Summary!AB$30</f>
        <v>94846</v>
      </c>
      <c r="D525" s="2457" t="s">
        <v>4507</v>
      </c>
      <c r="E525" s="2457" t="s">
        <v>124</v>
      </c>
      <c r="F525" s="2456">
        <f>[1]Summary!CC$30</f>
        <v>20673.3</v>
      </c>
      <c r="G525" s="2461"/>
      <c r="H525" s="2453"/>
      <c r="I525" s="2455"/>
    </row>
    <row r="526" spans="1:9">
      <c r="A526" s="1388">
        <v>28</v>
      </c>
      <c r="B526" s="2452" t="s">
        <v>4508</v>
      </c>
      <c r="C526" s="2456" t="s">
        <v>4517</v>
      </c>
      <c r="D526" s="2457"/>
      <c r="E526" s="2457"/>
      <c r="F526" s="2456"/>
      <c r="G526" s="2459"/>
      <c r="H526" s="2453"/>
      <c r="I526" s="2455"/>
    </row>
    <row r="527" spans="1:9">
      <c r="A527" s="1388">
        <v>29</v>
      </c>
      <c r="B527" s="2452" t="s">
        <v>4509</v>
      </c>
      <c r="C527" s="2456"/>
      <c r="D527" s="2457"/>
      <c r="E527" s="2457"/>
      <c r="F527" s="2456"/>
      <c r="G527" s="2461"/>
      <c r="H527" s="2453"/>
      <c r="I527" s="2455"/>
    </row>
    <row r="528" spans="1:9">
      <c r="A528" s="1388">
        <v>30</v>
      </c>
      <c r="B528" s="2452"/>
      <c r="C528" s="2456"/>
      <c r="D528" s="2453"/>
      <c r="E528" s="2453"/>
      <c r="F528" s="2453"/>
      <c r="G528" s="2459"/>
      <c r="H528" s="2453"/>
      <c r="I528" s="2455"/>
    </row>
    <row r="529" spans="1:9">
      <c r="A529" s="1388">
        <v>31</v>
      </c>
      <c r="B529" s="2452"/>
      <c r="C529" s="2456"/>
      <c r="D529" s="2453"/>
      <c r="E529" s="2453"/>
      <c r="F529" s="2453"/>
      <c r="G529" s="2458"/>
      <c r="H529" s="2453"/>
      <c r="I529" s="2455"/>
    </row>
    <row r="530" spans="1:9">
      <c r="A530" s="1388">
        <v>32</v>
      </c>
      <c r="B530" s="2462"/>
      <c r="C530" s="2456"/>
      <c r="D530" s="2453"/>
      <c r="E530" s="2453"/>
      <c r="F530" s="2453"/>
      <c r="G530" s="2454"/>
      <c r="H530" s="2453"/>
      <c r="I530" s="2455"/>
    </row>
    <row r="531" spans="1:9">
      <c r="A531" s="1388">
        <v>33</v>
      </c>
      <c r="B531" s="2452"/>
      <c r="C531" s="2453"/>
      <c r="D531" s="2453"/>
      <c r="E531" s="2453"/>
      <c r="F531" s="2453"/>
      <c r="G531" s="2454"/>
      <c r="H531" s="2453"/>
      <c r="I531" s="2455"/>
    </row>
    <row r="532" spans="1:9">
      <c r="A532" s="1388">
        <v>34</v>
      </c>
      <c r="B532" s="2452" t="s">
        <v>2019</v>
      </c>
      <c r="C532" s="2456">
        <f>[1]Summary!AB$30</f>
        <v>94846</v>
      </c>
      <c r="D532" s="2453"/>
      <c r="E532" s="2453"/>
      <c r="F532" s="2453"/>
      <c r="G532" s="2454"/>
      <c r="H532" s="2453"/>
      <c r="I532" s="2455"/>
    </row>
    <row r="533" spans="1:9">
      <c r="A533" s="1388">
        <v>35</v>
      </c>
      <c r="B533" s="2452" t="s">
        <v>2020</v>
      </c>
      <c r="C533" s="2463"/>
      <c r="D533" s="2453"/>
      <c r="E533" s="2453"/>
      <c r="F533" s="2453"/>
      <c r="G533" s="2454"/>
      <c r="H533" s="2453"/>
      <c r="I533" s="2455"/>
    </row>
    <row r="534" spans="1:9" ht="15.75" thickBot="1">
      <c r="A534" s="1404">
        <v>36</v>
      </c>
      <c r="B534" s="2464" t="s">
        <v>2021</v>
      </c>
      <c r="C534" s="2465">
        <f>[1]Summary!AB$30</f>
        <v>94846</v>
      </c>
      <c r="D534" s="2466"/>
      <c r="E534" s="2466"/>
      <c r="F534" s="2466"/>
      <c r="G534" s="2467"/>
      <c r="H534" s="2466"/>
      <c r="I534" s="2468"/>
    </row>
    <row r="535" spans="1:9">
      <c r="A535" s="13" t="s">
        <v>2996</v>
      </c>
      <c r="B535" s="229"/>
      <c r="C535" s="229"/>
      <c r="D535" s="229"/>
      <c r="E535" s="229"/>
      <c r="F535" s="229"/>
      <c r="G535" s="229"/>
      <c r="H535" s="229"/>
      <c r="I535" t="s">
        <v>2022</v>
      </c>
    </row>
    <row r="536" spans="1:9">
      <c r="A536" s="13" t="s">
        <v>4529</v>
      </c>
      <c r="B536" s="13"/>
      <c r="C536" s="13"/>
      <c r="D536" s="13"/>
      <c r="E536" s="13"/>
      <c r="F536" s="13"/>
      <c r="G536" s="13"/>
      <c r="H536" s="13"/>
      <c r="I536" s="13"/>
    </row>
    <row r="538" spans="1:9" ht="15.75" thickBot="1">
      <c r="A538" t="str">
        <f>+A1</f>
        <v>Annual Report of New York American Water Company, Inc.  Service Area 2</v>
      </c>
      <c r="B538" s="1731"/>
      <c r="C538" s="1731"/>
      <c r="D538" s="1731"/>
      <c r="E538" s="1731"/>
      <c r="F538" s="1731"/>
      <c r="G538" s="2606" t="s">
        <v>4518</v>
      </c>
      <c r="H538" s="2606"/>
      <c r="I538" s="2606"/>
    </row>
    <row r="539" spans="1:9">
      <c r="A539" s="2481"/>
      <c r="B539" s="2482"/>
      <c r="C539" s="2482"/>
      <c r="D539" s="2482"/>
      <c r="E539" s="2482"/>
      <c r="F539" s="2482"/>
      <c r="G539" s="2482"/>
      <c r="H539" s="2482"/>
      <c r="I539" s="2483"/>
    </row>
    <row r="540" spans="1:9" ht="15.75">
      <c r="A540" s="2484" t="s">
        <v>1487</v>
      </c>
      <c r="B540" s="2485"/>
      <c r="C540" s="2485"/>
      <c r="D540" s="2486"/>
      <c r="E540" s="2487"/>
      <c r="F540" s="2485"/>
      <c r="G540" s="2485"/>
      <c r="H540" s="2485"/>
      <c r="I540" s="2488"/>
    </row>
    <row r="541" spans="1:9" ht="15.75">
      <c r="A541" s="2489"/>
      <c r="B541" s="2490"/>
      <c r="C541" s="2490"/>
      <c r="D541" s="2491"/>
      <c r="E541" s="2492"/>
      <c r="F541" s="2490"/>
      <c r="G541" s="2490"/>
      <c r="H541" s="2490"/>
      <c r="I541" s="2493"/>
    </row>
    <row r="542" spans="1:9">
      <c r="A542" s="2494"/>
      <c r="B542" s="1891"/>
      <c r="C542" s="1891"/>
      <c r="D542" s="1891"/>
      <c r="E542" s="1891"/>
      <c r="F542" s="1891"/>
      <c r="G542" s="1891"/>
      <c r="H542" s="1891"/>
      <c r="I542" s="2052"/>
    </row>
    <row r="543" spans="1:9">
      <c r="A543" s="2494" t="s">
        <v>2932</v>
      </c>
      <c r="B543" s="1891"/>
      <c r="C543" s="1891"/>
      <c r="D543" s="1891"/>
      <c r="E543" s="1891"/>
      <c r="F543" s="1891"/>
      <c r="G543" s="1891"/>
      <c r="H543" s="1891"/>
      <c r="I543" s="2052"/>
    </row>
    <row r="544" spans="1:9">
      <c r="A544" s="2494" t="s">
        <v>2933</v>
      </c>
      <c r="B544" s="1891"/>
      <c r="C544" s="1891"/>
      <c r="D544" s="1891"/>
      <c r="E544" s="1891"/>
      <c r="F544" s="1891"/>
      <c r="G544" s="1891"/>
      <c r="H544" s="1891"/>
      <c r="I544" s="2052"/>
    </row>
    <row r="545" spans="1:9">
      <c r="A545" s="2494"/>
      <c r="B545" s="1891"/>
      <c r="C545" s="1891"/>
      <c r="D545" s="1891"/>
      <c r="E545" s="1891"/>
      <c r="F545" s="1891"/>
      <c r="G545" s="1891"/>
      <c r="H545" s="1891"/>
      <c r="I545" s="2052"/>
    </row>
    <row r="546" spans="1:9">
      <c r="A546" s="2495"/>
      <c r="B546" s="2228"/>
      <c r="C546" s="2228"/>
      <c r="D546" s="2228"/>
      <c r="E546" s="2228"/>
      <c r="F546" s="2228"/>
      <c r="G546" s="2228"/>
      <c r="H546" s="2228"/>
      <c r="I546" s="2496"/>
    </row>
    <row r="547" spans="1:9">
      <c r="A547" s="1834"/>
      <c r="B547" s="1647" t="s">
        <v>343</v>
      </c>
      <c r="C547" s="2497" t="s">
        <v>2694</v>
      </c>
      <c r="D547" s="1647" t="s">
        <v>339</v>
      </c>
      <c r="E547" s="1647" t="s">
        <v>2934</v>
      </c>
      <c r="F547" s="1647" t="s">
        <v>338</v>
      </c>
      <c r="G547" s="1647" t="s">
        <v>2935</v>
      </c>
      <c r="H547" s="1647" t="s">
        <v>2936</v>
      </c>
      <c r="I547" s="2498" t="s">
        <v>2937</v>
      </c>
    </row>
    <row r="548" spans="1:9">
      <c r="A548" s="2499" t="s">
        <v>830</v>
      </c>
      <c r="B548" s="1647" t="s">
        <v>3611</v>
      </c>
      <c r="C548" s="1647"/>
      <c r="D548" s="1647" t="s">
        <v>2938</v>
      </c>
      <c r="E548" s="1647" t="s">
        <v>2939</v>
      </c>
      <c r="F548" s="1647" t="s">
        <v>2939</v>
      </c>
      <c r="G548" s="1647" t="s">
        <v>2939</v>
      </c>
      <c r="H548" s="1647" t="s">
        <v>2940</v>
      </c>
      <c r="I548" s="2498"/>
    </row>
    <row r="549" spans="1:9">
      <c r="A549" s="2499" t="s">
        <v>834</v>
      </c>
      <c r="B549" s="1647" t="s">
        <v>2941</v>
      </c>
      <c r="C549" s="1647"/>
      <c r="D549" s="1647" t="s">
        <v>2942</v>
      </c>
      <c r="E549" s="1647"/>
      <c r="F549" s="1647" t="s">
        <v>2943</v>
      </c>
      <c r="G549" s="1647" t="s">
        <v>356</v>
      </c>
      <c r="H549" s="1647" t="s">
        <v>2944</v>
      </c>
      <c r="I549" s="2052"/>
    </row>
    <row r="550" spans="1:9">
      <c r="A550" s="2499"/>
      <c r="B550" s="1647" t="s">
        <v>3281</v>
      </c>
      <c r="C550" s="1647" t="s">
        <v>310</v>
      </c>
      <c r="D550" s="1647" t="s">
        <v>311</v>
      </c>
      <c r="E550" s="1647" t="s">
        <v>312</v>
      </c>
      <c r="F550" s="1647" t="s">
        <v>3429</v>
      </c>
      <c r="G550" s="1647" t="s">
        <v>3430</v>
      </c>
      <c r="H550" s="1647" t="s">
        <v>3431</v>
      </c>
      <c r="I550" s="2498" t="s">
        <v>3432</v>
      </c>
    </row>
    <row r="551" spans="1:9">
      <c r="A551" s="2500">
        <v>1</v>
      </c>
      <c r="B551" s="2501" t="s">
        <v>4519</v>
      </c>
      <c r="C551" s="2244" t="s">
        <v>4497</v>
      </c>
      <c r="D551" s="2439"/>
      <c r="E551" s="2439">
        <v>1</v>
      </c>
      <c r="F551" s="2439"/>
      <c r="G551" s="2439"/>
      <c r="H551" s="2439"/>
      <c r="I551" s="2444" t="s">
        <v>4498</v>
      </c>
    </row>
    <row r="552" spans="1:9">
      <c r="A552" s="1834">
        <v>2</v>
      </c>
      <c r="B552" s="2502"/>
      <c r="C552" s="1615" t="s">
        <v>4499</v>
      </c>
      <c r="D552" s="1389"/>
      <c r="E552" s="1389">
        <v>1</v>
      </c>
      <c r="F552" s="1389"/>
      <c r="G552" s="1389"/>
      <c r="H552" s="1389"/>
      <c r="I552" s="1248" t="s">
        <v>14</v>
      </c>
    </row>
    <row r="553" spans="1:9">
      <c r="A553" s="1834">
        <v>3</v>
      </c>
      <c r="B553" s="2503"/>
      <c r="C553" s="1615" t="s">
        <v>4500</v>
      </c>
      <c r="D553" s="1389"/>
      <c r="E553" s="1389">
        <v>1</v>
      </c>
      <c r="F553" s="1389"/>
      <c r="G553" s="1389"/>
      <c r="H553" s="1389"/>
      <c r="I553" s="2445" t="s">
        <v>4498</v>
      </c>
    </row>
    <row r="554" spans="1:9">
      <c r="A554" s="1834">
        <v>4</v>
      </c>
      <c r="B554" s="2503"/>
      <c r="C554" s="1615" t="s">
        <v>4501</v>
      </c>
      <c r="D554" s="1389"/>
      <c r="E554" s="1389">
        <v>1</v>
      </c>
      <c r="F554" s="1389"/>
      <c r="G554" s="1389"/>
      <c r="H554" s="1389"/>
      <c r="I554" s="1248" t="s">
        <v>14</v>
      </c>
    </row>
    <row r="555" spans="1:9">
      <c r="A555" s="1834">
        <v>5</v>
      </c>
      <c r="B555" s="2503"/>
      <c r="C555" s="1615" t="s">
        <v>4502</v>
      </c>
      <c r="D555" s="1389"/>
      <c r="E555" s="1389">
        <v>1</v>
      </c>
      <c r="F555" s="1389"/>
      <c r="G555" s="1389"/>
      <c r="H555" s="1389"/>
      <c r="I555" s="2445" t="s">
        <v>4498</v>
      </c>
    </row>
    <row r="556" spans="1:9">
      <c r="A556" s="1834">
        <v>6</v>
      </c>
      <c r="B556" s="2503"/>
      <c r="C556" s="1615" t="s">
        <v>4503</v>
      </c>
      <c r="D556" s="1389"/>
      <c r="E556" s="1389">
        <v>1</v>
      </c>
      <c r="F556" s="1389"/>
      <c r="G556" s="1389"/>
      <c r="H556" s="1389"/>
      <c r="I556" s="1248" t="s">
        <v>14</v>
      </c>
    </row>
    <row r="557" spans="1:9">
      <c r="A557" s="1834">
        <v>7</v>
      </c>
      <c r="B557" s="2503"/>
      <c r="C557" s="1646"/>
      <c r="D557" s="1646"/>
      <c r="E557" s="1646"/>
      <c r="F557" s="1646"/>
      <c r="G557" s="1646"/>
      <c r="H557" s="1646"/>
      <c r="I557" s="2052"/>
    </row>
    <row r="558" spans="1:9">
      <c r="A558" s="1834">
        <v>8</v>
      </c>
      <c r="B558" s="2503"/>
      <c r="C558" s="1646"/>
      <c r="D558" s="1646"/>
      <c r="E558" s="1646"/>
      <c r="F558" s="1646"/>
      <c r="G558" s="1646"/>
      <c r="H558" s="1646"/>
      <c r="I558" s="2052"/>
    </row>
    <row r="559" spans="1:9">
      <c r="A559" s="1834">
        <v>9</v>
      </c>
      <c r="B559" s="2504"/>
      <c r="C559" s="2505"/>
      <c r="D559" s="2505"/>
      <c r="E559" s="2505"/>
      <c r="F559" s="2505"/>
      <c r="G559" s="2505"/>
      <c r="H559" s="2505"/>
      <c r="I559" s="2506"/>
    </row>
    <row r="560" spans="1:9">
      <c r="A560" s="2507">
        <v>10</v>
      </c>
      <c r="B560" s="2508" t="s">
        <v>2945</v>
      </c>
      <c r="C560" s="2509"/>
      <c r="D560" s="2509"/>
      <c r="E560" s="2509"/>
      <c r="F560" s="2509"/>
      <c r="G560" s="2509"/>
      <c r="H560" s="2509"/>
      <c r="I560" s="2510"/>
    </row>
    <row r="561" spans="1:9">
      <c r="A561" s="2511"/>
      <c r="B561" s="2512" t="s">
        <v>2946</v>
      </c>
      <c r="C561" s="2508"/>
      <c r="D561" s="2508"/>
      <c r="E561" s="2508"/>
      <c r="F561" s="2508"/>
      <c r="G561" s="2508"/>
      <c r="H561" s="2508"/>
      <c r="I561" s="2510"/>
    </row>
    <row r="562" spans="1:9">
      <c r="A562" s="2513"/>
      <c r="B562" s="2486"/>
      <c r="C562" s="2486"/>
      <c r="D562" s="2486"/>
      <c r="E562" s="2486"/>
      <c r="F562" s="2486"/>
      <c r="G562" s="2486"/>
      <c r="H562" s="2486"/>
      <c r="I562" s="2514"/>
    </row>
    <row r="563" spans="1:9" ht="15.75">
      <c r="A563" s="2515" t="s">
        <v>2947</v>
      </c>
      <c r="B563" s="2486"/>
      <c r="C563" s="2486"/>
      <c r="D563" s="2486"/>
      <c r="E563" s="2486"/>
      <c r="F563" s="2486"/>
      <c r="G563" s="2486"/>
      <c r="H563" s="2486"/>
      <c r="I563" s="2514"/>
    </row>
    <row r="564" spans="1:9">
      <c r="A564" s="2516"/>
      <c r="B564" s="1731"/>
      <c r="C564" s="1731"/>
      <c r="D564" s="1731"/>
      <c r="E564" s="1731"/>
      <c r="F564" s="1731"/>
      <c r="G564" s="1731"/>
      <c r="H564" s="1731"/>
      <c r="I564" s="1299"/>
    </row>
    <row r="565" spans="1:9">
      <c r="A565" s="2516"/>
      <c r="B565" s="1731" t="s">
        <v>2948</v>
      </c>
      <c r="C565" s="1731"/>
      <c r="D565" s="1731"/>
      <c r="E565" s="1731" t="s">
        <v>2949</v>
      </c>
      <c r="F565" s="1731"/>
      <c r="G565" s="1731"/>
      <c r="H565" s="1731"/>
      <c r="I565" s="1299"/>
    </row>
    <row r="566" spans="1:9">
      <c r="A566" s="2516"/>
      <c r="B566" s="1731" t="s">
        <v>2950</v>
      </c>
      <c r="C566" s="1731"/>
      <c r="D566" s="1731"/>
      <c r="E566" s="1731"/>
      <c r="F566" s="1731"/>
      <c r="G566" s="1731"/>
      <c r="H566" s="1731"/>
      <c r="I566" s="1299"/>
    </row>
    <row r="567" spans="1:9">
      <c r="A567" s="2516"/>
      <c r="B567" s="1731"/>
      <c r="C567" s="1731"/>
      <c r="D567" s="1731"/>
      <c r="E567" s="1731" t="s">
        <v>2951</v>
      </c>
      <c r="F567" s="1731"/>
      <c r="G567" s="1731"/>
      <c r="H567" s="1731"/>
      <c r="I567" s="1299"/>
    </row>
    <row r="568" spans="1:9">
      <c r="A568" s="2516"/>
      <c r="B568" s="1731" t="s">
        <v>2952</v>
      </c>
      <c r="C568" s="1731"/>
      <c r="D568" s="1731"/>
      <c r="E568" s="1731" t="s">
        <v>2953</v>
      </c>
      <c r="F568" s="1731"/>
      <c r="G568" s="1731"/>
      <c r="H568" s="1731"/>
      <c r="I568" s="1299"/>
    </row>
    <row r="569" spans="1:9">
      <c r="A569" s="2516"/>
      <c r="B569" s="1731" t="s">
        <v>2954</v>
      </c>
      <c r="C569" s="1731"/>
      <c r="D569" s="1731"/>
      <c r="E569" s="1731"/>
      <c r="F569" s="1731"/>
      <c r="G569" s="1731"/>
      <c r="H569" s="1731"/>
      <c r="I569" s="1299"/>
    </row>
    <row r="570" spans="1:9">
      <c r="A570" s="2516"/>
      <c r="B570" s="1731"/>
      <c r="C570" s="1731"/>
      <c r="D570" s="1731"/>
      <c r="E570" s="1731" t="s">
        <v>2955</v>
      </c>
      <c r="F570" s="1731"/>
      <c r="G570" s="1731"/>
      <c r="H570" s="1731"/>
      <c r="I570" s="1299"/>
    </row>
    <row r="571" spans="1:9">
      <c r="A571" s="2516"/>
      <c r="B571" s="1731" t="s">
        <v>2956</v>
      </c>
      <c r="C571" s="1731"/>
      <c r="D571" s="1731"/>
      <c r="E571" s="1731" t="s">
        <v>2957</v>
      </c>
      <c r="F571" s="1731"/>
      <c r="G571" s="1731"/>
      <c r="H571" s="1731"/>
      <c r="I571" s="1299"/>
    </row>
    <row r="572" spans="1:9">
      <c r="A572" s="2494"/>
      <c r="B572" s="2517"/>
      <c r="C572" s="2518"/>
      <c r="D572" s="2518"/>
      <c r="E572" s="2518"/>
      <c r="F572" s="2518"/>
      <c r="G572" s="2518"/>
      <c r="H572" s="2518"/>
      <c r="I572" s="2498"/>
    </row>
    <row r="573" spans="1:9">
      <c r="A573" s="2495"/>
      <c r="B573" s="2228"/>
      <c r="C573" s="2519"/>
      <c r="D573" s="2227"/>
      <c r="E573" s="2520" t="s">
        <v>2958</v>
      </c>
      <c r="F573" s="2521"/>
      <c r="G573" s="2227"/>
      <c r="H573" s="2228"/>
      <c r="I573" s="2496"/>
    </row>
    <row r="574" spans="1:9">
      <c r="A574" s="2499" t="s">
        <v>830</v>
      </c>
      <c r="B574" s="1647" t="s">
        <v>2959</v>
      </c>
      <c r="C574" s="2522" t="s">
        <v>4520</v>
      </c>
      <c r="D574" s="1647"/>
      <c r="E574" s="1647"/>
      <c r="F574" s="1647"/>
      <c r="G574" s="2518"/>
      <c r="H574" s="1647"/>
      <c r="I574" s="2052"/>
    </row>
    <row r="575" spans="1:9">
      <c r="A575" s="2499" t="s">
        <v>834</v>
      </c>
      <c r="B575" s="1646"/>
      <c r="C575" s="1647" t="s">
        <v>2961</v>
      </c>
      <c r="D575" s="1647" t="s">
        <v>349</v>
      </c>
      <c r="E575" s="1647" t="s">
        <v>2962</v>
      </c>
      <c r="F575" s="1647" t="s">
        <v>2963</v>
      </c>
      <c r="G575" s="2485" t="s">
        <v>2964</v>
      </c>
      <c r="H575" s="2523"/>
      <c r="I575" s="1296" t="s">
        <v>3280</v>
      </c>
    </row>
    <row r="576" spans="1:9">
      <c r="A576" s="1834"/>
      <c r="B576" s="1646"/>
      <c r="C576" s="1647"/>
      <c r="D576" s="1647"/>
      <c r="E576" s="1647"/>
      <c r="F576" s="1647"/>
      <c r="G576" s="2485"/>
      <c r="H576" s="2523"/>
      <c r="I576" s="1299"/>
    </row>
    <row r="577" spans="1:9">
      <c r="A577" s="1834"/>
      <c r="B577" s="1647" t="s">
        <v>3281</v>
      </c>
      <c r="C577" s="1647" t="s">
        <v>3282</v>
      </c>
      <c r="D577" s="1647" t="s">
        <v>3283</v>
      </c>
      <c r="E577" s="1647" t="s">
        <v>3284</v>
      </c>
      <c r="F577" s="1647" t="s">
        <v>3429</v>
      </c>
      <c r="G577" s="2485" t="s">
        <v>3430</v>
      </c>
      <c r="H577" s="2523"/>
      <c r="I577" s="2498" t="s">
        <v>3431</v>
      </c>
    </row>
    <row r="578" spans="1:9">
      <c r="A578" s="2500">
        <v>23</v>
      </c>
      <c r="B578" s="2448" t="s">
        <v>2965</v>
      </c>
      <c r="C578" s="2449"/>
      <c r="D578" s="2449"/>
      <c r="E578" s="2449"/>
      <c r="F578" s="2449"/>
      <c r="G578" s="2450"/>
      <c r="H578" s="2449"/>
      <c r="I578" s="2451"/>
    </row>
    <row r="579" spans="1:9">
      <c r="A579" s="1834">
        <v>24</v>
      </c>
      <c r="B579" s="2452" t="s">
        <v>2966</v>
      </c>
      <c r="C579" s="2453"/>
      <c r="D579" s="2453"/>
      <c r="E579" s="2453"/>
      <c r="F579" s="2453"/>
      <c r="G579" s="2454"/>
      <c r="H579" s="2453"/>
      <c r="I579" s="2455"/>
    </row>
    <row r="580" spans="1:9">
      <c r="A580" s="1834">
        <v>25</v>
      </c>
      <c r="B580" s="2452" t="s">
        <v>123</v>
      </c>
      <c r="C580" s="2456">
        <f>[2]Sheet1!B$30</f>
        <v>182537</v>
      </c>
      <c r="D580" s="2457" t="s">
        <v>4521</v>
      </c>
      <c r="E580" s="2457" t="s">
        <v>4522</v>
      </c>
      <c r="F580" s="2456">
        <f>[2]Sheet1!F567</f>
        <v>0</v>
      </c>
      <c r="G580" s="2458"/>
      <c r="H580" s="2453"/>
      <c r="I580" s="2455"/>
    </row>
    <row r="581" spans="1:9">
      <c r="A581" s="1834">
        <v>26</v>
      </c>
      <c r="B581" s="2452" t="s">
        <v>4505</v>
      </c>
      <c r="C581" s="2456">
        <f>[2]Sheet1!B$30</f>
        <v>182537</v>
      </c>
      <c r="D581" s="2457" t="s">
        <v>4506</v>
      </c>
      <c r="E581" s="2457" t="s">
        <v>4522</v>
      </c>
      <c r="F581" s="2456">
        <f>[2]Sheet1!G567</f>
        <v>0</v>
      </c>
      <c r="G581" s="2459"/>
      <c r="H581" s="2453"/>
      <c r="I581" s="2460"/>
    </row>
    <row r="582" spans="1:9">
      <c r="A582" s="1834">
        <v>27</v>
      </c>
      <c r="B582" s="2452" t="s">
        <v>125</v>
      </c>
      <c r="C582" s="2456">
        <f>[2]Sheet1!B$30</f>
        <v>182537</v>
      </c>
      <c r="D582" s="2457" t="s">
        <v>4507</v>
      </c>
      <c r="E582" s="2457" t="s">
        <v>4522</v>
      </c>
      <c r="F582" s="2456">
        <f>[2]Sheet1!E567</f>
        <v>0</v>
      </c>
      <c r="G582" s="2461"/>
      <c r="H582" s="2453"/>
      <c r="I582" s="2455"/>
    </row>
    <row r="583" spans="1:9">
      <c r="A583" s="1834">
        <v>28</v>
      </c>
      <c r="B583" s="2452" t="s">
        <v>4508</v>
      </c>
      <c r="C583" s="2456"/>
      <c r="D583" s="2457"/>
      <c r="E583" s="2457"/>
      <c r="F583" s="2456"/>
      <c r="G583" s="2459"/>
      <c r="H583" s="2453"/>
      <c r="I583" s="2455"/>
    </row>
    <row r="584" spans="1:9">
      <c r="A584" s="1834">
        <v>29</v>
      </c>
      <c r="B584" s="2452" t="s">
        <v>4509</v>
      </c>
      <c r="C584" s="2456"/>
      <c r="D584" s="2457"/>
      <c r="E584" s="2457"/>
      <c r="F584" s="2456"/>
      <c r="G584" s="2461"/>
      <c r="H584" s="2453"/>
      <c r="I584" s="2455"/>
    </row>
    <row r="585" spans="1:9">
      <c r="A585" s="1834">
        <v>30</v>
      </c>
      <c r="B585" s="2452"/>
      <c r="C585" s="2456"/>
      <c r="D585" s="2453"/>
      <c r="E585" s="2453"/>
      <c r="F585" s="2453"/>
      <c r="G585" s="2459"/>
      <c r="H585" s="2453"/>
      <c r="I585" s="2455"/>
    </row>
    <row r="586" spans="1:9">
      <c r="A586" s="1834">
        <v>31</v>
      </c>
      <c r="B586" s="2452"/>
      <c r="C586" s="2456"/>
      <c r="D586" s="2453"/>
      <c r="E586" s="2453"/>
      <c r="F586" s="2453"/>
      <c r="G586" s="2458"/>
      <c r="H586" s="2453"/>
      <c r="I586" s="2455"/>
    </row>
    <row r="587" spans="1:9">
      <c r="A587" s="1834">
        <v>32</v>
      </c>
      <c r="B587" s="2462"/>
      <c r="C587" s="2456"/>
      <c r="D587" s="2453"/>
      <c r="E587" s="2453"/>
      <c r="F587" s="2453"/>
      <c r="G587" s="2454"/>
      <c r="H587" s="2453"/>
      <c r="I587" s="2455"/>
    </row>
    <row r="588" spans="1:9">
      <c r="A588" s="1834">
        <v>33</v>
      </c>
      <c r="B588" s="2452"/>
      <c r="C588" s="2453"/>
      <c r="D588" s="2453"/>
      <c r="E588" s="2453"/>
      <c r="F588" s="2453"/>
      <c r="G588" s="2454"/>
      <c r="H588" s="2453"/>
      <c r="I588" s="2455"/>
    </row>
    <row r="589" spans="1:9">
      <c r="A589" s="1834">
        <v>34</v>
      </c>
      <c r="B589" s="2452" t="s">
        <v>2019</v>
      </c>
      <c r="C589" s="2456">
        <f>[2]Sheet1!B$30</f>
        <v>182537</v>
      </c>
      <c r="D589" s="2453"/>
      <c r="E589" s="2453"/>
      <c r="F589" s="2453"/>
      <c r="G589" s="2454"/>
      <c r="H589" s="2453"/>
      <c r="I589" s="2455"/>
    </row>
    <row r="590" spans="1:9">
      <c r="A590" s="1834">
        <v>35</v>
      </c>
      <c r="B590" s="2452" t="s">
        <v>2020</v>
      </c>
      <c r="C590" s="2463"/>
      <c r="D590" s="2453"/>
      <c r="E590" s="2453"/>
      <c r="F590" s="2453"/>
      <c r="G590" s="2454"/>
      <c r="H590" s="2453"/>
      <c r="I590" s="2455"/>
    </row>
    <row r="591" spans="1:9" ht="15.75" thickBot="1">
      <c r="A591" s="2524">
        <v>36</v>
      </c>
      <c r="B591" s="2464" t="s">
        <v>2021</v>
      </c>
      <c r="C591" s="2465">
        <f>[2]Sheet1!B$30</f>
        <v>182537</v>
      </c>
      <c r="D591" s="2466"/>
      <c r="E591" s="2466"/>
      <c r="F591" s="2466"/>
      <c r="G591" s="2467"/>
      <c r="H591" s="2466"/>
      <c r="I591" s="2468"/>
    </row>
    <row r="592" spans="1:9">
      <c r="A592" s="2486" t="s">
        <v>2996</v>
      </c>
      <c r="B592" s="1731"/>
      <c r="C592" s="1731"/>
      <c r="D592" s="1731"/>
      <c r="E592" s="1731"/>
      <c r="F592" s="1731"/>
      <c r="G592" s="1731"/>
      <c r="H592" s="1731"/>
      <c r="I592" s="1551" t="s">
        <v>2022</v>
      </c>
    </row>
    <row r="593" spans="1:9">
      <c r="A593" s="13" t="s">
        <v>4528</v>
      </c>
      <c r="B593" s="2486"/>
      <c r="C593" s="2486"/>
      <c r="D593" s="2486"/>
      <c r="E593" s="2486"/>
      <c r="F593" s="2486"/>
      <c r="G593" s="2486"/>
      <c r="H593" s="2486"/>
      <c r="I593" s="2486"/>
    </row>
    <row r="594" spans="1:9">
      <c r="A594" s="1731"/>
      <c r="B594" s="2229" t="s">
        <v>3904</v>
      </c>
      <c r="C594" s="1731"/>
      <c r="D594" s="1731"/>
      <c r="E594" s="1731"/>
      <c r="F594" s="1731"/>
      <c r="G594" s="1731"/>
      <c r="H594" s="1731"/>
      <c r="I594" s="1731"/>
    </row>
    <row r="595" spans="1:9">
      <c r="A595" s="1731"/>
      <c r="B595" s="1731"/>
      <c r="C595" s="1731"/>
      <c r="D595" s="1731"/>
      <c r="E595" s="1731"/>
      <c r="F595" s="1731"/>
      <c r="G595" s="1731"/>
      <c r="H595" s="1731"/>
      <c r="I595" s="1731"/>
    </row>
    <row r="596" spans="1:9">
      <c r="A596" s="1731"/>
      <c r="B596" s="1731"/>
      <c r="C596" s="1731"/>
      <c r="D596" s="1731"/>
      <c r="E596" s="1731"/>
      <c r="F596" s="2525"/>
      <c r="G596" s="1731"/>
      <c r="H596" s="1731"/>
      <c r="I596" s="1731"/>
    </row>
    <row r="597" spans="1:9">
      <c r="A597" s="1731"/>
      <c r="B597" s="1731"/>
      <c r="C597" s="1731"/>
      <c r="D597" s="1731"/>
      <c r="E597" s="1731"/>
      <c r="F597" s="1731"/>
      <c r="G597" s="1731"/>
      <c r="H597" s="1731"/>
      <c r="I597" s="1731"/>
    </row>
    <row r="598" spans="1:9" ht="15.75" thickBot="1">
      <c r="A598" t="str">
        <f>+A61</f>
        <v>Annual Report of New York American Water Company, Inc.  Service Area 2</v>
      </c>
      <c r="B598" s="1731"/>
      <c r="C598" s="1731"/>
      <c r="D598" s="1731"/>
      <c r="E598" s="1731"/>
      <c r="F598" s="1731"/>
      <c r="G598" s="2607" t="s">
        <v>4518</v>
      </c>
      <c r="H598" s="2607"/>
      <c r="I598" s="2607"/>
    </row>
    <row r="599" spans="1:9">
      <c r="A599" s="2481"/>
      <c r="B599" s="2482"/>
      <c r="C599" s="2482"/>
      <c r="D599" s="2482"/>
      <c r="E599" s="2482"/>
      <c r="F599" s="2482"/>
      <c r="G599" s="2482"/>
      <c r="H599" s="2482"/>
      <c r="I599" s="2483"/>
    </row>
    <row r="600" spans="1:9" ht="15.75">
      <c r="A600" s="2484" t="s">
        <v>1487</v>
      </c>
      <c r="B600" s="2485"/>
      <c r="C600" s="2485"/>
      <c r="D600" s="2486"/>
      <c r="E600" s="2487"/>
      <c r="F600" s="2485"/>
      <c r="G600" s="2485"/>
      <c r="H600" s="2485"/>
      <c r="I600" s="2488"/>
    </row>
    <row r="601" spans="1:9" ht="15.75">
      <c r="A601" s="2489"/>
      <c r="B601" s="2490"/>
      <c r="C601" s="2490"/>
      <c r="D601" s="2491"/>
      <c r="E601" s="2492"/>
      <c r="F601" s="2490"/>
      <c r="G601" s="2490"/>
      <c r="H601" s="2490"/>
      <c r="I601" s="2493"/>
    </row>
    <row r="602" spans="1:9">
      <c r="A602" s="2494"/>
      <c r="B602" s="1891"/>
      <c r="C602" s="1891"/>
      <c r="D602" s="1891"/>
      <c r="E602" s="1891"/>
      <c r="F602" s="1891"/>
      <c r="G602" s="1891"/>
      <c r="H602" s="1891"/>
      <c r="I602" s="2052"/>
    </row>
    <row r="603" spans="1:9">
      <c r="A603" s="2494" t="s">
        <v>2932</v>
      </c>
      <c r="B603" s="1891"/>
      <c r="C603" s="1891"/>
      <c r="D603" s="1891"/>
      <c r="E603" s="1891"/>
      <c r="F603" s="1891"/>
      <c r="G603" s="1891"/>
      <c r="H603" s="1891"/>
      <c r="I603" s="2052"/>
    </row>
    <row r="604" spans="1:9">
      <c r="A604" s="2494" t="s">
        <v>2933</v>
      </c>
      <c r="B604" s="1891"/>
      <c r="C604" s="1891"/>
      <c r="D604" s="1891"/>
      <c r="E604" s="1891"/>
      <c r="F604" s="1891"/>
      <c r="G604" s="1891"/>
      <c r="H604" s="1891"/>
      <c r="I604" s="2052"/>
    </row>
    <row r="605" spans="1:9">
      <c r="A605" s="2494"/>
      <c r="B605" s="1891"/>
      <c r="C605" s="1891"/>
      <c r="D605" s="1891"/>
      <c r="E605" s="1891"/>
      <c r="F605" s="1891"/>
      <c r="G605" s="1891"/>
      <c r="H605" s="1891"/>
      <c r="I605" s="2052"/>
    </row>
    <row r="606" spans="1:9">
      <c r="A606" s="2495"/>
      <c r="B606" s="2228"/>
      <c r="C606" s="2228"/>
      <c r="D606" s="2228"/>
      <c r="E606" s="2228"/>
      <c r="F606" s="2228"/>
      <c r="G606" s="2228"/>
      <c r="H606" s="2228"/>
      <c r="I606" s="2496"/>
    </row>
    <row r="607" spans="1:9">
      <c r="A607" s="1834"/>
      <c r="B607" s="1647" t="s">
        <v>343</v>
      </c>
      <c r="C607" s="2497" t="s">
        <v>2694</v>
      </c>
      <c r="D607" s="1647" t="s">
        <v>339</v>
      </c>
      <c r="E607" s="1647" t="s">
        <v>2934</v>
      </c>
      <c r="F607" s="1647" t="s">
        <v>338</v>
      </c>
      <c r="G607" s="1647" t="s">
        <v>2935</v>
      </c>
      <c r="H607" s="1647" t="s">
        <v>2936</v>
      </c>
      <c r="I607" s="2498" t="s">
        <v>2937</v>
      </c>
    </row>
    <row r="608" spans="1:9">
      <c r="A608" s="2499" t="s">
        <v>830</v>
      </c>
      <c r="B608" s="1647" t="s">
        <v>3611</v>
      </c>
      <c r="C608" s="1647"/>
      <c r="D608" s="1647" t="s">
        <v>2938</v>
      </c>
      <c r="E608" s="1647" t="s">
        <v>2939</v>
      </c>
      <c r="F608" s="1647" t="s">
        <v>2939</v>
      </c>
      <c r="G608" s="1647" t="s">
        <v>2939</v>
      </c>
      <c r="H608" s="1647" t="s">
        <v>2940</v>
      </c>
      <c r="I608" s="2498"/>
    </row>
    <row r="609" spans="1:9">
      <c r="A609" s="2499" t="s">
        <v>834</v>
      </c>
      <c r="B609" s="1647" t="s">
        <v>2941</v>
      </c>
      <c r="C609" s="1647"/>
      <c r="D609" s="1647" t="s">
        <v>2942</v>
      </c>
      <c r="E609" s="1647"/>
      <c r="F609" s="1647" t="s">
        <v>2943</v>
      </c>
      <c r="G609" s="1647" t="s">
        <v>356</v>
      </c>
      <c r="H609" s="1647" t="s">
        <v>2944</v>
      </c>
      <c r="I609" s="2052"/>
    </row>
    <row r="610" spans="1:9">
      <c r="A610" s="2499"/>
      <c r="B610" s="1647" t="s">
        <v>3281</v>
      </c>
      <c r="C610" s="1647" t="s">
        <v>310</v>
      </c>
      <c r="D610" s="1647" t="s">
        <v>311</v>
      </c>
      <c r="E610" s="1647" t="s">
        <v>312</v>
      </c>
      <c r="F610" s="1647" t="s">
        <v>3429</v>
      </c>
      <c r="G610" s="1647" t="s">
        <v>3430</v>
      </c>
      <c r="H610" s="1647" t="s">
        <v>3431</v>
      </c>
      <c r="I610" s="2498" t="s">
        <v>3432</v>
      </c>
    </row>
    <row r="611" spans="1:9">
      <c r="A611" s="2500">
        <v>1</v>
      </c>
      <c r="B611" s="2228" t="s">
        <v>4523</v>
      </c>
      <c r="C611" s="2244" t="s">
        <v>4497</v>
      </c>
      <c r="D611" s="2519"/>
      <c r="E611" s="2519">
        <v>1</v>
      </c>
      <c r="F611" s="2228"/>
      <c r="G611" s="2228"/>
      <c r="H611" s="2228"/>
      <c r="I611" s="2444" t="s">
        <v>4498</v>
      </c>
    </row>
    <row r="612" spans="1:9">
      <c r="A612" s="1834">
        <v>2</v>
      </c>
      <c r="B612" s="2522"/>
      <c r="C612" s="1615" t="s">
        <v>4499</v>
      </c>
      <c r="D612" s="1647"/>
      <c r="E612" s="1647">
        <v>1</v>
      </c>
      <c r="F612" s="1646"/>
      <c r="G612" s="1646"/>
      <c r="H612" s="1646"/>
      <c r="I612" s="1248" t="s">
        <v>14</v>
      </c>
    </row>
    <row r="613" spans="1:9">
      <c r="A613" s="1834">
        <v>3</v>
      </c>
      <c r="B613" s="2526"/>
      <c r="C613" s="1615" t="s">
        <v>4524</v>
      </c>
      <c r="D613" s="1647"/>
      <c r="E613" s="1647">
        <v>1</v>
      </c>
      <c r="F613" s="1646"/>
      <c r="G613" s="1646"/>
      <c r="H613" s="1646"/>
      <c r="I613" s="2445" t="s">
        <v>4498</v>
      </c>
    </row>
    <row r="614" spans="1:9">
      <c r="A614" s="1834">
        <v>4</v>
      </c>
      <c r="B614" s="2526"/>
      <c r="C614" s="1615" t="s">
        <v>4525</v>
      </c>
      <c r="D614" s="1647"/>
      <c r="E614" s="1647">
        <v>1</v>
      </c>
      <c r="F614" s="1646"/>
      <c r="G614" s="1646"/>
      <c r="H614" s="1646"/>
      <c r="I614" s="1248" t="s">
        <v>14</v>
      </c>
    </row>
    <row r="615" spans="1:9">
      <c r="A615" s="1834">
        <v>5</v>
      </c>
      <c r="B615" s="2526"/>
      <c r="C615" s="1615" t="s">
        <v>4502</v>
      </c>
      <c r="D615" s="1647"/>
      <c r="E615" s="1647">
        <v>1</v>
      </c>
      <c r="F615" s="1646"/>
      <c r="G615" s="1646"/>
      <c r="H615" s="1646"/>
      <c r="I615" s="2445" t="s">
        <v>4498</v>
      </c>
    </row>
    <row r="616" spans="1:9">
      <c r="A616" s="1834">
        <v>6</v>
      </c>
      <c r="B616" s="2526"/>
      <c r="C616" s="1615" t="s">
        <v>4503</v>
      </c>
      <c r="D616" s="1647"/>
      <c r="E616" s="1647">
        <v>1</v>
      </c>
      <c r="F616" s="1646"/>
      <c r="G616" s="1646"/>
      <c r="H616" s="1646"/>
      <c r="I616" s="1248" t="s">
        <v>14</v>
      </c>
    </row>
    <row r="617" spans="1:9">
      <c r="A617" s="1834">
        <v>7</v>
      </c>
      <c r="B617" s="2526"/>
      <c r="C617" s="1646"/>
      <c r="D617" s="1646"/>
      <c r="E617" s="1646"/>
      <c r="F617" s="1646"/>
      <c r="G617" s="1646"/>
      <c r="H617" s="1646"/>
      <c r="I617" s="2052"/>
    </row>
    <row r="618" spans="1:9">
      <c r="A618" s="1834">
        <v>8</v>
      </c>
      <c r="B618" s="2526"/>
      <c r="C618" s="1646"/>
      <c r="D618" s="1646"/>
      <c r="E618" s="1646"/>
      <c r="F618" s="1646"/>
      <c r="G618" s="1646"/>
      <c r="H618" s="1646"/>
      <c r="I618" s="2052"/>
    </row>
    <row r="619" spans="1:9">
      <c r="A619" s="1834">
        <v>9</v>
      </c>
      <c r="B619" s="2526"/>
      <c r="C619" s="1646"/>
      <c r="D619" s="1646"/>
      <c r="E619" s="1646"/>
      <c r="F619" s="1646"/>
      <c r="G619" s="1646"/>
      <c r="H619" s="1646"/>
      <c r="I619" s="2052"/>
    </row>
    <row r="620" spans="1:9">
      <c r="A620" s="2507">
        <v>10</v>
      </c>
      <c r="B620" s="2508" t="s">
        <v>2945</v>
      </c>
      <c r="C620" s="2509"/>
      <c r="D620" s="2509"/>
      <c r="E620" s="2509"/>
      <c r="F620" s="2509"/>
      <c r="G620" s="2509"/>
      <c r="H620" s="2509"/>
      <c r="I620" s="2510"/>
    </row>
    <row r="621" spans="1:9">
      <c r="A621" s="2511"/>
      <c r="B621" s="2512" t="s">
        <v>2946</v>
      </c>
      <c r="C621" s="2508"/>
      <c r="D621" s="2508"/>
      <c r="E621" s="2508"/>
      <c r="F621" s="2508"/>
      <c r="G621" s="2508"/>
      <c r="H621" s="2508"/>
      <c r="I621" s="2510"/>
    </row>
    <row r="622" spans="1:9">
      <c r="A622" s="2513"/>
      <c r="B622" s="2486"/>
      <c r="C622" s="2486"/>
      <c r="D622" s="2486"/>
      <c r="E622" s="2486"/>
      <c r="F622" s="2486"/>
      <c r="G622" s="2486"/>
      <c r="H622" s="2486"/>
      <c r="I622" s="2514"/>
    </row>
    <row r="623" spans="1:9" ht="15.75">
      <c r="A623" s="2515" t="s">
        <v>2947</v>
      </c>
      <c r="B623" s="2486"/>
      <c r="C623" s="2486"/>
      <c r="D623" s="2486"/>
      <c r="E623" s="2486"/>
      <c r="F623" s="2486"/>
      <c r="G623" s="2486"/>
      <c r="H623" s="2486"/>
      <c r="I623" s="2514"/>
    </row>
    <row r="624" spans="1:9">
      <c r="A624" s="2516"/>
      <c r="B624" s="1731"/>
      <c r="C624" s="1731"/>
      <c r="D624" s="1731"/>
      <c r="E624" s="1731"/>
      <c r="F624" s="1731"/>
      <c r="G624" s="1731"/>
      <c r="H624" s="1731"/>
      <c r="I624" s="1299"/>
    </row>
    <row r="625" spans="1:9">
      <c r="A625" s="2516"/>
      <c r="B625" s="1731" t="s">
        <v>2948</v>
      </c>
      <c r="C625" s="1731"/>
      <c r="D625" s="1731"/>
      <c r="E625" s="1731" t="s">
        <v>2949</v>
      </c>
      <c r="F625" s="1731"/>
      <c r="G625" s="1731"/>
      <c r="H625" s="1731"/>
      <c r="I625" s="1299"/>
    </row>
    <row r="626" spans="1:9">
      <c r="A626" s="2516"/>
      <c r="B626" s="1731" t="s">
        <v>2950</v>
      </c>
      <c r="C626" s="1731"/>
      <c r="D626" s="1731"/>
      <c r="E626" s="1731"/>
      <c r="F626" s="1731"/>
      <c r="G626" s="1731"/>
      <c r="H626" s="1731"/>
      <c r="I626" s="1299"/>
    </row>
    <row r="627" spans="1:9">
      <c r="A627" s="2516"/>
      <c r="B627" s="1731"/>
      <c r="C627" s="1731"/>
      <c r="D627" s="1731"/>
      <c r="E627" s="1731" t="s">
        <v>2951</v>
      </c>
      <c r="F627" s="1731"/>
      <c r="G627" s="1731"/>
      <c r="H627" s="1731"/>
      <c r="I627" s="1299"/>
    </row>
    <row r="628" spans="1:9">
      <c r="A628" s="2516"/>
      <c r="B628" s="1731" t="s">
        <v>2952</v>
      </c>
      <c r="C628" s="1731"/>
      <c r="D628" s="1731"/>
      <c r="E628" s="1731" t="s">
        <v>2953</v>
      </c>
      <c r="F628" s="1731"/>
      <c r="G628" s="1731"/>
      <c r="H628" s="1731"/>
      <c r="I628" s="1299"/>
    </row>
    <row r="629" spans="1:9">
      <c r="A629" s="2516"/>
      <c r="B629" s="1731" t="s">
        <v>2954</v>
      </c>
      <c r="C629" s="1731"/>
      <c r="D629" s="1731"/>
      <c r="E629" s="1731"/>
      <c r="F629" s="1731"/>
      <c r="G629" s="1731"/>
      <c r="H629" s="1731"/>
      <c r="I629" s="1299"/>
    </row>
    <row r="630" spans="1:9">
      <c r="A630" s="2516"/>
      <c r="B630" s="1731"/>
      <c r="C630" s="1731"/>
      <c r="D630" s="1731"/>
      <c r="E630" s="1731" t="s">
        <v>2955</v>
      </c>
      <c r="F630" s="1731"/>
      <c r="G630" s="1731"/>
      <c r="H630" s="1731"/>
      <c r="I630" s="1299"/>
    </row>
    <row r="631" spans="1:9">
      <c r="A631" s="2516"/>
      <c r="B631" s="1731" t="s">
        <v>2956</v>
      </c>
      <c r="C631" s="1731"/>
      <c r="D631" s="1731"/>
      <c r="E631" s="1731" t="s">
        <v>2957</v>
      </c>
      <c r="F631" s="1731"/>
      <c r="G631" s="1731"/>
      <c r="H631" s="1731"/>
      <c r="I631" s="1299"/>
    </row>
    <row r="632" spans="1:9">
      <c r="A632" s="2494"/>
      <c r="B632" s="2517"/>
      <c r="C632" s="2518"/>
      <c r="D632" s="2518"/>
      <c r="E632" s="2518"/>
      <c r="F632" s="2518"/>
      <c r="G632" s="2518"/>
      <c r="H632" s="2518"/>
      <c r="I632" s="2498"/>
    </row>
    <row r="633" spans="1:9">
      <c r="A633" s="2495"/>
      <c r="B633" s="2228"/>
      <c r="C633" s="2519"/>
      <c r="D633" s="2227"/>
      <c r="E633" s="2520" t="s">
        <v>2958</v>
      </c>
      <c r="F633" s="2521"/>
      <c r="G633" s="2227"/>
      <c r="H633" s="2228"/>
      <c r="I633" s="2496"/>
    </row>
    <row r="634" spans="1:9">
      <c r="A634" s="2499" t="s">
        <v>830</v>
      </c>
      <c r="B634" s="1647" t="s">
        <v>2959</v>
      </c>
      <c r="C634" s="2522" t="s">
        <v>4520</v>
      </c>
      <c r="D634" s="1647"/>
      <c r="E634" s="1647"/>
      <c r="F634" s="1647"/>
      <c r="G634" s="2518"/>
      <c r="H634" s="1647"/>
      <c r="I634" s="2052"/>
    </row>
    <row r="635" spans="1:9">
      <c r="A635" s="2499" t="s">
        <v>834</v>
      </c>
      <c r="B635" s="1646"/>
      <c r="C635" s="1647" t="s">
        <v>2961</v>
      </c>
      <c r="D635" s="1647" t="s">
        <v>349</v>
      </c>
      <c r="E635" s="1647" t="s">
        <v>2962</v>
      </c>
      <c r="F635" s="1647" t="s">
        <v>2963</v>
      </c>
      <c r="G635" s="2485" t="s">
        <v>2964</v>
      </c>
      <c r="H635" s="2523"/>
      <c r="I635" s="1296" t="s">
        <v>3280</v>
      </c>
    </row>
    <row r="636" spans="1:9">
      <c r="A636" s="1834"/>
      <c r="B636" s="1646"/>
      <c r="C636" s="1647"/>
      <c r="D636" s="1647"/>
      <c r="E636" s="1647"/>
      <c r="F636" s="1647"/>
      <c r="G636" s="2485"/>
      <c r="H636" s="2523"/>
      <c r="I636" s="1299"/>
    </row>
    <row r="637" spans="1:9">
      <c r="A637" s="1834"/>
      <c r="B637" s="1647" t="s">
        <v>3281</v>
      </c>
      <c r="C637" s="1647" t="s">
        <v>3282</v>
      </c>
      <c r="D637" s="1647" t="s">
        <v>3283</v>
      </c>
      <c r="E637" s="1647" t="s">
        <v>3284</v>
      </c>
      <c r="F637" s="1647" t="s">
        <v>3429</v>
      </c>
      <c r="G637" s="2485" t="s">
        <v>3430</v>
      </c>
      <c r="H637" s="2523"/>
      <c r="I637" s="2498" t="s">
        <v>3431</v>
      </c>
    </row>
    <row r="638" spans="1:9">
      <c r="A638" s="2500">
        <v>23</v>
      </c>
      <c r="B638" s="2448" t="s">
        <v>2965</v>
      </c>
      <c r="C638" s="2449"/>
      <c r="D638" s="2449"/>
      <c r="E638" s="2449"/>
      <c r="F638" s="2449"/>
      <c r="G638" s="2450"/>
      <c r="H638" s="2449"/>
      <c r="I638" s="2451"/>
    </row>
    <row r="639" spans="1:9">
      <c r="A639" s="1834">
        <v>24</v>
      </c>
      <c r="B639" s="2452" t="s">
        <v>2966</v>
      </c>
      <c r="C639" s="2453"/>
      <c r="D639" s="2453"/>
      <c r="E639" s="2453"/>
      <c r="F639" s="2453"/>
      <c r="G639" s="2454"/>
      <c r="H639" s="2453"/>
      <c r="I639" s="2455"/>
    </row>
    <row r="640" spans="1:9">
      <c r="A640" s="1834">
        <v>25</v>
      </c>
      <c r="B640" s="2452" t="s">
        <v>123</v>
      </c>
      <c r="C640" s="2456">
        <f>[2]Sheet1!H$30</f>
        <v>271478</v>
      </c>
      <c r="D640" s="2457" t="s">
        <v>4521</v>
      </c>
      <c r="E640" s="2457" t="s">
        <v>4522</v>
      </c>
      <c r="F640" s="2456">
        <f>[2]Sheet1!L567</f>
        <v>0</v>
      </c>
      <c r="G640" s="2458"/>
      <c r="H640" s="2453"/>
      <c r="I640" s="2455"/>
    </row>
    <row r="641" spans="1:9">
      <c r="A641" s="1834">
        <v>26</v>
      </c>
      <c r="B641" s="2452" t="s">
        <v>4505</v>
      </c>
      <c r="C641" s="2456">
        <f>[2]Sheet1!H$30</f>
        <v>271478</v>
      </c>
      <c r="D641" s="2457" t="s">
        <v>4506</v>
      </c>
      <c r="E641" s="2457" t="s">
        <v>4522</v>
      </c>
      <c r="F641" s="2456">
        <f>[2]Sheet1!M567</f>
        <v>0</v>
      </c>
      <c r="G641" s="2459"/>
      <c r="H641" s="2453"/>
      <c r="I641" s="2460"/>
    </row>
    <row r="642" spans="1:9">
      <c r="A642" s="1834">
        <v>27</v>
      </c>
      <c r="B642" s="2452" t="s">
        <v>125</v>
      </c>
      <c r="C642" s="2456">
        <f>[2]Sheet1!H$30</f>
        <v>271478</v>
      </c>
      <c r="D642" s="2457" t="s">
        <v>4526</v>
      </c>
      <c r="E642" s="2457" t="s">
        <v>4326</v>
      </c>
      <c r="F642" s="2456">
        <v>2640</v>
      </c>
      <c r="G642" s="2461"/>
      <c r="H642" s="2453"/>
      <c r="I642" s="2455"/>
    </row>
    <row r="643" spans="1:9">
      <c r="A643" s="1834">
        <v>28</v>
      </c>
      <c r="B643" s="2452" t="s">
        <v>4508</v>
      </c>
      <c r="C643" s="2456"/>
      <c r="D643" s="2457"/>
      <c r="E643" s="2457"/>
      <c r="F643" s="2456"/>
      <c r="G643" s="2459"/>
      <c r="H643" s="2453"/>
      <c r="I643" s="2455"/>
    </row>
    <row r="644" spans="1:9">
      <c r="A644" s="1834">
        <v>29</v>
      </c>
      <c r="B644" s="2452" t="s">
        <v>4509</v>
      </c>
      <c r="C644" s="2456"/>
      <c r="D644" s="2457"/>
      <c r="E644" s="2457"/>
      <c r="F644" s="2456"/>
      <c r="G644" s="2461"/>
      <c r="H644" s="2453"/>
      <c r="I644" s="2455"/>
    </row>
    <row r="645" spans="1:9">
      <c r="A645" s="1834">
        <v>30</v>
      </c>
      <c r="B645" s="2452"/>
      <c r="C645" s="2456"/>
      <c r="D645" s="2453"/>
      <c r="E645" s="2453"/>
      <c r="F645" s="2453"/>
      <c r="G645" s="2459"/>
      <c r="H645" s="2453"/>
      <c r="I645" s="2455"/>
    </row>
    <row r="646" spans="1:9">
      <c r="A646" s="1834">
        <v>31</v>
      </c>
      <c r="B646" s="2452"/>
      <c r="C646" s="2456"/>
      <c r="D646" s="2453"/>
      <c r="E646" s="2453"/>
      <c r="F646" s="2453"/>
      <c r="G646" s="2458"/>
      <c r="H646" s="2453"/>
      <c r="I646" s="2455"/>
    </row>
    <row r="647" spans="1:9">
      <c r="A647" s="1834">
        <v>32</v>
      </c>
      <c r="B647" s="2462"/>
      <c r="C647" s="2456"/>
      <c r="D647" s="2453"/>
      <c r="E647" s="2453"/>
      <c r="F647" s="2453"/>
      <c r="G647" s="2454"/>
      <c r="H647" s="2453"/>
      <c r="I647" s="2455"/>
    </row>
    <row r="648" spans="1:9">
      <c r="A648" s="1834">
        <v>33</v>
      </c>
      <c r="B648" s="2452"/>
      <c r="C648" s="2453"/>
      <c r="D648" s="2453"/>
      <c r="E648" s="2453"/>
      <c r="F648" s="2453"/>
      <c r="G648" s="2454"/>
      <c r="H648" s="2453"/>
      <c r="I648" s="2455"/>
    </row>
    <row r="649" spans="1:9">
      <c r="A649" s="1834">
        <v>34</v>
      </c>
      <c r="B649" s="2452" t="s">
        <v>2019</v>
      </c>
      <c r="C649" s="2456">
        <f>[2]Sheet1!H$30</f>
        <v>271478</v>
      </c>
      <c r="D649" s="2453"/>
      <c r="E649" s="2453"/>
      <c r="F649" s="2453"/>
      <c r="G649" s="2454"/>
      <c r="H649" s="2453"/>
      <c r="I649" s="2455"/>
    </row>
    <row r="650" spans="1:9">
      <c r="A650" s="1834">
        <v>35</v>
      </c>
      <c r="B650" s="2452" t="s">
        <v>2020</v>
      </c>
      <c r="C650" s="2463"/>
      <c r="D650" s="2453"/>
      <c r="E650" s="2453"/>
      <c r="F650" s="2453"/>
      <c r="G650" s="2454"/>
      <c r="H650" s="2453"/>
      <c r="I650" s="2455"/>
    </row>
    <row r="651" spans="1:9" ht="15.75" thickBot="1">
      <c r="A651" s="2524">
        <v>36</v>
      </c>
      <c r="B651" s="2464" t="s">
        <v>2021</v>
      </c>
      <c r="C651" s="2465">
        <f>[2]Sheet1!H$30</f>
        <v>271478</v>
      </c>
      <c r="D651" s="2466"/>
      <c r="E651" s="2466"/>
      <c r="F651" s="2466"/>
      <c r="G651" s="2467"/>
      <c r="H651" s="2466"/>
      <c r="I651" s="2468"/>
    </row>
    <row r="652" spans="1:9">
      <c r="A652" s="2486" t="s">
        <v>2996</v>
      </c>
      <c r="B652" s="1731"/>
      <c r="C652" s="1731"/>
      <c r="D652" s="1731"/>
      <c r="E652" s="1731"/>
      <c r="F652" s="1731"/>
      <c r="G652" s="1731"/>
      <c r="H652" s="1731"/>
      <c r="I652" s="1551" t="s">
        <v>2022</v>
      </c>
    </row>
    <row r="653" spans="1:9">
      <c r="A653" s="13" t="s">
        <v>4527</v>
      </c>
      <c r="B653" s="2486"/>
      <c r="C653" s="2486"/>
      <c r="D653" s="2486"/>
      <c r="E653" s="2486"/>
      <c r="F653" s="2486"/>
      <c r="G653" s="2486"/>
      <c r="H653" s="2486"/>
      <c r="I653" s="2486"/>
    </row>
  </sheetData>
  <customSheetViews>
    <customSheetView guid="{2AF3F5E9-4F61-4561-B177-4F48CBC3D886}" scale="87" colorId="22" fitToPage="1" topLeftCell="A13">
      <selection activeCell="F47" sqref="F47"/>
      <colBreaks count="1" manualBreakCount="1">
        <brk id="9" max="1048575" man="1"/>
      </colBreaks>
      <pageMargins left="0.4" right="0.4" top="0.3" bottom="0.3" header="0" footer="0"/>
      <printOptions horizontalCentered="1" verticalCentered="1"/>
      <pageSetup scale="64" orientation="landscape" r:id="rId1"/>
      <headerFooter alignWithMargins="0"/>
    </customSheetView>
    <customSheetView guid="{D7BBBF77-F838-4AB2-B5F9-DD407B90DD55}" scale="87" colorId="22" fitToPage="1" topLeftCell="A13">
      <selection activeCell="F47" sqref="F47"/>
      <colBreaks count="1" manualBreakCount="1">
        <brk id="9" max="1048575" man="1"/>
      </colBreaks>
      <pageMargins left="0.4" right="0.4" top="0.3" bottom="0.3" header="0" footer="0"/>
      <printOptions horizontalCentered="1" verticalCentered="1"/>
      <pageSetup scale="64" orientation="landscape" r:id="rId2"/>
      <headerFooter alignWithMargins="0"/>
    </customSheetView>
    <customSheetView guid="{4C413893-8AAD-4C6B-9F27-B589EDCD884E}" scale="87" colorId="22" showPageBreaks="1" fitToPage="1" printArea="1">
      <selection activeCell="N35" sqref="N35"/>
      <colBreaks count="1" manualBreakCount="1">
        <brk id="9" max="1048575" man="1"/>
      </colBreaks>
      <pageMargins left="0.4" right="0.4" top="0.3" bottom="0.3" header="0" footer="0"/>
      <printOptions horizontalCentered="1" verticalCentered="1"/>
      <pageSetup scale="64" orientation="landscape" r:id="rId3"/>
      <headerFooter alignWithMargins="0"/>
    </customSheetView>
    <customSheetView guid="{A5549170-DBF5-42F1-9039-D999624B11D4}" scale="87" colorId="22" showPageBreaks="1" fitToPage="1" printArea="1">
      <selection activeCell="N35" sqref="N35"/>
      <colBreaks count="1" manualBreakCount="1">
        <brk id="9" max="1048575" man="1"/>
      </colBreaks>
      <pageMargins left="0.4" right="0.4" top="0.3" bottom="0.3" header="0" footer="0"/>
      <printOptions horizontalCentered="1" verticalCentered="1"/>
      <pageSetup scale="64" orientation="landscape" r:id="rId4"/>
      <headerFooter alignWithMargins="0"/>
    </customSheetView>
    <customSheetView guid="{A483E518-C1FA-4CA5-BC5D-12DF2516F4BA}" scale="87" colorId="22" showPageBreaks="1" fitToPage="1" printArea="1">
      <selection activeCell="R27" sqref="R27"/>
      <colBreaks count="1" manualBreakCount="1">
        <brk id="9" max="1048575" man="1"/>
      </colBreaks>
      <pageMargins left="0.4" right="0.4" top="0.3" bottom="0.3" header="0" footer="0"/>
      <printOptions horizontalCentered="1" verticalCentered="1"/>
      <pageSetup scale="10" orientation="landscape" r:id="rId5"/>
      <headerFooter alignWithMargins="0"/>
    </customSheetView>
    <customSheetView guid="{7F4D4B31-14C7-431F-8554-797D686306A3}" scale="87" colorId="22" showPageBreaks="1" fitToPage="1" printArea="1">
      <selection activeCell="R27" sqref="R27"/>
      <colBreaks count="1" manualBreakCount="1">
        <brk id="9" max="1048575" man="1"/>
      </colBreaks>
      <pageMargins left="0.4" right="0.4" top="0.3" bottom="0.3" header="0" footer="0"/>
      <printOptions horizontalCentered="1" verticalCentered="1"/>
      <pageSetup scale="10" orientation="landscape" r:id="rId6"/>
      <headerFooter alignWithMargins="0"/>
    </customSheetView>
  </customSheetViews>
  <mergeCells count="11">
    <mergeCell ref="H361:I361"/>
    <mergeCell ref="H421:I421"/>
    <mergeCell ref="H481:I481"/>
    <mergeCell ref="G538:I538"/>
    <mergeCell ref="G598:I598"/>
    <mergeCell ref="H301:I301"/>
    <mergeCell ref="H1:I1"/>
    <mergeCell ref="H61:I61"/>
    <mergeCell ref="H121:I121"/>
    <mergeCell ref="H181:I181"/>
    <mergeCell ref="H241:I241"/>
  </mergeCells>
  <phoneticPr fontId="83" type="noConversion"/>
  <printOptions horizontalCentered="1" verticalCentered="1"/>
  <pageMargins left="0.4" right="0.4" top="0.3" bottom="0.3" header="0" footer="0"/>
  <pageSetup scale="63" fitToHeight="11" orientation="landscape" r:id="rId7"/>
  <headerFooter alignWithMargins="0"/>
  <rowBreaks count="10" manualBreakCount="10">
    <brk id="58" max="8" man="1"/>
    <brk id="118" max="8" man="1"/>
    <brk id="178" max="8" man="1"/>
    <brk id="238" max="8" man="1"/>
    <brk id="298" max="8" man="1"/>
    <brk id="358" max="8" man="1"/>
    <brk id="418" max="8" man="1"/>
    <brk id="478" max="8" man="1"/>
    <brk id="537" max="8" man="1"/>
    <brk id="596" max="8" man="1"/>
  </rowBreaks>
  <customProperties>
    <customPr name="_pios_id" r:id="rId8"/>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F63"/>
  <sheetViews>
    <sheetView workbookViewId="0"/>
  </sheetViews>
  <sheetFormatPr defaultColWidth="9.77734375" defaultRowHeight="15"/>
  <cols>
    <col min="1" max="1" width="4.77734375" customWidth="1"/>
    <col min="2" max="2" width="30.77734375" customWidth="1"/>
    <col min="3" max="3" width="10.77734375" customWidth="1"/>
    <col min="4" max="4" width="12.77734375" customWidth="1"/>
    <col min="5" max="5" width="12.21875" customWidth="1"/>
    <col min="6" max="6" width="21.77734375" customWidth="1"/>
    <col min="8" max="8" width="18.77734375" customWidth="1"/>
    <col min="9" max="9" width="11.109375" customWidth="1"/>
    <col min="10" max="10" width="18.77734375" customWidth="1"/>
  </cols>
  <sheetData>
    <row r="1" spans="1:27" ht="15.75" thickBot="1">
      <c r="A1" s="229" t="str">
        <f>'Data sheet'!A63</f>
        <v>Annual Report of New York American Water Company, Inc.  - Service Area 2                                                        Year Ended  December 31, 2018</v>
      </c>
      <c r="B1" s="229"/>
      <c r="C1" s="229"/>
      <c r="D1" s="229"/>
      <c r="E1" s="229"/>
      <c r="F1" s="229"/>
      <c r="G1" s="229"/>
      <c r="H1" s="229"/>
      <c r="I1" s="229"/>
      <c r="J1" s="229"/>
    </row>
    <row r="2" spans="1:27">
      <c r="A2" s="823"/>
      <c r="B2" s="824"/>
      <c r="C2" s="824"/>
      <c r="D2" s="824"/>
      <c r="E2" s="824"/>
      <c r="F2" s="824"/>
      <c r="G2" s="824"/>
      <c r="H2" s="824"/>
      <c r="I2" s="824"/>
      <c r="J2" s="825"/>
      <c r="K2" s="1145"/>
      <c r="L2" s="1145"/>
      <c r="M2" s="1145"/>
      <c r="N2" s="1145"/>
      <c r="O2" s="1145"/>
    </row>
    <row r="3" spans="1:27" ht="15.75">
      <c r="A3" s="1381" t="s">
        <v>2023</v>
      </c>
      <c r="B3" s="967"/>
      <c r="C3" s="967"/>
      <c r="D3" s="13"/>
      <c r="E3" s="969"/>
      <c r="F3" s="967"/>
      <c r="G3" s="967"/>
      <c r="H3" s="967"/>
      <c r="I3" s="967"/>
      <c r="J3" s="826"/>
      <c r="K3" s="1145"/>
      <c r="L3" s="1145"/>
      <c r="M3" s="1145"/>
      <c r="N3" s="1145"/>
      <c r="O3" s="1145"/>
    </row>
    <row r="4" spans="1:27">
      <c r="A4" s="1118"/>
      <c r="B4" s="936"/>
      <c r="C4" s="936"/>
      <c r="D4" s="936"/>
      <c r="E4" s="936"/>
      <c r="F4" s="936"/>
      <c r="G4" s="936"/>
      <c r="H4" s="936"/>
      <c r="I4" s="936"/>
      <c r="J4" s="827"/>
      <c r="K4" s="1145"/>
      <c r="L4" s="1145"/>
      <c r="M4" s="1145"/>
      <c r="N4" s="1145"/>
      <c r="O4" s="1145"/>
    </row>
    <row r="5" spans="1:27">
      <c r="A5" s="1118"/>
      <c r="B5" s="936" t="s">
        <v>2024</v>
      </c>
      <c r="C5" s="936"/>
      <c r="D5" s="936"/>
      <c r="E5" s="936"/>
      <c r="F5" s="936" t="s">
        <v>2025</v>
      </c>
      <c r="G5" s="229"/>
      <c r="H5" s="936"/>
      <c r="I5" s="936"/>
      <c r="J5" s="827"/>
      <c r="K5" s="1145"/>
      <c r="L5" s="1145"/>
      <c r="M5" s="1145"/>
      <c r="N5" s="1145"/>
      <c r="O5" s="1145"/>
    </row>
    <row r="6" spans="1:27">
      <c r="A6" s="1118"/>
      <c r="B6" s="936" t="s">
        <v>2026</v>
      </c>
      <c r="C6" s="936"/>
      <c r="D6" s="936"/>
      <c r="E6" s="936"/>
      <c r="F6" s="936" t="s">
        <v>2027</v>
      </c>
      <c r="G6" s="229"/>
      <c r="H6" s="936"/>
      <c r="I6" s="936"/>
      <c r="J6" s="827"/>
      <c r="K6" s="1145"/>
      <c r="L6" s="1145"/>
      <c r="M6" s="1145"/>
      <c r="N6" s="1145"/>
      <c r="O6" s="1145"/>
    </row>
    <row r="7" spans="1:27">
      <c r="A7" s="1118"/>
      <c r="B7" s="936"/>
      <c r="C7" s="936"/>
      <c r="D7" s="936"/>
      <c r="E7" s="936"/>
      <c r="F7" s="936" t="s">
        <v>2028</v>
      </c>
      <c r="G7" s="229"/>
      <c r="H7" s="936"/>
      <c r="I7" s="936"/>
      <c r="J7" s="827"/>
      <c r="K7" s="1145"/>
      <c r="L7" s="1145"/>
      <c r="M7" s="1145"/>
      <c r="N7" s="1145"/>
      <c r="O7" s="1145"/>
    </row>
    <row r="8" spans="1:27">
      <c r="A8" s="1118"/>
      <c r="B8" s="936" t="s">
        <v>2029</v>
      </c>
      <c r="C8" s="936"/>
      <c r="D8" s="936"/>
      <c r="E8" s="936"/>
      <c r="F8" s="229"/>
      <c r="G8" s="936"/>
      <c r="H8" s="936"/>
      <c r="I8" s="936"/>
      <c r="J8" s="827"/>
      <c r="K8" s="1145"/>
      <c r="L8" s="1145"/>
      <c r="M8" s="1145"/>
      <c r="N8" s="1145"/>
      <c r="O8" s="1145"/>
    </row>
    <row r="9" spans="1:27">
      <c r="A9" s="1118"/>
      <c r="B9" s="936" t="s">
        <v>2030</v>
      </c>
      <c r="C9" s="936"/>
      <c r="D9" s="936"/>
      <c r="E9" s="936"/>
      <c r="F9" s="936"/>
      <c r="G9" s="936"/>
      <c r="H9" s="936"/>
      <c r="I9" s="936"/>
      <c r="J9" s="827"/>
      <c r="K9" s="1145"/>
      <c r="L9" s="1145"/>
      <c r="M9" s="1145"/>
      <c r="N9" s="1145"/>
      <c r="O9" s="1145"/>
    </row>
    <row r="10" spans="1:27">
      <c r="A10" s="1118"/>
      <c r="B10" s="936"/>
      <c r="C10" s="936"/>
      <c r="D10" s="936"/>
      <c r="E10" s="936"/>
      <c r="F10" s="936"/>
      <c r="G10" s="936"/>
      <c r="H10" s="936"/>
      <c r="I10" s="936"/>
      <c r="J10" s="827"/>
      <c r="K10" s="1145"/>
      <c r="L10" s="1145"/>
      <c r="M10" s="1145"/>
      <c r="N10" s="1145"/>
      <c r="O10" s="1145"/>
    </row>
    <row r="11" spans="1:27">
      <c r="A11" s="1383"/>
      <c r="B11" s="1384"/>
      <c r="C11" s="1384"/>
      <c r="D11" s="1384"/>
      <c r="E11" s="1384"/>
      <c r="F11" s="1384"/>
      <c r="G11" s="1384"/>
      <c r="H11" s="1384"/>
      <c r="I11" s="1384"/>
      <c r="J11" s="833"/>
      <c r="L11" s="1145"/>
      <c r="M11" s="1145"/>
      <c r="N11" s="1145"/>
      <c r="O11" s="1145"/>
      <c r="P11" s="1145"/>
      <c r="Q11" s="1145"/>
      <c r="R11" s="1145"/>
      <c r="S11" s="1145"/>
      <c r="T11" s="1145"/>
      <c r="U11" s="1145"/>
      <c r="V11" s="1145"/>
      <c r="W11" s="1145"/>
      <c r="X11" s="1145"/>
      <c r="Y11" s="1145"/>
      <c r="Z11" s="1145"/>
      <c r="AA11" s="1145"/>
    </row>
    <row r="12" spans="1:27">
      <c r="A12" s="1388"/>
      <c r="B12" s="1389" t="s">
        <v>343</v>
      </c>
      <c r="C12" s="858" t="s">
        <v>3608</v>
      </c>
      <c r="D12" s="1389"/>
      <c r="E12" s="1389" t="s">
        <v>339</v>
      </c>
      <c r="F12" s="1389"/>
      <c r="G12" s="1389" t="s">
        <v>2031</v>
      </c>
      <c r="H12" s="1389" t="s">
        <v>2032</v>
      </c>
      <c r="I12" s="1389" t="s">
        <v>1870</v>
      </c>
      <c r="J12" s="1248" t="s">
        <v>2033</v>
      </c>
      <c r="L12" s="1146"/>
      <c r="M12" s="1146"/>
      <c r="N12" s="1146"/>
      <c r="P12" s="1146"/>
    </row>
    <row r="13" spans="1:27">
      <c r="A13" s="1391" t="s">
        <v>830</v>
      </c>
      <c r="B13" s="1389" t="s">
        <v>3611</v>
      </c>
      <c r="C13" s="1389" t="s">
        <v>2034</v>
      </c>
      <c r="D13" s="1389" t="s">
        <v>681</v>
      </c>
      <c r="E13" s="1389" t="s">
        <v>2938</v>
      </c>
      <c r="F13" s="1389" t="s">
        <v>2035</v>
      </c>
      <c r="G13" s="1389" t="s">
        <v>1869</v>
      </c>
      <c r="H13" s="1389" t="s">
        <v>2036</v>
      </c>
      <c r="I13" s="1389" t="s">
        <v>2960</v>
      </c>
      <c r="J13" s="1248" t="s">
        <v>2037</v>
      </c>
      <c r="K13" s="1146"/>
      <c r="L13" s="1146"/>
      <c r="M13" s="1146"/>
      <c r="N13" s="1146"/>
      <c r="O13" s="1146"/>
    </row>
    <row r="14" spans="1:27">
      <c r="A14" s="1391" t="s">
        <v>834</v>
      </c>
      <c r="B14" s="1389" t="s">
        <v>2941</v>
      </c>
      <c r="C14" s="1389" t="s">
        <v>356</v>
      </c>
      <c r="D14" s="1389"/>
      <c r="E14" s="1389"/>
      <c r="F14" s="1389"/>
      <c r="G14" s="1389" t="s">
        <v>2038</v>
      </c>
      <c r="H14" s="1389"/>
      <c r="I14" s="1389"/>
      <c r="J14" s="1248" t="s">
        <v>2039</v>
      </c>
      <c r="K14" s="1146"/>
      <c r="L14" s="1146"/>
      <c r="M14" s="1146"/>
      <c r="N14" s="1146"/>
      <c r="O14" s="1146"/>
    </row>
    <row r="15" spans="1:27">
      <c r="A15" s="1391"/>
      <c r="B15" s="1389" t="s">
        <v>3281</v>
      </c>
      <c r="C15" s="1389" t="s">
        <v>310</v>
      </c>
      <c r="D15" s="1389" t="s">
        <v>311</v>
      </c>
      <c r="E15" s="1389" t="s">
        <v>312</v>
      </c>
      <c r="F15" s="1389" t="s">
        <v>3429</v>
      </c>
      <c r="G15" s="1389" t="s">
        <v>3430</v>
      </c>
      <c r="H15" s="1389" t="s">
        <v>3431</v>
      </c>
      <c r="I15" s="1389" t="s">
        <v>3432</v>
      </c>
      <c r="J15" s="1248" t="s">
        <v>3433</v>
      </c>
      <c r="K15" s="1146"/>
      <c r="L15" s="1146"/>
      <c r="M15" s="1146"/>
      <c r="N15" s="1146"/>
      <c r="O15" s="1146"/>
    </row>
    <row r="16" spans="1:27">
      <c r="A16" s="1392">
        <v>1</v>
      </c>
      <c r="B16" s="1627" t="s">
        <v>65</v>
      </c>
      <c r="C16" s="1384"/>
      <c r="D16" s="1384"/>
      <c r="E16" s="1384"/>
      <c r="F16" s="1384"/>
      <c r="G16" s="1384"/>
      <c r="H16" s="1384"/>
      <c r="I16" s="1384"/>
      <c r="J16" s="833"/>
      <c r="K16" s="1145"/>
      <c r="L16" s="1145"/>
      <c r="M16" s="1145"/>
      <c r="N16" s="1145"/>
      <c r="O16" s="1145"/>
    </row>
    <row r="17" spans="1:15">
      <c r="A17" s="1388">
        <v>2</v>
      </c>
      <c r="B17" s="1608" t="s">
        <v>66</v>
      </c>
      <c r="C17" s="1389">
        <v>174.88</v>
      </c>
      <c r="D17" s="1389" t="s">
        <v>67</v>
      </c>
      <c r="E17" s="1389">
        <v>1987</v>
      </c>
      <c r="F17" s="1389" t="s">
        <v>68</v>
      </c>
      <c r="G17" s="1389" t="s">
        <v>69</v>
      </c>
      <c r="H17" s="1389" t="s">
        <v>70</v>
      </c>
      <c r="I17" s="1389">
        <v>750</v>
      </c>
      <c r="J17" s="827"/>
      <c r="K17" s="1145"/>
      <c r="L17" s="1145"/>
      <c r="M17" s="1145"/>
      <c r="N17" s="1145"/>
      <c r="O17" s="1145"/>
    </row>
    <row r="18" spans="1:15">
      <c r="A18" s="1388">
        <v>3</v>
      </c>
      <c r="B18" s="1608" t="s">
        <v>56</v>
      </c>
      <c r="C18" s="1389">
        <v>31.55</v>
      </c>
      <c r="D18" s="1389" t="s">
        <v>71</v>
      </c>
      <c r="E18" s="1389">
        <v>1964</v>
      </c>
      <c r="F18" s="1389" t="s">
        <v>68</v>
      </c>
      <c r="G18" s="1389" t="s">
        <v>69</v>
      </c>
      <c r="H18" s="1389" t="s">
        <v>72</v>
      </c>
      <c r="I18" s="1389">
        <v>1000</v>
      </c>
      <c r="J18" s="827"/>
      <c r="K18" s="1145"/>
      <c r="L18" s="1145"/>
      <c r="M18" s="1145"/>
      <c r="N18" s="1145"/>
      <c r="O18" s="1145"/>
    </row>
    <row r="19" spans="1:15">
      <c r="A19" s="1388">
        <v>4</v>
      </c>
      <c r="B19" s="1608"/>
      <c r="C19" s="1389"/>
      <c r="D19" s="932"/>
      <c r="E19" s="1389"/>
      <c r="F19" s="1389"/>
      <c r="G19" s="1389"/>
      <c r="H19" s="1389"/>
      <c r="I19" s="1389"/>
      <c r="J19" s="827"/>
      <c r="K19" s="1145"/>
      <c r="L19" s="1145"/>
      <c r="M19" s="1145"/>
      <c r="N19" s="1145"/>
      <c r="O19" s="1145"/>
    </row>
    <row r="20" spans="1:15">
      <c r="A20" s="1388">
        <v>5</v>
      </c>
      <c r="B20" s="1608"/>
      <c r="C20" s="1389"/>
      <c r="D20" s="932"/>
      <c r="E20" s="1389"/>
      <c r="F20" s="1389"/>
      <c r="G20" s="1389"/>
      <c r="H20" s="1389"/>
      <c r="I20" s="1389"/>
      <c r="J20" s="827"/>
      <c r="K20" s="1145"/>
      <c r="L20" s="1145"/>
      <c r="M20" s="1145"/>
      <c r="N20" s="1145"/>
      <c r="O20" s="1145"/>
    </row>
    <row r="21" spans="1:15">
      <c r="A21" s="1388">
        <v>6</v>
      </c>
      <c r="B21" s="1609" t="s">
        <v>73</v>
      </c>
      <c r="C21" s="1389"/>
      <c r="D21" s="932"/>
      <c r="E21" s="1389"/>
      <c r="F21" s="1389"/>
      <c r="G21" s="1389"/>
      <c r="H21" s="1389"/>
      <c r="I21" s="1389"/>
      <c r="J21" s="1248" t="s">
        <v>74</v>
      </c>
      <c r="K21" s="1145"/>
      <c r="L21" s="1145"/>
      <c r="M21" s="1145"/>
      <c r="N21" s="1145"/>
      <c r="O21" s="1145"/>
    </row>
    <row r="22" spans="1:15">
      <c r="A22" s="1388">
        <v>7</v>
      </c>
      <c r="B22" s="1608" t="s">
        <v>55</v>
      </c>
      <c r="C22" s="1389">
        <v>52</v>
      </c>
      <c r="D22" s="1389" t="s">
        <v>71</v>
      </c>
      <c r="E22" s="1389">
        <v>1951</v>
      </c>
      <c r="F22" s="1389" t="s">
        <v>68</v>
      </c>
      <c r="G22" s="1389" t="s">
        <v>69</v>
      </c>
      <c r="H22" s="1389" t="s">
        <v>72</v>
      </c>
      <c r="I22" s="1389">
        <v>1000</v>
      </c>
      <c r="J22" s="1248" t="s">
        <v>75</v>
      </c>
      <c r="K22" s="1145"/>
      <c r="L22" s="1145"/>
      <c r="M22" s="1145"/>
      <c r="N22" s="1145"/>
      <c r="O22" s="1145"/>
    </row>
    <row r="23" spans="1:15">
      <c r="A23" s="1388">
        <v>8</v>
      </c>
      <c r="B23" s="1608"/>
      <c r="C23" s="1389"/>
      <c r="D23" s="1389"/>
      <c r="E23" s="1389"/>
      <c r="F23" s="1389"/>
      <c r="G23" s="1389"/>
      <c r="H23" s="1389"/>
      <c r="I23" s="1389"/>
      <c r="J23" s="1248" t="s">
        <v>76</v>
      </c>
      <c r="K23" s="1145"/>
      <c r="L23" s="1145"/>
      <c r="M23" s="1145"/>
      <c r="N23" s="1145"/>
      <c r="O23" s="1145"/>
    </row>
    <row r="24" spans="1:15">
      <c r="A24" s="1388">
        <v>9</v>
      </c>
      <c r="B24" s="1609" t="s">
        <v>77</v>
      </c>
      <c r="C24" s="1389"/>
      <c r="D24" s="1389"/>
      <c r="E24" s="1389"/>
      <c r="F24" s="1389"/>
      <c r="G24" s="1389"/>
      <c r="H24" s="1389"/>
      <c r="I24" s="1389"/>
      <c r="J24" s="827"/>
      <c r="K24" s="1145"/>
      <c r="L24" s="1145"/>
      <c r="M24" s="1145"/>
      <c r="N24" s="1145"/>
      <c r="O24" s="1145"/>
    </row>
    <row r="25" spans="1:15">
      <c r="A25" s="1388">
        <v>10</v>
      </c>
      <c r="B25" s="1608" t="s">
        <v>48</v>
      </c>
      <c r="C25" s="1389">
        <v>55</v>
      </c>
      <c r="D25" s="1389" t="s">
        <v>71</v>
      </c>
      <c r="E25" s="1389">
        <v>1952</v>
      </c>
      <c r="F25" s="1389" t="s">
        <v>78</v>
      </c>
      <c r="G25" s="1389" t="s">
        <v>69</v>
      </c>
      <c r="H25" s="1389" t="s">
        <v>79</v>
      </c>
      <c r="I25" s="1389">
        <v>1000</v>
      </c>
      <c r="J25" s="827"/>
      <c r="K25" s="1145"/>
      <c r="L25" s="1145"/>
      <c r="M25" s="1145"/>
      <c r="N25" s="1145"/>
      <c r="O25" s="1145"/>
    </row>
    <row r="26" spans="1:15">
      <c r="A26" s="1388">
        <v>11</v>
      </c>
      <c r="B26" s="1608"/>
      <c r="C26" s="1389"/>
      <c r="D26" s="1389"/>
      <c r="E26" s="1389"/>
      <c r="F26" s="1389" t="s">
        <v>80</v>
      </c>
      <c r="G26" s="1389"/>
      <c r="H26" s="1389"/>
      <c r="I26" s="1389"/>
      <c r="J26" s="827"/>
      <c r="K26" s="1145"/>
      <c r="L26" s="1145"/>
      <c r="M26" s="1145"/>
      <c r="N26" s="1145"/>
      <c r="O26" s="1145"/>
    </row>
    <row r="27" spans="1:15">
      <c r="A27" s="1388">
        <v>12</v>
      </c>
      <c r="B27" s="1608"/>
      <c r="C27" s="1389"/>
      <c r="D27" s="1389"/>
      <c r="E27" s="1389"/>
      <c r="F27" s="1389"/>
      <c r="G27" s="1389"/>
      <c r="H27" s="1389"/>
      <c r="I27" s="1389"/>
      <c r="J27" s="827"/>
      <c r="K27" s="1145"/>
      <c r="L27" s="1145"/>
      <c r="M27" s="1145"/>
      <c r="N27" s="1145"/>
      <c r="O27" s="1145"/>
    </row>
    <row r="28" spans="1:15">
      <c r="A28" s="1388">
        <v>13</v>
      </c>
      <c r="B28" s="1609" t="s">
        <v>81</v>
      </c>
      <c r="C28" s="1389"/>
      <c r="D28" s="1389"/>
      <c r="E28" s="1389"/>
      <c r="F28" s="1389"/>
      <c r="G28" s="1389"/>
      <c r="H28" s="1389"/>
      <c r="I28" s="1389"/>
      <c r="J28" s="827"/>
      <c r="K28" s="1145"/>
      <c r="L28" s="1145"/>
      <c r="M28" s="1145"/>
      <c r="N28" s="1145"/>
      <c r="O28" s="1145"/>
    </row>
    <row r="29" spans="1:15">
      <c r="A29" s="1388">
        <v>14</v>
      </c>
      <c r="B29" s="1608" t="s">
        <v>57</v>
      </c>
      <c r="C29" s="1389">
        <v>49.75</v>
      </c>
      <c r="D29" s="1389" t="s">
        <v>71</v>
      </c>
      <c r="E29" s="1389">
        <v>1973</v>
      </c>
      <c r="F29" s="1389" t="s">
        <v>68</v>
      </c>
      <c r="G29" s="1389" t="s">
        <v>69</v>
      </c>
      <c r="H29" s="1389" t="s">
        <v>82</v>
      </c>
      <c r="I29" s="1389">
        <v>2000</v>
      </c>
      <c r="J29" s="827"/>
      <c r="K29" s="1145"/>
      <c r="L29" s="1145"/>
      <c r="M29" s="1145"/>
      <c r="N29" s="1145"/>
      <c r="O29" s="1145"/>
    </row>
    <row r="30" spans="1:15">
      <c r="A30" s="1388">
        <v>15</v>
      </c>
      <c r="B30" s="1608"/>
      <c r="C30" s="932"/>
      <c r="D30" s="932"/>
      <c r="E30" s="932"/>
      <c r="F30" s="932"/>
      <c r="G30" s="932"/>
      <c r="H30" s="932"/>
      <c r="I30" s="932"/>
      <c r="J30" s="827"/>
      <c r="K30" s="1145"/>
      <c r="L30" s="1145"/>
      <c r="M30" s="1145"/>
      <c r="N30" s="1145"/>
      <c r="O30" s="1145"/>
    </row>
    <row r="31" spans="1:15">
      <c r="A31" s="1388">
        <v>16</v>
      </c>
      <c r="B31" s="2148" t="s">
        <v>77</v>
      </c>
      <c r="C31" s="2146"/>
      <c r="D31" s="2146"/>
      <c r="E31" s="2146"/>
      <c r="F31" s="2146"/>
      <c r="G31" s="2146"/>
      <c r="H31" s="2146"/>
      <c r="I31" s="2146"/>
      <c r="J31" s="2143"/>
      <c r="K31" s="1145"/>
      <c r="L31" s="1145"/>
      <c r="M31" s="1145"/>
      <c r="N31" s="1145"/>
      <c r="O31" s="1145"/>
    </row>
    <row r="32" spans="1:15">
      <c r="A32" s="1388">
        <v>17</v>
      </c>
      <c r="B32" s="2149" t="s">
        <v>4178</v>
      </c>
      <c r="C32" s="2144" t="s">
        <v>1</v>
      </c>
      <c r="D32" s="2144" t="s">
        <v>71</v>
      </c>
      <c r="E32" s="2144">
        <v>2002</v>
      </c>
      <c r="F32" s="2144" t="s">
        <v>68</v>
      </c>
      <c r="G32" s="2144" t="s">
        <v>69</v>
      </c>
      <c r="H32" s="2144" t="s">
        <v>4179</v>
      </c>
      <c r="I32" s="2144">
        <v>97</v>
      </c>
      <c r="J32" s="2145" t="s">
        <v>1</v>
      </c>
      <c r="K32" s="1145"/>
      <c r="L32" s="1145"/>
      <c r="M32" s="1145"/>
      <c r="N32" s="1145"/>
      <c r="O32" s="1145"/>
    </row>
    <row r="33" spans="1:32">
      <c r="A33" s="1388">
        <v>18</v>
      </c>
      <c r="B33" s="2149"/>
      <c r="C33" s="2144"/>
      <c r="D33" s="2144"/>
      <c r="E33" s="2144"/>
      <c r="F33" s="2144"/>
      <c r="G33" s="2144"/>
      <c r="H33" s="2144"/>
      <c r="I33" s="2144"/>
      <c r="J33" s="2145"/>
      <c r="K33" s="1145"/>
      <c r="L33" s="1145"/>
      <c r="M33" s="1145"/>
      <c r="N33" s="1145"/>
      <c r="O33" s="1145"/>
    </row>
    <row r="34" spans="1:32">
      <c r="A34" s="1388">
        <v>19</v>
      </c>
      <c r="B34" s="2151"/>
      <c r="C34" s="2146"/>
      <c r="D34" s="2146"/>
      <c r="E34" s="2146"/>
      <c r="F34" s="2146"/>
      <c r="G34" s="2146"/>
      <c r="H34" s="2146"/>
      <c r="I34" s="2146"/>
      <c r="J34" s="2145"/>
      <c r="K34" s="1145"/>
      <c r="L34" s="1145"/>
      <c r="M34" s="1145"/>
      <c r="N34" s="1145"/>
      <c r="O34" s="1145"/>
    </row>
    <row r="35" spans="1:32">
      <c r="A35" s="1388">
        <v>20</v>
      </c>
      <c r="B35" s="2148" t="s">
        <v>73</v>
      </c>
      <c r="C35" s="2146"/>
      <c r="D35" s="2146"/>
      <c r="E35" s="2146"/>
      <c r="F35" s="2146"/>
      <c r="G35" s="2146"/>
      <c r="H35" s="2146"/>
      <c r="I35" s="2146"/>
      <c r="J35" s="2145"/>
      <c r="K35" s="1145"/>
      <c r="L35" s="1145"/>
      <c r="M35" s="1145"/>
      <c r="N35" s="1145"/>
      <c r="O35" s="1145"/>
    </row>
    <row r="36" spans="1:32">
      <c r="A36" s="1388">
        <v>21</v>
      </c>
      <c r="B36" s="2147" t="s">
        <v>4180</v>
      </c>
      <c r="C36" s="2144" t="s">
        <v>1</v>
      </c>
      <c r="D36" s="2144" t="s">
        <v>71</v>
      </c>
      <c r="E36" s="2144">
        <v>2005</v>
      </c>
      <c r="F36" s="2144" t="s">
        <v>68</v>
      </c>
      <c r="G36" s="2144" t="s">
        <v>69</v>
      </c>
      <c r="H36" s="2144" t="s">
        <v>4181</v>
      </c>
      <c r="I36" s="2144">
        <v>109</v>
      </c>
      <c r="J36" s="2145" t="s">
        <v>1</v>
      </c>
      <c r="K36" s="1145"/>
      <c r="L36" s="1145"/>
      <c r="M36" s="1145"/>
      <c r="N36" s="1145"/>
      <c r="O36" s="1145"/>
    </row>
    <row r="37" spans="1:32">
      <c r="A37" s="1388">
        <v>22</v>
      </c>
      <c r="B37" s="2147" t="s">
        <v>4182</v>
      </c>
      <c r="C37" s="2144" t="s">
        <v>1</v>
      </c>
      <c r="D37" s="2144" t="s">
        <v>71</v>
      </c>
      <c r="E37" s="2144">
        <v>2005</v>
      </c>
      <c r="F37" s="2144" t="s">
        <v>68</v>
      </c>
      <c r="G37" s="2144" t="s">
        <v>69</v>
      </c>
      <c r="H37" s="2144" t="s">
        <v>4179</v>
      </c>
      <c r="I37" s="2144">
        <v>70</v>
      </c>
      <c r="J37" s="2145" t="s">
        <v>1</v>
      </c>
      <c r="K37" s="1145"/>
      <c r="L37" s="1145"/>
      <c r="M37" s="1145"/>
      <c r="N37" s="1145"/>
      <c r="O37" s="1145"/>
      <c r="S37" s="1145"/>
      <c r="T37" s="1145"/>
      <c r="U37" s="1145"/>
    </row>
    <row r="38" spans="1:32">
      <c r="A38" s="1388">
        <v>23</v>
      </c>
      <c r="B38" s="2151"/>
      <c r="C38" s="2146"/>
      <c r="D38" s="2146"/>
      <c r="E38" s="2146"/>
      <c r="F38" s="2146"/>
      <c r="G38" s="2146"/>
      <c r="H38" s="2144"/>
      <c r="I38" s="2146"/>
      <c r="J38" s="2145"/>
      <c r="K38" s="1145"/>
      <c r="L38" s="1145"/>
      <c r="M38" s="1145"/>
      <c r="N38" s="1145"/>
      <c r="O38" s="1145"/>
      <c r="S38" s="1145"/>
      <c r="T38" s="1145"/>
      <c r="U38" s="1145"/>
    </row>
    <row r="39" spans="1:32">
      <c r="A39" s="1388">
        <v>24</v>
      </c>
      <c r="B39" s="2150" t="s">
        <v>4183</v>
      </c>
      <c r="C39" s="2146"/>
      <c r="D39" s="2146"/>
      <c r="E39" s="2146"/>
      <c r="F39" s="2146"/>
      <c r="G39" s="2146"/>
      <c r="H39" s="2144"/>
      <c r="I39" s="2146"/>
      <c r="J39" s="2145"/>
      <c r="K39" s="1145"/>
      <c r="L39" s="1145"/>
      <c r="M39" s="1145"/>
      <c r="N39" s="1145"/>
      <c r="O39" s="1145"/>
    </row>
    <row r="40" spans="1:32">
      <c r="A40" s="1388">
        <v>25</v>
      </c>
      <c r="B40" s="2149" t="s">
        <v>4184</v>
      </c>
      <c r="C40" s="2144" t="s">
        <v>1</v>
      </c>
      <c r="D40" s="2144" t="s">
        <v>71</v>
      </c>
      <c r="E40" s="2144">
        <v>2018</v>
      </c>
      <c r="F40" s="2144" t="s">
        <v>4538</v>
      </c>
      <c r="G40" s="2144" t="s">
        <v>69</v>
      </c>
      <c r="H40" s="2144" t="s">
        <v>4181</v>
      </c>
      <c r="I40" s="2144">
        <v>109</v>
      </c>
      <c r="J40" s="2145" t="s">
        <v>1</v>
      </c>
      <c r="K40" s="1145"/>
      <c r="L40" s="1145"/>
      <c r="M40" s="1145"/>
      <c r="N40" s="1145"/>
      <c r="O40" s="1145"/>
    </row>
    <row r="41" spans="1:32">
      <c r="A41" s="1388">
        <v>26</v>
      </c>
      <c r="B41" s="2149" t="s">
        <v>4185</v>
      </c>
      <c r="C41" s="2144" t="s">
        <v>1</v>
      </c>
      <c r="D41" s="2144" t="s">
        <v>71</v>
      </c>
      <c r="E41" s="2144">
        <v>2018</v>
      </c>
      <c r="F41" s="2144" t="s">
        <v>4538</v>
      </c>
      <c r="G41" s="2144" t="s">
        <v>69</v>
      </c>
      <c r="H41" s="2144" t="s">
        <v>4179</v>
      </c>
      <c r="I41" s="2144">
        <v>70</v>
      </c>
      <c r="J41" s="2145" t="s">
        <v>1</v>
      </c>
      <c r="K41" s="1145"/>
      <c r="L41" s="1145"/>
      <c r="M41" s="1145"/>
      <c r="N41" s="1145"/>
      <c r="O41" s="1145"/>
    </row>
    <row r="42" spans="1:32">
      <c r="A42" s="1388">
        <v>27</v>
      </c>
      <c r="B42" s="2151"/>
      <c r="C42" s="2146"/>
      <c r="D42" s="2146"/>
      <c r="E42" s="2146"/>
      <c r="F42" s="2146"/>
      <c r="G42" s="2146"/>
      <c r="H42" s="2146"/>
      <c r="I42" s="2146"/>
      <c r="J42" s="2145"/>
      <c r="K42" s="1145"/>
      <c r="L42" s="1145"/>
      <c r="M42" s="1145"/>
      <c r="N42" s="1145"/>
      <c r="O42" s="1145"/>
    </row>
    <row r="43" spans="1:32">
      <c r="A43" s="1388">
        <v>28</v>
      </c>
      <c r="B43" s="2149" t="s">
        <v>4222</v>
      </c>
      <c r="C43" s="2144">
        <v>282</v>
      </c>
      <c r="D43" s="1389" t="s">
        <v>4327</v>
      </c>
      <c r="E43" s="2144">
        <v>2009</v>
      </c>
      <c r="F43" s="2144" t="s">
        <v>68</v>
      </c>
      <c r="G43" s="2144" t="s">
        <v>69</v>
      </c>
      <c r="H43" s="2144" t="s">
        <v>4328</v>
      </c>
      <c r="I43" s="2144">
        <v>650</v>
      </c>
      <c r="J43" s="2145" t="s">
        <v>4222</v>
      </c>
      <c r="K43" s="1145"/>
      <c r="L43" s="1145"/>
      <c r="M43" s="1145"/>
      <c r="N43" s="1145"/>
      <c r="O43" s="1145"/>
      <c r="S43" s="1145"/>
      <c r="T43" s="1145"/>
      <c r="U43" s="1145"/>
      <c r="V43" s="1145"/>
      <c r="W43" s="1145"/>
      <c r="X43" s="1145"/>
      <c r="Y43" s="1145"/>
      <c r="Z43" s="1145"/>
      <c r="AA43" s="1145"/>
      <c r="AB43" s="1145"/>
      <c r="AC43" s="1145"/>
      <c r="AD43" s="1145"/>
      <c r="AE43" s="1145"/>
      <c r="AF43" s="1145"/>
    </row>
    <row r="44" spans="1:32">
      <c r="A44" s="1388">
        <f>+A43+1</f>
        <v>29</v>
      </c>
      <c r="B44" s="2149"/>
      <c r="C44" s="2144"/>
      <c r="D44" s="2144"/>
      <c r="E44" s="2144"/>
      <c r="F44" s="2144"/>
      <c r="G44" s="2144"/>
      <c r="H44" s="2144"/>
      <c r="I44" s="2144"/>
      <c r="J44" s="2145"/>
      <c r="K44" s="1145"/>
      <c r="L44" s="1145"/>
      <c r="M44" s="1145"/>
      <c r="N44" s="1145"/>
      <c r="O44" s="1145"/>
      <c r="S44" s="1145"/>
      <c r="T44" s="1145"/>
      <c r="U44" s="1145"/>
      <c r="V44" s="1145"/>
      <c r="W44" s="1145"/>
      <c r="X44" s="1145"/>
      <c r="Y44" s="1145"/>
      <c r="Z44" s="1145"/>
      <c r="AA44" s="1145"/>
      <c r="AB44" s="1145"/>
      <c r="AC44" s="1145"/>
      <c r="AD44" s="1145"/>
      <c r="AE44" s="1145"/>
      <c r="AF44" s="1145"/>
    </row>
    <row r="45" spans="1:32">
      <c r="A45" s="1388">
        <f t="shared" ref="A45:A49" si="0">+A44+1</f>
        <v>30</v>
      </c>
      <c r="B45" s="2149" t="s">
        <v>4309</v>
      </c>
      <c r="C45" s="2144">
        <v>285</v>
      </c>
      <c r="D45" s="1389" t="s">
        <v>4327</v>
      </c>
      <c r="E45" s="2144">
        <v>1935</v>
      </c>
      <c r="F45" s="2144" t="s">
        <v>68</v>
      </c>
      <c r="G45" s="2144" t="s">
        <v>69</v>
      </c>
      <c r="H45" s="2144" t="s">
        <v>4329</v>
      </c>
      <c r="I45" s="2144">
        <v>500</v>
      </c>
      <c r="J45" s="2145" t="s">
        <v>4330</v>
      </c>
      <c r="K45" s="1145"/>
      <c r="L45" s="1145"/>
      <c r="M45" s="1145"/>
      <c r="N45" s="1145"/>
      <c r="O45" s="1145"/>
      <c r="S45" s="1145"/>
      <c r="T45" s="1145"/>
      <c r="U45" s="1145"/>
      <c r="V45" s="1145"/>
      <c r="W45" s="1145"/>
      <c r="X45" s="1145"/>
      <c r="Y45" s="1145"/>
      <c r="Z45" s="1145"/>
      <c r="AA45" s="1145"/>
      <c r="AB45" s="1145"/>
      <c r="AC45" s="1145"/>
      <c r="AD45" s="1145"/>
      <c r="AE45" s="1145"/>
      <c r="AF45" s="1145"/>
    </row>
    <row r="46" spans="1:32">
      <c r="A46" s="1388">
        <f t="shared" si="0"/>
        <v>31</v>
      </c>
      <c r="B46" s="2433"/>
      <c r="C46" s="2434"/>
      <c r="D46" s="2434"/>
      <c r="E46" s="2434"/>
      <c r="F46" s="2434"/>
      <c r="G46" s="2434"/>
      <c r="H46" s="2434"/>
      <c r="I46" s="2434"/>
      <c r="J46" s="2145" t="s">
        <v>4331</v>
      </c>
      <c r="K46" s="1145"/>
      <c r="L46" s="1145"/>
      <c r="M46" s="1145"/>
      <c r="N46" s="1145"/>
      <c r="O46" s="1145"/>
      <c r="S46" s="1145"/>
      <c r="T46" s="1145"/>
      <c r="U46" s="1145"/>
      <c r="V46" s="1145"/>
      <c r="W46" s="1145"/>
      <c r="X46" s="1145"/>
      <c r="Y46" s="1145"/>
      <c r="Z46" s="1145"/>
      <c r="AA46" s="1145"/>
      <c r="AB46" s="1145"/>
      <c r="AC46" s="1145"/>
      <c r="AD46" s="1145"/>
      <c r="AE46" s="1145"/>
      <c r="AF46" s="1145"/>
    </row>
    <row r="47" spans="1:32">
      <c r="A47" s="1388">
        <f t="shared" si="0"/>
        <v>32</v>
      </c>
      <c r="B47" s="2142"/>
      <c r="C47" s="2162"/>
      <c r="D47" s="2162"/>
      <c r="E47" s="2162"/>
      <c r="F47" s="2162"/>
      <c r="G47" s="2162"/>
      <c r="H47" s="2162"/>
      <c r="I47" s="2162"/>
      <c r="J47" s="2141"/>
      <c r="K47" s="1145"/>
      <c r="L47" s="1145"/>
      <c r="M47" s="1145"/>
      <c r="N47" s="1145"/>
      <c r="O47" s="1145"/>
    </row>
    <row r="48" spans="1:32">
      <c r="A48" s="1388">
        <f t="shared" si="0"/>
        <v>33</v>
      </c>
      <c r="B48" s="2142" t="s">
        <v>4186</v>
      </c>
      <c r="C48" s="932"/>
      <c r="D48" s="932"/>
      <c r="E48" s="932"/>
      <c r="F48" s="932"/>
      <c r="G48" s="932"/>
      <c r="H48" s="932"/>
      <c r="I48" s="932"/>
      <c r="J48" s="827"/>
      <c r="K48" s="1145"/>
      <c r="L48" s="1145"/>
      <c r="M48" s="1145"/>
      <c r="N48" s="1145"/>
      <c r="O48" s="1145"/>
    </row>
    <row r="49" spans="1:16">
      <c r="A49" s="1388">
        <f t="shared" si="0"/>
        <v>34</v>
      </c>
      <c r="B49" s="1393"/>
      <c r="C49" s="932"/>
      <c r="D49" s="932"/>
      <c r="E49" s="932"/>
      <c r="F49" s="932"/>
      <c r="G49" s="932"/>
      <c r="H49" s="932"/>
      <c r="I49" s="932"/>
      <c r="J49" s="827"/>
      <c r="K49" s="1145"/>
      <c r="L49" s="1145"/>
      <c r="M49" s="1145"/>
      <c r="N49" s="1145"/>
      <c r="O49" s="1145"/>
    </row>
    <row r="50" spans="1:16" ht="15.75" thickBot="1">
      <c r="A50" s="1404">
        <v>35</v>
      </c>
      <c r="B50" s="1433"/>
      <c r="C50" s="1121"/>
      <c r="D50" s="1121"/>
      <c r="E50" s="1121"/>
      <c r="F50" s="1121"/>
      <c r="G50" s="1121"/>
      <c r="H50" s="1121"/>
      <c r="I50" s="1121"/>
      <c r="J50" s="1405"/>
      <c r="K50" s="1145"/>
      <c r="L50" s="1145"/>
      <c r="M50" s="1145"/>
      <c r="N50" s="1145"/>
      <c r="O50" s="1145"/>
    </row>
    <row r="51" spans="1:16">
      <c r="A51" s="966"/>
      <c r="B51" s="936"/>
      <c r="C51" s="936"/>
      <c r="D51" s="936"/>
      <c r="E51" s="936"/>
      <c r="F51" s="936"/>
      <c r="G51" s="936"/>
      <c r="H51" s="936"/>
      <c r="I51" s="936"/>
      <c r="J51" s="970" t="s">
        <v>1527</v>
      </c>
      <c r="K51" s="1145"/>
      <c r="L51" s="1145"/>
      <c r="M51" s="1145"/>
      <c r="N51" s="1145"/>
      <c r="O51" s="1145"/>
    </row>
    <row r="52" spans="1:16">
      <c r="A52" s="1108" t="s">
        <v>2040</v>
      </c>
      <c r="B52" s="1434"/>
      <c r="C52" s="1434"/>
      <c r="D52" s="1434"/>
      <c r="E52" s="1434"/>
      <c r="F52" s="1108"/>
      <c r="G52" s="1434"/>
      <c r="H52" s="1434"/>
      <c r="I52" s="1434"/>
      <c r="J52" s="1434"/>
      <c r="K52" s="1145"/>
      <c r="L52" s="1145"/>
      <c r="M52" s="1145"/>
      <c r="N52" s="1145"/>
      <c r="O52" s="1145"/>
      <c r="P52" s="1145"/>
    </row>
    <row r="53" spans="1:16">
      <c r="A53" s="967"/>
      <c r="B53" s="967"/>
      <c r="C53" s="967"/>
      <c r="D53" s="967"/>
      <c r="E53" s="967"/>
      <c r="F53" s="967"/>
      <c r="G53" s="967"/>
      <c r="H53" s="967"/>
      <c r="I53" s="967"/>
      <c r="J53" s="967"/>
      <c r="K53" s="1145"/>
      <c r="L53" s="1145"/>
      <c r="M53" s="1145"/>
      <c r="N53" s="1145"/>
      <c r="O53" s="1145"/>
      <c r="P53" s="1145"/>
    </row>
    <row r="54" spans="1:16">
      <c r="A54" s="1146"/>
      <c r="B54" s="1145"/>
      <c r="C54" s="1145"/>
      <c r="D54" s="1145"/>
      <c r="E54" s="1145"/>
      <c r="F54" s="1145"/>
      <c r="G54" s="1145"/>
      <c r="H54" s="1145"/>
      <c r="I54" s="1145"/>
      <c r="J54" s="1145"/>
      <c r="K54" s="1145"/>
      <c r="L54" s="1145"/>
      <c r="M54" s="1145"/>
      <c r="N54" s="1145"/>
      <c r="O54" s="1145"/>
      <c r="P54" s="1145"/>
    </row>
    <row r="55" spans="1:16">
      <c r="A55" s="1146"/>
      <c r="B55" s="1145"/>
      <c r="C55" s="1145"/>
      <c r="D55" s="1145"/>
      <c r="E55" s="1145"/>
      <c r="F55" s="1145"/>
      <c r="G55" s="8"/>
      <c r="H55" s="8"/>
      <c r="I55" s="8"/>
      <c r="J55" s="1145"/>
      <c r="K55" s="1145"/>
      <c r="L55" s="1145"/>
      <c r="M55" s="1145"/>
      <c r="N55" s="1145"/>
      <c r="O55" s="1145"/>
      <c r="P55" s="1145"/>
    </row>
    <row r="56" spans="1:16">
      <c r="A56" s="1146"/>
      <c r="B56" s="1145"/>
      <c r="C56" s="1145"/>
      <c r="D56" s="1145"/>
      <c r="E56" s="1145"/>
      <c r="F56" s="1145"/>
      <c r="G56" s="8"/>
      <c r="H56" s="8"/>
      <c r="I56" s="8"/>
      <c r="J56" s="1145"/>
      <c r="K56" s="1145"/>
      <c r="L56" s="1145"/>
      <c r="M56" s="1145"/>
      <c r="N56" s="1145"/>
      <c r="O56" s="1145"/>
      <c r="P56" s="1145"/>
    </row>
    <row r="57" spans="1:16">
      <c r="A57" s="1146"/>
      <c r="C57" s="1145"/>
      <c r="D57" s="1145"/>
      <c r="E57" s="1145"/>
      <c r="F57" s="1145"/>
      <c r="G57" s="8"/>
      <c r="H57" s="8"/>
      <c r="I57" s="8"/>
      <c r="J57" s="1145"/>
      <c r="K57" s="1145"/>
      <c r="L57" s="1145"/>
      <c r="M57" s="1145"/>
      <c r="N57" s="1145"/>
      <c r="O57" s="1145"/>
      <c r="P57" s="1145"/>
    </row>
    <row r="58" spans="1:16">
      <c r="A58" s="1146"/>
      <c r="C58" s="1145"/>
      <c r="D58" s="1145"/>
      <c r="E58" s="1145"/>
      <c r="F58" s="1145"/>
      <c r="G58" s="8"/>
      <c r="H58" s="8"/>
      <c r="I58" s="8"/>
      <c r="J58" s="1145"/>
      <c r="K58" s="1145"/>
      <c r="L58" s="1145"/>
      <c r="M58" s="1145"/>
      <c r="N58" s="1145"/>
      <c r="O58" s="1145"/>
      <c r="P58" s="1145"/>
    </row>
    <row r="59" spans="1:16">
      <c r="A59" s="1146"/>
      <c r="C59" s="1145"/>
      <c r="D59" s="1145"/>
      <c r="E59" s="1145"/>
      <c r="F59" s="1145"/>
      <c r="G59" s="8"/>
      <c r="H59" s="8"/>
      <c r="I59" s="8"/>
      <c r="J59" s="1145"/>
      <c r="K59" s="1145"/>
      <c r="L59" s="1145"/>
      <c r="M59" s="1145"/>
      <c r="N59" s="1145"/>
      <c r="O59" s="1145"/>
      <c r="P59" s="1145"/>
    </row>
    <row r="60" spans="1:16">
      <c r="A60" s="1146"/>
      <c r="C60" s="1145"/>
      <c r="D60" s="1145"/>
      <c r="E60" s="1145"/>
      <c r="F60" s="1145"/>
      <c r="G60" s="8"/>
      <c r="H60" s="8"/>
      <c r="I60" s="8"/>
      <c r="J60" s="1145"/>
      <c r="K60" s="1145"/>
      <c r="L60" s="1145"/>
      <c r="M60" s="1145"/>
      <c r="N60" s="1145"/>
      <c r="O60" s="1145"/>
      <c r="P60" s="1145"/>
    </row>
    <row r="61" spans="1:16">
      <c r="G61" s="8"/>
      <c r="H61" s="8"/>
      <c r="I61" s="8"/>
      <c r="J61" s="8"/>
      <c r="P61" s="1145"/>
    </row>
    <row r="62" spans="1:16">
      <c r="C62" s="8"/>
      <c r="D62" s="8"/>
      <c r="E62" s="8"/>
      <c r="G62" s="8"/>
      <c r="H62" s="8"/>
      <c r="I62" s="8"/>
      <c r="J62" s="8"/>
      <c r="P62" s="1145"/>
    </row>
    <row r="63" spans="1:16">
      <c r="P63" s="1145"/>
    </row>
  </sheetData>
  <customSheetViews>
    <customSheetView guid="{2AF3F5E9-4F61-4561-B177-4F48CBC3D886}" scale="87" colorId="22" fitToPage="1">
      <selection activeCell="R27" sqref="R27"/>
      <colBreaks count="1" manualBreakCount="1">
        <brk id="10" max="1048575" man="1"/>
      </colBreaks>
      <pageMargins left="0.4" right="0.4" top="0.3" bottom="0.3" header="0.5" footer="0.5"/>
      <pageSetup scale="71" orientation="landscape" r:id="rId1"/>
      <headerFooter alignWithMargins="0"/>
    </customSheetView>
    <customSheetView guid="{D7BBBF77-F838-4AB2-B5F9-DD407B90DD55}" scale="87" colorId="22" fitToPage="1">
      <selection activeCell="R27" sqref="R27"/>
      <colBreaks count="1" manualBreakCount="1">
        <brk id="10" max="1048575" man="1"/>
      </colBreaks>
      <pageMargins left="0.4" right="0.4" top="0.3" bottom="0.3" header="0.5" footer="0.5"/>
      <pageSetup scale="71" orientation="landscape" r:id="rId2"/>
      <headerFooter alignWithMargins="0"/>
    </customSheetView>
    <customSheetView guid="{4C413893-8AAD-4C6B-9F27-B589EDCD884E}" scale="87" colorId="22" showPageBreaks="1" fitToPage="1" printArea="1">
      <selection activeCell="N35" sqref="N35"/>
      <colBreaks count="1" manualBreakCount="1">
        <brk id="10" max="1048575" man="1"/>
      </colBreaks>
      <pageMargins left="0.4" right="0.4" top="0.3" bottom="0.3" header="0.5" footer="0.5"/>
      <pageSetup scale="71" orientation="landscape" r:id="rId3"/>
      <headerFooter alignWithMargins="0"/>
    </customSheetView>
    <customSheetView guid="{A5549170-DBF5-42F1-9039-D999624B11D4}" scale="87" colorId="22" showPageBreaks="1" fitToPage="1" printArea="1">
      <selection activeCell="N35" sqref="N35"/>
      <colBreaks count="1" manualBreakCount="1">
        <brk id="10" max="1048575" man="1"/>
      </colBreaks>
      <pageMargins left="0.4" right="0.4" top="0.3" bottom="0.3" header="0.5" footer="0.5"/>
      <pageSetup scale="71" orientation="landscape" r:id="rId4"/>
      <headerFooter alignWithMargins="0"/>
    </customSheetView>
    <customSheetView guid="{A483E518-C1FA-4CA5-BC5D-12DF2516F4BA}" scale="87" colorId="22" showPageBreaks="1" fitToPage="1" printArea="1">
      <selection activeCell="R27" sqref="R27"/>
      <colBreaks count="1" manualBreakCount="1">
        <brk id="10" max="1048575" man="1"/>
      </colBreaks>
      <pageMargins left="0.4" right="0.4" top="0.3" bottom="0.3" header="0.5" footer="0.5"/>
      <pageSetup scale="10" orientation="landscape" r:id="rId5"/>
      <headerFooter alignWithMargins="0"/>
    </customSheetView>
    <customSheetView guid="{7F4D4B31-14C7-431F-8554-797D686306A3}" scale="87" colorId="22" showPageBreaks="1" fitToPage="1" printArea="1">
      <selection activeCell="R27" sqref="R27"/>
      <colBreaks count="1" manualBreakCount="1">
        <brk id="10" max="1048575" man="1"/>
      </colBreaks>
      <pageMargins left="0.4" right="0.4" top="0.3" bottom="0.3" header="0.5" footer="0.5"/>
      <pageSetup scale="10" orientation="landscape" r:id="rId6"/>
      <headerFooter alignWithMargins="0"/>
    </customSheetView>
  </customSheetViews>
  <phoneticPr fontId="83" type="noConversion"/>
  <pageMargins left="0.4" right="0.4" top="0.3" bottom="0.3" header="0.5" footer="0.5"/>
  <pageSetup scale="71" orientation="landscape" r:id="rId7"/>
  <headerFooter alignWithMargins="0"/>
  <colBreaks count="1" manualBreakCount="1">
    <brk id="10" max="1048575" man="1"/>
  </colBreaks>
  <customProperties>
    <customPr name="_pios_id" r:id="rId8"/>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228"/>
  <sheetViews>
    <sheetView workbookViewId="0"/>
  </sheetViews>
  <sheetFormatPr defaultColWidth="9.77734375" defaultRowHeight="15"/>
  <cols>
    <col min="2" max="2" width="23.33203125" customWidth="1"/>
    <col min="5" max="5" width="11.109375" customWidth="1"/>
  </cols>
  <sheetData>
    <row r="1" spans="1:12" ht="15.75" thickBot="1">
      <c r="A1" s="229" t="str">
        <f>'Data sheet'!A63</f>
        <v>Annual Report of New York American Water Company, Inc.  - Service Area 2                                                        Year Ended  December 31, 2018</v>
      </c>
    </row>
    <row r="2" spans="1:12">
      <c r="A2" s="1136"/>
      <c r="B2" s="1137"/>
      <c r="C2" s="1137"/>
      <c r="D2" s="1137"/>
      <c r="E2" s="1137"/>
      <c r="F2" s="1137"/>
      <c r="G2" s="1137"/>
      <c r="H2" s="1137"/>
      <c r="I2" s="1137"/>
      <c r="J2" s="1137"/>
      <c r="K2" s="1137"/>
      <c r="L2" s="1138"/>
    </row>
    <row r="3" spans="1:12" ht="15.75">
      <c r="A3" s="1139" t="s">
        <v>2041</v>
      </c>
      <c r="B3" s="1140"/>
      <c r="C3" s="1140"/>
      <c r="D3" s="8"/>
      <c r="E3" s="1148"/>
      <c r="F3" s="1140"/>
      <c r="G3" s="1140"/>
      <c r="H3" s="1140"/>
      <c r="I3" s="1140"/>
      <c r="J3" s="1140"/>
      <c r="K3" s="1140"/>
      <c r="L3" s="1141"/>
    </row>
    <row r="4" spans="1:12">
      <c r="A4" s="1142"/>
      <c r="B4" s="1143"/>
      <c r="C4" s="1143"/>
      <c r="D4" s="1143"/>
      <c r="E4" s="1143"/>
      <c r="F4" s="1143"/>
      <c r="G4" s="1143"/>
      <c r="H4" s="1143"/>
      <c r="I4" s="1143"/>
      <c r="J4" s="1143"/>
      <c r="K4" s="1143"/>
      <c r="L4" s="1144"/>
    </row>
    <row r="5" spans="1:12">
      <c r="A5" s="1118"/>
      <c r="B5" s="936"/>
      <c r="C5" s="936"/>
      <c r="D5" s="936"/>
      <c r="E5" s="936"/>
      <c r="F5" s="936"/>
      <c r="G5" s="936"/>
      <c r="H5" s="936"/>
      <c r="I5" s="936"/>
      <c r="J5" s="936"/>
      <c r="K5" s="936"/>
      <c r="L5" s="827"/>
    </row>
    <row r="6" spans="1:12">
      <c r="A6" s="1118"/>
      <c r="B6" s="936" t="s">
        <v>3251</v>
      </c>
      <c r="C6" s="229"/>
      <c r="D6" s="936"/>
      <c r="E6" s="936"/>
      <c r="F6" s="229"/>
      <c r="G6" s="229"/>
      <c r="H6" s="936"/>
      <c r="I6" s="229"/>
      <c r="J6" s="936"/>
      <c r="K6" s="936"/>
      <c r="L6" s="827"/>
    </row>
    <row r="7" spans="1:12">
      <c r="A7" s="1118"/>
      <c r="B7" s="936" t="s">
        <v>3252</v>
      </c>
      <c r="C7" s="229"/>
      <c r="D7" s="936"/>
      <c r="E7" s="936"/>
      <c r="F7" s="229"/>
      <c r="G7" s="229"/>
      <c r="H7" s="936"/>
      <c r="I7" s="229"/>
      <c r="J7" s="936"/>
      <c r="K7" s="936"/>
      <c r="L7" s="827"/>
    </row>
    <row r="8" spans="1:12">
      <c r="A8" s="1118"/>
      <c r="B8" s="936" t="s">
        <v>2042</v>
      </c>
      <c r="C8" s="229"/>
      <c r="D8" s="936"/>
      <c r="E8" s="936"/>
      <c r="F8" s="936"/>
      <c r="G8" s="229"/>
      <c r="H8" s="936"/>
      <c r="I8" s="936"/>
      <c r="J8" s="936"/>
      <c r="K8" s="936"/>
      <c r="L8" s="827"/>
    </row>
    <row r="9" spans="1:12">
      <c r="A9" s="1118"/>
      <c r="B9" s="229"/>
      <c r="C9" s="229"/>
      <c r="D9" s="936"/>
      <c r="E9" s="936"/>
      <c r="F9" s="229"/>
      <c r="G9" s="936"/>
      <c r="H9" s="936"/>
      <c r="I9" s="936"/>
      <c r="J9" s="936"/>
      <c r="K9" s="936"/>
      <c r="L9" s="827"/>
    </row>
    <row r="10" spans="1:12">
      <c r="A10" s="1118"/>
      <c r="B10" s="936"/>
      <c r="C10" s="936"/>
      <c r="D10" s="936"/>
      <c r="E10" s="936"/>
      <c r="F10" s="936"/>
      <c r="G10" s="936"/>
      <c r="H10" s="936"/>
      <c r="I10" s="936"/>
      <c r="J10" s="936"/>
      <c r="K10" s="936"/>
      <c r="L10" s="827"/>
    </row>
    <row r="11" spans="1:12">
      <c r="A11" s="1383"/>
      <c r="B11" s="1429"/>
      <c r="C11" s="2244"/>
      <c r="D11" s="2245" t="s">
        <v>2043</v>
      </c>
      <c r="E11" s="1385"/>
      <c r="F11" s="1385"/>
      <c r="G11" s="1385"/>
      <c r="H11" s="1385"/>
      <c r="I11" s="1385"/>
      <c r="J11" s="1385"/>
      <c r="K11" s="2246" t="s">
        <v>2044</v>
      </c>
      <c r="L11" s="2384"/>
    </row>
    <row r="12" spans="1:12">
      <c r="A12" s="1388"/>
      <c r="B12" s="1389"/>
      <c r="C12" s="858" t="s">
        <v>2045</v>
      </c>
      <c r="D12" s="1389"/>
      <c r="E12" s="1389"/>
      <c r="F12" s="1389"/>
      <c r="G12" s="1389"/>
      <c r="H12" s="1389"/>
      <c r="I12" s="1432"/>
      <c r="J12" s="1389"/>
      <c r="K12" s="768" t="s">
        <v>2046</v>
      </c>
      <c r="L12" s="1408" t="s">
        <v>2047</v>
      </c>
    </row>
    <row r="13" spans="1:12">
      <c r="A13" s="1391" t="s">
        <v>830</v>
      </c>
      <c r="B13" s="1389" t="s">
        <v>773</v>
      </c>
      <c r="C13" s="1389" t="s">
        <v>2048</v>
      </c>
      <c r="D13" s="1389" t="s">
        <v>4187</v>
      </c>
      <c r="E13" s="1389" t="s">
        <v>2049</v>
      </c>
      <c r="F13" s="1389" t="s">
        <v>4339</v>
      </c>
      <c r="G13" s="1389" t="s">
        <v>4332</v>
      </c>
      <c r="H13" s="1389" t="s">
        <v>4189</v>
      </c>
      <c r="I13" s="1389" t="s">
        <v>68</v>
      </c>
      <c r="J13" s="1389" t="s">
        <v>4188</v>
      </c>
      <c r="K13" s="1389" t="s">
        <v>2050</v>
      </c>
      <c r="L13" s="1248" t="s">
        <v>2051</v>
      </c>
    </row>
    <row r="14" spans="1:12">
      <c r="A14" s="1391" t="s">
        <v>834</v>
      </c>
      <c r="B14" s="1389" t="s">
        <v>2941</v>
      </c>
      <c r="C14" s="1389" t="s">
        <v>359</v>
      </c>
      <c r="D14" s="1389"/>
      <c r="E14" s="1389" t="s">
        <v>2052</v>
      </c>
      <c r="F14" s="1389" t="s">
        <v>2052</v>
      </c>
      <c r="G14" s="1389" t="s">
        <v>4333</v>
      </c>
      <c r="H14" s="1389"/>
      <c r="I14" s="1389"/>
      <c r="J14" s="1389" t="s">
        <v>2035</v>
      </c>
      <c r="K14" s="1389" t="s">
        <v>356</v>
      </c>
      <c r="L14" s="1248" t="s">
        <v>356</v>
      </c>
    </row>
    <row r="15" spans="1:12">
      <c r="A15" s="1391"/>
      <c r="B15" s="1389" t="s">
        <v>3281</v>
      </c>
      <c r="C15" s="1389" t="s">
        <v>310</v>
      </c>
      <c r="D15" s="1389" t="s">
        <v>2053</v>
      </c>
      <c r="E15" s="1389" t="s">
        <v>312</v>
      </c>
      <c r="F15" s="1389" t="s">
        <v>3429</v>
      </c>
      <c r="G15" s="1389" t="s">
        <v>3430</v>
      </c>
      <c r="H15" s="1389" t="s">
        <v>3431</v>
      </c>
      <c r="I15" s="1389" t="s">
        <v>3432</v>
      </c>
      <c r="J15" s="1389" t="s">
        <v>3433</v>
      </c>
      <c r="K15" s="1389" t="s">
        <v>3436</v>
      </c>
      <c r="L15" s="1248" t="s">
        <v>2916</v>
      </c>
    </row>
    <row r="16" spans="1:12">
      <c r="A16" s="1392">
        <v>1</v>
      </c>
      <c r="B16" s="2385" t="s">
        <v>2054</v>
      </c>
      <c r="C16" s="1384"/>
      <c r="D16" s="2386"/>
      <c r="E16" s="2386"/>
      <c r="F16" s="2386"/>
      <c r="G16" s="2386"/>
      <c r="H16" s="2386"/>
      <c r="I16" s="2386"/>
      <c r="J16" s="2386"/>
      <c r="K16" s="2386"/>
      <c r="L16" s="2387"/>
    </row>
    <row r="17" spans="1:16" ht="15.75" thickBot="1">
      <c r="A17" s="1388">
        <v>2</v>
      </c>
      <c r="B17" s="2388" t="s">
        <v>83</v>
      </c>
      <c r="C17" s="932"/>
      <c r="D17" s="2389"/>
      <c r="E17" s="2389"/>
      <c r="F17" s="2389"/>
      <c r="G17" s="2389"/>
      <c r="H17" s="2389"/>
      <c r="I17" s="2389"/>
      <c r="J17" s="2389"/>
      <c r="K17" s="2389"/>
      <c r="L17" s="2390"/>
    </row>
    <row r="18" spans="1:16">
      <c r="A18" s="1388">
        <v>3</v>
      </c>
      <c r="B18" s="2391" t="s">
        <v>86</v>
      </c>
      <c r="C18" s="2231"/>
      <c r="D18" s="2232"/>
      <c r="E18" s="2232"/>
      <c r="F18" s="2232"/>
      <c r="G18" s="2232"/>
      <c r="H18" s="2232"/>
      <c r="I18" s="2232"/>
      <c r="J18" s="2233"/>
      <c r="K18" s="2233"/>
      <c r="L18" s="2392"/>
    </row>
    <row r="19" spans="1:16">
      <c r="A19" s="1388">
        <v>4</v>
      </c>
      <c r="B19" s="2393"/>
      <c r="C19" s="932">
        <v>0.75</v>
      </c>
      <c r="D19" s="2389"/>
      <c r="E19" s="2389">
        <v>241.33887275000001</v>
      </c>
      <c r="F19" s="2389"/>
      <c r="G19" s="2389"/>
      <c r="H19" s="2389"/>
      <c r="I19" s="2389"/>
      <c r="J19" s="2389"/>
      <c r="K19" s="2389">
        <v>0</v>
      </c>
      <c r="L19" s="2390">
        <v>241.33887275000001</v>
      </c>
      <c r="N19" s="1831"/>
      <c r="O19" s="1831"/>
      <c r="P19" s="1831"/>
    </row>
    <row r="20" spans="1:16">
      <c r="A20" s="1388">
        <v>6</v>
      </c>
      <c r="B20" s="2393"/>
      <c r="C20" s="932">
        <v>2</v>
      </c>
      <c r="D20" s="2389"/>
      <c r="E20" s="2389">
        <v>356.87128128018998</v>
      </c>
      <c r="F20" s="2389"/>
      <c r="G20" s="2389">
        <v>3.00000315545</v>
      </c>
      <c r="H20" s="2389"/>
      <c r="I20" s="2389"/>
      <c r="J20" s="2389"/>
      <c r="K20" s="2389">
        <v>0</v>
      </c>
      <c r="L20" s="2390">
        <v>359.87128443563995</v>
      </c>
      <c r="N20" s="1831"/>
      <c r="O20" s="1831"/>
      <c r="P20" s="1831"/>
    </row>
    <row r="21" spans="1:16">
      <c r="A21" s="1388">
        <v>7</v>
      </c>
      <c r="B21" s="2393"/>
      <c r="C21" s="932">
        <v>4</v>
      </c>
      <c r="D21" s="2389"/>
      <c r="E21" s="2389">
        <v>3996.9108718594198</v>
      </c>
      <c r="F21" s="2389">
        <v>12.477652605020001</v>
      </c>
      <c r="G21" s="2389"/>
      <c r="H21" s="2389"/>
      <c r="I21" s="2389"/>
      <c r="J21" s="2389"/>
      <c r="K21" s="2389">
        <v>0</v>
      </c>
      <c r="L21" s="2390">
        <v>4009.3885244644398</v>
      </c>
      <c r="N21" s="1831"/>
      <c r="O21" s="1831"/>
      <c r="P21" s="1831"/>
    </row>
    <row r="22" spans="1:16">
      <c r="A22" s="1388">
        <f>+A21+1</f>
        <v>8</v>
      </c>
      <c r="B22" s="2393"/>
      <c r="C22" s="932">
        <v>6</v>
      </c>
      <c r="D22" s="2389">
        <v>40409.175074689309</v>
      </c>
      <c r="E22" s="2389">
        <v>102321.15298239586</v>
      </c>
      <c r="F22" s="2389">
        <v>16348.367684886438</v>
      </c>
      <c r="G22" s="2389"/>
      <c r="H22" s="2389"/>
      <c r="I22" s="2389"/>
      <c r="J22" s="2389">
        <v>1507.051788059</v>
      </c>
      <c r="K22" s="2389">
        <v>0</v>
      </c>
      <c r="L22" s="2390">
        <v>160585.74753003061</v>
      </c>
      <c r="N22" s="1831"/>
      <c r="O22" s="1831"/>
      <c r="P22" s="1831"/>
    </row>
    <row r="23" spans="1:16">
      <c r="A23" s="1388">
        <f t="shared" ref="A23:A55" si="0">+A22+1</f>
        <v>9</v>
      </c>
      <c r="B23" s="2393"/>
      <c r="C23" s="932">
        <v>8</v>
      </c>
      <c r="D23" s="2389">
        <v>27662.799995834881</v>
      </c>
      <c r="E23" s="2527">
        <v>26998.618123739947</v>
      </c>
      <c r="F23" s="2389">
        <v>15577.933058474964</v>
      </c>
      <c r="G23" s="2389"/>
      <c r="H23" s="2389"/>
      <c r="I23" s="2389"/>
      <c r="J23" s="2389">
        <v>242.8465917213</v>
      </c>
      <c r="K23" s="2389">
        <v>0</v>
      </c>
      <c r="L23" s="2390">
        <v>70482.174528319883</v>
      </c>
      <c r="N23" s="1831"/>
      <c r="O23" s="1831"/>
      <c r="P23" s="1831"/>
    </row>
    <row r="24" spans="1:16">
      <c r="A24" s="1388">
        <f t="shared" si="0"/>
        <v>10</v>
      </c>
      <c r="B24" s="2393"/>
      <c r="C24" s="932">
        <v>12</v>
      </c>
      <c r="D24" s="2389">
        <v>2484.6711503993101</v>
      </c>
      <c r="E24" s="2389">
        <v>14046.214947836335</v>
      </c>
      <c r="F24" s="2389">
        <v>11205.530239740929</v>
      </c>
      <c r="G24" s="2389"/>
      <c r="H24" s="2389"/>
      <c r="I24" s="2389"/>
      <c r="J24" s="2389"/>
      <c r="K24" s="2389">
        <v>0</v>
      </c>
      <c r="L24" s="2390">
        <v>27736.416337976567</v>
      </c>
      <c r="N24" s="1831"/>
      <c r="O24" s="1831"/>
      <c r="P24" s="1831"/>
    </row>
    <row r="25" spans="1:16" ht="15.75" thickBot="1">
      <c r="A25" s="1388">
        <f t="shared" si="0"/>
        <v>11</v>
      </c>
      <c r="B25" s="2394"/>
      <c r="C25" s="932"/>
      <c r="D25" s="2389"/>
      <c r="E25" s="2389"/>
      <c r="F25" s="2389"/>
      <c r="G25" s="2389"/>
      <c r="H25" s="2389"/>
      <c r="I25" s="2389"/>
      <c r="J25" s="2389"/>
      <c r="K25" s="2389"/>
      <c r="L25" s="2390"/>
      <c r="N25" s="1831"/>
      <c r="O25" s="1831"/>
      <c r="P25" s="1831"/>
    </row>
    <row r="26" spans="1:16">
      <c r="A26" s="1388">
        <f t="shared" si="0"/>
        <v>12</v>
      </c>
      <c r="B26" s="2391" t="s">
        <v>38</v>
      </c>
      <c r="C26" s="2231">
        <v>0.75</v>
      </c>
      <c r="D26" s="2232"/>
      <c r="E26" s="2232"/>
      <c r="F26" s="2232"/>
      <c r="G26" s="2232"/>
      <c r="H26" s="2232">
        <v>142.50950725000001</v>
      </c>
      <c r="I26" s="2232"/>
      <c r="J26" s="2233"/>
      <c r="K26" s="2233">
        <v>142.50950725000001</v>
      </c>
      <c r="L26" s="2392"/>
      <c r="N26" s="1831"/>
      <c r="O26" s="1831"/>
      <c r="P26" s="1831"/>
    </row>
    <row r="27" spans="1:16">
      <c r="A27" s="1388">
        <f t="shared" si="0"/>
        <v>13</v>
      </c>
      <c r="B27" s="2395"/>
      <c r="C27" s="2234">
        <v>6</v>
      </c>
      <c r="D27" s="2235"/>
      <c r="E27" s="2235">
        <v>68629.732649389887</v>
      </c>
      <c r="F27" s="2235">
        <v>941.87845705999882</v>
      </c>
      <c r="G27" s="2235"/>
      <c r="H27" s="2235"/>
      <c r="I27" s="2235"/>
      <c r="J27" s="2236">
        <v>1287.9654634304002</v>
      </c>
      <c r="K27" s="2236">
        <v>115.34194135999979</v>
      </c>
      <c r="L27" s="2396">
        <v>70744.237866169875</v>
      </c>
      <c r="N27" s="1831"/>
      <c r="O27" s="1831"/>
      <c r="P27" s="1831"/>
    </row>
    <row r="28" spans="1:16">
      <c r="A28" s="1388">
        <f t="shared" si="0"/>
        <v>14</v>
      </c>
      <c r="B28" s="2395"/>
      <c r="C28" s="2234">
        <v>8</v>
      </c>
      <c r="D28" s="2235"/>
      <c r="E28" s="2235">
        <v>59127.830788209874</v>
      </c>
      <c r="F28" s="2235">
        <v>416.87202285999973</v>
      </c>
      <c r="G28" s="2235"/>
      <c r="H28" s="2235"/>
      <c r="I28" s="2235"/>
      <c r="J28" s="2236">
        <v>1167.5619622214001</v>
      </c>
      <c r="K28" s="2236"/>
      <c r="L28" s="2396">
        <v>60712.267577919876</v>
      </c>
      <c r="N28" s="1831"/>
      <c r="O28" s="1831"/>
      <c r="P28" s="1831"/>
    </row>
    <row r="29" spans="1:16">
      <c r="A29" s="1388">
        <f t="shared" si="0"/>
        <v>15</v>
      </c>
      <c r="B29" s="2395"/>
      <c r="C29" s="2234">
        <v>10</v>
      </c>
      <c r="D29" s="2235"/>
      <c r="E29" s="2235"/>
      <c r="F29" s="2235">
        <v>294.81624182999963</v>
      </c>
      <c r="G29" s="2235"/>
      <c r="H29" s="2235"/>
      <c r="I29" s="2235"/>
      <c r="J29" s="2236"/>
      <c r="K29" s="2236"/>
      <c r="L29" s="2396">
        <v>294.81624182999963</v>
      </c>
      <c r="N29" s="1831"/>
      <c r="O29" s="1831"/>
      <c r="P29" s="1831"/>
    </row>
    <row r="30" spans="1:16">
      <c r="A30" s="1388">
        <f t="shared" si="0"/>
        <v>16</v>
      </c>
      <c r="B30" s="2395"/>
      <c r="C30" s="2234">
        <v>12</v>
      </c>
      <c r="D30" s="2235"/>
      <c r="E30" s="2235">
        <v>9386.0562478899847</v>
      </c>
      <c r="F30" s="2235">
        <v>341.51546427999983</v>
      </c>
      <c r="G30" s="2235"/>
      <c r="H30" s="2235"/>
      <c r="I30" s="2235">
        <v>76.403880937400004</v>
      </c>
      <c r="J30" s="2236">
        <v>1852.3742457829999</v>
      </c>
      <c r="K30" s="2236">
        <v>50.812349670000003</v>
      </c>
      <c r="L30" s="2396">
        <v>11605.542432569982</v>
      </c>
      <c r="N30" s="1831"/>
      <c r="O30" s="1831"/>
      <c r="P30" s="1831"/>
    </row>
    <row r="31" spans="1:16">
      <c r="A31" s="1388">
        <f t="shared" si="0"/>
        <v>17</v>
      </c>
      <c r="B31" s="2397"/>
      <c r="C31" s="2234">
        <v>16</v>
      </c>
      <c r="D31" s="2235"/>
      <c r="E31" s="2235">
        <v>12.74081705</v>
      </c>
      <c r="F31" s="2235">
        <v>415.74310504999892</v>
      </c>
      <c r="G31" s="2235"/>
      <c r="H31" s="2235"/>
      <c r="I31" s="2235"/>
      <c r="J31" s="2236"/>
      <c r="K31" s="2236"/>
      <c r="L31" s="2396">
        <v>428.48392209999889</v>
      </c>
      <c r="N31" s="1831"/>
      <c r="O31" s="1831"/>
      <c r="P31" s="1831"/>
    </row>
    <row r="32" spans="1:16" ht="15.75" thickBot="1">
      <c r="A32" s="1388">
        <f t="shared" si="0"/>
        <v>18</v>
      </c>
      <c r="B32" s="2398"/>
      <c r="C32" s="2237"/>
      <c r="D32" s="2238"/>
      <c r="E32" s="2238"/>
      <c r="F32" s="2238"/>
      <c r="G32" s="2238"/>
      <c r="H32" s="2238"/>
      <c r="I32" s="2238"/>
      <c r="J32" s="2239"/>
      <c r="K32" s="2239"/>
      <c r="L32" s="2399"/>
      <c r="N32" s="1831"/>
      <c r="O32" s="1831"/>
      <c r="P32" s="1831"/>
    </row>
    <row r="33" spans="1:16">
      <c r="A33" s="1388">
        <f t="shared" si="0"/>
        <v>19</v>
      </c>
      <c r="B33" s="2400" t="s">
        <v>42</v>
      </c>
      <c r="C33" s="2234">
        <v>0.75</v>
      </c>
      <c r="D33" s="2235"/>
      <c r="E33" s="2235"/>
      <c r="F33" s="2235"/>
      <c r="G33" s="2235"/>
      <c r="H33" s="2235">
        <v>43.708798310000006</v>
      </c>
      <c r="I33" s="2235"/>
      <c r="J33" s="2236"/>
      <c r="K33" s="2236">
        <v>43.708798310000006</v>
      </c>
      <c r="L33" s="2392"/>
      <c r="N33" s="1831"/>
      <c r="O33" s="1831"/>
      <c r="P33" s="1831"/>
    </row>
    <row r="34" spans="1:16">
      <c r="A34" s="1388">
        <v>20</v>
      </c>
      <c r="B34" s="2400"/>
      <c r="C34" s="2234">
        <v>1</v>
      </c>
      <c r="D34" s="2235"/>
      <c r="E34" s="2235"/>
      <c r="F34" s="2235"/>
      <c r="G34" s="2235"/>
      <c r="H34" s="2235">
        <v>1.4979581799999999</v>
      </c>
      <c r="I34" s="2235"/>
      <c r="J34" s="2236"/>
      <c r="K34" s="2236">
        <v>1.4979581799999999</v>
      </c>
      <c r="L34" s="2396"/>
      <c r="N34" s="1831"/>
      <c r="O34" s="1831"/>
      <c r="P34" s="1831"/>
    </row>
    <row r="35" spans="1:16">
      <c r="A35" s="1388">
        <f>+A34+1</f>
        <v>21</v>
      </c>
      <c r="B35" s="2401"/>
      <c r="C35" s="2234">
        <v>2</v>
      </c>
      <c r="D35" s="2235"/>
      <c r="E35" s="2235">
        <v>872.19929590999914</v>
      </c>
      <c r="F35" s="2235">
        <v>5.3046274599999999</v>
      </c>
      <c r="G35" s="2235"/>
      <c r="H35" s="2235"/>
      <c r="I35" s="2235"/>
      <c r="J35" s="2236"/>
      <c r="K35" s="2236">
        <v>0</v>
      </c>
      <c r="L35" s="2396">
        <v>877.50392336999914</v>
      </c>
      <c r="N35" s="1831"/>
      <c r="O35" s="1831"/>
      <c r="P35" s="1831"/>
    </row>
    <row r="36" spans="1:16">
      <c r="A36" s="1388">
        <f t="shared" si="0"/>
        <v>22</v>
      </c>
      <c r="B36" s="2401"/>
      <c r="C36" s="2234">
        <v>4</v>
      </c>
      <c r="D36" s="2235"/>
      <c r="E36" s="2235"/>
      <c r="F36" s="2235">
        <v>228.643957959999</v>
      </c>
      <c r="G36" s="2235"/>
      <c r="H36" s="2235"/>
      <c r="I36" s="2235"/>
      <c r="J36" s="2236">
        <v>2297.2264641899992</v>
      </c>
      <c r="K36" s="2236"/>
      <c r="L36" s="2396">
        <v>2525.8704221499984</v>
      </c>
      <c r="N36" s="1831"/>
      <c r="O36" s="1831"/>
      <c r="P36" s="1831"/>
    </row>
    <row r="37" spans="1:16">
      <c r="A37" s="1388">
        <f t="shared" si="0"/>
        <v>23</v>
      </c>
      <c r="B37" s="2401"/>
      <c r="C37" s="2234">
        <v>6</v>
      </c>
      <c r="D37" s="2235">
        <v>5683.6843211793994</v>
      </c>
      <c r="E37" s="2235">
        <v>152371.86032503983</v>
      </c>
      <c r="F37" s="2235">
        <v>8324.0985976099928</v>
      </c>
      <c r="G37" s="2235"/>
      <c r="H37" s="2235"/>
      <c r="I37" s="2235"/>
      <c r="J37" s="2236">
        <v>1718.7300229499981</v>
      </c>
      <c r="K37" s="2236">
        <v>180.2713186199999</v>
      </c>
      <c r="L37" s="2396">
        <v>167918.0994725998</v>
      </c>
      <c r="N37" s="1831"/>
      <c r="O37" s="1831"/>
      <c r="P37" s="1831"/>
    </row>
    <row r="38" spans="1:16">
      <c r="A38" s="1388">
        <f t="shared" si="0"/>
        <v>24</v>
      </c>
      <c r="B38" s="2401"/>
      <c r="C38" s="2234">
        <v>8</v>
      </c>
      <c r="D38" s="2235">
        <v>466.18847037799998</v>
      </c>
      <c r="E38" s="2235">
        <v>76132.247503759892</v>
      </c>
      <c r="F38" s="2235">
        <v>20140.251162409972</v>
      </c>
      <c r="G38" s="2235"/>
      <c r="H38" s="2235"/>
      <c r="I38" s="2235"/>
      <c r="J38" s="2236">
        <v>3861.0296896199957</v>
      </c>
      <c r="K38" s="2236">
        <v>207.39336958999891</v>
      </c>
      <c r="L38" s="2396">
        <v>100392.32357968987</v>
      </c>
      <c r="N38" s="1831"/>
      <c r="O38" s="1831"/>
      <c r="P38" s="1831"/>
    </row>
    <row r="39" spans="1:16">
      <c r="A39" s="1388">
        <f t="shared" si="0"/>
        <v>25</v>
      </c>
      <c r="B39" s="2401"/>
      <c r="C39" s="2234">
        <v>10</v>
      </c>
      <c r="D39" s="2235"/>
      <c r="E39" s="2235">
        <v>28.456414760000001</v>
      </c>
      <c r="F39" s="2235">
        <v>49.532148040000003</v>
      </c>
      <c r="G39" s="2235"/>
      <c r="H39" s="2235"/>
      <c r="I39" s="2235"/>
      <c r="J39" s="2236"/>
      <c r="K39" s="2236">
        <v>28.456414760000001</v>
      </c>
      <c r="L39" s="2396">
        <v>49.53214804000001</v>
      </c>
      <c r="N39" s="1831"/>
      <c r="O39" s="1831"/>
      <c r="P39" s="1831"/>
    </row>
    <row r="40" spans="1:16">
      <c r="A40" s="1388">
        <f t="shared" si="0"/>
        <v>26</v>
      </c>
      <c r="B40" s="2401"/>
      <c r="C40" s="2234">
        <v>12</v>
      </c>
      <c r="D40" s="2235"/>
      <c r="E40" s="2235">
        <v>35162.992100919961</v>
      </c>
      <c r="F40" s="2235">
        <v>4108.3043495499933</v>
      </c>
      <c r="G40" s="2235"/>
      <c r="H40" s="2235"/>
      <c r="I40" s="2235"/>
      <c r="J40" s="2236">
        <v>2113.950470399996</v>
      </c>
      <c r="K40" s="2236">
        <v>5479.9409119299935</v>
      </c>
      <c r="L40" s="2396">
        <v>35905.306008939959</v>
      </c>
      <c r="N40" s="1831"/>
      <c r="O40" s="1831"/>
      <c r="P40" s="1831"/>
    </row>
    <row r="41" spans="1:16">
      <c r="A41" s="1388">
        <f t="shared" si="0"/>
        <v>27</v>
      </c>
      <c r="B41" s="2401"/>
      <c r="C41" s="2234">
        <v>16</v>
      </c>
      <c r="D41" s="2235"/>
      <c r="E41" s="2235">
        <v>5623.5238603299867</v>
      </c>
      <c r="F41" s="2235">
        <v>3821.6353924099931</v>
      </c>
      <c r="G41" s="2235"/>
      <c r="H41" s="2235"/>
      <c r="I41" s="2235"/>
      <c r="J41" s="2236">
        <v>844.43569934000004</v>
      </c>
      <c r="K41" s="2236">
        <v>4793.6854983399899</v>
      </c>
      <c r="L41" s="2396">
        <v>5495.9094537399906</v>
      </c>
      <c r="N41" s="1831"/>
      <c r="O41" s="1831"/>
      <c r="P41" s="1831"/>
    </row>
    <row r="42" spans="1:16">
      <c r="A42" s="1388">
        <f t="shared" si="0"/>
        <v>28</v>
      </c>
      <c r="B42" s="2401"/>
      <c r="C42" s="2234">
        <v>18</v>
      </c>
      <c r="D42" s="2235"/>
      <c r="E42" s="2235"/>
      <c r="F42" s="2235">
        <v>100.00020625000001</v>
      </c>
      <c r="G42" s="2235"/>
      <c r="H42" s="2235"/>
      <c r="I42" s="2235"/>
      <c r="J42" s="2236"/>
      <c r="K42" s="2236">
        <v>0</v>
      </c>
      <c r="L42" s="2396">
        <v>100.00020625000001</v>
      </c>
      <c r="N42" s="1831"/>
      <c r="O42" s="1831"/>
      <c r="P42" s="1831"/>
    </row>
    <row r="43" spans="1:16" ht="15.75" thickBot="1">
      <c r="A43" s="1388">
        <f t="shared" si="0"/>
        <v>29</v>
      </c>
      <c r="B43" s="2401"/>
      <c r="C43" s="2234"/>
      <c r="D43" s="2235"/>
      <c r="E43" s="2235"/>
      <c r="F43" s="2235"/>
      <c r="G43" s="2235"/>
      <c r="H43" s="2235"/>
      <c r="I43" s="2235"/>
      <c r="J43" s="2236"/>
      <c r="K43" s="2236"/>
      <c r="L43" s="2399"/>
      <c r="N43" s="1831"/>
      <c r="O43" s="1831"/>
      <c r="P43" s="1831"/>
    </row>
    <row r="44" spans="1:16">
      <c r="A44" s="1388">
        <f t="shared" si="0"/>
        <v>30</v>
      </c>
      <c r="B44" s="2391" t="s">
        <v>21</v>
      </c>
      <c r="C44" s="2231">
        <v>0.75</v>
      </c>
      <c r="D44" s="2232"/>
      <c r="E44" s="2232"/>
      <c r="F44" s="2232"/>
      <c r="G44" s="2232"/>
      <c r="H44" s="2232">
        <v>35.635883919999898</v>
      </c>
      <c r="I44" s="2232"/>
      <c r="J44" s="2233"/>
      <c r="K44" s="2233">
        <v>35.635883919999898</v>
      </c>
      <c r="L44" s="2392"/>
      <c r="N44" s="1831"/>
      <c r="O44" s="1831"/>
      <c r="P44" s="1831"/>
    </row>
    <row r="45" spans="1:16">
      <c r="A45" s="1388">
        <f t="shared" si="0"/>
        <v>31</v>
      </c>
      <c r="B45" s="2397"/>
      <c r="C45" s="2234">
        <v>1</v>
      </c>
      <c r="D45" s="2235"/>
      <c r="E45" s="2240">
        <v>60.441709340000003</v>
      </c>
      <c r="F45" s="2235"/>
      <c r="G45" s="2235"/>
      <c r="H45" s="2235"/>
      <c r="I45" s="2235"/>
      <c r="J45" s="2236"/>
      <c r="K45" s="2236"/>
      <c r="L45" s="2396">
        <v>60.441709340000003</v>
      </c>
      <c r="N45" s="1831"/>
      <c r="O45" s="1831"/>
      <c r="P45" s="1831"/>
    </row>
    <row r="46" spans="1:16">
      <c r="A46" s="1388">
        <f t="shared" si="0"/>
        <v>32</v>
      </c>
      <c r="B46" s="2397"/>
      <c r="C46" s="2234">
        <v>1.5</v>
      </c>
      <c r="D46" s="2235"/>
      <c r="E46" s="2240">
        <v>517.62545799999987</v>
      </c>
      <c r="F46" s="2235"/>
      <c r="G46" s="2235"/>
      <c r="H46" s="2235"/>
      <c r="I46" s="2235"/>
      <c r="J46" s="2236"/>
      <c r="K46" s="2236">
        <v>471.00279086</v>
      </c>
      <c r="L46" s="2396">
        <v>46.622667139999862</v>
      </c>
      <c r="N46" s="1831"/>
      <c r="O46" s="1831"/>
      <c r="P46" s="1831"/>
    </row>
    <row r="47" spans="1:16">
      <c r="A47" s="1388">
        <f t="shared" si="0"/>
        <v>33</v>
      </c>
      <c r="B47" s="2397"/>
      <c r="C47" s="2234">
        <v>2</v>
      </c>
      <c r="D47" s="2235"/>
      <c r="E47" s="2240">
        <v>741.54358563999983</v>
      </c>
      <c r="F47" s="2235">
        <v>54.945594110000002</v>
      </c>
      <c r="G47" s="2235"/>
      <c r="H47" s="2235"/>
      <c r="I47" s="2235"/>
      <c r="J47" s="2236">
        <v>189.999752959999</v>
      </c>
      <c r="K47" s="2236"/>
      <c r="L47" s="2396">
        <v>986.48893270999883</v>
      </c>
      <c r="N47" s="1831"/>
      <c r="O47" s="1831"/>
      <c r="P47" s="1831"/>
    </row>
    <row r="48" spans="1:16">
      <c r="A48" s="1388">
        <v>34</v>
      </c>
      <c r="B48" s="2397"/>
      <c r="C48" s="2234">
        <v>3</v>
      </c>
      <c r="D48" s="2235"/>
      <c r="E48" s="2240">
        <v>21.756504069999998</v>
      </c>
      <c r="F48" s="2235"/>
      <c r="G48" s="2235"/>
      <c r="H48" s="2235"/>
      <c r="I48" s="2235"/>
      <c r="J48" s="2236"/>
      <c r="K48" s="2236"/>
      <c r="L48" s="2396">
        <v>21.756504069999998</v>
      </c>
      <c r="N48" s="1831"/>
      <c r="O48" s="1831"/>
      <c r="P48" s="1831"/>
    </row>
    <row r="49" spans="1:16">
      <c r="A49" s="1388">
        <f>+A48+1</f>
        <v>35</v>
      </c>
      <c r="B49" s="2397"/>
      <c r="C49" s="2234">
        <v>4</v>
      </c>
      <c r="D49" s="2235"/>
      <c r="E49" s="2240">
        <v>7942.1857010199892</v>
      </c>
      <c r="F49" s="2235">
        <v>20.304103499999901</v>
      </c>
      <c r="G49" s="2235"/>
      <c r="H49" s="2235"/>
      <c r="I49" s="2235"/>
      <c r="J49" s="2236">
        <v>246.60778885000002</v>
      </c>
      <c r="K49" s="2236"/>
      <c r="L49" s="2396">
        <v>8209.0975933699883</v>
      </c>
      <c r="N49" s="1831"/>
      <c r="O49" s="1831"/>
      <c r="P49" s="1831"/>
    </row>
    <row r="50" spans="1:16">
      <c r="A50" s="1388">
        <f t="shared" si="0"/>
        <v>36</v>
      </c>
      <c r="B50" s="2397"/>
      <c r="C50" s="2234">
        <v>6</v>
      </c>
      <c r="D50" s="2240">
        <v>51951.84077430988</v>
      </c>
      <c r="E50" s="2240">
        <v>137887.70964774975</v>
      </c>
      <c r="F50" s="2235">
        <v>13413.959507579975</v>
      </c>
      <c r="G50" s="2235"/>
      <c r="H50" s="2235"/>
      <c r="I50" s="2235"/>
      <c r="J50" s="2236">
        <v>1334.9828395099969</v>
      </c>
      <c r="K50" s="2241">
        <v>719.19129413999894</v>
      </c>
      <c r="L50" s="2396">
        <v>203869.30147500959</v>
      </c>
      <c r="N50" s="1831"/>
      <c r="O50" s="1831"/>
      <c r="P50" s="1831"/>
    </row>
    <row r="51" spans="1:16">
      <c r="A51" s="1388">
        <f t="shared" si="0"/>
        <v>37</v>
      </c>
      <c r="B51" s="2397"/>
      <c r="C51" s="2234">
        <v>8</v>
      </c>
      <c r="D51" s="2240">
        <v>31707.607880829932</v>
      </c>
      <c r="E51" s="2240">
        <v>44189.053705599916</v>
      </c>
      <c r="F51" s="2235">
        <v>43853.198715489896</v>
      </c>
      <c r="G51" s="2235"/>
      <c r="H51" s="2235"/>
      <c r="I51" s="2235"/>
      <c r="J51" s="2236">
        <v>1007.7383133999998</v>
      </c>
      <c r="K51" s="2236">
        <v>342.56018097999942</v>
      </c>
      <c r="L51" s="2396">
        <v>120415.03843433975</v>
      </c>
      <c r="N51" s="1831"/>
      <c r="O51" s="1831"/>
      <c r="P51" s="1831"/>
    </row>
    <row r="52" spans="1:16">
      <c r="A52" s="1388">
        <f t="shared" si="0"/>
        <v>38</v>
      </c>
      <c r="B52" s="2397"/>
      <c r="C52" s="2234">
        <v>9</v>
      </c>
      <c r="D52" s="2235"/>
      <c r="E52" s="2240"/>
      <c r="F52" s="2235"/>
      <c r="G52" s="2235"/>
      <c r="H52" s="2235"/>
      <c r="I52" s="2235"/>
      <c r="J52" s="2236">
        <v>10</v>
      </c>
      <c r="K52" s="2236"/>
      <c r="L52" s="2396">
        <v>10.247802890000001</v>
      </c>
      <c r="N52" s="1831"/>
      <c r="O52" s="1831"/>
      <c r="P52" s="1831"/>
    </row>
    <row r="53" spans="1:16">
      <c r="A53" s="1388">
        <f t="shared" si="0"/>
        <v>39</v>
      </c>
      <c r="B53" s="2397"/>
      <c r="C53" s="2234">
        <v>10</v>
      </c>
      <c r="D53" s="2235"/>
      <c r="E53" s="2240">
        <v>46.987445750000006</v>
      </c>
      <c r="F53" s="2235"/>
      <c r="G53" s="2235"/>
      <c r="H53" s="2235"/>
      <c r="I53" s="2235"/>
      <c r="J53" s="2236"/>
      <c r="K53" s="2236">
        <v>32.981641249999996</v>
      </c>
      <c r="L53" s="2396">
        <v>14.005804500000011</v>
      </c>
      <c r="N53" s="1831"/>
      <c r="O53" s="1831"/>
      <c r="P53" s="1831"/>
    </row>
    <row r="54" spans="1:16">
      <c r="A54" s="1388">
        <f t="shared" si="0"/>
        <v>40</v>
      </c>
      <c r="B54" s="2397"/>
      <c r="C54" s="2234">
        <v>12</v>
      </c>
      <c r="D54" s="2235"/>
      <c r="E54" s="2240">
        <v>31248.962074879928</v>
      </c>
      <c r="F54" s="2235">
        <v>12470.85672038998</v>
      </c>
      <c r="G54" s="2235"/>
      <c r="H54" s="2235"/>
      <c r="I54" s="2235"/>
      <c r="J54" s="2236"/>
      <c r="K54" s="2236">
        <v>31.736787840000002</v>
      </c>
      <c r="L54" s="2396">
        <v>43688.082007429912</v>
      </c>
      <c r="N54" s="1831"/>
      <c r="O54" s="1831"/>
      <c r="P54" s="1831"/>
    </row>
    <row r="55" spans="1:16">
      <c r="A55" s="1388">
        <f t="shared" si="0"/>
        <v>41</v>
      </c>
      <c r="B55" s="2402"/>
      <c r="C55" s="1615">
        <v>16</v>
      </c>
      <c r="D55" s="2236"/>
      <c r="E55" s="2236">
        <v>267.60468167999966</v>
      </c>
      <c r="F55" s="2236">
        <v>208.3842404699989</v>
      </c>
      <c r="G55" s="2236"/>
      <c r="H55" s="2236"/>
      <c r="I55" s="2236"/>
      <c r="J55" s="2236"/>
      <c r="K55" s="2236">
        <v>86.645294929999906</v>
      </c>
      <c r="L55" s="2396">
        <v>389.34362721999861</v>
      </c>
      <c r="N55" s="1831"/>
      <c r="O55" s="1831"/>
      <c r="P55" s="1831"/>
    </row>
    <row r="56" spans="1:16">
      <c r="A56" s="1388">
        <v>42</v>
      </c>
      <c r="B56" s="2402"/>
      <c r="C56" s="1615">
        <v>20</v>
      </c>
      <c r="D56" s="2236"/>
      <c r="E56" s="2236">
        <v>48.377673450000003</v>
      </c>
      <c r="F56" s="2236"/>
      <c r="G56" s="2236"/>
      <c r="H56" s="2236"/>
      <c r="I56" s="2236"/>
      <c r="J56" s="2236"/>
      <c r="K56" s="2236">
        <v>48.377673450000003</v>
      </c>
      <c r="L56" s="2396"/>
      <c r="N56" s="1831"/>
      <c r="O56" s="1831"/>
      <c r="P56" s="1831"/>
    </row>
    <row r="57" spans="1:16">
      <c r="A57" s="1388">
        <v>43</v>
      </c>
      <c r="B57" s="2402"/>
      <c r="C57" s="1615">
        <v>24</v>
      </c>
      <c r="D57" s="2236"/>
      <c r="E57" s="2236"/>
      <c r="F57" s="2236">
        <v>148.41404497999969</v>
      </c>
      <c r="G57" s="2236"/>
      <c r="H57" s="2236"/>
      <c r="I57" s="2236"/>
      <c r="J57" s="2236"/>
      <c r="K57" s="2236">
        <v>2.8673785299999999</v>
      </c>
      <c r="L57" s="2396">
        <v>145.54666644999969</v>
      </c>
      <c r="N57" s="1831"/>
      <c r="O57" s="1831"/>
      <c r="P57" s="1831"/>
    </row>
    <row r="58" spans="1:16" ht="15.75" thickBot="1">
      <c r="A58" s="1404">
        <v>44</v>
      </c>
      <c r="B58" s="2242"/>
      <c r="C58" s="1121"/>
      <c r="D58" s="2243"/>
      <c r="E58" s="2243"/>
      <c r="F58" s="2243"/>
      <c r="G58" s="2243"/>
      <c r="H58" s="2243"/>
      <c r="I58" s="2243"/>
      <c r="J58" s="2243"/>
      <c r="K58" s="2243"/>
      <c r="L58" s="2399"/>
    </row>
    <row r="59" spans="1:16">
      <c r="A59" s="1410" t="s">
        <v>1527</v>
      </c>
      <c r="B59" s="936"/>
      <c r="C59" s="936"/>
      <c r="D59" s="936"/>
      <c r="E59" s="936"/>
      <c r="F59" s="936"/>
      <c r="G59" s="936"/>
      <c r="H59" s="936"/>
      <c r="I59" s="936"/>
      <c r="J59" s="936"/>
      <c r="K59" s="936"/>
      <c r="L59" s="936"/>
    </row>
    <row r="60" spans="1:16">
      <c r="A60" s="1108" t="s">
        <v>4341</v>
      </c>
      <c r="B60" s="1434"/>
      <c r="C60" s="1434"/>
      <c r="D60" s="1434"/>
      <c r="E60" s="1434"/>
      <c r="F60" s="1108"/>
      <c r="G60" s="1434"/>
      <c r="H60" s="1434"/>
      <c r="I60" s="1434"/>
      <c r="J60" s="1434"/>
      <c r="K60" s="967"/>
      <c r="L60" s="967"/>
    </row>
    <row r="61" spans="1:16">
      <c r="A61" s="229"/>
      <c r="B61" s="229"/>
      <c r="C61" s="229"/>
      <c r="D61" s="229"/>
      <c r="E61" s="229"/>
      <c r="F61" s="229"/>
      <c r="G61" s="229"/>
      <c r="H61" s="229"/>
      <c r="I61" s="229"/>
      <c r="J61" s="229"/>
      <c r="K61" s="229"/>
      <c r="L61" s="229"/>
    </row>
    <row r="62" spans="1:16" ht="15.75" thickBot="1">
      <c r="A62" s="229" t="str">
        <f>'Data sheet'!A63</f>
        <v>Annual Report of New York American Water Company, Inc.  - Service Area 2                                                        Year Ended  December 31, 2018</v>
      </c>
      <c r="B62" s="229"/>
      <c r="C62" s="229"/>
      <c r="D62" s="229"/>
      <c r="E62" s="229"/>
      <c r="F62" s="229"/>
      <c r="G62" s="229"/>
      <c r="H62" s="229"/>
      <c r="I62" s="229"/>
      <c r="J62" s="229"/>
      <c r="K62" s="229"/>
      <c r="L62" s="229"/>
    </row>
    <row r="63" spans="1:16">
      <c r="A63" s="823"/>
      <c r="B63" s="824"/>
      <c r="C63" s="824"/>
      <c r="D63" s="824"/>
      <c r="E63" s="824"/>
      <c r="F63" s="824"/>
      <c r="G63" s="824"/>
      <c r="H63" s="824"/>
      <c r="I63" s="824"/>
      <c r="J63" s="824"/>
      <c r="K63" s="824"/>
      <c r="L63" s="825"/>
    </row>
    <row r="64" spans="1:16" ht="15.75">
      <c r="A64" s="1381" t="s">
        <v>2041</v>
      </c>
      <c r="B64" s="967"/>
      <c r="C64" s="967"/>
      <c r="D64" s="13"/>
      <c r="E64" s="969"/>
      <c r="F64" s="967"/>
      <c r="G64" s="967"/>
      <c r="H64" s="967"/>
      <c r="I64" s="967"/>
      <c r="J64" s="967"/>
      <c r="K64" s="967"/>
      <c r="L64" s="826"/>
    </row>
    <row r="65" spans="1:16">
      <c r="A65" s="1382"/>
      <c r="B65" s="1130"/>
      <c r="C65" s="1130"/>
      <c r="D65" s="1130"/>
      <c r="E65" s="1130"/>
      <c r="F65" s="1130"/>
      <c r="G65" s="1130"/>
      <c r="H65" s="1130"/>
      <c r="I65" s="1130"/>
      <c r="J65" s="1130"/>
      <c r="K65" s="1130"/>
      <c r="L65" s="830"/>
    </row>
    <row r="66" spans="1:16">
      <c r="A66" s="1118"/>
      <c r="B66" s="936"/>
      <c r="C66" s="936"/>
      <c r="D66" s="936"/>
      <c r="E66" s="936"/>
      <c r="F66" s="936"/>
      <c r="G66" s="936"/>
      <c r="H66" s="936"/>
      <c r="I66" s="936"/>
      <c r="J66" s="936"/>
      <c r="K66" s="936"/>
      <c r="L66" s="827"/>
    </row>
    <row r="67" spans="1:16">
      <c r="A67" s="1118"/>
      <c r="B67" s="936" t="s">
        <v>3251</v>
      </c>
      <c r="C67" s="229"/>
      <c r="D67" s="936"/>
      <c r="E67" s="936"/>
      <c r="F67" s="229"/>
      <c r="G67" s="229"/>
      <c r="H67" s="936"/>
      <c r="I67" s="229"/>
      <c r="J67" s="936"/>
      <c r="K67" s="936"/>
      <c r="L67" s="827"/>
    </row>
    <row r="68" spans="1:16">
      <c r="A68" s="1118"/>
      <c r="B68" s="936" t="s">
        <v>3252</v>
      </c>
      <c r="C68" s="229"/>
      <c r="D68" s="936"/>
      <c r="E68" s="936"/>
      <c r="F68" s="229"/>
      <c r="G68" s="229"/>
      <c r="H68" s="936"/>
      <c r="I68" s="229"/>
      <c r="J68" s="936"/>
      <c r="K68" s="936"/>
      <c r="L68" s="827"/>
    </row>
    <row r="69" spans="1:16">
      <c r="A69" s="1118"/>
      <c r="B69" s="936" t="s">
        <v>2042</v>
      </c>
      <c r="C69" s="229"/>
      <c r="D69" s="936"/>
      <c r="E69" s="936"/>
      <c r="F69" s="936"/>
      <c r="G69" s="229"/>
      <c r="H69" s="936"/>
      <c r="I69" s="936"/>
      <c r="J69" s="936"/>
      <c r="K69" s="936"/>
      <c r="L69" s="827"/>
    </row>
    <row r="70" spans="1:16">
      <c r="A70" s="1118"/>
      <c r="B70" s="229"/>
      <c r="C70" s="229"/>
      <c r="D70" s="936"/>
      <c r="E70" s="936"/>
      <c r="F70" s="229"/>
      <c r="G70" s="936"/>
      <c r="H70" s="936"/>
      <c r="I70" s="936"/>
      <c r="J70" s="936"/>
      <c r="K70" s="936"/>
      <c r="L70" s="827"/>
    </row>
    <row r="71" spans="1:16">
      <c r="A71" s="1118"/>
      <c r="B71" s="936"/>
      <c r="C71" s="936"/>
      <c r="D71" s="936"/>
      <c r="E71" s="936"/>
      <c r="F71" s="936"/>
      <c r="G71" s="936"/>
      <c r="H71" s="936"/>
      <c r="I71" s="936"/>
      <c r="J71" s="936"/>
      <c r="K71" s="936"/>
      <c r="L71" s="827"/>
    </row>
    <row r="72" spans="1:16">
      <c r="A72" s="1383"/>
      <c r="B72" s="1429"/>
      <c r="C72" s="2244"/>
      <c r="D72" s="2245" t="s">
        <v>2043</v>
      </c>
      <c r="E72" s="1385"/>
      <c r="F72" s="1385"/>
      <c r="G72" s="1385"/>
      <c r="H72" s="1385"/>
      <c r="I72" s="1385"/>
      <c r="J72" s="1385"/>
      <c r="K72" s="2246" t="s">
        <v>2044</v>
      </c>
      <c r="L72" s="2384"/>
    </row>
    <row r="73" spans="1:16">
      <c r="A73" s="1388"/>
      <c r="B73" s="1389"/>
      <c r="C73" s="858" t="s">
        <v>2045</v>
      </c>
      <c r="D73" s="1389"/>
      <c r="E73" s="1389"/>
      <c r="F73" s="1389"/>
      <c r="G73" s="1389"/>
      <c r="H73" s="1389"/>
      <c r="I73" s="1389"/>
      <c r="J73" s="1389"/>
      <c r="K73" s="1389" t="s">
        <v>2046</v>
      </c>
      <c r="L73" s="1248" t="s">
        <v>2047</v>
      </c>
    </row>
    <row r="74" spans="1:16">
      <c r="A74" s="1391" t="s">
        <v>830</v>
      </c>
      <c r="B74" s="1389" t="s">
        <v>773</v>
      </c>
      <c r="C74" s="1389" t="s">
        <v>2048</v>
      </c>
      <c r="D74" s="1389" t="s">
        <v>4187</v>
      </c>
      <c r="E74" s="1389" t="s">
        <v>2049</v>
      </c>
      <c r="F74" s="1389" t="s">
        <v>4339</v>
      </c>
      <c r="G74" s="1389" t="s">
        <v>4332</v>
      </c>
      <c r="H74" s="1389" t="s">
        <v>4189</v>
      </c>
      <c r="I74" s="1389" t="s">
        <v>68</v>
      </c>
      <c r="J74" s="1389" t="s">
        <v>4188</v>
      </c>
      <c r="K74" s="1389" t="s">
        <v>2050</v>
      </c>
      <c r="L74" s="1248" t="s">
        <v>2051</v>
      </c>
    </row>
    <row r="75" spans="1:16">
      <c r="A75" s="1391" t="s">
        <v>834</v>
      </c>
      <c r="B75" s="1389" t="s">
        <v>2941</v>
      </c>
      <c r="C75" s="1389" t="s">
        <v>359</v>
      </c>
      <c r="D75" s="1389"/>
      <c r="E75" s="1389" t="s">
        <v>2052</v>
      </c>
      <c r="F75" s="1389" t="s">
        <v>2052</v>
      </c>
      <c r="G75" s="1389" t="s">
        <v>4333</v>
      </c>
      <c r="H75" s="1389"/>
      <c r="I75" s="1389"/>
      <c r="J75" s="1389" t="s">
        <v>2035</v>
      </c>
      <c r="K75" s="1389" t="s">
        <v>356</v>
      </c>
      <c r="L75" s="1248" t="s">
        <v>356</v>
      </c>
    </row>
    <row r="76" spans="1:16">
      <c r="A76" s="1391"/>
      <c r="B76" s="1389" t="s">
        <v>3281</v>
      </c>
      <c r="C76" s="1389" t="s">
        <v>310</v>
      </c>
      <c r="D76" s="1389" t="s">
        <v>2053</v>
      </c>
      <c r="E76" s="1389" t="s">
        <v>312</v>
      </c>
      <c r="F76" s="1389" t="s">
        <v>3429</v>
      </c>
      <c r="G76" s="1389" t="s">
        <v>3430</v>
      </c>
      <c r="H76" s="1389" t="s">
        <v>3431</v>
      </c>
      <c r="I76" s="1389" t="s">
        <v>3432</v>
      </c>
      <c r="J76" s="1389" t="s">
        <v>3433</v>
      </c>
      <c r="K76" s="1389" t="s">
        <v>3436</v>
      </c>
      <c r="L76" s="1248" t="s">
        <v>2916</v>
      </c>
    </row>
    <row r="77" spans="1:16">
      <c r="A77" s="1392">
        <v>45</v>
      </c>
      <c r="B77" s="2385" t="s">
        <v>2054</v>
      </c>
      <c r="C77" s="1384"/>
      <c r="D77" s="2386"/>
      <c r="E77" s="2386"/>
      <c r="F77" s="2386"/>
      <c r="G77" s="2386"/>
      <c r="H77" s="2386"/>
      <c r="I77" s="2386"/>
      <c r="J77" s="2386"/>
      <c r="K77" s="2386"/>
      <c r="L77" s="2387"/>
    </row>
    <row r="78" spans="1:16" ht="15.75" thickBot="1">
      <c r="A78" s="1388">
        <f>+A77+1</f>
        <v>46</v>
      </c>
      <c r="B78" s="2388" t="s">
        <v>83</v>
      </c>
      <c r="C78" s="932"/>
      <c r="D78" s="2389"/>
      <c r="E78" s="2389"/>
      <c r="F78" s="2389"/>
      <c r="G78" s="2389"/>
      <c r="H78" s="2389"/>
      <c r="I78" s="2389"/>
      <c r="J78" s="2389"/>
      <c r="K78" s="2389"/>
      <c r="L78" s="2390"/>
    </row>
    <row r="79" spans="1:16">
      <c r="A79" s="1388">
        <f t="shared" ref="A79:A114" si="1">+A78+1</f>
        <v>47</v>
      </c>
      <c r="B79" s="2391" t="s">
        <v>4344</v>
      </c>
      <c r="C79" s="2231">
        <v>0.75</v>
      </c>
      <c r="D79" s="2232"/>
      <c r="E79" s="2232"/>
      <c r="F79" s="2232"/>
      <c r="G79" s="2232"/>
      <c r="H79" s="2232">
        <v>33.289259360000003</v>
      </c>
      <c r="I79" s="2232"/>
      <c r="J79" s="2233"/>
      <c r="K79" s="2233">
        <v>33.289259360000003</v>
      </c>
      <c r="L79" s="2392"/>
      <c r="N79" s="1831"/>
      <c r="O79" s="1831"/>
      <c r="P79" s="1831"/>
    </row>
    <row r="80" spans="1:16">
      <c r="A80" s="1388">
        <f t="shared" si="1"/>
        <v>48</v>
      </c>
      <c r="B80" s="2401"/>
      <c r="C80" s="2234">
        <v>2</v>
      </c>
      <c r="D80" s="2235"/>
      <c r="E80" s="2235">
        <v>212.64581887999901</v>
      </c>
      <c r="F80" s="2527">
        <v>192.2371164999989</v>
      </c>
      <c r="G80" s="2235"/>
      <c r="H80" s="2235"/>
      <c r="I80" s="2235"/>
      <c r="J80" s="2236"/>
      <c r="K80" s="2236"/>
      <c r="L80" s="2396">
        <v>404.88293537999789</v>
      </c>
      <c r="N80" s="1831"/>
      <c r="O80" s="1831"/>
      <c r="P80" s="1831"/>
    </row>
    <row r="81" spans="1:16">
      <c r="A81" s="1388">
        <f t="shared" si="1"/>
        <v>49</v>
      </c>
      <c r="B81" s="2401"/>
      <c r="C81" s="2234">
        <v>4</v>
      </c>
      <c r="D81" s="2235"/>
      <c r="E81" s="2235">
        <v>484.95468718000001</v>
      </c>
      <c r="F81" s="2527">
        <v>5.0000179600000001</v>
      </c>
      <c r="G81" s="2235"/>
      <c r="H81" s="2235"/>
      <c r="I81" s="2235"/>
      <c r="J81" s="2236"/>
      <c r="K81" s="2236">
        <v>484.95468718000001</v>
      </c>
      <c r="L81" s="2396">
        <v>5.0000179599999797</v>
      </c>
      <c r="N81" s="1831"/>
      <c r="O81" s="1831"/>
      <c r="P81" s="1831"/>
    </row>
    <row r="82" spans="1:16">
      <c r="A82" s="1388">
        <f t="shared" si="1"/>
        <v>50</v>
      </c>
      <c r="B82" s="2401"/>
      <c r="C82" s="2234">
        <v>6</v>
      </c>
      <c r="D82" s="2235">
        <v>725.89444082199998</v>
      </c>
      <c r="E82" s="2235">
        <v>167169.73414139959</v>
      </c>
      <c r="F82" s="2527">
        <v>6614.8543649399908</v>
      </c>
      <c r="G82" s="2235"/>
      <c r="H82" s="2235"/>
      <c r="I82" s="2235"/>
      <c r="J82" s="2236">
        <v>377.33022396659999</v>
      </c>
      <c r="K82" s="2236"/>
      <c r="L82" s="2396">
        <v>174887.81515077958</v>
      </c>
      <c r="N82" s="1831"/>
      <c r="O82" s="1831"/>
      <c r="P82" s="1831"/>
    </row>
    <row r="83" spans="1:16">
      <c r="A83" s="1388">
        <f t="shared" si="1"/>
        <v>51</v>
      </c>
      <c r="B83" s="2401"/>
      <c r="C83" s="2234">
        <v>8</v>
      </c>
      <c r="D83" s="2235"/>
      <c r="E83" s="2235">
        <v>57871.477832859928</v>
      </c>
      <c r="F83" s="2527">
        <v>11341.553301129979</v>
      </c>
      <c r="G83" s="2235"/>
      <c r="H83" s="2235"/>
      <c r="I83" s="2235"/>
      <c r="J83" s="2236">
        <v>470.28301269010001</v>
      </c>
      <c r="K83" s="2236">
        <v>170.28876551999988</v>
      </c>
      <c r="L83" s="2396">
        <v>69513.025946939902</v>
      </c>
      <c r="N83" s="1831"/>
      <c r="O83" s="1831"/>
      <c r="P83" s="1831"/>
    </row>
    <row r="84" spans="1:16">
      <c r="A84" s="1388"/>
      <c r="B84" s="2401"/>
      <c r="C84" s="2234">
        <v>10</v>
      </c>
      <c r="D84" s="2235"/>
      <c r="E84" s="2235">
        <v>45.758013519999892</v>
      </c>
      <c r="F84" s="2527">
        <v>166.334515119999</v>
      </c>
      <c r="G84" s="2235"/>
      <c r="H84" s="2235"/>
      <c r="I84" s="2235"/>
      <c r="J84" s="2236"/>
      <c r="K84" s="2236">
        <v>45.758013519999892</v>
      </c>
      <c r="L84" s="2396">
        <v>166.33451511999897</v>
      </c>
      <c r="N84" s="1831"/>
      <c r="O84" s="1831"/>
      <c r="P84" s="1831"/>
    </row>
    <row r="85" spans="1:16">
      <c r="A85" s="1388">
        <f>+A83+1</f>
        <v>52</v>
      </c>
      <c r="B85" s="2401"/>
      <c r="C85" s="2234">
        <v>12</v>
      </c>
      <c r="D85" s="2235"/>
      <c r="E85" s="2235">
        <v>10637.917244479981</v>
      </c>
      <c r="F85" s="2527">
        <v>3182.526128569993</v>
      </c>
      <c r="G85" s="2235"/>
      <c r="H85" s="2235"/>
      <c r="I85" s="2235"/>
      <c r="J85" s="2236">
        <v>468.372253194</v>
      </c>
      <c r="K85" s="2236"/>
      <c r="L85" s="2396">
        <v>14288.815747609973</v>
      </c>
      <c r="N85" s="1831"/>
      <c r="O85" s="1831"/>
      <c r="P85" s="1831"/>
    </row>
    <row r="86" spans="1:16">
      <c r="A86" s="1388">
        <f t="shared" si="1"/>
        <v>53</v>
      </c>
      <c r="B86" s="2401"/>
      <c r="C86" s="2234">
        <v>16</v>
      </c>
      <c r="D86" s="2235"/>
      <c r="E86" s="2235">
        <v>1120.3546672499974</v>
      </c>
      <c r="F86" s="2527">
        <v>585.75524979999796</v>
      </c>
      <c r="G86" s="2235"/>
      <c r="H86" s="2235"/>
      <c r="I86" s="2235"/>
      <c r="J86" s="2236"/>
      <c r="K86" s="2236"/>
      <c r="L86" s="2396">
        <v>1706.1099170499954</v>
      </c>
      <c r="N86" s="1831"/>
      <c r="O86" s="1831"/>
      <c r="P86" s="1831"/>
    </row>
    <row r="87" spans="1:16">
      <c r="A87" s="1388">
        <f t="shared" si="1"/>
        <v>54</v>
      </c>
      <c r="B87" s="2401"/>
      <c r="C87" s="2234">
        <v>20</v>
      </c>
      <c r="D87" s="2235"/>
      <c r="E87" s="2235">
        <v>139.7841531499999</v>
      </c>
      <c r="F87" s="2235"/>
      <c r="G87" s="2235"/>
      <c r="H87" s="2235"/>
      <c r="I87" s="2235"/>
      <c r="J87" s="2236"/>
      <c r="K87" s="2236"/>
      <c r="L87" s="2396">
        <v>139.7841531499999</v>
      </c>
      <c r="N87" s="1831"/>
      <c r="O87" s="1831"/>
      <c r="P87" s="1831"/>
    </row>
    <row r="88" spans="1:16" ht="15.75" thickBot="1">
      <c r="A88" s="1388">
        <f t="shared" si="1"/>
        <v>55</v>
      </c>
      <c r="B88" s="2401"/>
      <c r="C88" s="2234"/>
      <c r="D88" s="2235"/>
      <c r="E88" s="2235"/>
      <c r="F88" s="2235"/>
      <c r="G88" s="2235"/>
      <c r="H88" s="2235"/>
      <c r="I88" s="2235"/>
      <c r="J88" s="2236"/>
      <c r="K88" s="2236"/>
      <c r="L88" s="2396"/>
      <c r="N88" s="1831"/>
      <c r="O88" s="1831"/>
      <c r="P88" s="1831"/>
    </row>
    <row r="89" spans="1:16">
      <c r="A89" s="1388">
        <f t="shared" si="1"/>
        <v>56</v>
      </c>
      <c r="B89" s="2391" t="s">
        <v>4345</v>
      </c>
      <c r="C89" s="2231"/>
      <c r="D89" s="2232"/>
      <c r="E89" s="2232"/>
      <c r="F89" s="2232"/>
      <c r="G89" s="2232"/>
      <c r="H89" s="2232"/>
      <c r="I89" s="2232"/>
      <c r="J89" s="2233"/>
      <c r="K89" s="2233"/>
      <c r="L89" s="2392"/>
      <c r="N89" s="1831"/>
      <c r="O89" s="1831"/>
      <c r="P89" s="1831"/>
    </row>
    <row r="90" spans="1:16">
      <c r="A90" s="1388">
        <f t="shared" si="1"/>
        <v>57</v>
      </c>
      <c r="B90" s="2395"/>
      <c r="C90" s="2234">
        <v>0.75</v>
      </c>
      <c r="D90" s="2235"/>
      <c r="E90" s="2235">
        <v>13.13866692</v>
      </c>
      <c r="F90" s="2235"/>
      <c r="G90" s="2235"/>
      <c r="H90" s="2235">
        <v>11.99235345</v>
      </c>
      <c r="I90" s="2235"/>
      <c r="J90" s="2236"/>
      <c r="K90" s="2236">
        <v>11.99235345</v>
      </c>
      <c r="L90" s="2396">
        <v>13.138666920000002</v>
      </c>
      <c r="N90" s="1831"/>
      <c r="O90" s="1831"/>
      <c r="P90" s="1831"/>
    </row>
    <row r="91" spans="1:16">
      <c r="A91" s="1388">
        <f t="shared" si="1"/>
        <v>58</v>
      </c>
      <c r="B91" s="2395"/>
      <c r="C91" s="2234">
        <v>2</v>
      </c>
      <c r="D91" s="2235"/>
      <c r="E91" s="2235">
        <v>270.96630319000002</v>
      </c>
      <c r="F91" s="2235"/>
      <c r="G91" s="2235"/>
      <c r="H91" s="2235"/>
      <c r="I91" s="2235"/>
      <c r="J91" s="2236">
        <v>282.00278953999896</v>
      </c>
      <c r="K91" s="2236"/>
      <c r="L91" s="2396">
        <v>552.96909272999892</v>
      </c>
      <c r="N91" s="1831"/>
      <c r="O91" s="1831"/>
      <c r="P91" s="1831"/>
    </row>
    <row r="92" spans="1:16">
      <c r="A92" s="1388">
        <f t="shared" si="1"/>
        <v>59</v>
      </c>
      <c r="B92" s="2395"/>
      <c r="C92" s="2234">
        <v>4</v>
      </c>
      <c r="D92" s="2235"/>
      <c r="E92" s="2235"/>
      <c r="F92" s="2235">
        <v>5.6778709599999999</v>
      </c>
      <c r="G92" s="2235"/>
      <c r="H92" s="2235"/>
      <c r="I92" s="2235"/>
      <c r="J92" s="2236"/>
      <c r="K92" s="2236"/>
      <c r="L92" s="2396">
        <v>5.6778709599999999</v>
      </c>
      <c r="N92" s="1831"/>
      <c r="O92" s="1831"/>
      <c r="P92" s="1831"/>
    </row>
    <row r="93" spans="1:16">
      <c r="A93" s="1388">
        <f t="shared" si="1"/>
        <v>60</v>
      </c>
      <c r="B93" s="2395"/>
      <c r="C93" s="2234">
        <v>6</v>
      </c>
      <c r="D93" s="2235"/>
      <c r="E93" s="2235">
        <v>94855.81427683997</v>
      </c>
      <c r="F93" s="2235">
        <v>6450.7063152999908</v>
      </c>
      <c r="G93" s="2235"/>
      <c r="H93" s="2235"/>
      <c r="I93" s="2235"/>
      <c r="J93" s="2236">
        <v>858.96973708999803</v>
      </c>
      <c r="K93" s="2236">
        <v>308.81513054999891</v>
      </c>
      <c r="L93" s="2396">
        <v>101856.67519867996</v>
      </c>
      <c r="N93" s="1831"/>
      <c r="O93" s="1831"/>
      <c r="P93" s="1831"/>
    </row>
    <row r="94" spans="1:16">
      <c r="A94" s="1388">
        <f t="shared" si="1"/>
        <v>61</v>
      </c>
      <c r="B94" s="2395"/>
      <c r="C94" s="2234">
        <v>8</v>
      </c>
      <c r="D94" s="2235"/>
      <c r="E94" s="2235">
        <v>26423.433701949962</v>
      </c>
      <c r="F94" s="2235">
        <v>8448.5028140099894</v>
      </c>
      <c r="G94" s="2235"/>
      <c r="H94" s="2235"/>
      <c r="I94" s="2235"/>
      <c r="J94" s="2236">
        <v>505.31166137999992</v>
      </c>
      <c r="K94" s="2236">
        <v>52.921013089999896</v>
      </c>
      <c r="L94" s="2396">
        <v>35324.327164249953</v>
      </c>
      <c r="N94" s="1831"/>
      <c r="O94" s="1831"/>
      <c r="P94" s="1831"/>
    </row>
    <row r="95" spans="1:16">
      <c r="A95" s="1388"/>
      <c r="B95" s="2395"/>
      <c r="C95" s="2234">
        <v>10</v>
      </c>
      <c r="D95" s="2235"/>
      <c r="E95" s="2235">
        <v>8.0736761799999996</v>
      </c>
      <c r="F95" s="2235"/>
      <c r="G95" s="2235"/>
      <c r="H95" s="2235"/>
      <c r="I95" s="2235"/>
      <c r="J95" s="2236"/>
      <c r="K95" s="2236">
        <v>8.0736761799999996</v>
      </c>
      <c r="L95" s="2396"/>
      <c r="N95" s="1831"/>
      <c r="O95" s="1831"/>
      <c r="P95" s="1831"/>
    </row>
    <row r="96" spans="1:16">
      <c r="A96" s="1388">
        <f>+A94+1</f>
        <v>62</v>
      </c>
      <c r="B96" s="2395"/>
      <c r="C96" s="2234">
        <v>12</v>
      </c>
      <c r="D96" s="2235"/>
      <c r="E96" s="2235">
        <v>7200.1409209499861</v>
      </c>
      <c r="F96" s="2235">
        <v>3458.1648375399882</v>
      </c>
      <c r="G96" s="2235"/>
      <c r="H96" s="2235"/>
      <c r="I96" s="2235"/>
      <c r="J96" s="2236"/>
      <c r="K96" s="2236">
        <v>136.1393114199999</v>
      </c>
      <c r="L96" s="2396">
        <v>10522.166447069974</v>
      </c>
      <c r="N96" s="1831"/>
      <c r="O96" s="1831"/>
      <c r="P96" s="1831"/>
    </row>
    <row r="97" spans="1:16" ht="15.75" thickBot="1">
      <c r="A97" s="1388">
        <f t="shared" si="1"/>
        <v>63</v>
      </c>
      <c r="B97" s="2398"/>
      <c r="C97" s="2237"/>
      <c r="D97" s="2238"/>
      <c r="E97" s="2238"/>
      <c r="F97" s="2238"/>
      <c r="G97" s="2238"/>
      <c r="H97" s="2238"/>
      <c r="I97" s="2238"/>
      <c r="J97" s="2239"/>
      <c r="K97" s="2239"/>
      <c r="L97" s="2399"/>
      <c r="N97" s="1831"/>
      <c r="O97" s="1831"/>
      <c r="P97" s="1831"/>
    </row>
    <row r="98" spans="1:16">
      <c r="A98" s="1388">
        <f t="shared" si="1"/>
        <v>64</v>
      </c>
      <c r="B98" s="2400" t="s">
        <v>4335</v>
      </c>
      <c r="C98" s="2234">
        <v>1</v>
      </c>
      <c r="D98" s="2235"/>
      <c r="E98" s="2235"/>
      <c r="F98" s="2235"/>
      <c r="G98" s="2235"/>
      <c r="H98" s="2235">
        <v>4</v>
      </c>
      <c r="I98" s="2235"/>
      <c r="J98" s="2236"/>
      <c r="K98" s="2236">
        <v>3.8060463499999999</v>
      </c>
      <c r="L98" s="2392"/>
      <c r="N98" s="1831"/>
      <c r="O98" s="1831"/>
      <c r="P98" s="1831"/>
    </row>
    <row r="99" spans="1:16">
      <c r="A99" s="1388">
        <f t="shared" si="1"/>
        <v>65</v>
      </c>
      <c r="B99" s="2401"/>
      <c r="C99" s="2234">
        <v>4</v>
      </c>
      <c r="D99" s="2235"/>
      <c r="E99" s="2235">
        <v>684.66800234999903</v>
      </c>
      <c r="F99" s="2235">
        <v>6.2431489899999999</v>
      </c>
      <c r="G99" s="2235"/>
      <c r="H99" s="2235"/>
      <c r="I99" s="2235"/>
      <c r="J99" s="2236"/>
      <c r="K99" s="2236"/>
      <c r="L99" s="2396">
        <v>690.91115133999904</v>
      </c>
      <c r="N99" s="1831"/>
      <c r="O99" s="1831"/>
      <c r="P99" s="1831"/>
    </row>
    <row r="100" spans="1:16">
      <c r="A100" s="1388">
        <f t="shared" si="1"/>
        <v>66</v>
      </c>
      <c r="B100" s="2401"/>
      <c r="C100" s="2234">
        <v>6</v>
      </c>
      <c r="D100" s="2235">
        <v>16789.005455099974</v>
      </c>
      <c r="E100" s="2235">
        <v>136708.14943969995</v>
      </c>
      <c r="F100" s="2235">
        <v>3406.9974511899959</v>
      </c>
      <c r="G100" s="2235"/>
      <c r="H100" s="2235"/>
      <c r="I100" s="2235"/>
      <c r="J100" s="2236">
        <v>2537.8950786599953</v>
      </c>
      <c r="K100" s="2236"/>
      <c r="L100" s="2396">
        <v>159442.04742464991</v>
      </c>
      <c r="N100" s="1831"/>
      <c r="O100" s="1831"/>
      <c r="P100" s="1831"/>
    </row>
    <row r="101" spans="1:16">
      <c r="A101" s="1388">
        <f t="shared" si="1"/>
        <v>67</v>
      </c>
      <c r="B101" s="2401"/>
      <c r="C101" s="2234">
        <v>8</v>
      </c>
      <c r="D101" s="2235">
        <v>18471.293322209971</v>
      </c>
      <c r="E101" s="2235">
        <v>33742.920590809968</v>
      </c>
      <c r="F101" s="2235">
        <v>8930.2429811099846</v>
      </c>
      <c r="G101" s="2235"/>
      <c r="H101" s="2235"/>
      <c r="I101" s="2235"/>
      <c r="J101" s="2236">
        <v>398.45098235999882</v>
      </c>
      <c r="K101" s="2236">
        <v>727.87680490999799</v>
      </c>
      <c r="L101" s="2396">
        <v>60815.031071579928</v>
      </c>
      <c r="N101" s="1831"/>
      <c r="O101" s="1831"/>
      <c r="P101" s="1831"/>
    </row>
    <row r="102" spans="1:16">
      <c r="A102" s="1388">
        <f t="shared" si="1"/>
        <v>68</v>
      </c>
      <c r="B102" s="2401"/>
      <c r="C102" s="2234">
        <v>12</v>
      </c>
      <c r="D102" s="2235">
        <v>2577.1196393999962</v>
      </c>
      <c r="E102" s="2235">
        <v>15111.240646579976</v>
      </c>
      <c r="F102" s="2235">
        <v>8344.9141798799901</v>
      </c>
      <c r="G102" s="2235"/>
      <c r="H102" s="2235"/>
      <c r="I102" s="2235"/>
      <c r="J102" s="2236">
        <v>48.500146540000003</v>
      </c>
      <c r="K102" s="2236">
        <v>248.15241141000001</v>
      </c>
      <c r="L102" s="2396">
        <v>25833.622200989961</v>
      </c>
      <c r="N102" s="1831"/>
      <c r="O102" s="1831"/>
      <c r="P102" s="1831"/>
    </row>
    <row r="103" spans="1:16">
      <c r="A103" s="1388">
        <f t="shared" si="1"/>
        <v>69</v>
      </c>
      <c r="B103" s="2401"/>
      <c r="C103" s="2234">
        <v>16</v>
      </c>
      <c r="D103" s="2235"/>
      <c r="E103" s="2235">
        <v>3550.9365601799982</v>
      </c>
      <c r="F103" s="2235"/>
      <c r="G103" s="2235"/>
      <c r="H103" s="2235"/>
      <c r="I103" s="2235">
        <v>104.80826469</v>
      </c>
      <c r="J103" s="2236"/>
      <c r="K103" s="2236"/>
      <c r="L103" s="2396">
        <v>3655.7448248699984</v>
      </c>
      <c r="N103" s="1831"/>
      <c r="O103" s="1831"/>
      <c r="P103" s="1831"/>
    </row>
    <row r="104" spans="1:16">
      <c r="A104" s="1388">
        <f t="shared" si="1"/>
        <v>70</v>
      </c>
      <c r="B104" s="2401"/>
      <c r="C104" s="2234"/>
      <c r="D104" s="2235"/>
      <c r="E104" s="2235"/>
      <c r="F104" s="2235"/>
      <c r="G104" s="2235"/>
      <c r="H104" s="2235"/>
      <c r="I104" s="2235"/>
      <c r="J104" s="2236"/>
      <c r="K104" s="2236"/>
      <c r="L104" s="2396"/>
      <c r="N104" s="1831"/>
      <c r="O104" s="1831"/>
      <c r="P104" s="1831"/>
    </row>
    <row r="105" spans="1:16" ht="15.75" thickBot="1">
      <c r="A105" s="1388">
        <f t="shared" si="1"/>
        <v>71</v>
      </c>
      <c r="B105" s="2401"/>
      <c r="C105" s="2234"/>
      <c r="D105" s="2235"/>
      <c r="E105" s="2235"/>
      <c r="F105" s="2235"/>
      <c r="G105" s="2235"/>
      <c r="H105" s="2235"/>
      <c r="I105" s="2235"/>
      <c r="J105" s="2236"/>
      <c r="K105" s="2236"/>
      <c r="L105" s="2399"/>
      <c r="N105" s="1831"/>
      <c r="O105" s="1831"/>
      <c r="P105" s="1831"/>
    </row>
    <row r="106" spans="1:16">
      <c r="A106" s="1388">
        <f t="shared" si="1"/>
        <v>72</v>
      </c>
      <c r="B106" s="2391" t="s">
        <v>32</v>
      </c>
      <c r="C106" s="2231">
        <v>0.75</v>
      </c>
      <c r="D106" s="2232"/>
      <c r="E106" s="2232"/>
      <c r="F106" s="2232"/>
      <c r="G106" s="2232"/>
      <c r="H106" s="2232">
        <v>179.0792674299995</v>
      </c>
      <c r="I106" s="2232"/>
      <c r="J106" s="2233"/>
      <c r="K106" s="2233">
        <v>179.0792674299995</v>
      </c>
      <c r="L106" s="2392"/>
      <c r="N106" s="1831"/>
      <c r="O106" s="1831"/>
      <c r="P106" s="1831"/>
    </row>
    <row r="107" spans="1:16">
      <c r="A107" s="1388"/>
      <c r="B107" s="2395"/>
      <c r="C107" s="2234">
        <v>1</v>
      </c>
      <c r="D107" s="2235"/>
      <c r="E107" s="2235"/>
      <c r="F107" s="2235">
        <v>0.99030770000000001</v>
      </c>
      <c r="G107" s="2235"/>
      <c r="H107" s="2235">
        <v>0.96743604000000005</v>
      </c>
      <c r="I107" s="2235"/>
      <c r="J107" s="2236"/>
      <c r="K107" s="2236">
        <v>1.9577437400000002</v>
      </c>
      <c r="L107" s="2396"/>
      <c r="N107" s="1831"/>
      <c r="O107" s="1831"/>
      <c r="P107" s="1831"/>
    </row>
    <row r="108" spans="1:16">
      <c r="A108" s="1388">
        <f>+A106+1</f>
        <v>73</v>
      </c>
      <c r="B108" s="2397"/>
      <c r="C108" s="2234">
        <v>2</v>
      </c>
      <c r="D108" s="2235"/>
      <c r="E108" s="2240">
        <v>5.9998579899999998</v>
      </c>
      <c r="F108" s="2235"/>
      <c r="G108" s="2235"/>
      <c r="H108" s="2235"/>
      <c r="I108" s="2235"/>
      <c r="J108" s="2236"/>
      <c r="K108" s="2236"/>
      <c r="L108" s="2396">
        <v>5.9998579899999998</v>
      </c>
      <c r="N108" s="1831"/>
      <c r="O108" s="1831"/>
      <c r="P108" s="1831"/>
    </row>
    <row r="109" spans="1:16">
      <c r="A109" s="1388">
        <f t="shared" si="1"/>
        <v>74</v>
      </c>
      <c r="B109" s="2397"/>
      <c r="C109" s="2234">
        <v>4</v>
      </c>
      <c r="D109" s="2235"/>
      <c r="E109" s="2240">
        <v>2247.7230191999975</v>
      </c>
      <c r="F109" s="2235">
        <v>17.999936419999997</v>
      </c>
      <c r="G109" s="2235"/>
      <c r="H109" s="2235"/>
      <c r="I109" s="2235"/>
      <c r="J109" s="2236"/>
      <c r="K109" s="2236"/>
      <c r="L109" s="2396">
        <v>2265.7229556199973</v>
      </c>
      <c r="N109" s="1831"/>
      <c r="O109" s="1831"/>
      <c r="P109" s="1831"/>
    </row>
    <row r="110" spans="1:16">
      <c r="A110" s="1388">
        <f t="shared" si="1"/>
        <v>75</v>
      </c>
      <c r="B110" s="2397"/>
      <c r="C110" s="2234">
        <v>6</v>
      </c>
      <c r="D110" s="2235">
        <v>5895.0682392099934</v>
      </c>
      <c r="E110" s="2240">
        <v>276071.40225902956</v>
      </c>
      <c r="F110" s="2235">
        <v>6808.2674308299956</v>
      </c>
      <c r="G110" s="2235"/>
      <c r="H110" s="2235"/>
      <c r="I110" s="2235"/>
      <c r="J110" s="2236">
        <v>4932.8195967599886</v>
      </c>
      <c r="K110" s="2236">
        <v>313.09695750999953</v>
      </c>
      <c r="L110" s="2396">
        <v>293394.46056831954</v>
      </c>
      <c r="N110" s="1831"/>
      <c r="O110" s="1831"/>
      <c r="P110" s="1831"/>
    </row>
    <row r="111" spans="1:16">
      <c r="A111" s="1388">
        <f t="shared" si="1"/>
        <v>76</v>
      </c>
      <c r="B111" s="2397"/>
      <c r="C111" s="2234">
        <v>8</v>
      </c>
      <c r="D111" s="2240">
        <v>10766.940808979982</v>
      </c>
      <c r="E111" s="2240">
        <v>148266.83338671946</v>
      </c>
      <c r="F111" s="2235">
        <v>14364.943015269979</v>
      </c>
      <c r="G111" s="2235"/>
      <c r="H111" s="2235"/>
      <c r="I111" s="2235"/>
      <c r="J111" s="2236">
        <v>5140.4582545799876</v>
      </c>
      <c r="K111" s="2241">
        <v>338.92630908999979</v>
      </c>
      <c r="L111" s="2396">
        <v>178200.24915645941</v>
      </c>
      <c r="N111" s="1831"/>
      <c r="O111" s="1831"/>
      <c r="P111" s="1831"/>
    </row>
    <row r="112" spans="1:16">
      <c r="A112" s="1388"/>
      <c r="B112" s="2397"/>
      <c r="C112" s="2234">
        <v>10</v>
      </c>
      <c r="D112" s="2240"/>
      <c r="E112" s="2240">
        <v>79.444905410000004</v>
      </c>
      <c r="F112" s="2235">
        <v>227.307770379999</v>
      </c>
      <c r="G112" s="2235"/>
      <c r="H112" s="2235"/>
      <c r="I112" s="2235"/>
      <c r="J112" s="2236"/>
      <c r="K112" s="2528">
        <v>306.75267578999905</v>
      </c>
      <c r="L112" s="2396"/>
      <c r="N112" s="1831"/>
      <c r="O112" s="1831"/>
      <c r="P112" s="1831"/>
    </row>
    <row r="113" spans="1:16">
      <c r="A113" s="1388">
        <f>+A111+1</f>
        <v>77</v>
      </c>
      <c r="B113" s="2397"/>
      <c r="C113" s="2234">
        <v>12</v>
      </c>
      <c r="D113" s="2240">
        <v>1029.9199118500001</v>
      </c>
      <c r="E113" s="2240">
        <v>26580.33980315995</v>
      </c>
      <c r="F113" s="2235">
        <v>15020.730540699979</v>
      </c>
      <c r="G113" s="2235"/>
      <c r="H113" s="2235">
        <v>337.68505602999898</v>
      </c>
      <c r="I113" s="2235">
        <v>65.632754199999894</v>
      </c>
      <c r="J113" s="2236">
        <v>4709.9744929299914</v>
      </c>
      <c r="K113" s="2236">
        <v>1747.8567083999976</v>
      </c>
      <c r="L113" s="2396">
        <v>45996.425850469925</v>
      </c>
      <c r="N113" s="1831"/>
      <c r="O113" s="1831"/>
      <c r="P113" s="1831"/>
    </row>
    <row r="114" spans="1:16">
      <c r="A114" s="1388">
        <f t="shared" si="1"/>
        <v>78</v>
      </c>
      <c r="B114" s="2397"/>
      <c r="C114" s="2234">
        <v>16</v>
      </c>
      <c r="D114" s="2235"/>
      <c r="E114" s="2240">
        <v>2543.0323637499978</v>
      </c>
      <c r="F114" s="2235">
        <v>569.70212672999708</v>
      </c>
      <c r="G114" s="2235"/>
      <c r="H114" s="2235"/>
      <c r="I114" s="2235">
        <v>104.80826469</v>
      </c>
      <c r="J114" s="2236"/>
      <c r="K114" s="2236">
        <v>1286.992949309996</v>
      </c>
      <c r="L114" s="2396">
        <v>1930.549805859999</v>
      </c>
      <c r="N114" s="1831"/>
      <c r="O114" s="1831"/>
      <c r="P114" s="1831"/>
    </row>
    <row r="115" spans="1:16" ht="15.75" thickBot="1">
      <c r="A115" s="1404">
        <v>76</v>
      </c>
      <c r="B115" s="1121"/>
      <c r="C115" s="1121">
        <v>20</v>
      </c>
      <c r="D115" s="2243"/>
      <c r="E115" s="2243">
        <v>183.08576098999973</v>
      </c>
      <c r="F115" s="2243">
        <v>3.2848330799999998</v>
      </c>
      <c r="G115" s="2243"/>
      <c r="H115" s="2243"/>
      <c r="I115" s="2243"/>
      <c r="J115" s="2243"/>
      <c r="K115" s="2243">
        <v>186.3705940699997</v>
      </c>
      <c r="L115" s="2399"/>
      <c r="N115" s="1831"/>
      <c r="O115" s="1831"/>
      <c r="P115" s="1831"/>
    </row>
    <row r="116" spans="1:16">
      <c r="A116" s="1410" t="s">
        <v>1527</v>
      </c>
      <c r="B116" s="936"/>
      <c r="C116" s="936"/>
      <c r="D116" s="936"/>
      <c r="E116" s="936"/>
      <c r="F116" s="936"/>
      <c r="G116" s="936"/>
      <c r="H116" s="936"/>
      <c r="I116" s="936"/>
      <c r="J116" s="936"/>
      <c r="K116" s="936"/>
      <c r="L116" s="936"/>
    </row>
    <row r="117" spans="1:16">
      <c r="A117" s="1108" t="s">
        <v>4342</v>
      </c>
      <c r="B117" s="1434"/>
      <c r="C117" s="1434"/>
      <c r="D117" s="1434"/>
      <c r="E117" s="1434"/>
      <c r="F117" s="1108"/>
      <c r="G117" s="1434"/>
      <c r="H117" s="1434"/>
      <c r="I117" s="1434"/>
      <c r="J117" s="1434"/>
      <c r="K117" s="967"/>
      <c r="L117" s="967"/>
    </row>
    <row r="118" spans="1:16">
      <c r="A118" s="229"/>
      <c r="B118" s="229"/>
      <c r="C118" s="229"/>
      <c r="D118" s="229"/>
      <c r="E118" s="229"/>
      <c r="F118" s="229"/>
      <c r="G118" s="229"/>
      <c r="H118" s="229"/>
      <c r="I118" s="229"/>
      <c r="J118" s="229"/>
      <c r="K118" s="229"/>
      <c r="L118" s="229"/>
    </row>
    <row r="119" spans="1:16" ht="15.75" thickBot="1">
      <c r="A119" s="229" t="str">
        <f>'Data sheet'!A63</f>
        <v>Annual Report of New York American Water Company, Inc.  - Service Area 2                                                        Year Ended  December 31, 2018</v>
      </c>
      <c r="B119" s="229"/>
      <c r="C119" s="229"/>
      <c r="D119" s="229"/>
      <c r="E119" s="229"/>
      <c r="F119" s="229"/>
      <c r="G119" s="229"/>
      <c r="H119" s="229"/>
      <c r="I119" s="229"/>
      <c r="J119" s="229"/>
      <c r="K119" s="229"/>
      <c r="L119" s="229"/>
    </row>
    <row r="120" spans="1:16">
      <c r="A120" s="823"/>
      <c r="B120" s="824"/>
      <c r="C120" s="824"/>
      <c r="D120" s="824"/>
      <c r="E120" s="824"/>
      <c r="F120" s="824"/>
      <c r="G120" s="824"/>
      <c r="H120" s="824"/>
      <c r="I120" s="824"/>
      <c r="J120" s="824"/>
      <c r="K120" s="824"/>
      <c r="L120" s="825"/>
    </row>
    <row r="121" spans="1:16" ht="15.75">
      <c r="A121" s="1381" t="s">
        <v>2041</v>
      </c>
      <c r="B121" s="967"/>
      <c r="C121" s="967"/>
      <c r="D121" s="13"/>
      <c r="E121" s="969"/>
      <c r="F121" s="967"/>
      <c r="G121" s="967"/>
      <c r="H121" s="967"/>
      <c r="I121" s="967"/>
      <c r="J121" s="967"/>
      <c r="K121" s="967"/>
      <c r="L121" s="826"/>
    </row>
    <row r="122" spans="1:16">
      <c r="A122" s="1382"/>
      <c r="B122" s="1130"/>
      <c r="C122" s="1130"/>
      <c r="D122" s="1130"/>
      <c r="E122" s="1130"/>
      <c r="F122" s="1130"/>
      <c r="G122" s="1130"/>
      <c r="H122" s="1130"/>
      <c r="I122" s="1130"/>
      <c r="J122" s="1130"/>
      <c r="K122" s="1130"/>
      <c r="L122" s="830"/>
    </row>
    <row r="123" spans="1:16">
      <c r="A123" s="1118"/>
      <c r="B123" s="936"/>
      <c r="C123" s="936"/>
      <c r="D123" s="936"/>
      <c r="E123" s="936"/>
      <c r="F123" s="936"/>
      <c r="G123" s="936"/>
      <c r="H123" s="936"/>
      <c r="I123" s="936"/>
      <c r="J123" s="936"/>
      <c r="K123" s="936"/>
      <c r="L123" s="827"/>
    </row>
    <row r="124" spans="1:16">
      <c r="A124" s="1118"/>
      <c r="B124" s="936" t="s">
        <v>3251</v>
      </c>
      <c r="C124" s="229"/>
      <c r="D124" s="936"/>
      <c r="E124" s="936"/>
      <c r="F124" s="229"/>
      <c r="G124" s="229"/>
      <c r="H124" s="936"/>
      <c r="I124" s="229"/>
      <c r="J124" s="936"/>
      <c r="K124" s="936"/>
      <c r="L124" s="827"/>
    </row>
    <row r="125" spans="1:16">
      <c r="A125" s="1118"/>
      <c r="B125" s="936" t="s">
        <v>3252</v>
      </c>
      <c r="C125" s="229"/>
      <c r="D125" s="936"/>
      <c r="E125" s="936"/>
      <c r="F125" s="229"/>
      <c r="G125" s="229"/>
      <c r="H125" s="936"/>
      <c r="I125" s="229"/>
      <c r="J125" s="936"/>
      <c r="K125" s="936"/>
      <c r="L125" s="827"/>
    </row>
    <row r="126" spans="1:16">
      <c r="A126" s="1118"/>
      <c r="B126" s="936" t="s">
        <v>2042</v>
      </c>
      <c r="C126" s="229"/>
      <c r="D126" s="936"/>
      <c r="E126" s="936"/>
      <c r="F126" s="936"/>
      <c r="G126" s="229"/>
      <c r="H126" s="936"/>
      <c r="I126" s="936"/>
      <c r="J126" s="936"/>
      <c r="K126" s="936"/>
      <c r="L126" s="827"/>
    </row>
    <row r="127" spans="1:16">
      <c r="A127" s="1118"/>
      <c r="B127" s="229"/>
      <c r="C127" s="229"/>
      <c r="D127" s="936"/>
      <c r="E127" s="936"/>
      <c r="F127" s="229"/>
      <c r="G127" s="936"/>
      <c r="H127" s="936"/>
      <c r="I127" s="936"/>
      <c r="J127" s="936"/>
      <c r="K127" s="936"/>
      <c r="L127" s="827"/>
    </row>
    <row r="128" spans="1:16">
      <c r="A128" s="1118"/>
      <c r="B128" s="936"/>
      <c r="C128" s="936"/>
      <c r="D128" s="936"/>
      <c r="E128" s="936"/>
      <c r="F128" s="936"/>
      <c r="G128" s="936"/>
      <c r="H128" s="936"/>
      <c r="I128" s="936"/>
      <c r="J128" s="936"/>
      <c r="K128" s="936"/>
      <c r="L128" s="827"/>
    </row>
    <row r="129" spans="1:16">
      <c r="A129" s="1383"/>
      <c r="B129" s="1429"/>
      <c r="C129" s="2244"/>
      <c r="D129" s="2245" t="s">
        <v>2043</v>
      </c>
      <c r="E129" s="1385"/>
      <c r="F129" s="1385"/>
      <c r="G129" s="1385"/>
      <c r="H129" s="1385"/>
      <c r="I129" s="1385"/>
      <c r="J129" s="1385"/>
      <c r="K129" s="2246" t="s">
        <v>2044</v>
      </c>
      <c r="L129" s="2384"/>
    </row>
    <row r="130" spans="1:16">
      <c r="A130" s="1388"/>
      <c r="B130" s="1389"/>
      <c r="C130" s="858" t="s">
        <v>2045</v>
      </c>
      <c r="D130" s="1389"/>
      <c r="E130" s="1389"/>
      <c r="F130" s="1389"/>
      <c r="G130" s="1389"/>
      <c r="H130" s="1389"/>
      <c r="I130" s="1432"/>
      <c r="J130" s="1389"/>
      <c r="K130" s="768" t="s">
        <v>2046</v>
      </c>
      <c r="L130" s="1408" t="s">
        <v>2047</v>
      </c>
    </row>
    <row r="131" spans="1:16">
      <c r="A131" s="1391" t="s">
        <v>830</v>
      </c>
      <c r="B131" s="1389" t="s">
        <v>773</v>
      </c>
      <c r="C131" s="1389" t="s">
        <v>2048</v>
      </c>
      <c r="D131" s="1389" t="s">
        <v>4187</v>
      </c>
      <c r="E131" s="1389" t="s">
        <v>2049</v>
      </c>
      <c r="F131" s="1389" t="s">
        <v>4339</v>
      </c>
      <c r="G131" s="1389" t="s">
        <v>4332</v>
      </c>
      <c r="H131" s="1389" t="s">
        <v>4189</v>
      </c>
      <c r="I131" s="1389" t="s">
        <v>68</v>
      </c>
      <c r="J131" s="1389" t="s">
        <v>4188</v>
      </c>
      <c r="K131" s="1389" t="s">
        <v>2050</v>
      </c>
      <c r="L131" s="1248" t="s">
        <v>2051</v>
      </c>
    </row>
    <row r="132" spans="1:16">
      <c r="A132" s="1391" t="s">
        <v>834</v>
      </c>
      <c r="B132" s="1389" t="s">
        <v>2941</v>
      </c>
      <c r="C132" s="1389" t="s">
        <v>359</v>
      </c>
      <c r="D132" s="1389"/>
      <c r="E132" s="1389" t="s">
        <v>2052</v>
      </c>
      <c r="F132" s="1389" t="s">
        <v>2052</v>
      </c>
      <c r="G132" s="1389" t="s">
        <v>4333</v>
      </c>
      <c r="H132" s="1389"/>
      <c r="I132" s="1389"/>
      <c r="J132" s="1389" t="s">
        <v>2035</v>
      </c>
      <c r="K132" s="1389" t="s">
        <v>356</v>
      </c>
      <c r="L132" s="1248" t="s">
        <v>356</v>
      </c>
    </row>
    <row r="133" spans="1:16">
      <c r="A133" s="1391"/>
      <c r="B133" s="1389" t="s">
        <v>3281</v>
      </c>
      <c r="C133" s="1389" t="s">
        <v>310</v>
      </c>
      <c r="D133" s="1389" t="s">
        <v>2053</v>
      </c>
      <c r="E133" s="1389" t="s">
        <v>312</v>
      </c>
      <c r="F133" s="1389" t="s">
        <v>3429</v>
      </c>
      <c r="G133" s="1389" t="s">
        <v>3430</v>
      </c>
      <c r="H133" s="1389" t="s">
        <v>3431</v>
      </c>
      <c r="I133" s="1389" t="s">
        <v>3432</v>
      </c>
      <c r="J133" s="1389" t="s">
        <v>3433</v>
      </c>
      <c r="K133" s="1389" t="s">
        <v>3436</v>
      </c>
      <c r="L133" s="1248" t="s">
        <v>2916</v>
      </c>
    </row>
    <row r="134" spans="1:16">
      <c r="A134" s="1392">
        <v>77</v>
      </c>
      <c r="B134" s="2385" t="s">
        <v>2054</v>
      </c>
      <c r="C134" s="1384"/>
      <c r="D134" s="2386"/>
      <c r="E134" s="2386"/>
      <c r="F134" s="2386"/>
      <c r="G134" s="2386"/>
      <c r="H134" s="2386"/>
      <c r="I134" s="2386"/>
      <c r="J134" s="2386"/>
      <c r="K134" s="2386"/>
      <c r="L134" s="2387"/>
    </row>
    <row r="135" spans="1:16">
      <c r="A135" s="1388">
        <f>+A134+1</f>
        <v>78</v>
      </c>
      <c r="B135" s="2388" t="s">
        <v>83</v>
      </c>
      <c r="C135" s="932"/>
      <c r="D135" s="2389"/>
      <c r="E135" s="2389"/>
      <c r="F135" s="2389"/>
      <c r="G135" s="2389"/>
      <c r="H135" s="2389"/>
      <c r="I135" s="2389"/>
      <c r="J135" s="2389"/>
      <c r="K135" s="2389"/>
      <c r="L135" s="2390"/>
    </row>
    <row r="136" spans="1:16" ht="15.75" thickBot="1">
      <c r="A136" s="1388">
        <f t="shared" ref="A136:A174" si="2">+A135+1</f>
        <v>79</v>
      </c>
      <c r="B136" s="2388" t="s">
        <v>4346</v>
      </c>
      <c r="C136" s="932"/>
      <c r="D136" s="2389"/>
      <c r="E136" s="2389"/>
      <c r="F136" s="2389"/>
      <c r="G136" s="2389"/>
      <c r="H136" s="2389"/>
      <c r="I136" s="2389"/>
      <c r="J136" s="2389"/>
      <c r="K136" s="2389"/>
      <c r="L136" s="2390"/>
    </row>
    <row r="137" spans="1:16">
      <c r="A137" s="1388">
        <f t="shared" si="2"/>
        <v>80</v>
      </c>
      <c r="B137" s="2391" t="s">
        <v>4309</v>
      </c>
      <c r="C137" s="2231">
        <v>0.5</v>
      </c>
      <c r="D137" s="2232"/>
      <c r="E137" s="2232"/>
      <c r="F137" s="2232"/>
      <c r="G137" s="2232"/>
      <c r="H137" s="2233">
        <v>43.46517995</v>
      </c>
      <c r="I137" s="2232"/>
      <c r="J137" s="2233"/>
      <c r="K137" s="2233">
        <v>43.46517995</v>
      </c>
      <c r="L137" s="2392"/>
      <c r="N137" s="1831"/>
      <c r="O137" s="1831"/>
      <c r="P137" s="1831"/>
    </row>
    <row r="138" spans="1:16">
      <c r="A138" s="1388">
        <f t="shared" si="2"/>
        <v>81</v>
      </c>
      <c r="B138" s="2401"/>
      <c r="C138" s="2234">
        <v>1.5</v>
      </c>
      <c r="D138" s="2235"/>
      <c r="E138" s="2235"/>
      <c r="F138" s="2235"/>
      <c r="G138" s="2235">
        <v>21.91232789</v>
      </c>
      <c r="H138" s="2235"/>
      <c r="I138" s="2235"/>
      <c r="J138" s="2236"/>
      <c r="K138" s="2236"/>
      <c r="L138" s="2396">
        <v>21.91232789</v>
      </c>
      <c r="N138" s="1831"/>
      <c r="O138" s="1831"/>
      <c r="P138" s="1831"/>
    </row>
    <row r="139" spans="1:16">
      <c r="A139" s="1388">
        <f t="shared" si="2"/>
        <v>82</v>
      </c>
      <c r="B139" s="2401"/>
      <c r="C139" s="2234">
        <v>2</v>
      </c>
      <c r="D139" s="2235"/>
      <c r="E139" s="2235"/>
      <c r="F139" s="2235">
        <v>381.70035782000002</v>
      </c>
      <c r="G139" s="2235">
        <v>1768.8629536899869</v>
      </c>
      <c r="H139" s="2235"/>
      <c r="I139" s="2235"/>
      <c r="J139" s="2236"/>
      <c r="K139" s="2236"/>
      <c r="L139" s="2396">
        <v>2150.5633115099868</v>
      </c>
      <c r="N139" s="1831"/>
      <c r="O139" s="1831"/>
      <c r="P139" s="1831"/>
    </row>
    <row r="140" spans="1:16">
      <c r="A140" s="1388">
        <f t="shared" si="2"/>
        <v>83</v>
      </c>
      <c r="B140" s="2401"/>
      <c r="C140" s="2234">
        <v>4</v>
      </c>
      <c r="D140" s="2235"/>
      <c r="E140" s="2235">
        <v>6796.5741682599801</v>
      </c>
      <c r="F140" s="2235">
        <v>37.916945769999899</v>
      </c>
      <c r="G140" s="2235"/>
      <c r="H140" s="2235"/>
      <c r="I140" s="2235"/>
      <c r="J140" s="2236"/>
      <c r="K140" s="2236"/>
      <c r="L140" s="2396">
        <v>6834.4911140299801</v>
      </c>
      <c r="N140" s="1831"/>
      <c r="O140" s="1831"/>
      <c r="P140" s="1831"/>
    </row>
    <row r="141" spans="1:16">
      <c r="A141" s="1388">
        <f t="shared" si="2"/>
        <v>84</v>
      </c>
      <c r="B141" s="2401"/>
      <c r="C141" s="2234">
        <v>6</v>
      </c>
      <c r="D141" s="2235"/>
      <c r="E141" s="2235">
        <v>49631.180916749909</v>
      </c>
      <c r="F141" s="2235">
        <v>2500.0103003499944</v>
      </c>
      <c r="G141" s="2235"/>
      <c r="H141" s="2235"/>
      <c r="I141" s="2235"/>
      <c r="J141" s="2236"/>
      <c r="K141" s="2236">
        <v>283.72833436999878</v>
      </c>
      <c r="L141" s="2396">
        <v>51847.462882729909</v>
      </c>
      <c r="N141" s="1831"/>
      <c r="O141" s="1831"/>
      <c r="P141" s="1831"/>
    </row>
    <row r="142" spans="1:16">
      <c r="A142" s="1388">
        <f t="shared" si="2"/>
        <v>85</v>
      </c>
      <c r="B142" s="2401"/>
      <c r="C142" s="2234">
        <v>8</v>
      </c>
      <c r="D142" s="2235"/>
      <c r="E142" s="2235">
        <v>18190.681437159965</v>
      </c>
      <c r="F142" s="2235">
        <v>5903.6425637699886</v>
      </c>
      <c r="G142" s="2235"/>
      <c r="H142" s="2235"/>
      <c r="I142" s="2235"/>
      <c r="J142" s="2236"/>
      <c r="K142" s="2236">
        <v>74.350476020000002</v>
      </c>
      <c r="L142" s="2396">
        <v>24019.973524909954</v>
      </c>
      <c r="N142" s="1831"/>
      <c r="O142" s="1831"/>
      <c r="P142" s="1831"/>
    </row>
    <row r="143" spans="1:16">
      <c r="A143" s="1388">
        <f t="shared" si="2"/>
        <v>86</v>
      </c>
      <c r="B143" s="2401"/>
      <c r="C143" s="2234">
        <v>10</v>
      </c>
      <c r="D143" s="2235"/>
      <c r="E143" s="2235">
        <v>60.805354780000002</v>
      </c>
      <c r="F143" s="2235">
        <v>1.9086924599999999</v>
      </c>
      <c r="G143" s="2235"/>
      <c r="H143" s="2235"/>
      <c r="I143" s="2235"/>
      <c r="J143" s="2236"/>
      <c r="K143" s="2236">
        <v>62.714047239999999</v>
      </c>
      <c r="L143" s="2396"/>
      <c r="N143" s="1831"/>
      <c r="O143" s="1831"/>
      <c r="P143" s="1831"/>
    </row>
    <row r="144" spans="1:16">
      <c r="A144" s="1388">
        <f t="shared" si="2"/>
        <v>87</v>
      </c>
      <c r="B144" s="2401"/>
      <c r="C144" s="2234">
        <v>12</v>
      </c>
      <c r="D144" s="2235"/>
      <c r="E144" s="2235">
        <v>11719.982532869972</v>
      </c>
      <c r="F144" s="2235">
        <v>2702.271075249997</v>
      </c>
      <c r="G144" s="2235"/>
      <c r="H144" s="2235"/>
      <c r="I144" s="2235"/>
      <c r="J144" s="2236"/>
      <c r="K144" s="2236">
        <v>2286.327941839987</v>
      </c>
      <c r="L144" s="2396">
        <v>12135.925666279982</v>
      </c>
      <c r="N144" s="1831"/>
      <c r="O144" s="1831"/>
      <c r="P144" s="1831"/>
    </row>
    <row r="145" spans="1:16" ht="15.75" thickBot="1">
      <c r="A145" s="1388">
        <f t="shared" si="2"/>
        <v>88</v>
      </c>
      <c r="B145" s="2401"/>
      <c r="C145" s="2234"/>
      <c r="D145" s="2235"/>
      <c r="E145" s="2235"/>
      <c r="F145" s="2235"/>
      <c r="G145" s="2235"/>
      <c r="H145" s="2235"/>
      <c r="I145" s="2235"/>
      <c r="J145" s="2236"/>
      <c r="K145" s="2236"/>
      <c r="L145" s="2396"/>
      <c r="N145" s="1831"/>
      <c r="O145" s="1831"/>
      <c r="P145" s="1831"/>
    </row>
    <row r="146" spans="1:16">
      <c r="A146" s="1388">
        <f t="shared" si="2"/>
        <v>89</v>
      </c>
      <c r="B146" s="2391" t="s">
        <v>4336</v>
      </c>
      <c r="C146" s="2231"/>
      <c r="D146" s="2232"/>
      <c r="E146" s="2232"/>
      <c r="F146" s="2232"/>
      <c r="G146" s="2232"/>
      <c r="H146" s="2232"/>
      <c r="I146" s="2232"/>
      <c r="J146" s="2233"/>
      <c r="K146" s="2233"/>
      <c r="L146" s="2392"/>
      <c r="N146" s="1831"/>
      <c r="O146" s="1831"/>
      <c r="P146" s="1831"/>
    </row>
    <row r="147" spans="1:16">
      <c r="A147" s="1388">
        <f t="shared" si="2"/>
        <v>90</v>
      </c>
      <c r="B147" s="2395"/>
      <c r="C147" s="2234">
        <v>1</v>
      </c>
      <c r="D147" s="2235"/>
      <c r="E147" s="2235"/>
      <c r="F147" s="2235"/>
      <c r="G147" s="2235">
        <v>460.83141724500001</v>
      </c>
      <c r="H147" s="2235"/>
      <c r="I147" s="2235"/>
      <c r="J147" s="2236"/>
      <c r="K147" s="2236">
        <v>0</v>
      </c>
      <c r="L147" s="2396">
        <v>460.83354817000003</v>
      </c>
      <c r="N147" s="1831"/>
      <c r="O147" s="1831"/>
      <c r="P147" s="1831"/>
    </row>
    <row r="148" spans="1:16">
      <c r="A148" s="1388">
        <f t="shared" si="2"/>
        <v>91</v>
      </c>
      <c r="B148" s="2395"/>
      <c r="C148" s="2234">
        <v>2</v>
      </c>
      <c r="D148" s="2235"/>
      <c r="E148" s="2235"/>
      <c r="F148" s="2235"/>
      <c r="G148" s="2235">
        <v>1573.8012247969205</v>
      </c>
      <c r="H148" s="2235"/>
      <c r="I148" s="2235"/>
      <c r="J148" s="2236"/>
      <c r="K148" s="2236">
        <v>0</v>
      </c>
      <c r="L148" s="2396">
        <v>1573.8094038099962</v>
      </c>
      <c r="N148" s="1831"/>
      <c r="O148" s="1831"/>
      <c r="P148" s="1831"/>
    </row>
    <row r="149" spans="1:16">
      <c r="A149" s="1388">
        <f t="shared" si="2"/>
        <v>92</v>
      </c>
      <c r="B149" s="2395"/>
      <c r="C149" s="2234">
        <v>4</v>
      </c>
      <c r="D149" s="2235"/>
      <c r="E149" s="2235">
        <v>3924.9010232799969</v>
      </c>
      <c r="F149" s="2235">
        <v>1289.5842861499971</v>
      </c>
      <c r="G149" s="2235"/>
      <c r="H149" s="2235"/>
      <c r="I149" s="2235"/>
      <c r="J149" s="2236"/>
      <c r="K149" s="2236">
        <v>0</v>
      </c>
      <c r="L149" s="2396">
        <v>5214.4853094299942</v>
      </c>
      <c r="N149" s="1831"/>
      <c r="O149" s="1831"/>
      <c r="P149" s="1831"/>
    </row>
    <row r="150" spans="1:16">
      <c r="A150" s="1388">
        <f t="shared" si="2"/>
        <v>93</v>
      </c>
      <c r="B150" s="2395"/>
      <c r="C150" s="2234">
        <v>6</v>
      </c>
      <c r="D150" s="2235"/>
      <c r="E150" s="2235">
        <v>21519.382816359957</v>
      </c>
      <c r="F150" s="2235">
        <v>9683.4921767099841</v>
      </c>
      <c r="G150" s="2235"/>
      <c r="H150" s="2235"/>
      <c r="I150" s="2235"/>
      <c r="J150" s="2236"/>
      <c r="K150" s="2236">
        <v>0</v>
      </c>
      <c r="L150" s="2396">
        <v>31202.874993069941</v>
      </c>
      <c r="N150" s="1831"/>
      <c r="O150" s="1831"/>
      <c r="P150" s="1831"/>
    </row>
    <row r="151" spans="1:16">
      <c r="A151" s="1388">
        <f t="shared" si="2"/>
        <v>94</v>
      </c>
      <c r="B151" s="2397"/>
      <c r="C151" s="2234">
        <v>8</v>
      </c>
      <c r="D151" s="2235"/>
      <c r="E151" s="2235">
        <v>5596.3982795499951</v>
      </c>
      <c r="F151" s="2235">
        <v>10845.413569269986</v>
      </c>
      <c r="G151" s="2235"/>
      <c r="H151" s="2235"/>
      <c r="I151" s="2235"/>
      <c r="J151" s="2236"/>
      <c r="K151" s="2236">
        <v>0</v>
      </c>
      <c r="L151" s="2396">
        <v>16441.81184881998</v>
      </c>
      <c r="N151" s="1831"/>
      <c r="O151" s="1831"/>
      <c r="P151" s="1831"/>
    </row>
    <row r="152" spans="1:16">
      <c r="A152" s="1388">
        <f t="shared" si="2"/>
        <v>95</v>
      </c>
      <c r="B152" s="2397"/>
      <c r="C152" s="2234">
        <v>12</v>
      </c>
      <c r="D152" s="2235"/>
      <c r="E152" s="2235">
        <v>2035.527585849999</v>
      </c>
      <c r="F152" s="2235"/>
      <c r="G152" s="2235"/>
      <c r="H152" s="2235"/>
      <c r="I152" s="2235"/>
      <c r="J152" s="2236"/>
      <c r="K152" s="2236">
        <v>0</v>
      </c>
      <c r="L152" s="2396">
        <v>2035.527585849999</v>
      </c>
      <c r="N152" s="1831"/>
      <c r="O152" s="1831"/>
      <c r="P152" s="1831"/>
    </row>
    <row r="153" spans="1:16" ht="15.75" thickBot="1">
      <c r="A153" s="1388">
        <f t="shared" si="2"/>
        <v>96</v>
      </c>
      <c r="B153" s="2398"/>
      <c r="C153" s="2237"/>
      <c r="D153" s="2238"/>
      <c r="E153" s="2238"/>
      <c r="F153" s="2238"/>
      <c r="G153" s="2238"/>
      <c r="H153" s="2238"/>
      <c r="I153" s="2238"/>
      <c r="J153" s="2239"/>
      <c r="K153" s="2239"/>
      <c r="L153" s="2399"/>
      <c r="N153" s="1831"/>
      <c r="O153" s="1831"/>
      <c r="P153" s="1831"/>
    </row>
    <row r="154" spans="1:16">
      <c r="A154" s="1388">
        <f t="shared" si="2"/>
        <v>97</v>
      </c>
      <c r="B154" s="2400" t="s">
        <v>4347</v>
      </c>
      <c r="C154" s="2234"/>
      <c r="D154" s="2235"/>
      <c r="E154" s="2235"/>
      <c r="F154" s="2235"/>
      <c r="G154" s="2235"/>
      <c r="H154" s="2235"/>
      <c r="I154" s="2235"/>
      <c r="J154" s="2236"/>
      <c r="K154" s="2236"/>
      <c r="L154" s="2392"/>
      <c r="N154" s="1831"/>
      <c r="O154" s="1831"/>
      <c r="P154" s="1831"/>
    </row>
    <row r="155" spans="1:16">
      <c r="A155" s="1388">
        <f t="shared" si="2"/>
        <v>98</v>
      </c>
      <c r="B155" s="2401"/>
      <c r="C155" s="2234">
        <v>4</v>
      </c>
      <c r="D155" s="2235"/>
      <c r="E155" s="2235">
        <v>1228.7713615599971</v>
      </c>
      <c r="F155" s="2235">
        <v>3127.1698832199895</v>
      </c>
      <c r="G155" s="2235"/>
      <c r="H155" s="2235"/>
      <c r="I155" s="2235"/>
      <c r="J155" s="2236"/>
      <c r="K155" s="2236">
        <v>0</v>
      </c>
      <c r="L155" s="2396">
        <v>4355.9412447799868</v>
      </c>
      <c r="N155" s="1831"/>
      <c r="O155" s="1831"/>
      <c r="P155" s="1831"/>
    </row>
    <row r="156" spans="1:16">
      <c r="A156" s="1388">
        <f t="shared" si="2"/>
        <v>99</v>
      </c>
      <c r="B156" s="2401"/>
      <c r="C156" s="2234">
        <v>6</v>
      </c>
      <c r="D156" s="2235"/>
      <c r="E156" s="2235">
        <v>15157.425571389971</v>
      </c>
      <c r="F156" s="2235">
        <v>1518.9611981599978</v>
      </c>
      <c r="G156" s="2235"/>
      <c r="H156" s="2235"/>
      <c r="I156" s="2235"/>
      <c r="J156" s="2236"/>
      <c r="K156" s="2236">
        <v>0</v>
      </c>
      <c r="L156" s="2396">
        <v>16676.386769549968</v>
      </c>
      <c r="N156" s="1831"/>
      <c r="O156" s="1831"/>
      <c r="P156" s="1831"/>
    </row>
    <row r="157" spans="1:16">
      <c r="A157" s="1388">
        <f t="shared" si="2"/>
        <v>100</v>
      </c>
      <c r="B157" s="2401"/>
      <c r="C157" s="2234">
        <v>8</v>
      </c>
      <c r="D157" s="2235"/>
      <c r="E157" s="2235">
        <v>10173.345467529994</v>
      </c>
      <c r="F157" s="2235">
        <v>492.53886965999902</v>
      </c>
      <c r="G157" s="2235"/>
      <c r="H157" s="2235"/>
      <c r="I157" s="2235"/>
      <c r="J157" s="2236"/>
      <c r="K157" s="2236">
        <v>0</v>
      </c>
      <c r="L157" s="2396">
        <v>10665.884337189993</v>
      </c>
      <c r="N157" s="1831"/>
      <c r="O157" s="1831"/>
      <c r="P157" s="1831"/>
    </row>
    <row r="158" spans="1:16">
      <c r="A158" s="1388">
        <f t="shared" si="2"/>
        <v>101</v>
      </c>
      <c r="B158" s="2401"/>
      <c r="C158" s="2234">
        <v>12</v>
      </c>
      <c r="D158" s="2235"/>
      <c r="E158" s="2235">
        <v>6128.1947422699923</v>
      </c>
      <c r="F158" s="2235">
        <v>592.09568016000003</v>
      </c>
      <c r="G158" s="2235"/>
      <c r="H158" s="2235"/>
      <c r="I158" s="2235"/>
      <c r="J158" s="2236"/>
      <c r="K158" s="2236">
        <v>0</v>
      </c>
      <c r="L158" s="2396">
        <v>6720.2904224299928</v>
      </c>
      <c r="N158" s="1831"/>
      <c r="O158" s="1831"/>
      <c r="P158" s="1831"/>
    </row>
    <row r="159" spans="1:16" ht="15.75" thickBot="1">
      <c r="A159" s="1388">
        <f t="shared" si="2"/>
        <v>102</v>
      </c>
      <c r="B159" s="2401"/>
      <c r="C159" s="2234"/>
      <c r="D159" s="2235"/>
      <c r="E159" s="2235"/>
      <c r="F159" s="2235"/>
      <c r="G159" s="2235"/>
      <c r="H159" s="2235"/>
      <c r="I159" s="2235"/>
      <c r="J159" s="2236"/>
      <c r="K159" s="2236"/>
      <c r="L159" s="2396"/>
      <c r="N159" s="1831"/>
      <c r="O159" s="1831"/>
      <c r="P159" s="1831"/>
    </row>
    <row r="160" spans="1:16">
      <c r="A160" s="1388">
        <f t="shared" si="2"/>
        <v>103</v>
      </c>
      <c r="B160" s="2391" t="s">
        <v>4337</v>
      </c>
      <c r="C160" s="2231"/>
      <c r="D160" s="2232"/>
      <c r="E160" s="2232"/>
      <c r="F160" s="2232"/>
      <c r="G160" s="2232"/>
      <c r="H160" s="2232"/>
      <c r="I160" s="2232"/>
      <c r="J160" s="2233"/>
      <c r="K160" s="2233"/>
      <c r="L160" s="2392"/>
      <c r="N160" s="1831"/>
      <c r="O160" s="1831"/>
      <c r="P160" s="1831"/>
    </row>
    <row r="161" spans="1:16">
      <c r="A161" s="1388">
        <f t="shared" si="2"/>
        <v>104</v>
      </c>
      <c r="B161" s="2401"/>
      <c r="C161" s="2234">
        <v>6</v>
      </c>
      <c r="D161" s="2235"/>
      <c r="E161" s="2235">
        <v>3076.3410002799974</v>
      </c>
      <c r="F161" s="2235">
        <v>254.63598370599999</v>
      </c>
      <c r="G161" s="2235"/>
      <c r="H161" s="2235"/>
      <c r="I161" s="2235"/>
      <c r="J161" s="2236"/>
      <c r="K161" s="2236">
        <v>0</v>
      </c>
      <c r="L161" s="2396">
        <v>3330.9782639799973</v>
      </c>
      <c r="N161" s="1831"/>
      <c r="O161" s="1831"/>
      <c r="P161" s="1831"/>
    </row>
    <row r="162" spans="1:16">
      <c r="A162" s="1388">
        <f t="shared" si="2"/>
        <v>105</v>
      </c>
      <c r="B162" s="2401"/>
      <c r="C162" s="2234">
        <v>8</v>
      </c>
      <c r="D162" s="2235"/>
      <c r="E162" s="2235">
        <v>3585.6938390499981</v>
      </c>
      <c r="F162" s="2235"/>
      <c r="G162" s="2235"/>
      <c r="H162" s="2235"/>
      <c r="I162" s="2235"/>
      <c r="J162" s="2236"/>
      <c r="K162" s="2236">
        <v>0</v>
      </c>
      <c r="L162" s="2396">
        <v>3585.6938390499981</v>
      </c>
      <c r="N162" s="1831"/>
      <c r="O162" s="1831"/>
      <c r="P162" s="1831"/>
    </row>
    <row r="163" spans="1:16" ht="15.75" thickBot="1">
      <c r="A163" s="1388">
        <f t="shared" si="2"/>
        <v>106</v>
      </c>
      <c r="B163" s="2401"/>
      <c r="C163" s="2234"/>
      <c r="D163" s="2235"/>
      <c r="E163" s="2235"/>
      <c r="F163" s="2235"/>
      <c r="G163" s="2235"/>
      <c r="H163" s="2235"/>
      <c r="I163" s="2235"/>
      <c r="J163" s="2236"/>
      <c r="K163" s="2236"/>
      <c r="L163" s="2399"/>
      <c r="N163" s="1831"/>
      <c r="O163" s="1831"/>
      <c r="P163" s="1831"/>
    </row>
    <row r="164" spans="1:16">
      <c r="A164" s="1388">
        <f t="shared" si="2"/>
        <v>107</v>
      </c>
      <c r="B164" s="2391" t="s">
        <v>4222</v>
      </c>
      <c r="C164" s="2231">
        <v>0.5</v>
      </c>
      <c r="D164" s="2232"/>
      <c r="E164" s="2232"/>
      <c r="F164" s="2232"/>
      <c r="G164" s="2232"/>
      <c r="H164" s="2232">
        <v>47.77984137</v>
      </c>
      <c r="I164" s="2232"/>
      <c r="J164" s="2233"/>
      <c r="K164" s="2233">
        <v>47.77984137</v>
      </c>
      <c r="L164" s="2392"/>
      <c r="N164" s="1831"/>
      <c r="O164" s="1831"/>
      <c r="P164" s="1831"/>
    </row>
    <row r="165" spans="1:16">
      <c r="A165" s="1388">
        <f t="shared" si="2"/>
        <v>108</v>
      </c>
      <c r="B165" s="2397"/>
      <c r="C165" s="2234">
        <v>2</v>
      </c>
      <c r="D165" s="2235"/>
      <c r="E165" s="2240">
        <v>240.29580971999999</v>
      </c>
      <c r="F165" s="2235">
        <v>21.826701960000001</v>
      </c>
      <c r="G165" s="2235">
        <v>4193.5669979090098</v>
      </c>
      <c r="H165" s="2235"/>
      <c r="I165" s="2235"/>
      <c r="J165" s="2236"/>
      <c r="K165" s="2236"/>
      <c r="L165" s="2396">
        <v>4455.7118850099841</v>
      </c>
      <c r="N165" s="1831"/>
      <c r="O165" s="1831"/>
      <c r="P165" s="1831"/>
    </row>
    <row r="166" spans="1:16">
      <c r="A166" s="1388">
        <f t="shared" si="2"/>
        <v>109</v>
      </c>
      <c r="B166" s="2397"/>
      <c r="C166" s="2234">
        <v>3</v>
      </c>
      <c r="D166" s="2235"/>
      <c r="E166" s="2240">
        <v>186.74678649000001</v>
      </c>
      <c r="F166" s="2235"/>
      <c r="G166" s="2235"/>
      <c r="H166" s="2235"/>
      <c r="I166" s="2235"/>
      <c r="J166" s="2236"/>
      <c r="K166" s="2236"/>
      <c r="L166" s="2396">
        <v>186.74678649000001</v>
      </c>
      <c r="N166" s="1831"/>
      <c r="O166" s="1831"/>
      <c r="P166" s="1831"/>
    </row>
    <row r="167" spans="1:16">
      <c r="A167" s="1388">
        <f t="shared" si="2"/>
        <v>110</v>
      </c>
      <c r="B167" s="2397"/>
      <c r="C167" s="2234">
        <v>4</v>
      </c>
      <c r="D167" s="2235"/>
      <c r="E167" s="2240">
        <v>19562.564483799964</v>
      </c>
      <c r="F167" s="2235">
        <v>1656.2997928700001</v>
      </c>
      <c r="G167" s="2235"/>
      <c r="H167" s="2235"/>
      <c r="I167" s="2235"/>
      <c r="J167" s="2236"/>
      <c r="K167" s="2236"/>
      <c r="L167" s="2396">
        <v>21218.864276669963</v>
      </c>
      <c r="N167" s="1831"/>
      <c r="O167" s="1831"/>
      <c r="P167" s="1831"/>
    </row>
    <row r="168" spans="1:16">
      <c r="A168" s="1388">
        <f t="shared" si="2"/>
        <v>111</v>
      </c>
      <c r="B168" s="2397"/>
      <c r="C168" s="2234">
        <v>6</v>
      </c>
      <c r="D168" s="2240"/>
      <c r="E168" s="2240">
        <v>50798.430980439909</v>
      </c>
      <c r="F168" s="2235">
        <v>13345.882857669976</v>
      </c>
      <c r="G168" s="2235"/>
      <c r="H168" s="2235"/>
      <c r="I168" s="2235"/>
      <c r="J168" s="2236"/>
      <c r="K168" s="2236">
        <v>194.11873557999891</v>
      </c>
      <c r="L168" s="2396">
        <v>63950.195102529884</v>
      </c>
      <c r="N168" s="1831"/>
      <c r="O168" s="1831"/>
      <c r="P168" s="1831"/>
    </row>
    <row r="169" spans="1:16">
      <c r="A169" s="1388">
        <f t="shared" si="2"/>
        <v>112</v>
      </c>
      <c r="B169" s="2397"/>
      <c r="C169" s="2234">
        <v>8</v>
      </c>
      <c r="D169" s="2240"/>
      <c r="E169" s="2240">
        <v>16790.371273829969</v>
      </c>
      <c r="F169" s="2235">
        <v>19913.734046079982</v>
      </c>
      <c r="G169" s="2235"/>
      <c r="H169" s="2235"/>
      <c r="I169" s="2235"/>
      <c r="J169" s="2236"/>
      <c r="K169" s="2236"/>
      <c r="L169" s="2396">
        <v>36704.105319909955</v>
      </c>
      <c r="N169" s="1831"/>
      <c r="O169" s="1831"/>
      <c r="P169" s="1831"/>
    </row>
    <row r="170" spans="1:16">
      <c r="A170" s="1388">
        <f t="shared" si="2"/>
        <v>113</v>
      </c>
      <c r="B170" s="2397"/>
      <c r="C170" s="2234">
        <v>10</v>
      </c>
      <c r="D170" s="2235"/>
      <c r="E170" s="2240">
        <v>145.72980533999981</v>
      </c>
      <c r="F170" s="2235">
        <v>107.11181335000001</v>
      </c>
      <c r="G170" s="2235"/>
      <c r="H170" s="2235"/>
      <c r="I170" s="2235"/>
      <c r="J170" s="2236"/>
      <c r="K170" s="2236">
        <v>252.84161868999979</v>
      </c>
      <c r="L170" s="2396"/>
      <c r="N170" s="1831"/>
      <c r="O170" s="1831"/>
      <c r="P170" s="1831"/>
    </row>
    <row r="171" spans="1:16">
      <c r="A171" s="1388">
        <f t="shared" si="2"/>
        <v>114</v>
      </c>
      <c r="B171" s="2397"/>
      <c r="C171" s="2234">
        <v>12</v>
      </c>
      <c r="D171" s="2235"/>
      <c r="E171" s="2240">
        <v>1754.022331039997</v>
      </c>
      <c r="F171" s="2235">
        <v>3085.0959532599959</v>
      </c>
      <c r="G171" s="2235"/>
      <c r="H171" s="2235"/>
      <c r="I171" s="2235"/>
      <c r="J171" s="2236"/>
      <c r="K171" s="2236">
        <v>167.02765801999979</v>
      </c>
      <c r="L171" s="2396">
        <v>4672.0906262799936</v>
      </c>
      <c r="N171" s="1831"/>
      <c r="O171" s="1831"/>
      <c r="P171" s="1831"/>
    </row>
    <row r="172" spans="1:16">
      <c r="A172" s="1388">
        <f t="shared" si="2"/>
        <v>115</v>
      </c>
      <c r="B172" s="2397"/>
      <c r="C172" s="2234">
        <v>14</v>
      </c>
      <c r="D172" s="2235"/>
      <c r="E172" s="2240">
        <v>5932.9193684999836</v>
      </c>
      <c r="F172" s="2235"/>
      <c r="G172" s="2235"/>
      <c r="H172" s="2235"/>
      <c r="I172" s="2235"/>
      <c r="J172" s="2236"/>
      <c r="K172" s="2236"/>
      <c r="L172" s="2396">
        <v>5932.9193684999836</v>
      </c>
      <c r="N172" s="1831"/>
      <c r="O172" s="1831"/>
      <c r="P172" s="1831"/>
    </row>
    <row r="173" spans="1:16">
      <c r="A173" s="1388">
        <f t="shared" si="2"/>
        <v>116</v>
      </c>
      <c r="B173" s="2402"/>
      <c r="C173" s="1615">
        <v>16</v>
      </c>
      <c r="D173" s="2236"/>
      <c r="E173" s="2236">
        <v>238.04506047999899</v>
      </c>
      <c r="F173" s="2236">
        <v>2349.9913756199967</v>
      </c>
      <c r="G173" s="2236"/>
      <c r="H173" s="2236"/>
      <c r="I173" s="2236"/>
      <c r="J173" s="2236"/>
      <c r="K173" s="2236">
        <v>245.59864779</v>
      </c>
      <c r="L173" s="2396">
        <v>2342.4377883099955</v>
      </c>
      <c r="N173" s="1831"/>
      <c r="O173" s="1831"/>
      <c r="P173" s="1831"/>
    </row>
    <row r="174" spans="1:16" ht="15.75" thickBot="1">
      <c r="A174" s="1388">
        <f t="shared" si="2"/>
        <v>117</v>
      </c>
      <c r="B174" s="933"/>
      <c r="C174" s="2242"/>
      <c r="D174" s="2239"/>
      <c r="E174" s="2239"/>
      <c r="F174" s="2239"/>
      <c r="G174" s="2239"/>
      <c r="H174" s="2239"/>
      <c r="I174" s="2239"/>
      <c r="J174" s="2239"/>
      <c r="K174" s="2239"/>
      <c r="L174" s="2399"/>
      <c r="N174" s="1831"/>
      <c r="O174" s="1831"/>
      <c r="P174" s="1831"/>
    </row>
    <row r="175" spans="1:16" ht="15.75" thickBot="1">
      <c r="A175" s="1404">
        <v>118</v>
      </c>
      <c r="B175" s="1121" t="s">
        <v>325</v>
      </c>
      <c r="C175" s="1121"/>
      <c r="D175" s="2243">
        <f t="shared" ref="D175:L175" si="3">SUM(D134:D174)+SUM(D77:D115)+SUM(D16:D58)</f>
        <v>216621.20948519264</v>
      </c>
      <c r="E175" s="2243">
        <f t="shared" si="3"/>
        <v>2044985.2979674987</v>
      </c>
      <c r="F175" s="2243">
        <f t="shared" si="3"/>
        <v>330467.18767237291</v>
      </c>
      <c r="G175" s="2243">
        <f t="shared" si="3"/>
        <v>8021.9749246863666</v>
      </c>
      <c r="H175" s="2243">
        <f t="shared" si="3"/>
        <v>881.61054128999831</v>
      </c>
      <c r="I175" s="2243">
        <f t="shared" si="3"/>
        <v>351.65316451739989</v>
      </c>
      <c r="J175" s="2243">
        <f t="shared" si="3"/>
        <v>40412.869322125742</v>
      </c>
      <c r="K175" s="2243">
        <f t="shared" si="3"/>
        <v>23065.670153059953</v>
      </c>
      <c r="L175" s="2399">
        <f t="shared" si="3"/>
        <v>2618676.2087977431</v>
      </c>
      <c r="N175" s="1831"/>
    </row>
    <row r="176" spans="1:16">
      <c r="A176" s="1410" t="s">
        <v>1527</v>
      </c>
      <c r="B176" s="936"/>
      <c r="C176" s="936"/>
    </row>
    <row r="177" spans="1:16">
      <c r="A177" s="229"/>
      <c r="B177" s="229"/>
      <c r="C177" s="229"/>
      <c r="P177" s="1831"/>
    </row>
    <row r="178" spans="1:16">
      <c r="A178" s="1108" t="s">
        <v>4343</v>
      </c>
      <c r="B178" s="1434"/>
      <c r="C178" s="1434"/>
      <c r="D178" s="1434"/>
      <c r="E178" s="1434"/>
      <c r="F178" s="1108"/>
      <c r="G178" s="1434"/>
      <c r="H178" s="1434"/>
      <c r="I178" s="1434"/>
      <c r="J178" s="1434"/>
      <c r="K178" s="967"/>
      <c r="L178" s="967"/>
    </row>
    <row r="179" spans="1:16">
      <c r="A179" s="229"/>
      <c r="B179" s="229"/>
      <c r="C179" s="229"/>
      <c r="D179" s="229"/>
      <c r="E179" s="229"/>
      <c r="F179" s="229"/>
      <c r="G179" s="229"/>
      <c r="H179" s="229"/>
      <c r="I179" s="229"/>
      <c r="J179" s="229"/>
      <c r="K179" s="229"/>
      <c r="L179" s="229"/>
    </row>
    <row r="180" spans="1:16" ht="15.75" thickBot="1">
      <c r="A180" s="229" t="str">
        <f>'Data sheet'!A63</f>
        <v>Annual Report of New York American Water Company, Inc.  - Service Area 2                                                        Year Ended  December 31, 2018</v>
      </c>
      <c r="B180" s="936"/>
      <c r="C180" s="936"/>
      <c r="D180" s="936"/>
      <c r="E180" s="936"/>
      <c r="F180" s="936"/>
      <c r="G180" s="936"/>
      <c r="H180" s="936"/>
      <c r="I180" s="936"/>
      <c r="J180" s="936"/>
      <c r="K180" s="936"/>
      <c r="L180" s="936"/>
    </row>
    <row r="181" spans="1:16">
      <c r="A181" s="823"/>
      <c r="B181" s="824"/>
      <c r="C181" s="824"/>
      <c r="D181" s="824"/>
      <c r="E181" s="824"/>
      <c r="F181" s="824"/>
      <c r="G181" s="824"/>
      <c r="H181" s="824"/>
      <c r="I181" s="824"/>
      <c r="J181" s="824"/>
      <c r="K181" s="824"/>
      <c r="L181" s="825"/>
    </row>
    <row r="182" spans="1:16" ht="15.75">
      <c r="A182" s="1381" t="s">
        <v>2055</v>
      </c>
      <c r="B182" s="967"/>
      <c r="C182" s="967"/>
      <c r="D182" s="13"/>
      <c r="E182" s="969"/>
      <c r="F182" s="967"/>
      <c r="G182" s="967"/>
      <c r="H182" s="967"/>
      <c r="I182" s="967"/>
      <c r="J182" s="967"/>
      <c r="K182" s="967"/>
      <c r="L182" s="826"/>
    </row>
    <row r="183" spans="1:16">
      <c r="A183" s="1382"/>
      <c r="B183" s="1130"/>
      <c r="C183" s="1130"/>
      <c r="D183" s="1130"/>
      <c r="E183" s="1130"/>
      <c r="F183" s="1130"/>
      <c r="G183" s="1130"/>
      <c r="H183" s="1130"/>
      <c r="I183" s="1130"/>
      <c r="J183" s="1130"/>
      <c r="K183" s="1130"/>
      <c r="L183" s="830"/>
    </row>
    <row r="184" spans="1:16">
      <c r="A184" s="1118"/>
      <c r="B184" s="936"/>
      <c r="C184" s="936"/>
      <c r="D184" s="936"/>
      <c r="E184" s="936"/>
      <c r="F184" s="936"/>
      <c r="G184" s="936"/>
      <c r="H184" s="936"/>
      <c r="I184" s="936"/>
      <c r="J184" s="936"/>
      <c r="K184" s="936"/>
      <c r="L184" s="827"/>
    </row>
    <row r="185" spans="1:16">
      <c r="A185" s="1118"/>
      <c r="B185" s="936" t="s">
        <v>3251</v>
      </c>
      <c r="C185" s="229"/>
      <c r="D185" s="936"/>
      <c r="E185" s="936"/>
      <c r="F185" s="229"/>
      <c r="G185" s="229"/>
      <c r="H185" s="936"/>
      <c r="I185" s="229"/>
      <c r="J185" s="936"/>
      <c r="K185" s="936"/>
      <c r="L185" s="827"/>
    </row>
    <row r="186" spans="1:16">
      <c r="A186" s="1118"/>
      <c r="B186" s="936" t="s">
        <v>3252</v>
      </c>
      <c r="C186" s="229"/>
      <c r="D186" s="936"/>
      <c r="E186" s="936"/>
      <c r="F186" s="229"/>
      <c r="G186" s="229"/>
      <c r="H186" s="936"/>
      <c r="I186" s="229"/>
      <c r="J186" s="936"/>
      <c r="K186" s="936"/>
      <c r="L186" s="827"/>
    </row>
    <row r="187" spans="1:16">
      <c r="A187" s="1118"/>
      <c r="B187" s="936" t="s">
        <v>2042</v>
      </c>
      <c r="C187" s="229"/>
      <c r="D187" s="936"/>
      <c r="E187" s="936"/>
      <c r="F187" s="936"/>
      <c r="G187" s="229"/>
      <c r="H187" s="936"/>
      <c r="I187" s="936"/>
      <c r="J187" s="936"/>
      <c r="K187" s="936"/>
      <c r="L187" s="827"/>
    </row>
    <row r="188" spans="1:16">
      <c r="A188" s="1118"/>
      <c r="B188" s="229"/>
      <c r="C188" s="229"/>
      <c r="D188" s="936"/>
      <c r="E188" s="936"/>
      <c r="F188" s="229"/>
      <c r="G188" s="936"/>
      <c r="H188" s="936"/>
      <c r="I188" s="936"/>
      <c r="J188" s="936"/>
      <c r="K188" s="936"/>
      <c r="L188" s="827"/>
    </row>
    <row r="189" spans="1:16">
      <c r="A189" s="1118"/>
      <c r="B189" s="936"/>
      <c r="C189" s="936"/>
      <c r="D189" s="936"/>
      <c r="E189" s="936"/>
      <c r="F189" s="936"/>
      <c r="G189" s="936"/>
      <c r="H189" s="936"/>
      <c r="I189" s="936"/>
      <c r="J189" s="936"/>
      <c r="K189" s="936"/>
      <c r="L189" s="827"/>
    </row>
    <row r="190" spans="1:16">
      <c r="A190" s="1383"/>
      <c r="B190" s="1429"/>
      <c r="C190" s="2244"/>
      <c r="D190" s="2245" t="s">
        <v>2043</v>
      </c>
      <c r="E190" s="1385"/>
      <c r="F190" s="1385"/>
      <c r="G190" s="1385"/>
      <c r="H190" s="1385"/>
      <c r="I190" s="1385"/>
      <c r="J190" s="1385"/>
      <c r="K190" s="2246" t="s">
        <v>2044</v>
      </c>
      <c r="L190" s="2384"/>
    </row>
    <row r="191" spans="1:16">
      <c r="A191" s="1388"/>
      <c r="B191" s="1389"/>
      <c r="C191" s="858" t="s">
        <v>2045</v>
      </c>
      <c r="D191" s="1389"/>
      <c r="E191" s="1389"/>
      <c r="F191" s="1389"/>
      <c r="G191" s="1389"/>
      <c r="H191" s="1389"/>
      <c r="I191" s="1432"/>
      <c r="J191" s="1389"/>
      <c r="K191" s="768" t="s">
        <v>2046</v>
      </c>
      <c r="L191" s="1408" t="s">
        <v>2047</v>
      </c>
    </row>
    <row r="192" spans="1:16">
      <c r="A192" s="1391" t="s">
        <v>830</v>
      </c>
      <c r="B192" s="1389" t="s">
        <v>773</v>
      </c>
      <c r="C192" s="1389" t="s">
        <v>2048</v>
      </c>
      <c r="D192" s="1389" t="s">
        <v>4187</v>
      </c>
      <c r="E192" s="1389" t="s">
        <v>80</v>
      </c>
      <c r="F192" s="1389" t="s">
        <v>2049</v>
      </c>
      <c r="G192" s="1389" t="s">
        <v>4338</v>
      </c>
      <c r="H192" s="1389" t="s">
        <v>4339</v>
      </c>
      <c r="I192" s="1389" t="s">
        <v>4340</v>
      </c>
      <c r="J192" s="1389" t="s">
        <v>4189</v>
      </c>
      <c r="K192" s="1389" t="s">
        <v>2050</v>
      </c>
      <c r="L192" s="1248" t="s">
        <v>2051</v>
      </c>
    </row>
    <row r="193" spans="1:12">
      <c r="A193" s="1391" t="s">
        <v>834</v>
      </c>
      <c r="B193" s="1389" t="s">
        <v>2941</v>
      </c>
      <c r="C193" s="1389" t="s">
        <v>359</v>
      </c>
      <c r="D193" s="1389"/>
      <c r="E193" s="1389"/>
      <c r="F193" s="1389" t="s">
        <v>2052</v>
      </c>
      <c r="G193" s="1389"/>
      <c r="H193" s="1389" t="s">
        <v>2052</v>
      </c>
      <c r="I193" s="1389" t="s">
        <v>2052</v>
      </c>
      <c r="J193" s="1389"/>
      <c r="K193" s="1389" t="s">
        <v>356</v>
      </c>
      <c r="L193" s="1248" t="s">
        <v>356</v>
      </c>
    </row>
    <row r="194" spans="1:12" ht="15.75" thickBot="1">
      <c r="A194" s="1391"/>
      <c r="B194" s="1389" t="s">
        <v>3281</v>
      </c>
      <c r="C194" s="1389" t="s">
        <v>310</v>
      </c>
      <c r="D194" s="1389" t="s">
        <v>2053</v>
      </c>
      <c r="E194" s="1389" t="s">
        <v>312</v>
      </c>
      <c r="F194" s="1389" t="s">
        <v>3429</v>
      </c>
      <c r="G194" s="1389" t="s">
        <v>3430</v>
      </c>
      <c r="H194" s="1389" t="s">
        <v>3431</v>
      </c>
      <c r="I194" s="1389" t="s">
        <v>3432</v>
      </c>
      <c r="J194" s="1389" t="s">
        <v>3433</v>
      </c>
      <c r="K194" s="1389" t="s">
        <v>3436</v>
      </c>
      <c r="L194" s="1248" t="s">
        <v>2916</v>
      </c>
    </row>
    <row r="195" spans="1:12">
      <c r="A195" s="1392">
        <v>1</v>
      </c>
      <c r="B195" s="2403" t="s">
        <v>4334</v>
      </c>
      <c r="C195" s="2247"/>
      <c r="D195" s="2248"/>
      <c r="E195" s="2248"/>
      <c r="F195" s="2248"/>
      <c r="G195" s="2248"/>
      <c r="H195" s="2248"/>
      <c r="I195" s="2248"/>
      <c r="J195" s="2248"/>
      <c r="K195" s="2249"/>
      <c r="L195" s="2392"/>
    </row>
    <row r="196" spans="1:12">
      <c r="A196" s="1388">
        <v>2</v>
      </c>
      <c r="B196" s="2404"/>
      <c r="C196" s="2250"/>
      <c r="D196" s="2240"/>
      <c r="E196" s="2240"/>
      <c r="F196" s="2240"/>
      <c r="G196" s="2240"/>
      <c r="H196" s="2240"/>
      <c r="I196" s="2240"/>
      <c r="J196" s="2240"/>
      <c r="K196" s="2251"/>
      <c r="L196" s="2396"/>
    </row>
    <row r="197" spans="1:12">
      <c r="A197" s="1388">
        <v>3</v>
      </c>
      <c r="B197" s="2404"/>
      <c r="C197" s="2252" t="s">
        <v>962</v>
      </c>
      <c r="D197" s="2253"/>
      <c r="E197" s="2253"/>
      <c r="F197" s="2253"/>
      <c r="G197" s="2253"/>
      <c r="H197" s="2253"/>
      <c r="I197" s="2253"/>
      <c r="J197" s="2253"/>
      <c r="K197" s="2254"/>
      <c r="L197" s="2405"/>
    </row>
    <row r="198" spans="1:12">
      <c r="A198" s="1388">
        <v>4</v>
      </c>
      <c r="B198" s="2404"/>
      <c r="C198" s="2250"/>
      <c r="D198" s="2240"/>
      <c r="E198" s="2240"/>
      <c r="F198" s="2240"/>
      <c r="G198" s="2240"/>
      <c r="H198" s="2240"/>
      <c r="I198" s="2240"/>
      <c r="J198" s="2240"/>
      <c r="K198" s="2251"/>
      <c r="L198" s="2396"/>
    </row>
    <row r="199" spans="1:12">
      <c r="A199" s="1388">
        <v>5</v>
      </c>
      <c r="B199" s="2404"/>
      <c r="C199" s="2250"/>
      <c r="D199" s="2240"/>
      <c r="E199" s="2240"/>
      <c r="F199" s="2240"/>
      <c r="G199" s="2240"/>
      <c r="H199" s="2240"/>
      <c r="I199" s="2240"/>
      <c r="J199" s="2240"/>
      <c r="K199" s="2251"/>
      <c r="L199" s="2396"/>
    </row>
    <row r="200" spans="1:12">
      <c r="A200" s="1388">
        <v>6</v>
      </c>
      <c r="B200" s="2404"/>
      <c r="C200" s="2250"/>
      <c r="D200" s="2240"/>
      <c r="E200" s="2240"/>
      <c r="F200" s="2240"/>
      <c r="G200" s="2240"/>
      <c r="H200" s="2240"/>
      <c r="I200" s="2240"/>
      <c r="J200" s="2240"/>
      <c r="K200" s="2251"/>
      <c r="L200" s="2396"/>
    </row>
    <row r="201" spans="1:12">
      <c r="A201" s="1388">
        <v>7</v>
      </c>
      <c r="B201" s="2406"/>
      <c r="C201" s="2250"/>
      <c r="D201" s="2240"/>
      <c r="E201" s="2240"/>
      <c r="F201" s="2240"/>
      <c r="G201" s="2240"/>
      <c r="H201" s="2240"/>
      <c r="I201" s="2240"/>
      <c r="J201" s="2240"/>
      <c r="K201" s="2251"/>
      <c r="L201" s="2396"/>
    </row>
    <row r="202" spans="1:12">
      <c r="A202" s="1388">
        <v>8</v>
      </c>
      <c r="B202" s="2407"/>
      <c r="C202" s="2250"/>
      <c r="D202" s="2240"/>
      <c r="E202" s="2240"/>
      <c r="F202" s="2240"/>
      <c r="G202" s="2240"/>
      <c r="H202" s="2240"/>
      <c r="I202" s="2240"/>
      <c r="J202" s="2240"/>
      <c r="K202" s="2251"/>
      <c r="L202" s="2396"/>
    </row>
    <row r="203" spans="1:12">
      <c r="A203" s="1388">
        <v>9</v>
      </c>
      <c r="B203" s="2406"/>
      <c r="C203" s="2250"/>
      <c r="D203" s="2240"/>
      <c r="E203" s="2240"/>
      <c r="F203" s="2240"/>
      <c r="G203" s="2240"/>
      <c r="H203" s="2240"/>
      <c r="I203" s="2240"/>
      <c r="J203" s="2240"/>
      <c r="K203" s="2251"/>
      <c r="L203" s="2396"/>
    </row>
    <row r="204" spans="1:12">
      <c r="A204" s="1388">
        <v>10</v>
      </c>
      <c r="B204" s="2406"/>
      <c r="C204" s="2250"/>
      <c r="D204" s="2240"/>
      <c r="E204" s="2240"/>
      <c r="F204" s="2240"/>
      <c r="G204" s="2240"/>
      <c r="H204" s="2240"/>
      <c r="I204" s="2240"/>
      <c r="J204" s="2240"/>
      <c r="K204" s="2251"/>
      <c r="L204" s="2396"/>
    </row>
    <row r="205" spans="1:12">
      <c r="A205" s="1388">
        <v>11</v>
      </c>
      <c r="B205" s="2406"/>
      <c r="C205" s="2250"/>
      <c r="D205" s="2240"/>
      <c r="E205" s="2240"/>
      <c r="F205" s="2240"/>
      <c r="G205" s="2240"/>
      <c r="H205" s="2240"/>
      <c r="I205" s="2240"/>
      <c r="J205" s="2240"/>
      <c r="K205" s="2251"/>
      <c r="L205" s="2396"/>
    </row>
    <row r="206" spans="1:12">
      <c r="A206" s="1388">
        <v>12</v>
      </c>
      <c r="B206" s="2406"/>
      <c r="C206" s="2250"/>
      <c r="D206" s="2240"/>
      <c r="E206" s="2240"/>
      <c r="F206" s="2240"/>
      <c r="G206" s="2240"/>
      <c r="H206" s="2240"/>
      <c r="I206" s="2240"/>
      <c r="J206" s="2240"/>
      <c r="K206" s="2251"/>
      <c r="L206" s="2396"/>
    </row>
    <row r="207" spans="1:12">
      <c r="A207" s="1388">
        <v>13</v>
      </c>
      <c r="B207" s="2407"/>
      <c r="C207" s="2250"/>
      <c r="D207" s="2240"/>
      <c r="E207" s="2240"/>
      <c r="F207" s="2240"/>
      <c r="G207" s="2240"/>
      <c r="H207" s="2240"/>
      <c r="I207" s="2240"/>
      <c r="J207" s="2240"/>
      <c r="K207" s="2251"/>
      <c r="L207" s="2396"/>
    </row>
    <row r="208" spans="1:12">
      <c r="A208" s="1388">
        <v>14</v>
      </c>
      <c r="B208" s="2406"/>
      <c r="C208" s="2250"/>
      <c r="D208" s="2240"/>
      <c r="E208" s="2240"/>
      <c r="F208" s="2240"/>
      <c r="G208" s="2240"/>
      <c r="H208" s="2240"/>
      <c r="I208" s="2240"/>
      <c r="J208" s="2240"/>
      <c r="K208" s="2251"/>
      <c r="L208" s="2396"/>
    </row>
    <row r="209" spans="1:12">
      <c r="A209" s="1388">
        <v>15</v>
      </c>
      <c r="B209" s="2406"/>
      <c r="C209" s="2250"/>
      <c r="D209" s="2240"/>
      <c r="E209" s="2240"/>
      <c r="F209" s="2240"/>
      <c r="G209" s="2240"/>
      <c r="H209" s="2240"/>
      <c r="I209" s="2240"/>
      <c r="J209" s="2240"/>
      <c r="K209" s="2251"/>
      <c r="L209" s="2396"/>
    </row>
    <row r="210" spans="1:12">
      <c r="A210" s="1388">
        <v>16</v>
      </c>
      <c r="B210" s="2406"/>
      <c r="C210" s="2250"/>
      <c r="D210" s="2240"/>
      <c r="E210" s="2240"/>
      <c r="F210" s="2240"/>
      <c r="G210" s="2240"/>
      <c r="H210" s="2240"/>
      <c r="I210" s="2240"/>
      <c r="J210" s="2240"/>
      <c r="K210" s="2251"/>
      <c r="L210" s="2396"/>
    </row>
    <row r="211" spans="1:12">
      <c r="A211" s="1388">
        <v>17</v>
      </c>
      <c r="B211" s="2406"/>
      <c r="C211" s="2250"/>
      <c r="D211" s="2240"/>
      <c r="E211" s="2240"/>
      <c r="F211" s="2240"/>
      <c r="G211" s="2240"/>
      <c r="H211" s="2240"/>
      <c r="I211" s="2240"/>
      <c r="J211" s="2240"/>
      <c r="K211" s="2251"/>
      <c r="L211" s="2396"/>
    </row>
    <row r="212" spans="1:12">
      <c r="A212" s="1388">
        <v>18</v>
      </c>
      <c r="B212" s="2406"/>
      <c r="C212" s="2250"/>
      <c r="D212" s="2240"/>
      <c r="E212" s="2240"/>
      <c r="F212" s="2240"/>
      <c r="G212" s="2240"/>
      <c r="H212" s="2240"/>
      <c r="I212" s="2240"/>
      <c r="J212" s="2240"/>
      <c r="K212" s="2251"/>
      <c r="L212" s="2396"/>
    </row>
    <row r="213" spans="1:12">
      <c r="A213" s="1388">
        <v>19</v>
      </c>
      <c r="B213" s="2407"/>
      <c r="C213" s="2250"/>
      <c r="D213" s="2240"/>
      <c r="E213" s="2240"/>
      <c r="F213" s="2240"/>
      <c r="G213" s="2240"/>
      <c r="H213" s="2240"/>
      <c r="I213" s="2240"/>
      <c r="J213" s="2240"/>
      <c r="K213" s="2251"/>
      <c r="L213" s="2396"/>
    </row>
    <row r="214" spans="1:12">
      <c r="A214" s="1388">
        <v>20</v>
      </c>
      <c r="B214" s="2406"/>
      <c r="C214" s="2250"/>
      <c r="D214" s="2240"/>
      <c r="E214" s="2240"/>
      <c r="F214" s="2240"/>
      <c r="G214" s="2240"/>
      <c r="H214" s="2240"/>
      <c r="I214" s="2240"/>
      <c r="J214" s="2240"/>
      <c r="K214" s="2251"/>
      <c r="L214" s="2396"/>
    </row>
    <row r="215" spans="1:12">
      <c r="A215" s="1388">
        <v>21</v>
      </c>
      <c r="B215" s="2406"/>
      <c r="C215" s="2250"/>
      <c r="D215" s="2240"/>
      <c r="E215" s="2240"/>
      <c r="F215" s="2240"/>
      <c r="G215" s="2240"/>
      <c r="H215" s="2240"/>
      <c r="I215" s="2240"/>
      <c r="J215" s="2240"/>
      <c r="K215" s="2251"/>
      <c r="L215" s="2396"/>
    </row>
    <row r="216" spans="1:12">
      <c r="A216" s="1388">
        <v>22</v>
      </c>
      <c r="B216" s="2406"/>
      <c r="C216" s="2250"/>
      <c r="D216" s="2240"/>
      <c r="E216" s="2240"/>
      <c r="F216" s="2240"/>
      <c r="G216" s="2240"/>
      <c r="H216" s="2240"/>
      <c r="I216" s="2240"/>
      <c r="J216" s="2240"/>
      <c r="K216" s="2251"/>
      <c r="L216" s="2396"/>
    </row>
    <row r="217" spans="1:12">
      <c r="A217" s="1388">
        <v>23</v>
      </c>
      <c r="B217" s="2406"/>
      <c r="C217" s="2250"/>
      <c r="D217" s="2240"/>
      <c r="E217" s="2240"/>
      <c r="F217" s="2240"/>
      <c r="G217" s="2240"/>
      <c r="H217" s="2240"/>
      <c r="I217" s="2240"/>
      <c r="J217" s="2240"/>
      <c r="K217" s="2251"/>
      <c r="L217" s="2396"/>
    </row>
    <row r="218" spans="1:12">
      <c r="A218" s="1388">
        <v>24</v>
      </c>
      <c r="B218" s="2406"/>
      <c r="C218" s="2250"/>
      <c r="D218" s="2240"/>
      <c r="E218" s="2240"/>
      <c r="F218" s="2240"/>
      <c r="G218" s="2240"/>
      <c r="H218" s="2240"/>
      <c r="I218" s="2240"/>
      <c r="J218" s="2240"/>
      <c r="K218" s="2251"/>
      <c r="L218" s="2396"/>
    </row>
    <row r="219" spans="1:12">
      <c r="A219" s="1388">
        <v>25</v>
      </c>
      <c r="B219" s="2406"/>
      <c r="C219" s="2250"/>
      <c r="D219" s="2240"/>
      <c r="E219" s="2240"/>
      <c r="F219" s="2240"/>
      <c r="G219" s="2240"/>
      <c r="H219" s="2240"/>
      <c r="I219" s="2240"/>
      <c r="J219" s="2240"/>
      <c r="K219" s="2251"/>
      <c r="L219" s="2396"/>
    </row>
    <row r="220" spans="1:12">
      <c r="A220" s="1388">
        <v>26</v>
      </c>
      <c r="B220" s="1615"/>
      <c r="C220" s="1615"/>
      <c r="D220" s="2236"/>
      <c r="E220" s="2236"/>
      <c r="F220" s="2236"/>
      <c r="G220" s="2236"/>
      <c r="H220" s="2236"/>
      <c r="I220" s="2236"/>
      <c r="J220" s="2236"/>
      <c r="K220" s="2236"/>
      <c r="L220" s="2396"/>
    </row>
    <row r="221" spans="1:12">
      <c r="A221" s="1388">
        <v>27</v>
      </c>
      <c r="B221" s="1615"/>
      <c r="C221" s="1615"/>
      <c r="D221" s="2236"/>
      <c r="E221" s="2236"/>
      <c r="F221" s="2236"/>
      <c r="G221" s="2236"/>
      <c r="H221" s="2236"/>
      <c r="I221" s="2236"/>
      <c r="J221" s="2236"/>
      <c r="K221" s="2236"/>
      <c r="L221" s="2396"/>
    </row>
    <row r="222" spans="1:12">
      <c r="A222" s="1388">
        <v>28</v>
      </c>
      <c r="B222" s="1615"/>
      <c r="C222" s="1615"/>
      <c r="D222" s="2236"/>
      <c r="E222" s="2236"/>
      <c r="F222" s="2236"/>
      <c r="G222" s="2236"/>
      <c r="H222" s="2236"/>
      <c r="I222" s="2236"/>
      <c r="J222" s="2236"/>
      <c r="K222" s="2236"/>
      <c r="L222" s="2396"/>
    </row>
    <row r="223" spans="1:12">
      <c r="A223" s="1388">
        <v>29</v>
      </c>
      <c r="B223" s="1615"/>
      <c r="C223" s="1615"/>
      <c r="D223" s="2236"/>
      <c r="E223" s="2236"/>
      <c r="F223" s="2236"/>
      <c r="G223" s="2236"/>
      <c r="H223" s="2236"/>
      <c r="I223" s="2236"/>
      <c r="J223" s="2236"/>
      <c r="K223" s="2236"/>
      <c r="L223" s="2396"/>
    </row>
    <row r="224" spans="1:12">
      <c r="A224" s="1388">
        <v>30</v>
      </c>
      <c r="B224" s="1615"/>
      <c r="C224" s="1615"/>
      <c r="D224" s="2236"/>
      <c r="E224" s="2236"/>
      <c r="F224" s="2236"/>
      <c r="G224" s="2236"/>
      <c r="H224" s="2236"/>
      <c r="I224" s="2236"/>
      <c r="J224" s="2236"/>
      <c r="K224" s="2236"/>
      <c r="L224" s="2396"/>
    </row>
    <row r="225" spans="1:12">
      <c r="A225" s="1388">
        <v>31</v>
      </c>
      <c r="B225" s="1615"/>
      <c r="C225" s="1615"/>
      <c r="D225" s="2236"/>
      <c r="E225" s="2236"/>
      <c r="F225" s="2236"/>
      <c r="G225" s="2236"/>
      <c r="H225" s="2236"/>
      <c r="I225" s="2236"/>
      <c r="J225" s="2236"/>
      <c r="K225" s="2236"/>
      <c r="L225" s="2396"/>
    </row>
    <row r="226" spans="1:12" ht="15.75" thickBot="1">
      <c r="A226" s="1404">
        <v>32</v>
      </c>
      <c r="B226" s="934"/>
      <c r="C226" s="2242"/>
      <c r="D226" s="2239"/>
      <c r="E226" s="2239"/>
      <c r="F226" s="2239"/>
      <c r="G226" s="2239"/>
      <c r="H226" s="2239"/>
      <c r="I226" s="2239"/>
      <c r="J226" s="2239"/>
      <c r="K226" s="2239"/>
      <c r="L226" s="2399"/>
    </row>
    <row r="227" spans="1:12">
      <c r="A227" s="229"/>
      <c r="B227" s="936"/>
      <c r="C227" s="936"/>
      <c r="D227" s="936"/>
      <c r="E227" s="936"/>
      <c r="F227" s="936"/>
      <c r="G227" s="936"/>
      <c r="H227" s="936"/>
      <c r="I227" s="936"/>
      <c r="J227" s="936"/>
      <c r="K227" s="936"/>
      <c r="L227" s="970" t="s">
        <v>1527</v>
      </c>
    </row>
    <row r="228" spans="1:12">
      <c r="A228" s="1108" t="s">
        <v>2056</v>
      </c>
      <c r="B228" s="1434"/>
      <c r="C228" s="1434"/>
      <c r="D228" s="1434"/>
      <c r="E228" s="1434"/>
      <c r="F228" s="1108"/>
      <c r="G228" s="1434"/>
      <c r="H228" s="1434"/>
      <c r="I228" s="1434"/>
      <c r="J228" s="1434"/>
      <c r="K228" s="967"/>
      <c r="L228" s="967"/>
    </row>
  </sheetData>
  <customSheetViews>
    <customSheetView guid="{2AF3F5E9-4F61-4561-B177-4F48CBC3D886}" scale="87" colorId="22">
      <selection activeCell="H47" sqref="H47"/>
      <rowBreaks count="1" manualBreakCount="1">
        <brk id="49" max="11" man="1"/>
      </rowBreaks>
      <pageMargins left="0.4" right="0.4" top="0.3" bottom="0.3" header="0.5" footer="0.5"/>
      <pageSetup scale="74" fitToHeight="2" orientation="landscape" r:id="rId1"/>
      <headerFooter alignWithMargins="0"/>
    </customSheetView>
    <customSheetView guid="{D7BBBF77-F838-4AB2-B5F9-DD407B90DD55}" scale="87" colorId="22">
      <selection activeCell="H47" sqref="H47"/>
      <rowBreaks count="1" manualBreakCount="1">
        <brk id="49" max="11" man="1"/>
      </rowBreaks>
      <pageMargins left="0.4" right="0.4" top="0.3" bottom="0.3" header="0.5" footer="0.5"/>
      <pageSetup scale="74" fitToHeight="2" orientation="landscape" r:id="rId2"/>
      <headerFooter alignWithMargins="0"/>
    </customSheetView>
    <customSheetView guid="{4C413893-8AAD-4C6B-9F27-B589EDCD884E}" scale="87" colorId="22" showPageBreaks="1" printArea="1" topLeftCell="A47">
      <selection activeCell="N35" sqref="N35"/>
      <rowBreaks count="1" manualBreakCount="1">
        <brk id="49" max="11" man="1"/>
      </rowBreaks>
      <pageMargins left="0.4" right="0.4" top="0.3" bottom="0.3" header="0.5" footer="0.5"/>
      <pageSetup scale="74" fitToHeight="2" orientation="landscape" r:id="rId3"/>
      <headerFooter alignWithMargins="0"/>
    </customSheetView>
    <customSheetView guid="{A5549170-DBF5-42F1-9039-D999624B11D4}" scale="87" colorId="22" showPageBreaks="1" printArea="1">
      <selection activeCell="N35" sqref="N35"/>
      <rowBreaks count="1" manualBreakCount="1">
        <brk id="49" max="11" man="1"/>
      </rowBreaks>
      <pageMargins left="0.4" right="0.4" top="0.3" bottom="0.3" header="0.5" footer="0.5"/>
      <pageSetup scale="74" fitToHeight="2" orientation="landscape" r:id="rId4"/>
      <headerFooter alignWithMargins="0"/>
    </customSheetView>
    <customSheetView guid="{A483E518-C1FA-4CA5-BC5D-12DF2516F4BA}" scale="87" colorId="22" showPageBreaks="1" printArea="1">
      <selection activeCell="R27" sqref="R27"/>
      <rowBreaks count="1" manualBreakCount="1">
        <brk id="49" max="11" man="1"/>
      </rowBreaks>
      <pageMargins left="0.4" right="0.4" top="0.3" bottom="0.3" header="0.5" footer="0.5"/>
      <pageSetup scale="74" fitToHeight="2" orientation="landscape" r:id="rId5"/>
      <headerFooter alignWithMargins="0"/>
    </customSheetView>
    <customSheetView guid="{7F4D4B31-14C7-431F-8554-797D686306A3}" scale="87" colorId="22" showPageBreaks="1" printArea="1">
      <selection activeCell="R27" sqref="R27"/>
      <rowBreaks count="1" manualBreakCount="1">
        <brk id="49" max="11" man="1"/>
      </rowBreaks>
      <pageMargins left="0.4" right="0.4" top="0.3" bottom="0.3" header="0.5" footer="0.5"/>
      <pageSetup scale="74" fitToHeight="2" orientation="landscape" r:id="rId6"/>
      <headerFooter alignWithMargins="0"/>
    </customSheetView>
  </customSheetViews>
  <phoneticPr fontId="83" type="noConversion"/>
  <pageMargins left="0.4" right="0.4" top="0.3" bottom="0.3" header="0.5" footer="0.5"/>
  <pageSetup scale="62" orientation="portrait" r:id="rId7"/>
  <headerFooter alignWithMargins="0"/>
  <rowBreaks count="3" manualBreakCount="3">
    <brk id="60" max="11" man="1"/>
    <brk id="118" max="11" man="1"/>
    <brk id="178" max="11" man="1"/>
  </rowBreaks>
  <customProperties>
    <customPr name="_pios_id" r:id="rId8"/>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N116"/>
  <sheetViews>
    <sheetView workbookViewId="0"/>
  </sheetViews>
  <sheetFormatPr defaultColWidth="9.77734375" defaultRowHeight="15"/>
  <cols>
    <col min="1" max="1" width="3.77734375" customWidth="1"/>
    <col min="2" max="2" width="2.77734375" customWidth="1"/>
    <col min="3" max="3" width="33.77734375" customWidth="1"/>
    <col min="4" max="4" width="3.77734375" customWidth="1"/>
    <col min="5" max="5" width="2.77734375" customWidth="1"/>
    <col min="6" max="6" width="1.77734375" customWidth="1"/>
    <col min="7" max="7" width="13.77734375" customWidth="1"/>
    <col min="8" max="8" width="15.77734375" customWidth="1"/>
    <col min="9" max="9" width="46.21875" customWidth="1"/>
  </cols>
  <sheetData>
    <row r="1" spans="2:9" ht="15.75" thickBot="1">
      <c r="B1" t="str">
        <f>+'Data sheet'!A53</f>
        <v>Annual Report of New York American Water Company, Inc.  - Service Area 2                          Year Ended  December 31, 2018</v>
      </c>
    </row>
    <row r="2" spans="2:9">
      <c r="B2" s="89"/>
      <c r="C2" s="90"/>
      <c r="D2" s="90"/>
      <c r="E2" s="90"/>
      <c r="F2" s="90"/>
      <c r="G2" s="90"/>
      <c r="H2" s="90"/>
      <c r="I2" s="91"/>
    </row>
    <row r="3" spans="2:9" ht="15.75">
      <c r="B3" s="125" t="s">
        <v>1628</v>
      </c>
      <c r="C3" s="126"/>
      <c r="D3" s="126"/>
      <c r="E3" s="126"/>
      <c r="F3" s="126"/>
      <c r="G3" s="126"/>
      <c r="H3" s="126"/>
      <c r="I3" s="127"/>
    </row>
    <row r="4" spans="2:9">
      <c r="B4" s="128"/>
      <c r="C4" s="129"/>
      <c r="D4" s="129"/>
      <c r="E4" s="129"/>
      <c r="F4" s="129"/>
      <c r="G4" s="129"/>
      <c r="H4" s="129"/>
      <c r="I4" s="130"/>
    </row>
    <row r="5" spans="2:9">
      <c r="B5" s="92"/>
      <c r="C5" s="126"/>
      <c r="D5" s="126"/>
      <c r="E5" s="126"/>
      <c r="F5" s="126"/>
      <c r="G5" s="126"/>
      <c r="H5" s="126"/>
      <c r="I5" s="127"/>
    </row>
    <row r="6" spans="2:9">
      <c r="B6" s="92"/>
      <c r="C6" s="1823" t="s">
        <v>1629</v>
      </c>
      <c r="D6" s="126"/>
      <c r="E6" s="126"/>
      <c r="F6" s="126"/>
      <c r="G6" s="126"/>
      <c r="H6" s="126"/>
      <c r="I6" s="127"/>
    </row>
    <row r="7" spans="2:9">
      <c r="B7" s="92"/>
      <c r="C7" s="1823" t="s">
        <v>1630</v>
      </c>
      <c r="D7" s="126"/>
      <c r="E7" s="126"/>
      <c r="F7" s="126"/>
      <c r="G7" s="126"/>
      <c r="H7" s="126"/>
      <c r="I7" s="127"/>
    </row>
    <row r="8" spans="2:9">
      <c r="B8" s="92"/>
      <c r="C8" s="1823" t="s">
        <v>1631</v>
      </c>
      <c r="D8" s="126"/>
      <c r="E8" s="126"/>
      <c r="F8" s="126"/>
      <c r="G8" s="126"/>
      <c r="H8" s="126"/>
      <c r="I8" s="127"/>
    </row>
    <row r="9" spans="2:9">
      <c r="B9" s="92"/>
      <c r="C9" s="1823" t="s">
        <v>1632</v>
      </c>
      <c r="D9" s="126"/>
      <c r="E9" s="126"/>
      <c r="F9" s="126"/>
      <c r="G9" s="126"/>
      <c r="H9" s="126"/>
      <c r="I9" s="127"/>
    </row>
    <row r="10" spans="2:9">
      <c r="B10" s="92"/>
      <c r="C10" s="1823" t="s">
        <v>733</v>
      </c>
      <c r="D10" s="126"/>
      <c r="E10" s="126"/>
      <c r="F10" s="126"/>
      <c r="G10" s="126"/>
      <c r="H10" s="126"/>
      <c r="I10" s="127"/>
    </row>
    <row r="11" spans="2:9">
      <c r="B11" s="92"/>
      <c r="C11" s="1823" t="s">
        <v>734</v>
      </c>
      <c r="D11" s="126"/>
      <c r="E11" s="126"/>
      <c r="F11" s="126"/>
      <c r="G11" s="126"/>
      <c r="H11" s="126"/>
      <c r="I11" s="127"/>
    </row>
    <row r="12" spans="2:9">
      <c r="B12" s="92"/>
      <c r="C12" s="1823" t="s">
        <v>735</v>
      </c>
      <c r="D12" s="126"/>
      <c r="E12" s="126"/>
      <c r="F12" s="126"/>
      <c r="G12" s="126"/>
      <c r="H12" s="126"/>
      <c r="I12" s="127"/>
    </row>
    <row r="13" spans="2:9">
      <c r="B13" s="92"/>
      <c r="C13" s="1823" t="s">
        <v>736</v>
      </c>
      <c r="D13" s="126"/>
      <c r="E13" s="126"/>
      <c r="F13" s="126"/>
      <c r="G13" s="126"/>
      <c r="H13" s="126"/>
      <c r="I13" s="127"/>
    </row>
    <row r="14" spans="2:9">
      <c r="B14" s="131"/>
      <c r="C14" s="129"/>
      <c r="D14" s="129"/>
      <c r="E14" s="129"/>
      <c r="F14" s="129"/>
      <c r="G14" s="129"/>
      <c r="H14" s="129"/>
      <c r="I14" s="130"/>
    </row>
    <row r="15" spans="2:9" ht="15.75">
      <c r="B15" s="667">
        <v>1</v>
      </c>
      <c r="C15" s="1542" t="s">
        <v>965</v>
      </c>
      <c r="D15" s="126"/>
      <c r="E15" s="126"/>
      <c r="F15" s="126"/>
      <c r="G15" s="126"/>
      <c r="H15" s="126"/>
      <c r="I15" s="127"/>
    </row>
    <row r="16" spans="2:9">
      <c r="B16" s="92"/>
      <c r="C16" s="114" t="s">
        <v>4124</v>
      </c>
      <c r="D16" s="126"/>
      <c r="E16" s="126"/>
      <c r="F16" s="126"/>
      <c r="G16" s="126"/>
      <c r="H16" s="126"/>
      <c r="I16" s="127"/>
    </row>
    <row r="17" spans="2:14">
      <c r="B17" s="92"/>
      <c r="C17" s="1167" t="s">
        <v>966</v>
      </c>
      <c r="D17" s="126"/>
      <c r="E17" s="126"/>
      <c r="F17" s="126"/>
      <c r="G17" s="126"/>
      <c r="H17" s="126"/>
      <c r="I17" s="127"/>
    </row>
    <row r="18" spans="2:14">
      <c r="B18" s="92"/>
      <c r="C18" s="1167" t="s">
        <v>967</v>
      </c>
      <c r="D18" s="126"/>
      <c r="E18" s="126"/>
      <c r="F18" s="126"/>
      <c r="G18" s="126"/>
      <c r="H18" s="126"/>
      <c r="I18" s="127"/>
    </row>
    <row r="19" spans="2:14">
      <c r="B19" s="92"/>
      <c r="C19" s="1167" t="s">
        <v>968</v>
      </c>
      <c r="D19" s="126"/>
      <c r="E19" s="126"/>
      <c r="F19" s="126"/>
      <c r="G19" s="126"/>
      <c r="H19" s="126"/>
      <c r="I19" s="127"/>
    </row>
    <row r="20" spans="2:14">
      <c r="B20" s="92"/>
      <c r="C20" s="1167" t="s">
        <v>969</v>
      </c>
      <c r="D20" s="126"/>
      <c r="E20" s="126"/>
      <c r="F20" s="126"/>
      <c r="G20" s="126"/>
      <c r="H20" s="126"/>
      <c r="I20" s="127"/>
    </row>
    <row r="21" spans="2:14">
      <c r="B21" s="92"/>
      <c r="C21" s="1167" t="s">
        <v>970</v>
      </c>
      <c r="D21" s="126"/>
      <c r="E21" s="126"/>
      <c r="F21" s="126"/>
      <c r="G21" s="126"/>
      <c r="H21" s="126"/>
      <c r="I21" s="127"/>
    </row>
    <row r="22" spans="2:14">
      <c r="B22" s="92"/>
      <c r="C22" s="1167" t="s">
        <v>971</v>
      </c>
      <c r="D22" s="126"/>
      <c r="E22" s="126"/>
      <c r="F22" s="126"/>
      <c r="G22" s="126"/>
      <c r="H22" s="126"/>
      <c r="I22" s="127"/>
    </row>
    <row r="23" spans="2:14">
      <c r="B23" s="92"/>
      <c r="C23" s="114" t="s">
        <v>4225</v>
      </c>
      <c r="D23" s="126"/>
      <c r="E23" s="126"/>
      <c r="F23" s="126"/>
      <c r="G23" s="126"/>
      <c r="H23" s="126"/>
      <c r="I23" s="127"/>
    </row>
    <row r="24" spans="2:14">
      <c r="B24" s="92"/>
      <c r="C24" s="114" t="s">
        <v>4227</v>
      </c>
      <c r="D24" s="126"/>
      <c r="E24" s="126"/>
      <c r="F24" s="126"/>
      <c r="G24" s="126"/>
      <c r="H24" s="126"/>
      <c r="I24" s="127"/>
    </row>
    <row r="25" spans="2:14">
      <c r="B25" s="92"/>
      <c r="C25" s="114" t="s">
        <v>4226</v>
      </c>
      <c r="D25" s="126"/>
      <c r="E25" s="126"/>
      <c r="F25" s="126"/>
      <c r="G25" s="126"/>
      <c r="H25" s="126"/>
      <c r="I25" s="127"/>
    </row>
    <row r="26" spans="2:14">
      <c r="B26" s="92"/>
      <c r="C26" s="114"/>
      <c r="D26" s="126"/>
      <c r="E26" s="126"/>
      <c r="F26" s="126"/>
      <c r="G26" s="126"/>
      <c r="H26" s="126"/>
      <c r="I26" s="127"/>
    </row>
    <row r="27" spans="2:14" ht="15.75">
      <c r="B27" s="667">
        <v>2</v>
      </c>
      <c r="C27" s="1542" t="s">
        <v>972</v>
      </c>
      <c r="D27" s="126"/>
      <c r="E27" s="126"/>
      <c r="F27" s="126"/>
      <c r="G27" s="126"/>
      <c r="H27" s="126"/>
      <c r="I27" s="127"/>
    </row>
    <row r="28" spans="2:14">
      <c r="B28" s="92"/>
      <c r="C28" s="1167" t="s">
        <v>3972</v>
      </c>
      <c r="D28" s="126"/>
      <c r="E28" s="126"/>
      <c r="F28" s="126"/>
      <c r="G28" s="126"/>
      <c r="H28" s="126"/>
      <c r="I28" s="127"/>
      <c r="K28" s="1731"/>
      <c r="L28" s="1551"/>
      <c r="M28" s="1551"/>
      <c r="N28" s="1551"/>
    </row>
    <row r="29" spans="2:14">
      <c r="B29" s="92"/>
      <c r="C29" s="1167" t="s">
        <v>3973</v>
      </c>
      <c r="D29" s="126"/>
      <c r="E29" s="126"/>
      <c r="F29" s="126"/>
      <c r="G29" s="126"/>
      <c r="H29" s="126"/>
      <c r="I29" s="127"/>
      <c r="K29" s="1551"/>
      <c r="L29" s="1551"/>
      <c r="M29" s="1551"/>
      <c r="N29" s="1551"/>
    </row>
    <row r="30" spans="2:14">
      <c r="B30" s="92"/>
      <c r="C30" s="1255" t="s">
        <v>3974</v>
      </c>
      <c r="D30" s="126"/>
      <c r="E30" s="126"/>
      <c r="F30" s="126"/>
      <c r="G30" s="126"/>
      <c r="H30" s="126"/>
      <c r="I30" s="127"/>
      <c r="K30" s="1551"/>
      <c r="L30" s="1551"/>
      <c r="M30" s="1551"/>
      <c r="N30" s="1551"/>
    </row>
    <row r="31" spans="2:14">
      <c r="B31" s="92"/>
      <c r="C31" s="1167" t="s">
        <v>3975</v>
      </c>
      <c r="D31" s="126"/>
      <c r="E31" s="126"/>
      <c r="F31" s="126"/>
      <c r="G31" s="126"/>
      <c r="H31" s="126"/>
      <c r="I31" s="127"/>
      <c r="K31" s="1551"/>
      <c r="L31" s="1551"/>
      <c r="M31" s="1551"/>
      <c r="N31" s="1551"/>
    </row>
    <row r="32" spans="2:14" ht="22.5" customHeight="1">
      <c r="B32" s="667">
        <v>3</v>
      </c>
      <c r="C32" s="1542" t="s">
        <v>973</v>
      </c>
      <c r="D32" s="126"/>
      <c r="E32" s="126"/>
      <c r="F32" s="126"/>
      <c r="G32" s="126"/>
      <c r="H32" s="126"/>
      <c r="I32" s="127"/>
      <c r="K32" s="1551"/>
      <c r="L32" s="1551"/>
      <c r="M32" s="1551"/>
      <c r="N32" s="1551"/>
    </row>
    <row r="33" spans="2:14">
      <c r="B33" s="92"/>
      <c r="C33" s="1540" t="s">
        <v>3976</v>
      </c>
      <c r="D33" s="126"/>
      <c r="E33" s="126"/>
      <c r="F33" s="126"/>
      <c r="G33" s="126"/>
      <c r="H33" s="126"/>
      <c r="I33" s="127"/>
      <c r="K33" s="1731"/>
      <c r="L33" s="1551"/>
      <c r="M33" s="1551"/>
      <c r="N33" s="1551"/>
    </row>
    <row r="34" spans="2:14">
      <c r="B34" s="92"/>
      <c r="C34" s="1832"/>
      <c r="D34" s="126"/>
      <c r="E34" s="126"/>
      <c r="F34" s="126"/>
      <c r="G34" s="126"/>
      <c r="H34" s="126"/>
      <c r="I34" s="127"/>
      <c r="K34" s="1551"/>
      <c r="L34" s="1551"/>
      <c r="M34" s="1551"/>
      <c r="N34" s="1551"/>
    </row>
    <row r="35" spans="2:14">
      <c r="B35" s="92"/>
      <c r="C35" s="1540" t="s">
        <v>3977</v>
      </c>
      <c r="D35" s="126"/>
      <c r="E35" s="126"/>
      <c r="F35" s="126"/>
      <c r="G35" s="126"/>
      <c r="H35" s="126"/>
      <c r="I35" s="127"/>
      <c r="K35" s="1551"/>
      <c r="L35" s="1551"/>
      <c r="M35" s="1551"/>
      <c r="N35" s="1551"/>
    </row>
    <row r="36" spans="2:14">
      <c r="B36" s="92"/>
      <c r="C36" s="1540" t="s">
        <v>3978</v>
      </c>
      <c r="D36" s="126"/>
      <c r="E36" s="126"/>
      <c r="F36" s="126"/>
      <c r="G36" s="126"/>
      <c r="H36" s="126"/>
      <c r="I36" s="127"/>
      <c r="K36" s="1551"/>
      <c r="L36" s="1551"/>
      <c r="M36" s="1551"/>
      <c r="N36" s="1551"/>
    </row>
    <row r="37" spans="2:14">
      <c r="B37" s="92"/>
      <c r="C37" s="1540"/>
      <c r="D37" s="126"/>
      <c r="E37" s="126"/>
      <c r="F37" s="126"/>
      <c r="G37" s="126"/>
      <c r="H37" s="126"/>
      <c r="I37" s="127"/>
      <c r="K37" s="1551"/>
      <c r="L37" s="1551"/>
      <c r="M37" s="1551"/>
      <c r="N37" s="1551"/>
    </row>
    <row r="38" spans="2:14">
      <c r="B38" s="92"/>
      <c r="C38" s="1540" t="s">
        <v>3979</v>
      </c>
      <c r="D38" s="126"/>
      <c r="E38" s="126"/>
      <c r="F38" s="126"/>
      <c r="G38" s="126"/>
      <c r="H38" s="126"/>
      <c r="I38" s="127"/>
      <c r="K38" s="1551"/>
      <c r="L38" s="1551"/>
      <c r="M38" s="1551"/>
      <c r="N38" s="1551"/>
    </row>
    <row r="39" spans="2:14">
      <c r="B39" s="92"/>
      <c r="C39" s="1540" t="s">
        <v>3980</v>
      </c>
      <c r="D39" s="126"/>
      <c r="E39" s="126"/>
      <c r="F39" s="126"/>
      <c r="G39" s="126"/>
      <c r="H39" s="126"/>
      <c r="I39" s="127"/>
      <c r="K39" s="1551"/>
      <c r="L39" s="1551"/>
      <c r="M39" s="1551"/>
      <c r="N39" s="1551"/>
    </row>
    <row r="40" spans="2:14">
      <c r="B40" s="92"/>
      <c r="C40" s="1832"/>
      <c r="D40" s="126"/>
      <c r="E40" s="126"/>
      <c r="F40" s="126"/>
      <c r="G40" s="126"/>
      <c r="H40" s="126"/>
      <c r="I40" s="127"/>
      <c r="K40" s="1551"/>
      <c r="L40" s="1551"/>
      <c r="M40" s="1551"/>
      <c r="N40" s="1551"/>
    </row>
    <row r="41" spans="2:14">
      <c r="B41" s="92"/>
      <c r="C41" s="1540" t="s">
        <v>3981</v>
      </c>
      <c r="D41" s="126"/>
      <c r="E41" s="126"/>
      <c r="F41" s="126"/>
      <c r="G41" s="126"/>
      <c r="H41" s="126"/>
      <c r="I41" s="127"/>
      <c r="K41" s="1551"/>
      <c r="L41" s="1551"/>
      <c r="M41" s="1551"/>
      <c r="N41" s="1551"/>
    </row>
    <row r="42" spans="2:14">
      <c r="B42" s="92"/>
      <c r="C42" s="1540" t="s">
        <v>3982</v>
      </c>
      <c r="D42" s="126"/>
      <c r="E42" s="126"/>
      <c r="F42" s="126"/>
      <c r="G42" s="126"/>
      <c r="H42" s="126"/>
      <c r="I42" s="127"/>
      <c r="K42" s="1551"/>
      <c r="L42" s="1551"/>
      <c r="M42" s="1551"/>
      <c r="N42" s="1551"/>
    </row>
    <row r="43" spans="2:14">
      <c r="B43" s="92"/>
      <c r="C43" s="126"/>
      <c r="D43" s="126"/>
      <c r="E43" s="126"/>
      <c r="F43" s="126"/>
      <c r="G43" s="126"/>
      <c r="H43" s="126"/>
      <c r="I43" s="127"/>
      <c r="K43" s="1551"/>
      <c r="L43" s="1551"/>
      <c r="M43" s="1551"/>
      <c r="N43" s="1551"/>
    </row>
    <row r="44" spans="2:14" ht="15.75">
      <c r="B44" s="1593">
        <v>4</v>
      </c>
      <c r="C44" s="1594" t="s">
        <v>974</v>
      </c>
      <c r="D44" s="126"/>
      <c r="E44" s="126"/>
      <c r="F44" s="126"/>
      <c r="G44" s="126"/>
      <c r="H44" s="126"/>
      <c r="I44" s="127"/>
      <c r="K44" s="1551"/>
      <c r="L44" s="1551"/>
      <c r="M44" s="1551"/>
      <c r="N44" s="1551"/>
    </row>
    <row r="45" spans="2:14">
      <c r="B45" s="92"/>
      <c r="C45" s="1602" t="s">
        <v>3983</v>
      </c>
      <c r="D45" s="1732"/>
      <c r="E45" s="1732"/>
      <c r="F45" s="1732"/>
      <c r="G45" s="1732"/>
      <c r="H45" s="1732"/>
      <c r="I45" s="1733"/>
      <c r="K45" s="1731"/>
      <c r="L45" s="1551"/>
      <c r="M45" s="1551"/>
      <c r="N45" s="1551"/>
    </row>
    <row r="46" spans="2:14">
      <c r="B46" s="92"/>
      <c r="C46" s="1547"/>
      <c r="D46" s="1732"/>
      <c r="E46" s="1732"/>
      <c r="F46" s="1732"/>
      <c r="G46" s="1732"/>
      <c r="H46" s="1732"/>
      <c r="I46" s="1733"/>
      <c r="K46" s="1551"/>
      <c r="L46" s="1551"/>
      <c r="M46" s="1551"/>
      <c r="N46" s="1551"/>
    </row>
    <row r="47" spans="2:14">
      <c r="B47" s="92"/>
      <c r="C47" s="1544"/>
      <c r="D47" s="1732"/>
      <c r="E47" s="1732"/>
      <c r="F47" s="1732"/>
      <c r="G47" s="1732"/>
      <c r="H47" s="1732"/>
      <c r="I47" s="1733"/>
      <c r="K47" s="1551"/>
      <c r="L47" s="1551"/>
      <c r="M47" s="1551"/>
      <c r="N47" s="1551"/>
    </row>
    <row r="48" spans="2:14">
      <c r="B48" s="92"/>
      <c r="C48" s="1602"/>
      <c r="D48" s="1732"/>
      <c r="E48" s="1732"/>
      <c r="F48" s="1732"/>
      <c r="G48" s="1732"/>
      <c r="H48" s="1732"/>
      <c r="I48" s="1733"/>
      <c r="K48" s="1551"/>
      <c r="L48" s="1551"/>
      <c r="M48" s="1551"/>
      <c r="N48" s="1551"/>
    </row>
    <row r="49" spans="2:14">
      <c r="B49" s="92"/>
      <c r="C49" s="11"/>
      <c r="D49" s="126"/>
      <c r="E49" s="126"/>
      <c r="F49" s="126"/>
      <c r="G49" s="126"/>
      <c r="H49" s="126"/>
      <c r="I49" s="127"/>
      <c r="K49" s="1551"/>
      <c r="L49" s="1551"/>
      <c r="M49" s="1551"/>
      <c r="N49" s="1551"/>
    </row>
    <row r="50" spans="2:14" ht="15.75">
      <c r="B50" s="92"/>
      <c r="C50" s="1594" t="s">
        <v>3957</v>
      </c>
      <c r="D50" s="126"/>
      <c r="E50" s="126"/>
      <c r="F50" s="126"/>
      <c r="G50" s="126"/>
      <c r="H50" s="126"/>
      <c r="I50" s="127"/>
      <c r="K50" s="1551"/>
      <c r="L50" s="1551"/>
      <c r="M50" s="1551"/>
      <c r="N50" s="1551"/>
    </row>
    <row r="51" spans="2:14" ht="15.75">
      <c r="B51" s="667">
        <v>5</v>
      </c>
      <c r="C51" s="1806" t="s">
        <v>3958</v>
      </c>
      <c r="D51" s="1732"/>
      <c r="E51" s="1732"/>
      <c r="F51" s="1732"/>
      <c r="G51" s="1732"/>
      <c r="H51" s="1732"/>
      <c r="I51" s="1733"/>
      <c r="K51" s="1731"/>
      <c r="L51" s="1551"/>
      <c r="M51" s="1551"/>
      <c r="N51" s="1551"/>
    </row>
    <row r="52" spans="2:14">
      <c r="B52" s="92"/>
      <c r="C52" s="1806" t="s">
        <v>3959</v>
      </c>
      <c r="D52" s="1732"/>
      <c r="E52" s="1732"/>
      <c r="F52" s="1732"/>
      <c r="G52" s="1732"/>
      <c r="H52" s="1732"/>
      <c r="I52" s="1733"/>
      <c r="K52" s="1551"/>
      <c r="L52" s="1551"/>
      <c r="M52" s="1551"/>
      <c r="N52" s="1551"/>
    </row>
    <row r="53" spans="2:14">
      <c r="B53" s="92"/>
      <c r="C53" s="1806" t="s">
        <v>4125</v>
      </c>
      <c r="D53" s="1732"/>
      <c r="E53" s="1732"/>
      <c r="F53" s="1732"/>
      <c r="G53" s="1732"/>
      <c r="H53" s="1732"/>
      <c r="I53" s="1733"/>
      <c r="K53" s="1551"/>
      <c r="L53" s="1551"/>
      <c r="M53" s="1551"/>
      <c r="N53" s="1551"/>
    </row>
    <row r="54" spans="2:14" ht="134.25" customHeight="1">
      <c r="B54" s="92"/>
      <c r="C54" s="2549"/>
      <c r="D54" s="2549"/>
      <c r="E54" s="2549"/>
      <c r="F54" s="2549"/>
      <c r="G54" s="2549"/>
      <c r="H54" s="2549"/>
      <c r="I54" s="2550"/>
      <c r="K54" s="1551"/>
      <c r="L54" s="1551"/>
      <c r="M54" s="1551"/>
      <c r="N54" s="1551"/>
    </row>
    <row r="55" spans="2:14" ht="15.75" thickBot="1">
      <c r="B55" s="132"/>
      <c r="C55" s="133"/>
      <c r="D55" s="134"/>
      <c r="E55" s="134"/>
      <c r="F55" s="134"/>
      <c r="G55" s="134"/>
      <c r="H55" s="134"/>
      <c r="I55" s="135"/>
      <c r="K55" s="1551"/>
      <c r="L55" s="1551"/>
      <c r="M55" s="1551"/>
      <c r="N55" s="1551"/>
    </row>
    <row r="56" spans="2:14">
      <c r="B56" s="126"/>
      <c r="C56" s="11"/>
      <c r="D56" s="126"/>
      <c r="E56" s="126"/>
      <c r="F56" s="126"/>
      <c r="G56" s="126"/>
      <c r="H56" s="126"/>
      <c r="I56" s="126" t="s">
        <v>1527</v>
      </c>
      <c r="K56" s="1551"/>
      <c r="L56" s="1551"/>
      <c r="M56" s="1551"/>
      <c r="N56" s="1551"/>
    </row>
    <row r="57" spans="2:14">
      <c r="B57" s="126" t="s">
        <v>737</v>
      </c>
      <c r="C57" s="126"/>
      <c r="D57" s="126"/>
      <c r="E57" s="126"/>
      <c r="F57" s="126"/>
      <c r="G57" s="126"/>
      <c r="H57" s="126"/>
      <c r="I57" s="126"/>
    </row>
    <row r="58" spans="2:14">
      <c r="B58" s="126"/>
      <c r="C58" s="126"/>
      <c r="D58" s="126"/>
      <c r="E58" s="126"/>
      <c r="F58" s="126"/>
      <c r="G58" s="126"/>
      <c r="H58" s="126"/>
      <c r="I58" s="126"/>
    </row>
    <row r="59" spans="2:14" ht="15.75" thickBot="1">
      <c r="B59" t="str">
        <f>+'Data sheet'!A53</f>
        <v>Annual Report of New York American Water Company, Inc.  - Service Area 2                          Year Ended  December 31, 2018</v>
      </c>
    </row>
    <row r="60" spans="2:14">
      <c r="B60" s="89"/>
      <c r="C60" s="90"/>
      <c r="D60" s="90"/>
      <c r="E60" s="90"/>
      <c r="F60" s="90"/>
      <c r="G60" s="90"/>
      <c r="H60" s="90"/>
      <c r="I60" s="91"/>
    </row>
    <row r="61" spans="2:14" ht="15.75">
      <c r="B61" s="125" t="s">
        <v>738</v>
      </c>
      <c r="C61" s="126"/>
      <c r="D61" s="126"/>
      <c r="E61" s="126"/>
      <c r="F61" s="126"/>
      <c r="G61" s="126"/>
      <c r="H61" s="126"/>
      <c r="I61" s="127"/>
    </row>
    <row r="62" spans="2:14">
      <c r="B62" s="128"/>
      <c r="C62" s="129"/>
      <c r="D62" s="129"/>
      <c r="E62" s="129"/>
      <c r="F62" s="129"/>
      <c r="G62" s="129"/>
      <c r="H62" s="129"/>
      <c r="I62" s="130"/>
    </row>
    <row r="63" spans="2:14" ht="15.75">
      <c r="B63" s="1593"/>
      <c r="C63" s="1594"/>
      <c r="D63" s="126"/>
      <c r="E63" s="126"/>
      <c r="F63" s="126"/>
      <c r="G63" s="126"/>
      <c r="H63" s="126"/>
      <c r="I63" s="127"/>
    </row>
    <row r="64" spans="2:14">
      <c r="B64" s="92"/>
      <c r="C64" s="123" t="s">
        <v>3970</v>
      </c>
      <c r="D64" s="126"/>
      <c r="E64" s="126"/>
      <c r="F64" s="126"/>
      <c r="G64" s="126"/>
      <c r="H64" s="126"/>
      <c r="I64" s="127"/>
    </row>
    <row r="65" spans="2:9">
      <c r="B65" s="92"/>
      <c r="C65" s="126"/>
      <c r="D65" s="126"/>
      <c r="E65" s="126"/>
      <c r="F65" s="126"/>
      <c r="G65" s="126"/>
      <c r="H65" s="126"/>
      <c r="I65" s="127"/>
    </row>
    <row r="66" spans="2:9">
      <c r="B66" s="92"/>
      <c r="D66" s="1543"/>
      <c r="E66" s="126"/>
      <c r="F66" s="126"/>
      <c r="G66" s="126"/>
      <c r="H66" s="126"/>
      <c r="I66" s="127"/>
    </row>
    <row r="67" spans="2:9" ht="15.75">
      <c r="B67" s="92"/>
      <c r="D67" s="1367"/>
      <c r="E67" s="126"/>
      <c r="F67" s="126"/>
      <c r="G67" s="126"/>
      <c r="H67" s="126"/>
      <c r="I67" s="127"/>
    </row>
    <row r="68" spans="2:9" ht="15.75">
      <c r="B68" s="92"/>
      <c r="D68" s="1367"/>
      <c r="E68" s="126"/>
      <c r="F68" s="126"/>
      <c r="G68" s="126"/>
      <c r="H68" s="126"/>
      <c r="I68" s="127"/>
    </row>
    <row r="69" spans="2:9" ht="15.75">
      <c r="B69" s="92"/>
      <c r="D69" s="1367"/>
      <c r="E69" s="126"/>
      <c r="F69" s="126"/>
      <c r="G69" s="126"/>
      <c r="H69" s="126"/>
      <c r="I69" s="127"/>
    </row>
    <row r="70" spans="2:9" ht="15.75">
      <c r="B70" s="92"/>
      <c r="D70" s="1367"/>
      <c r="E70" s="126"/>
      <c r="F70" s="126"/>
      <c r="G70" s="126"/>
      <c r="H70" s="126"/>
      <c r="I70" s="127"/>
    </row>
    <row r="71" spans="2:9" ht="15.75">
      <c r="B71" s="92"/>
      <c r="D71" s="1367"/>
      <c r="E71" s="126"/>
      <c r="F71" s="126"/>
      <c r="G71" s="126"/>
      <c r="H71" s="126"/>
      <c r="I71" s="127"/>
    </row>
    <row r="72" spans="2:9" ht="15.75">
      <c r="B72" s="92"/>
      <c r="D72" s="1367"/>
      <c r="E72" s="126"/>
      <c r="F72" s="126"/>
      <c r="G72" s="126"/>
      <c r="H72" s="126"/>
      <c r="I72" s="127"/>
    </row>
    <row r="73" spans="2:9" ht="15.75">
      <c r="B73" s="92"/>
      <c r="D73" s="1367"/>
      <c r="E73" s="126"/>
      <c r="F73" s="126"/>
      <c r="G73" s="126"/>
      <c r="H73" s="126"/>
      <c r="I73" s="127"/>
    </row>
    <row r="74" spans="2:9">
      <c r="B74" s="92"/>
      <c r="D74" s="1543"/>
      <c r="E74" s="126"/>
      <c r="F74" s="126"/>
      <c r="G74" s="126"/>
      <c r="H74" s="126"/>
      <c r="I74" s="1009"/>
    </row>
    <row r="75" spans="2:9" ht="15.75">
      <c r="B75" s="92"/>
      <c r="D75" s="1367"/>
      <c r="E75" s="126"/>
      <c r="F75" s="126"/>
      <c r="G75" s="126"/>
      <c r="H75" s="126"/>
      <c r="I75" s="1009"/>
    </row>
    <row r="76" spans="2:9">
      <c r="B76" s="92"/>
      <c r="D76" s="1543"/>
      <c r="E76" s="126"/>
      <c r="F76" s="126"/>
      <c r="G76" s="126"/>
      <c r="H76" s="126"/>
      <c r="I76" s="1009"/>
    </row>
    <row r="77" spans="2:9" ht="15.75">
      <c r="B77" s="92"/>
      <c r="D77" s="1367"/>
      <c r="E77" s="126"/>
      <c r="F77" s="126"/>
      <c r="G77" s="126"/>
      <c r="H77" s="126"/>
      <c r="I77" s="1009"/>
    </row>
    <row r="78" spans="2:9">
      <c r="B78" s="92"/>
      <c r="D78" s="1543"/>
      <c r="E78" s="126"/>
      <c r="F78" s="126"/>
      <c r="G78" s="126"/>
      <c r="H78" s="126"/>
      <c r="I78" s="1009"/>
    </row>
    <row r="79" spans="2:9" ht="15.75">
      <c r="B79" s="92"/>
      <c r="D79" s="1367"/>
      <c r="E79" s="126"/>
      <c r="F79" s="126"/>
      <c r="G79" s="126"/>
      <c r="H79" s="126"/>
      <c r="I79" s="1009"/>
    </row>
    <row r="80" spans="2:9">
      <c r="B80" s="92"/>
      <c r="D80" s="1543"/>
      <c r="E80" s="126"/>
      <c r="F80" s="126"/>
      <c r="G80" s="126"/>
      <c r="H80" s="126"/>
      <c r="I80" s="1009"/>
    </row>
    <row r="81" spans="2:9">
      <c r="B81" s="92"/>
      <c r="C81" s="1543"/>
      <c r="D81" s="1543"/>
      <c r="E81" s="126"/>
      <c r="F81" s="126"/>
      <c r="G81" s="126"/>
      <c r="H81" s="126"/>
      <c r="I81" s="1009"/>
    </row>
    <row r="82" spans="2:9">
      <c r="B82" s="92"/>
      <c r="C82" s="126"/>
      <c r="D82" s="126"/>
      <c r="E82" s="126"/>
      <c r="F82" s="126"/>
      <c r="G82" s="126"/>
      <c r="H82" s="126"/>
      <c r="I82" s="1009"/>
    </row>
    <row r="83" spans="2:9">
      <c r="B83" s="92"/>
      <c r="C83" s="126"/>
      <c r="D83" s="126"/>
      <c r="E83" s="126"/>
      <c r="F83" s="126"/>
      <c r="G83" s="126"/>
      <c r="H83" s="126"/>
      <c r="I83" s="1009"/>
    </row>
    <row r="84" spans="2:9">
      <c r="B84" s="92"/>
      <c r="C84" s="126"/>
      <c r="D84" s="126"/>
      <c r="E84" s="126"/>
      <c r="F84" s="126"/>
      <c r="G84" s="126"/>
      <c r="H84" s="126"/>
      <c r="I84" s="1009"/>
    </row>
    <row r="85" spans="2:9">
      <c r="B85" s="92"/>
      <c r="C85" s="126"/>
      <c r="D85" s="126"/>
      <c r="E85" s="126"/>
      <c r="F85" s="126"/>
      <c r="G85" s="126"/>
      <c r="H85" s="126"/>
      <c r="I85" s="1009"/>
    </row>
    <row r="86" spans="2:9">
      <c r="B86" s="92"/>
      <c r="C86" s="126"/>
      <c r="D86" s="126"/>
      <c r="E86" s="126"/>
      <c r="F86" s="126"/>
      <c r="G86" s="126"/>
      <c r="H86" s="126"/>
      <c r="I86" s="1009"/>
    </row>
    <row r="87" spans="2:9">
      <c r="B87" s="92"/>
      <c r="C87" s="126"/>
      <c r="D87" s="126"/>
      <c r="E87" s="126"/>
      <c r="F87" s="126"/>
      <c r="G87" s="126"/>
      <c r="H87" s="126"/>
      <c r="I87" s="1009"/>
    </row>
    <row r="88" spans="2:9">
      <c r="B88" s="92"/>
      <c r="C88" s="126"/>
      <c r="D88" s="126"/>
      <c r="E88" s="126"/>
      <c r="F88" s="126"/>
      <c r="G88" s="126"/>
      <c r="H88" s="126"/>
      <c r="I88" s="1009"/>
    </row>
    <row r="89" spans="2:9">
      <c r="B89" s="92"/>
      <c r="C89" s="126"/>
      <c r="D89" s="126"/>
      <c r="E89" s="126"/>
      <c r="F89" s="126"/>
      <c r="G89" s="126"/>
      <c r="H89" s="126"/>
      <c r="I89" s="1009"/>
    </row>
    <row r="90" spans="2:9">
      <c r="B90" s="92"/>
      <c r="C90" s="126"/>
      <c r="D90" s="126"/>
      <c r="E90" s="126"/>
      <c r="F90" s="126"/>
      <c r="G90" s="126"/>
      <c r="H90" s="126"/>
      <c r="I90" s="1009"/>
    </row>
    <row r="91" spans="2:9">
      <c r="B91" s="92"/>
      <c r="C91" s="126"/>
      <c r="D91" s="126"/>
      <c r="E91" s="126"/>
      <c r="F91" s="126"/>
      <c r="G91" s="126"/>
      <c r="H91" s="126"/>
      <c r="I91" s="1009"/>
    </row>
    <row r="92" spans="2:9">
      <c r="B92" s="92"/>
      <c r="C92" s="126"/>
      <c r="D92" s="126"/>
      <c r="E92" s="126"/>
      <c r="F92" s="126"/>
      <c r="G92" s="126"/>
      <c r="H92" s="126"/>
      <c r="I92" s="1009"/>
    </row>
    <row r="93" spans="2:9">
      <c r="B93" s="92"/>
      <c r="C93" s="126"/>
      <c r="D93" s="126"/>
      <c r="E93" s="126"/>
      <c r="F93" s="126"/>
      <c r="G93" s="126"/>
      <c r="H93" s="126"/>
      <c r="I93" s="1009"/>
    </row>
    <row r="94" spans="2:9">
      <c r="B94" s="92"/>
      <c r="C94" s="126"/>
      <c r="D94" s="126"/>
      <c r="E94" s="126"/>
      <c r="F94" s="126"/>
      <c r="G94" s="126"/>
      <c r="H94" s="126"/>
      <c r="I94" s="1009"/>
    </row>
    <row r="95" spans="2:9">
      <c r="B95" s="92"/>
      <c r="C95" s="126"/>
      <c r="D95" s="126"/>
      <c r="E95" s="126"/>
      <c r="F95" s="126"/>
      <c r="G95" s="126"/>
      <c r="H95" s="126"/>
      <c r="I95" s="1009"/>
    </row>
    <row r="96" spans="2:9">
      <c r="B96" s="92"/>
      <c r="C96" s="126"/>
      <c r="D96" s="126"/>
      <c r="E96" s="126"/>
      <c r="F96" s="126"/>
      <c r="G96" s="126"/>
      <c r="H96" s="126"/>
      <c r="I96" s="127"/>
    </row>
    <row r="97" spans="2:9">
      <c r="B97" s="92"/>
      <c r="C97" s="126"/>
      <c r="D97" s="126"/>
      <c r="E97" s="126"/>
      <c r="F97" s="126"/>
      <c r="G97" s="126"/>
      <c r="H97" s="126"/>
      <c r="I97" s="127"/>
    </row>
    <row r="98" spans="2:9">
      <c r="B98" s="92"/>
      <c r="C98" s="126"/>
      <c r="D98" s="126"/>
      <c r="E98" s="126"/>
      <c r="F98" s="126"/>
      <c r="G98" s="126"/>
      <c r="H98" s="126"/>
      <c r="I98" s="127"/>
    </row>
    <row r="99" spans="2:9">
      <c r="B99" s="92"/>
      <c r="C99" s="126"/>
      <c r="D99" s="126"/>
      <c r="E99" s="126"/>
      <c r="F99" s="126"/>
      <c r="G99" s="126"/>
      <c r="H99" s="126"/>
      <c r="I99" s="127"/>
    </row>
    <row r="100" spans="2:9">
      <c r="B100" s="92"/>
      <c r="C100" s="126"/>
      <c r="D100" s="126"/>
      <c r="E100" s="126"/>
      <c r="F100" s="126"/>
      <c r="G100" s="126"/>
      <c r="H100" s="126"/>
      <c r="I100" s="127"/>
    </row>
    <row r="101" spans="2:9">
      <c r="B101" s="92"/>
      <c r="C101" s="126"/>
      <c r="D101" s="126"/>
      <c r="E101" s="126"/>
      <c r="F101" s="126"/>
      <c r="G101" s="126"/>
      <c r="H101" s="126"/>
      <c r="I101" s="127"/>
    </row>
    <row r="102" spans="2:9">
      <c r="B102" s="92"/>
      <c r="C102" s="126"/>
      <c r="D102" s="126"/>
      <c r="E102" s="126"/>
      <c r="F102" s="126"/>
      <c r="G102" s="126"/>
      <c r="H102" s="126"/>
      <c r="I102" s="127"/>
    </row>
    <row r="103" spans="2:9">
      <c r="B103" s="92"/>
      <c r="C103" s="126"/>
      <c r="D103" s="126"/>
      <c r="E103" s="126"/>
      <c r="F103" s="126"/>
      <c r="G103" s="126"/>
      <c r="H103" s="126"/>
      <c r="I103" s="127"/>
    </row>
    <row r="104" spans="2:9">
      <c r="B104" s="92"/>
      <c r="C104" s="126"/>
      <c r="D104" s="126"/>
      <c r="E104" s="126"/>
      <c r="F104" s="126"/>
      <c r="G104" s="126"/>
      <c r="H104" s="126"/>
      <c r="I104" s="127"/>
    </row>
    <row r="105" spans="2:9">
      <c r="B105" s="92"/>
      <c r="C105" s="126"/>
      <c r="D105" s="126"/>
      <c r="E105" s="126"/>
      <c r="F105" s="126"/>
      <c r="G105" s="126"/>
      <c r="H105" s="126"/>
      <c r="I105" s="127"/>
    </row>
    <row r="106" spans="2:9">
      <c r="B106" s="92"/>
      <c r="C106" s="126"/>
      <c r="D106" s="126"/>
      <c r="E106" s="126"/>
      <c r="F106" s="126"/>
      <c r="G106" s="126"/>
      <c r="H106" s="126"/>
      <c r="I106" s="127"/>
    </row>
    <row r="107" spans="2:9">
      <c r="B107" s="92"/>
      <c r="C107" s="126"/>
      <c r="D107" s="126"/>
      <c r="E107" s="126"/>
      <c r="F107" s="126"/>
      <c r="G107" s="126"/>
      <c r="H107" s="126"/>
      <c r="I107" s="127"/>
    </row>
    <row r="108" spans="2:9">
      <c r="B108" s="92"/>
      <c r="C108" s="126"/>
      <c r="D108" s="126"/>
      <c r="E108" s="126"/>
      <c r="F108" s="126"/>
      <c r="G108" s="126"/>
      <c r="H108" s="126"/>
      <c r="I108" s="127"/>
    </row>
    <row r="109" spans="2:9">
      <c r="B109" s="92"/>
      <c r="C109" s="126"/>
      <c r="D109" s="126"/>
      <c r="E109" s="126"/>
      <c r="F109" s="126"/>
      <c r="G109" s="126"/>
      <c r="H109" s="126"/>
      <c r="I109" s="127"/>
    </row>
    <row r="110" spans="2:9">
      <c r="B110" s="92"/>
      <c r="C110" s="126"/>
      <c r="D110" s="126"/>
      <c r="E110" s="126"/>
      <c r="F110" s="126"/>
      <c r="G110" s="126"/>
      <c r="H110" s="126"/>
      <c r="I110" s="127"/>
    </row>
    <row r="111" spans="2:9">
      <c r="B111" s="92"/>
      <c r="C111" s="11"/>
      <c r="D111" s="126"/>
      <c r="E111" s="126"/>
      <c r="F111" s="126"/>
      <c r="G111" s="126"/>
      <c r="H111" s="126"/>
      <c r="I111" s="127"/>
    </row>
    <row r="112" spans="2:9">
      <c r="B112" s="92"/>
      <c r="C112" s="11"/>
      <c r="D112" s="126"/>
      <c r="E112" s="126"/>
      <c r="F112" s="126"/>
      <c r="G112" s="126"/>
      <c r="H112" s="126"/>
      <c r="I112" s="127"/>
    </row>
    <row r="113" spans="2:9">
      <c r="B113" s="92"/>
      <c r="C113" s="11"/>
      <c r="D113" s="126"/>
      <c r="E113" s="126"/>
      <c r="F113" s="126"/>
      <c r="G113" s="126"/>
      <c r="H113" s="126"/>
      <c r="I113" s="127"/>
    </row>
    <row r="114" spans="2:9" ht="15.75" thickBot="1">
      <c r="B114" s="132"/>
      <c r="C114" s="133"/>
      <c r="D114" s="134"/>
      <c r="E114" s="134"/>
      <c r="F114" s="134"/>
      <c r="G114" s="134"/>
      <c r="H114" s="134"/>
      <c r="I114" s="135"/>
    </row>
    <row r="115" spans="2:9">
      <c r="B115" s="1540" t="s">
        <v>1527</v>
      </c>
      <c r="C115" s="11"/>
      <c r="D115" s="126"/>
      <c r="E115" s="126"/>
      <c r="F115" s="126"/>
      <c r="G115" s="126"/>
      <c r="H115" s="126"/>
      <c r="I115" s="126"/>
    </row>
    <row r="116" spans="2:9">
      <c r="B116" s="126" t="s">
        <v>739</v>
      </c>
      <c r="C116" s="126"/>
      <c r="D116" s="126"/>
      <c r="E116" s="126"/>
      <c r="F116" s="126"/>
      <c r="G116" s="126"/>
      <c r="H116" s="126"/>
      <c r="I116" s="126"/>
    </row>
  </sheetData>
  <customSheetViews>
    <customSheetView guid="{2AF3F5E9-4F61-4561-B177-4F48CBC3D886}" scale="87" colorId="22">
      <selection activeCell="C5" sqref="C5"/>
      <rowBreaks count="1" manualBreakCount="1">
        <brk id="56" max="16383" man="1"/>
      </rowBreaks>
      <pageMargins left="0.4" right="0.4" top="0.3" bottom="0.3" header="0.5" footer="0.5"/>
      <pageSetup scale="66" orientation="portrait" r:id="rId1"/>
      <headerFooter alignWithMargins="0"/>
    </customSheetView>
    <customSheetView guid="{D7BBBF77-F838-4AB2-B5F9-DD407B90DD55}" scale="87" colorId="22">
      <selection activeCell="C5" sqref="C5"/>
      <rowBreaks count="1" manualBreakCount="1">
        <brk id="56" max="16383" man="1"/>
      </rowBreaks>
      <pageMargins left="0.4" right="0.4" top="0.3" bottom="0.3" header="0.5" footer="0.5"/>
      <pageSetup scale="66" orientation="portrait" r:id="rId2"/>
      <headerFooter alignWithMargins="0"/>
    </customSheetView>
    <customSheetView guid="{4C413893-8AAD-4C6B-9F27-B589EDCD884E}" scale="87" colorId="22" showPageBreaks="1" fitToPage="1" printArea="1" topLeftCell="A43">
      <selection activeCell="L52" sqref="L52"/>
      <rowBreaks count="1" manualBreakCount="1">
        <brk id="58" max="16383" man="1"/>
      </rowBreaks>
      <pageMargins left="0.24" right="0.4" top="0.3" bottom="0.3" header="0.5" footer="0.5"/>
      <pageSetup scale="69" orientation="portrait" r:id="rId3"/>
      <headerFooter alignWithMargins="0"/>
    </customSheetView>
    <customSheetView guid="{A5549170-DBF5-42F1-9039-D999624B11D4}" scale="87" colorId="22" showPageBreaks="1">
      <selection sqref="A1:XFD1048576"/>
      <rowBreaks count="1" manualBreakCount="1">
        <brk id="58" max="16383" man="1"/>
      </rowBreaks>
      <pageMargins left="0.4" right="0.4" top="0.3" bottom="0.3" header="0.5" footer="0.5"/>
      <pageSetup scale="82" orientation="portrait" r:id="rId4"/>
      <headerFooter alignWithMargins="0"/>
    </customSheetView>
    <customSheetView guid="{A483E518-C1FA-4CA5-BC5D-12DF2516F4BA}" scale="87" colorId="22" topLeftCell="A13">
      <selection activeCell="C5" sqref="C5"/>
      <rowBreaks count="1" manualBreakCount="1">
        <brk id="56" max="16383" man="1"/>
      </rowBreaks>
      <pageMargins left="0.4" right="0.4" top="0.3" bottom="0.3" header="0.5" footer="0.5"/>
      <pageSetup scale="66" orientation="portrait" r:id="rId5"/>
      <headerFooter alignWithMargins="0"/>
    </customSheetView>
    <customSheetView guid="{7F4D4B31-14C7-431F-8554-797D686306A3}" scale="87" colorId="22" topLeftCell="A13">
      <selection activeCell="C5" sqref="C5"/>
      <rowBreaks count="1" manualBreakCount="1">
        <brk id="56" max="16383" man="1"/>
      </rowBreaks>
      <pageMargins left="0.4" right="0.4" top="0.3" bottom="0.3" header="0.5" footer="0.5"/>
      <pageSetup scale="66" orientation="portrait" r:id="rId6"/>
      <headerFooter alignWithMargins="0"/>
    </customSheetView>
  </customSheetViews>
  <mergeCells count="1">
    <mergeCell ref="C54:I54"/>
  </mergeCells>
  <phoneticPr fontId="83" type="noConversion"/>
  <pageMargins left="0.4" right="0.4" top="0.3" bottom="0.3" header="0.5" footer="0.5"/>
  <pageSetup scale="66" orientation="portrait" r:id="rId7"/>
  <headerFooter alignWithMargins="0"/>
  <rowBreaks count="1" manualBreakCount="1">
    <brk id="58" max="16383" man="1"/>
  </rowBreaks>
  <customProperties>
    <customPr name="_pios_id" r:id="rId8"/>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3"/>
  <sheetViews>
    <sheetView workbookViewId="0"/>
  </sheetViews>
  <sheetFormatPr defaultColWidth="9.77734375" defaultRowHeight="15"/>
  <cols>
    <col min="1" max="1" width="4.77734375" customWidth="1"/>
    <col min="2" max="2" width="33.77734375" customWidth="1"/>
    <col min="3" max="6" width="14.77734375" customWidth="1"/>
    <col min="7" max="7" width="27.6640625" customWidth="1"/>
    <col min="8" max="8" width="18.77734375" customWidth="1"/>
  </cols>
  <sheetData>
    <row r="1" spans="1:8" ht="15.75" thickBot="1">
      <c r="A1" s="229" t="str">
        <f>'Data sheet'!A63</f>
        <v>Annual Report of New York American Water Company, Inc.  - Service Area 2                                                        Year Ended  December 31, 2018</v>
      </c>
    </row>
    <row r="2" spans="1:8">
      <c r="A2" s="89"/>
      <c r="B2" s="90"/>
      <c r="C2" s="90"/>
      <c r="D2" s="90"/>
      <c r="E2" s="90"/>
      <c r="F2" s="90"/>
      <c r="G2" s="90"/>
      <c r="H2" s="91"/>
    </row>
    <row r="3" spans="1:8" ht="15.75">
      <c r="A3" s="977" t="s">
        <v>2057</v>
      </c>
      <c r="B3" s="978"/>
      <c r="C3" s="978"/>
      <c r="D3" s="978"/>
      <c r="E3" s="978"/>
      <c r="F3" s="978"/>
      <c r="G3" s="978"/>
      <c r="H3" s="979"/>
    </row>
    <row r="4" spans="1:8">
      <c r="A4" s="92"/>
      <c r="B4" s="11"/>
      <c r="C4" s="11"/>
      <c r="D4" s="11"/>
      <c r="E4" s="11"/>
      <c r="F4" s="11"/>
      <c r="G4" s="11"/>
      <c r="H4" s="349"/>
    </row>
    <row r="5" spans="1:8">
      <c r="A5" s="92"/>
      <c r="B5" s="11" t="s">
        <v>2058</v>
      </c>
      <c r="C5" s="11"/>
      <c r="D5" s="11"/>
      <c r="E5" s="11"/>
      <c r="F5" s="11" t="s">
        <v>2059</v>
      </c>
      <c r="G5" s="11"/>
      <c r="H5" s="349"/>
    </row>
    <row r="6" spans="1:8">
      <c r="A6" s="92"/>
      <c r="B6" s="11" t="s">
        <v>2060</v>
      </c>
      <c r="C6" s="11"/>
      <c r="D6" s="11"/>
      <c r="E6" s="11"/>
      <c r="F6" s="11" t="s">
        <v>2061</v>
      </c>
      <c r="G6" s="11"/>
      <c r="H6" s="349"/>
    </row>
    <row r="7" spans="1:8">
      <c r="A7" s="92"/>
      <c r="B7" s="11" t="s">
        <v>2062</v>
      </c>
      <c r="C7" s="11"/>
      <c r="D7" s="11"/>
      <c r="E7" s="11"/>
      <c r="F7" s="11" t="s">
        <v>2063</v>
      </c>
      <c r="G7" s="11"/>
      <c r="H7" s="349"/>
    </row>
    <row r="8" spans="1:8">
      <c r="A8" s="92"/>
      <c r="B8" s="11"/>
      <c r="C8" s="11"/>
      <c r="D8" s="11"/>
      <c r="E8" s="11"/>
      <c r="F8" s="11" t="s">
        <v>2064</v>
      </c>
      <c r="G8" s="11"/>
      <c r="H8" s="349"/>
    </row>
    <row r="9" spans="1:8">
      <c r="A9" s="92"/>
      <c r="B9" s="11" t="s">
        <v>2065</v>
      </c>
      <c r="C9" s="11"/>
      <c r="D9" s="11"/>
      <c r="E9" s="11"/>
      <c r="F9" s="11"/>
      <c r="G9" s="11"/>
      <c r="H9" s="349"/>
    </row>
    <row r="10" spans="1:8">
      <c r="A10" s="92"/>
      <c r="B10" s="11" t="s">
        <v>2066</v>
      </c>
      <c r="C10" s="11"/>
      <c r="D10" s="11"/>
      <c r="E10" s="11"/>
      <c r="F10" s="11"/>
      <c r="G10" s="11"/>
      <c r="H10" s="349"/>
    </row>
    <row r="11" spans="1:8">
      <c r="A11" s="131"/>
      <c r="B11" s="298"/>
      <c r="C11" s="298"/>
      <c r="D11" s="298"/>
      <c r="E11" s="298"/>
      <c r="F11" s="298"/>
      <c r="G11" s="298"/>
      <c r="H11" s="299"/>
    </row>
    <row r="12" spans="1:8">
      <c r="A12" s="92"/>
      <c r="B12" s="626"/>
      <c r="C12" s="129" t="s">
        <v>2067</v>
      </c>
      <c r="D12" s="129"/>
      <c r="E12" s="129"/>
      <c r="F12" s="1051"/>
      <c r="G12" s="723"/>
      <c r="H12" s="349"/>
    </row>
    <row r="13" spans="1:8">
      <c r="A13" s="92"/>
      <c r="B13" s="872" t="s">
        <v>350</v>
      </c>
      <c r="C13" s="875"/>
      <c r="D13" s="872"/>
      <c r="E13" s="11"/>
      <c r="F13" s="872" t="s">
        <v>2068</v>
      </c>
      <c r="G13" s="1049"/>
      <c r="H13" s="349"/>
    </row>
    <row r="14" spans="1:8">
      <c r="A14" s="980" t="s">
        <v>1122</v>
      </c>
      <c r="B14" s="872" t="s">
        <v>2069</v>
      </c>
      <c r="C14" s="875" t="s">
        <v>1133</v>
      </c>
      <c r="D14" s="872" t="s">
        <v>2070</v>
      </c>
      <c r="E14" s="875" t="s">
        <v>2071</v>
      </c>
      <c r="F14" s="872" t="s">
        <v>2072</v>
      </c>
      <c r="G14" s="1049" t="s">
        <v>2035</v>
      </c>
      <c r="H14" s="1009" t="s">
        <v>2073</v>
      </c>
    </row>
    <row r="15" spans="1:8">
      <c r="A15" s="980" t="s">
        <v>1134</v>
      </c>
      <c r="B15" s="872"/>
      <c r="C15" s="875"/>
      <c r="D15" s="872"/>
      <c r="E15" s="875" t="s">
        <v>2074</v>
      </c>
      <c r="F15" s="872" t="s">
        <v>2075</v>
      </c>
      <c r="G15" s="1049"/>
      <c r="H15" s="1009" t="s">
        <v>2076</v>
      </c>
    </row>
    <row r="16" spans="1:8">
      <c r="A16" s="131"/>
      <c r="B16" s="873" t="s">
        <v>3281</v>
      </c>
      <c r="C16" s="982" t="s">
        <v>3282</v>
      </c>
      <c r="D16" s="873" t="s">
        <v>3283</v>
      </c>
      <c r="E16" s="982" t="s">
        <v>3284</v>
      </c>
      <c r="F16" s="873" t="s">
        <v>3429</v>
      </c>
      <c r="G16" s="1052" t="s">
        <v>3430</v>
      </c>
      <c r="H16" s="1012" t="s">
        <v>3431</v>
      </c>
    </row>
    <row r="17" spans="1:8">
      <c r="A17" s="980">
        <v>1</v>
      </c>
      <c r="B17" s="942" t="s">
        <v>2077</v>
      </c>
      <c r="C17" s="1149"/>
      <c r="D17" s="984"/>
      <c r="E17" s="1149"/>
      <c r="F17" s="984"/>
      <c r="G17" s="1150"/>
      <c r="H17" s="1151"/>
    </row>
    <row r="18" spans="1:8" ht="15.75">
      <c r="A18" s="980">
        <v>2</v>
      </c>
      <c r="B18" s="2255" t="s">
        <v>21</v>
      </c>
      <c r="C18" s="154"/>
      <c r="D18" s="600"/>
      <c r="E18" s="154"/>
      <c r="F18" s="689"/>
      <c r="G18" s="723"/>
      <c r="H18" s="349"/>
    </row>
    <row r="19" spans="1:8">
      <c r="A19" s="980"/>
      <c r="B19" s="872" t="s">
        <v>84</v>
      </c>
      <c r="C19" s="154">
        <v>38287</v>
      </c>
      <c r="D19" s="689">
        <v>38287</v>
      </c>
      <c r="E19" s="154">
        <v>0</v>
      </c>
      <c r="F19" s="689"/>
      <c r="G19" s="723" t="s">
        <v>95</v>
      </c>
      <c r="H19" s="349">
        <v>25</v>
      </c>
    </row>
    <row r="20" spans="1:8">
      <c r="A20" s="980"/>
      <c r="B20" s="872" t="s">
        <v>85</v>
      </c>
      <c r="C20" s="154">
        <v>7497</v>
      </c>
      <c r="D20" s="689">
        <v>7137</v>
      </c>
      <c r="E20" s="154">
        <v>360</v>
      </c>
      <c r="F20" s="689"/>
      <c r="G20" s="723" t="s">
        <v>95</v>
      </c>
      <c r="H20" s="349">
        <v>25</v>
      </c>
    </row>
    <row r="21" spans="1:8">
      <c r="A21" s="980"/>
      <c r="B21" s="872" t="s">
        <v>87</v>
      </c>
      <c r="C21" s="154">
        <v>23</v>
      </c>
      <c r="D21" s="689">
        <v>13</v>
      </c>
      <c r="E21" s="154">
        <v>10</v>
      </c>
      <c r="F21" s="689"/>
      <c r="G21" s="723" t="s">
        <v>96</v>
      </c>
      <c r="H21" s="349">
        <v>25</v>
      </c>
    </row>
    <row r="22" spans="1:8">
      <c r="A22" s="980"/>
      <c r="B22" s="872" t="s">
        <v>88</v>
      </c>
      <c r="C22" s="154">
        <v>169</v>
      </c>
      <c r="D22" s="689">
        <v>161</v>
      </c>
      <c r="E22" s="154">
        <v>8</v>
      </c>
      <c r="F22" s="689"/>
      <c r="G22" s="723" t="s">
        <v>96</v>
      </c>
      <c r="H22" s="349">
        <v>24</v>
      </c>
    </row>
    <row r="23" spans="1:8">
      <c r="A23" s="980"/>
      <c r="B23" s="872" t="s">
        <v>89</v>
      </c>
      <c r="C23" s="154">
        <v>158</v>
      </c>
      <c r="D23" s="689">
        <v>104</v>
      </c>
      <c r="E23" s="154">
        <v>54</v>
      </c>
      <c r="F23" s="689"/>
      <c r="G23" s="723" t="s">
        <v>97</v>
      </c>
      <c r="H23" s="349">
        <v>36</v>
      </c>
    </row>
    <row r="24" spans="1:8">
      <c r="A24" s="980"/>
      <c r="B24" s="872" t="s">
        <v>90</v>
      </c>
      <c r="C24" s="154">
        <v>19</v>
      </c>
      <c r="D24" s="689">
        <v>19</v>
      </c>
      <c r="E24" s="154"/>
      <c r="F24" s="689"/>
      <c r="G24" s="723" t="s">
        <v>97</v>
      </c>
      <c r="H24" s="349">
        <v>25</v>
      </c>
    </row>
    <row r="25" spans="1:8">
      <c r="A25" s="980"/>
      <c r="B25" s="872" t="s">
        <v>98</v>
      </c>
      <c r="C25" s="154">
        <v>29</v>
      </c>
      <c r="D25" s="689">
        <v>4</v>
      </c>
      <c r="E25" s="154">
        <v>25</v>
      </c>
      <c r="F25" s="689"/>
      <c r="G25" s="723" t="s">
        <v>99</v>
      </c>
      <c r="H25" s="349">
        <v>21</v>
      </c>
    </row>
    <row r="26" spans="1:8">
      <c r="A26" s="980"/>
      <c r="B26" s="872" t="s">
        <v>91</v>
      </c>
      <c r="C26" s="154">
        <v>93</v>
      </c>
      <c r="D26" s="689">
        <v>92</v>
      </c>
      <c r="E26" s="154">
        <v>1</v>
      </c>
      <c r="F26" s="689"/>
      <c r="G26" s="723" t="s">
        <v>99</v>
      </c>
      <c r="H26" s="349">
        <v>24</v>
      </c>
    </row>
    <row r="27" spans="1:8">
      <c r="A27" s="980"/>
      <c r="B27" s="872" t="s">
        <v>92</v>
      </c>
      <c r="C27" s="154">
        <v>60</v>
      </c>
      <c r="D27" s="689">
        <v>55</v>
      </c>
      <c r="E27" s="154">
        <v>5</v>
      </c>
      <c r="F27" s="689"/>
      <c r="G27" s="723" t="s">
        <v>99</v>
      </c>
      <c r="H27" s="349">
        <v>10</v>
      </c>
    </row>
    <row r="28" spans="1:8">
      <c r="A28" s="980"/>
      <c r="B28" s="872" t="s">
        <v>93</v>
      </c>
      <c r="C28" s="154">
        <v>24</v>
      </c>
      <c r="D28" s="689">
        <v>23</v>
      </c>
      <c r="E28" s="154">
        <v>1</v>
      </c>
      <c r="F28" s="689"/>
      <c r="G28" s="723" t="s">
        <v>99</v>
      </c>
      <c r="H28" s="349">
        <v>20</v>
      </c>
    </row>
    <row r="29" spans="1:8">
      <c r="A29" s="980"/>
      <c r="B29" s="872" t="s">
        <v>94</v>
      </c>
      <c r="C29" s="154">
        <v>5</v>
      </c>
      <c r="D29" s="689">
        <v>4</v>
      </c>
      <c r="E29" s="154">
        <v>1</v>
      </c>
      <c r="F29" s="689"/>
      <c r="G29" s="723" t="s">
        <v>99</v>
      </c>
      <c r="H29" s="349">
        <v>20</v>
      </c>
    </row>
    <row r="30" spans="1:8" ht="15.75">
      <c r="A30" s="980"/>
      <c r="B30" s="1632" t="s">
        <v>4222</v>
      </c>
      <c r="C30" s="154"/>
      <c r="D30" s="689"/>
      <c r="E30" s="154"/>
      <c r="F30" s="689"/>
      <c r="G30" s="723"/>
      <c r="H30" s="349"/>
    </row>
    <row r="31" spans="1:8">
      <c r="A31" s="980"/>
      <c r="B31" s="872" t="s">
        <v>84</v>
      </c>
      <c r="C31" s="154">
        <v>2537</v>
      </c>
      <c r="D31" s="600">
        <v>2467</v>
      </c>
      <c r="E31" s="154">
        <v>35</v>
      </c>
      <c r="F31" s="689"/>
      <c r="G31" s="723" t="s">
        <v>4348</v>
      </c>
      <c r="H31" s="349">
        <v>25</v>
      </c>
    </row>
    <row r="32" spans="1:8">
      <c r="A32" s="980"/>
      <c r="B32" s="872" t="s">
        <v>85</v>
      </c>
      <c r="C32" s="154">
        <v>1733</v>
      </c>
      <c r="D32" s="689">
        <v>1733</v>
      </c>
      <c r="E32" s="154">
        <v>0</v>
      </c>
      <c r="F32" s="689"/>
      <c r="G32" s="723" t="s">
        <v>4348</v>
      </c>
      <c r="H32" s="349">
        <v>25</v>
      </c>
    </row>
    <row r="33" spans="1:8">
      <c r="A33" s="980"/>
      <c r="B33" s="872" t="s">
        <v>4349</v>
      </c>
      <c r="C33" s="154">
        <v>1</v>
      </c>
      <c r="D33" s="689">
        <v>1</v>
      </c>
      <c r="E33" s="154">
        <v>1</v>
      </c>
      <c r="F33" s="689"/>
      <c r="G33" s="723" t="s">
        <v>4350</v>
      </c>
      <c r="H33" s="349">
        <v>25</v>
      </c>
    </row>
    <row r="34" spans="1:8">
      <c r="A34" s="980"/>
      <c r="B34" s="872" t="s">
        <v>87</v>
      </c>
      <c r="C34" s="154">
        <v>16</v>
      </c>
      <c r="D34" s="689">
        <v>15</v>
      </c>
      <c r="E34" s="154">
        <v>1</v>
      </c>
      <c r="F34" s="689"/>
      <c r="G34" s="723" t="s">
        <v>4351</v>
      </c>
      <c r="H34" s="349">
        <v>25</v>
      </c>
    </row>
    <row r="35" spans="1:8">
      <c r="A35" s="980"/>
      <c r="B35" s="872" t="s">
        <v>88</v>
      </c>
      <c r="C35" s="154">
        <v>32</v>
      </c>
      <c r="D35" s="689">
        <v>30</v>
      </c>
      <c r="E35" s="154">
        <v>2</v>
      </c>
      <c r="F35" s="689"/>
      <c r="G35" s="723" t="s">
        <v>4348</v>
      </c>
      <c r="H35" s="349">
        <v>25</v>
      </c>
    </row>
    <row r="36" spans="1:8">
      <c r="A36" s="980"/>
      <c r="B36" s="872" t="s">
        <v>90</v>
      </c>
      <c r="C36" s="154">
        <v>15</v>
      </c>
      <c r="D36" s="689">
        <v>15</v>
      </c>
      <c r="E36" s="154">
        <v>0</v>
      </c>
      <c r="F36" s="689"/>
      <c r="G36" s="723" t="s">
        <v>4350</v>
      </c>
      <c r="H36" s="349">
        <v>25</v>
      </c>
    </row>
    <row r="37" spans="1:8">
      <c r="A37" s="980"/>
      <c r="B37" s="872" t="s">
        <v>91</v>
      </c>
      <c r="C37" s="154">
        <v>8</v>
      </c>
      <c r="D37" s="689">
        <v>8</v>
      </c>
      <c r="E37" s="154">
        <v>0</v>
      </c>
      <c r="F37" s="689"/>
      <c r="G37" s="723" t="s">
        <v>4350</v>
      </c>
      <c r="H37" s="349">
        <v>25</v>
      </c>
    </row>
    <row r="38" spans="1:8">
      <c r="A38" s="980"/>
      <c r="B38" s="872" t="s">
        <v>92</v>
      </c>
      <c r="C38" s="154">
        <v>1</v>
      </c>
      <c r="D38" s="689">
        <v>1</v>
      </c>
      <c r="E38" s="154">
        <v>0</v>
      </c>
      <c r="F38" s="689"/>
      <c r="G38" s="723" t="s">
        <v>4350</v>
      </c>
      <c r="H38" s="349">
        <v>25</v>
      </c>
    </row>
    <row r="39" spans="1:8">
      <c r="A39" s="980"/>
      <c r="B39" s="626"/>
      <c r="C39" s="154">
        <v>0</v>
      </c>
      <c r="D39" s="689"/>
      <c r="E39" s="154"/>
      <c r="F39" s="689"/>
      <c r="G39" s="723"/>
      <c r="H39" s="349"/>
    </row>
    <row r="40" spans="1:8">
      <c r="A40" s="980"/>
      <c r="B40" s="626"/>
      <c r="C40" s="154"/>
      <c r="D40" s="689"/>
      <c r="E40" s="154"/>
      <c r="F40" s="689"/>
      <c r="G40" s="723"/>
      <c r="H40" s="349"/>
    </row>
    <row r="41" spans="1:8">
      <c r="A41" s="980"/>
      <c r="B41" s="872"/>
      <c r="C41" s="154"/>
      <c r="D41" s="600"/>
      <c r="E41" s="154"/>
      <c r="F41" s="689"/>
      <c r="G41" s="723"/>
      <c r="H41" s="349"/>
    </row>
    <row r="42" spans="1:8">
      <c r="A42" s="980">
        <v>15</v>
      </c>
      <c r="B42" s="626"/>
      <c r="C42" s="154">
        <f>SUM(D42:F42)</f>
        <v>0</v>
      </c>
      <c r="D42" s="689"/>
      <c r="E42" s="154"/>
      <c r="F42" s="689"/>
      <c r="G42" s="723"/>
      <c r="H42" s="349"/>
    </row>
    <row r="43" spans="1:8">
      <c r="A43" s="980">
        <v>16</v>
      </c>
      <c r="B43" s="626" t="s">
        <v>2078</v>
      </c>
      <c r="C43" s="874">
        <f>SUM(C18:C42)</f>
        <v>50707</v>
      </c>
      <c r="D43" s="874">
        <f>SUM(D18:D42)</f>
        <v>50169</v>
      </c>
      <c r="E43" s="874">
        <f>SUM(E18:E42)</f>
        <v>504</v>
      </c>
      <c r="F43" s="874">
        <f>SUM(F18:F42)</f>
        <v>0</v>
      </c>
      <c r="G43" s="723"/>
      <c r="H43" s="349"/>
    </row>
    <row r="44" spans="1:8">
      <c r="A44" s="980">
        <v>17</v>
      </c>
      <c r="B44" s="1441" t="s">
        <v>2079</v>
      </c>
      <c r="C44" s="985"/>
      <c r="D44" s="1152"/>
      <c r="E44" s="985"/>
      <c r="F44" s="1152"/>
      <c r="G44" s="1150"/>
      <c r="H44" s="1151"/>
    </row>
    <row r="45" spans="1:8" ht="15.75">
      <c r="A45" s="980">
        <v>18</v>
      </c>
      <c r="B45" s="1632" t="s">
        <v>4222</v>
      </c>
      <c r="C45" s="154">
        <f t="shared" ref="C45:C48" si="0">SUM(D45:F45)</f>
        <v>0</v>
      </c>
      <c r="D45" s="689"/>
      <c r="E45" s="154"/>
      <c r="F45" s="689"/>
      <c r="G45" s="723"/>
      <c r="H45" s="349"/>
    </row>
    <row r="46" spans="1:8">
      <c r="A46" s="980">
        <v>19</v>
      </c>
      <c r="B46" s="872" t="s">
        <v>84</v>
      </c>
      <c r="C46" s="2256">
        <f t="shared" si="0"/>
        <v>155</v>
      </c>
      <c r="D46" s="2257">
        <v>155</v>
      </c>
      <c r="E46" s="154"/>
      <c r="F46" s="689"/>
      <c r="G46" s="723" t="s">
        <v>4338</v>
      </c>
      <c r="H46" s="349">
        <v>25</v>
      </c>
    </row>
    <row r="47" spans="1:8">
      <c r="A47" s="980">
        <v>20</v>
      </c>
      <c r="B47" s="872" t="s">
        <v>85</v>
      </c>
      <c r="C47" s="2256">
        <f t="shared" si="0"/>
        <v>77</v>
      </c>
      <c r="D47" s="2257">
        <v>77</v>
      </c>
      <c r="E47" s="154"/>
      <c r="F47" s="689"/>
      <c r="G47" s="723" t="s">
        <v>4338</v>
      </c>
      <c r="H47" s="349">
        <v>25</v>
      </c>
    </row>
    <row r="48" spans="1:8">
      <c r="A48" s="980">
        <v>21</v>
      </c>
      <c r="B48" s="872" t="s">
        <v>87</v>
      </c>
      <c r="C48" s="2256">
        <f t="shared" si="0"/>
        <v>2</v>
      </c>
      <c r="D48" s="2257">
        <v>2</v>
      </c>
      <c r="E48" s="154"/>
      <c r="F48" s="689"/>
      <c r="G48" s="723" t="s">
        <v>4338</v>
      </c>
      <c r="H48" s="349">
        <v>25</v>
      </c>
    </row>
    <row r="49" spans="1:8">
      <c r="A49" s="980">
        <v>22</v>
      </c>
      <c r="B49" s="626"/>
      <c r="C49" s="154">
        <f t="shared" ref="C49:C60" si="1">SUM(D49:F49)</f>
        <v>0</v>
      </c>
      <c r="D49" s="689"/>
      <c r="E49" s="154"/>
      <c r="F49" s="689"/>
      <c r="G49" s="723"/>
      <c r="H49" s="349"/>
    </row>
    <row r="50" spans="1:8">
      <c r="A50" s="980">
        <v>23</v>
      </c>
      <c r="B50" s="626"/>
      <c r="C50" s="154">
        <f t="shared" si="1"/>
        <v>0</v>
      </c>
      <c r="D50" s="689"/>
      <c r="E50" s="154"/>
      <c r="F50" s="689"/>
      <c r="G50" s="723"/>
      <c r="H50" s="349"/>
    </row>
    <row r="51" spans="1:8">
      <c r="A51" s="980">
        <v>24</v>
      </c>
      <c r="B51" s="626"/>
      <c r="C51" s="154">
        <f t="shared" si="1"/>
        <v>0</v>
      </c>
      <c r="D51" s="689"/>
      <c r="E51" s="154"/>
      <c r="F51" s="689"/>
      <c r="G51" s="723"/>
      <c r="H51" s="349"/>
    </row>
    <row r="52" spans="1:8">
      <c r="A52" s="980">
        <v>25</v>
      </c>
      <c r="B52" s="626"/>
      <c r="C52" s="154">
        <f t="shared" si="1"/>
        <v>0</v>
      </c>
      <c r="D52" s="689"/>
      <c r="E52" s="154"/>
      <c r="F52" s="689"/>
      <c r="G52" s="723"/>
      <c r="H52" s="349"/>
    </row>
    <row r="53" spans="1:8">
      <c r="A53" s="980">
        <v>26</v>
      </c>
      <c r="B53" s="626"/>
      <c r="C53" s="154">
        <f t="shared" si="1"/>
        <v>0</v>
      </c>
      <c r="D53" s="689"/>
      <c r="E53" s="154"/>
      <c r="F53" s="689"/>
      <c r="G53" s="723"/>
      <c r="H53" s="349"/>
    </row>
    <row r="54" spans="1:8">
      <c r="A54" s="980">
        <v>27</v>
      </c>
      <c r="B54" s="626"/>
      <c r="C54" s="154">
        <f t="shared" si="1"/>
        <v>0</v>
      </c>
      <c r="D54" s="689"/>
      <c r="E54" s="154"/>
      <c r="F54" s="689"/>
      <c r="G54" s="723"/>
      <c r="H54" s="349"/>
    </row>
    <row r="55" spans="1:8">
      <c r="A55" s="980">
        <v>28</v>
      </c>
      <c r="B55" s="626"/>
      <c r="C55" s="154">
        <f t="shared" si="1"/>
        <v>0</v>
      </c>
      <c r="D55" s="689"/>
      <c r="E55" s="154"/>
      <c r="F55" s="689"/>
      <c r="G55" s="723"/>
      <c r="H55" s="349"/>
    </row>
    <row r="56" spans="1:8">
      <c r="A56" s="980">
        <v>29</v>
      </c>
      <c r="B56" s="626"/>
      <c r="C56" s="154">
        <f t="shared" si="1"/>
        <v>0</v>
      </c>
      <c r="D56" s="689"/>
      <c r="E56" s="154"/>
      <c r="F56" s="689"/>
      <c r="G56" s="723"/>
      <c r="H56" s="349"/>
    </row>
    <row r="57" spans="1:8">
      <c r="A57" s="980">
        <v>30</v>
      </c>
      <c r="B57" s="626"/>
      <c r="C57" s="154">
        <f t="shared" si="1"/>
        <v>0</v>
      </c>
      <c r="D57" s="689"/>
      <c r="E57" s="154"/>
      <c r="F57" s="689"/>
      <c r="G57" s="723"/>
      <c r="H57" s="349"/>
    </row>
    <row r="58" spans="1:8">
      <c r="A58" s="980">
        <v>31</v>
      </c>
      <c r="B58" s="626"/>
      <c r="C58" s="154">
        <f t="shared" si="1"/>
        <v>0</v>
      </c>
      <c r="D58" s="689"/>
      <c r="E58" s="154"/>
      <c r="F58" s="689"/>
      <c r="G58" s="723"/>
      <c r="H58" s="349"/>
    </row>
    <row r="59" spans="1:8">
      <c r="A59" s="980">
        <v>32</v>
      </c>
      <c r="B59" s="626"/>
      <c r="C59" s="154">
        <f t="shared" si="1"/>
        <v>0</v>
      </c>
      <c r="D59" s="689"/>
      <c r="E59" s="154"/>
      <c r="F59" s="689"/>
      <c r="G59" s="723"/>
      <c r="H59" s="349"/>
    </row>
    <row r="60" spans="1:8">
      <c r="A60" s="980">
        <v>33</v>
      </c>
      <c r="B60" s="626"/>
      <c r="C60" s="154">
        <f t="shared" si="1"/>
        <v>0</v>
      </c>
      <c r="D60" s="689"/>
      <c r="E60" s="154"/>
      <c r="F60" s="689"/>
      <c r="G60" s="723"/>
      <c r="H60" s="349"/>
    </row>
    <row r="61" spans="1:8" ht="15.75" thickBot="1">
      <c r="A61" s="988">
        <v>34</v>
      </c>
      <c r="B61" s="949" t="s">
        <v>2078</v>
      </c>
      <c r="C61" s="876">
        <f>SUM(C45:C60)</f>
        <v>234</v>
      </c>
      <c r="D61" s="876">
        <f>SUM(D45:D60)</f>
        <v>234</v>
      </c>
      <c r="E61" s="876">
        <f>SUM(E45:E60)</f>
        <v>0</v>
      </c>
      <c r="F61" s="876">
        <f>SUM(F45:F60)</f>
        <v>0</v>
      </c>
      <c r="G61" s="1153"/>
      <c r="H61" s="351"/>
    </row>
    <row r="62" spans="1:8">
      <c r="A62" t="s">
        <v>1527</v>
      </c>
    </row>
    <row r="63" spans="1:8">
      <c r="A63" s="126" t="s">
        <v>2080</v>
      </c>
      <c r="B63" s="126"/>
      <c r="C63" s="126"/>
      <c r="D63" s="126"/>
      <c r="E63" s="126"/>
      <c r="F63" s="126"/>
      <c r="G63" s="126"/>
      <c r="H63" s="126"/>
    </row>
  </sheetData>
  <customSheetViews>
    <customSheetView guid="{2AF3F5E9-4F61-4561-B177-4F48CBC3D886}" scale="87" colorId="22" fitToPage="1">
      <pageMargins left="0.4" right="0.4" top="0.3" bottom="0.3" header="0.5" footer="0.5"/>
      <pageSetup scale="73" orientation="landscape" r:id="rId1"/>
      <headerFooter alignWithMargins="0"/>
    </customSheetView>
    <customSheetView guid="{D7BBBF77-F838-4AB2-B5F9-DD407B90DD55}" scale="87" colorId="22" fitToPage="1">
      <pageMargins left="0.4" right="0.4" top="0.3" bottom="0.3" header="0.5" footer="0.5"/>
      <pageSetup scale="73" orientation="landscape" r:id="rId2"/>
      <headerFooter alignWithMargins="0"/>
    </customSheetView>
    <customSheetView guid="{4C413893-8AAD-4C6B-9F27-B589EDCD884E}" scale="87" colorId="22" fitToPage="1">
      <selection activeCell="J30" sqref="J30"/>
      <pageMargins left="0.4" right="0.4" top="0.3" bottom="0.3" header="0.5" footer="0.5"/>
      <pageSetup scale="73" orientation="landscape" r:id="rId3"/>
      <headerFooter alignWithMargins="0"/>
    </customSheetView>
    <customSheetView guid="{A5549170-DBF5-42F1-9039-D999624B11D4}" scale="87" colorId="22" fitToPage="1">
      <selection activeCell="J30" sqref="J30"/>
      <pageMargins left="0.4" right="0.4" top="0.3" bottom="0.3" header="0.5" footer="0.5"/>
      <pageSetup scale="73" orientation="landscape" r:id="rId4"/>
      <headerFooter alignWithMargins="0"/>
    </customSheetView>
    <customSheetView guid="{A483E518-C1FA-4CA5-BC5D-12DF2516F4BA}" scale="87" colorId="22" fitToPage="1">
      <selection activeCell="R27" sqref="R27"/>
      <pageMargins left="0.4" right="0.4" top="0.3" bottom="0.3" header="0.5" footer="0.5"/>
      <pageSetup scale="73" orientation="landscape" r:id="rId5"/>
      <headerFooter alignWithMargins="0"/>
    </customSheetView>
    <customSheetView guid="{7F4D4B31-14C7-431F-8554-797D686306A3}" scale="87" colorId="22" fitToPage="1">
      <selection activeCell="R27" sqref="R27"/>
      <pageMargins left="0.4" right="0.4" top="0.3" bottom="0.3" header="0.5" footer="0.5"/>
      <pageSetup scale="73" orientation="landscape" r:id="rId6"/>
      <headerFooter alignWithMargins="0"/>
    </customSheetView>
  </customSheetViews>
  <phoneticPr fontId="83" type="noConversion"/>
  <pageMargins left="0.4" right="0.4" top="0.3" bottom="0.3" header="0.5" footer="0.5"/>
  <pageSetup scale="60" orientation="landscape" r:id="rId7"/>
  <headerFooter alignWithMargins="0"/>
  <customProperties>
    <customPr name="_pios_id" r:id="rId8"/>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260"/>
  <sheetViews>
    <sheetView workbookViewId="0"/>
  </sheetViews>
  <sheetFormatPr defaultColWidth="9.77734375" defaultRowHeight="15"/>
  <cols>
    <col min="1" max="1" width="4.77734375" customWidth="1"/>
    <col min="2" max="2" width="30.77734375" customWidth="1"/>
    <col min="3" max="3" width="7.77734375" customWidth="1"/>
    <col min="4" max="6" width="13.77734375" customWidth="1"/>
    <col min="7" max="7" width="10.77734375" customWidth="1"/>
    <col min="8" max="8" width="13.77734375" customWidth="1"/>
    <col min="10" max="11" width="13.77734375" customWidth="1"/>
  </cols>
  <sheetData>
    <row r="1" spans="1:11" ht="15.75" thickBot="1">
      <c r="A1" s="229" t="str">
        <f>'Data sheet'!A63</f>
        <v>Annual Report of New York American Water Company, Inc.  - Service Area 2                                                        Year Ended  December 31, 2018</v>
      </c>
      <c r="B1" s="229"/>
      <c r="C1" s="229"/>
      <c r="D1" s="229"/>
      <c r="E1" s="229"/>
      <c r="F1" s="229"/>
      <c r="G1" s="229"/>
      <c r="H1" s="229"/>
      <c r="I1" s="229"/>
      <c r="J1" s="229"/>
      <c r="K1" s="229"/>
    </row>
    <row r="2" spans="1:11">
      <c r="A2" s="137"/>
      <c r="B2" s="138"/>
      <c r="C2" s="138"/>
      <c r="D2" s="138"/>
      <c r="E2" s="138"/>
      <c r="F2" s="138"/>
      <c r="G2" s="138"/>
      <c r="H2" s="138"/>
      <c r="I2" s="138"/>
      <c r="J2" s="138"/>
      <c r="K2" s="139"/>
    </row>
    <row r="3" spans="1:11" ht="15.75">
      <c r="A3" s="125" t="s">
        <v>2081</v>
      </c>
      <c r="B3" s="93"/>
      <c r="C3" s="93"/>
      <c r="D3" s="93"/>
      <c r="E3" s="93"/>
      <c r="F3" s="93"/>
      <c r="G3" s="93"/>
      <c r="H3" s="93"/>
      <c r="I3" s="123"/>
      <c r="J3" s="123"/>
      <c r="K3" s="140"/>
    </row>
    <row r="4" spans="1:11">
      <c r="A4" s="95"/>
      <c r="B4" s="96"/>
      <c r="C4" s="96"/>
      <c r="D4" s="96"/>
      <c r="E4" s="96"/>
      <c r="F4" s="96"/>
      <c r="G4" s="96"/>
      <c r="H4" s="96"/>
      <c r="I4" s="96"/>
      <c r="J4" s="96"/>
      <c r="K4" s="97"/>
    </row>
    <row r="5" spans="1:11">
      <c r="A5" s="95"/>
      <c r="B5" s="96" t="s">
        <v>2082</v>
      </c>
      <c r="C5" s="96"/>
      <c r="D5" s="96"/>
      <c r="E5" s="96"/>
      <c r="F5" s="96"/>
      <c r="G5" s="96" t="s">
        <v>2083</v>
      </c>
      <c r="H5" s="96"/>
      <c r="I5" s="96"/>
      <c r="J5" s="96"/>
      <c r="K5" s="97"/>
    </row>
    <row r="6" spans="1:11">
      <c r="A6" s="95"/>
      <c r="B6" s="96" t="s">
        <v>2084</v>
      </c>
      <c r="C6" s="96"/>
      <c r="D6" s="96"/>
      <c r="E6" s="96"/>
      <c r="F6" s="96"/>
      <c r="G6" s="96" t="s">
        <v>2085</v>
      </c>
      <c r="H6" s="96"/>
      <c r="I6" s="96"/>
      <c r="J6" s="96"/>
      <c r="K6" s="97"/>
    </row>
    <row r="7" spans="1:11">
      <c r="A7" s="95"/>
      <c r="B7" s="96" t="s">
        <v>2086</v>
      </c>
      <c r="C7" s="96"/>
      <c r="D7" s="96"/>
      <c r="E7" s="96"/>
      <c r="F7" s="96"/>
      <c r="G7" s="96" t="s">
        <v>2087</v>
      </c>
      <c r="H7" s="96"/>
      <c r="I7" s="96"/>
      <c r="J7" s="96"/>
      <c r="K7" s="97"/>
    </row>
    <row r="8" spans="1:11">
      <c r="A8" s="95"/>
      <c r="B8" s="96"/>
      <c r="C8" s="96"/>
      <c r="D8" s="96"/>
      <c r="E8" s="96"/>
      <c r="F8" s="96"/>
      <c r="G8" s="96"/>
      <c r="H8" s="96"/>
      <c r="I8" s="96"/>
      <c r="J8" s="96"/>
      <c r="K8" s="97"/>
    </row>
    <row r="9" spans="1:11">
      <c r="A9" s="95"/>
      <c r="B9" s="96" t="s">
        <v>2088</v>
      </c>
      <c r="C9" s="96"/>
      <c r="D9" s="96"/>
      <c r="E9" s="96"/>
      <c r="F9" s="96"/>
      <c r="G9" s="96"/>
      <c r="H9" s="96"/>
      <c r="I9" s="96"/>
      <c r="J9" s="96"/>
      <c r="K9" s="97"/>
    </row>
    <row r="10" spans="1:11">
      <c r="A10" s="106"/>
      <c r="B10" s="107"/>
      <c r="C10" s="107"/>
      <c r="D10" s="107"/>
      <c r="E10" s="107"/>
      <c r="F10" s="107"/>
      <c r="G10" s="107"/>
      <c r="H10" s="107"/>
      <c r="I10" s="96"/>
      <c r="J10" s="96"/>
      <c r="K10" s="97"/>
    </row>
    <row r="11" spans="1:11">
      <c r="A11" s="95"/>
      <c r="B11" s="105"/>
      <c r="C11" s="96"/>
      <c r="D11" s="142" t="s">
        <v>2089</v>
      </c>
      <c r="E11" s="123"/>
      <c r="F11" s="123"/>
      <c r="G11" s="123"/>
      <c r="H11" s="124"/>
      <c r="I11" s="1816" t="s">
        <v>1981</v>
      </c>
      <c r="J11" s="740" t="s">
        <v>2079</v>
      </c>
      <c r="K11" s="545"/>
    </row>
    <row r="12" spans="1:11">
      <c r="A12" s="95"/>
      <c r="B12" s="115"/>
      <c r="C12" s="1818" t="s">
        <v>2090</v>
      </c>
      <c r="D12" s="740" t="s">
        <v>2091</v>
      </c>
      <c r="E12" s="544"/>
      <c r="F12" s="740" t="s">
        <v>2092</v>
      </c>
      <c r="G12" s="544"/>
      <c r="H12" s="1435"/>
      <c r="I12" s="1818" t="s">
        <v>2093</v>
      </c>
      <c r="J12" s="105"/>
      <c r="K12" s="97"/>
    </row>
    <row r="13" spans="1:11">
      <c r="A13" s="1817" t="s">
        <v>1122</v>
      </c>
      <c r="B13" s="115" t="s">
        <v>2694</v>
      </c>
      <c r="C13" s="1818" t="s">
        <v>2069</v>
      </c>
      <c r="D13" s="115" t="s">
        <v>1503</v>
      </c>
      <c r="E13" s="1818" t="s">
        <v>145</v>
      </c>
      <c r="F13" s="115" t="s">
        <v>1503</v>
      </c>
      <c r="G13" s="1819" t="s">
        <v>2094</v>
      </c>
      <c r="H13" s="1819" t="s">
        <v>145</v>
      </c>
      <c r="I13" s="1818" t="s">
        <v>2095</v>
      </c>
      <c r="J13" s="115" t="s">
        <v>1503</v>
      </c>
      <c r="K13" s="489" t="s">
        <v>145</v>
      </c>
    </row>
    <row r="14" spans="1:11">
      <c r="A14" s="1817" t="s">
        <v>1134</v>
      </c>
      <c r="B14" s="115"/>
      <c r="C14" s="1818"/>
      <c r="D14" s="115" t="s">
        <v>1505</v>
      </c>
      <c r="E14" s="1818" t="s">
        <v>1505</v>
      </c>
      <c r="F14" s="115" t="s">
        <v>1505</v>
      </c>
      <c r="G14" s="1819" t="s">
        <v>2096</v>
      </c>
      <c r="H14" s="1819" t="s">
        <v>1505</v>
      </c>
      <c r="I14" s="1818" t="s">
        <v>2097</v>
      </c>
      <c r="J14" s="115" t="s">
        <v>1505</v>
      </c>
      <c r="K14" s="489" t="s">
        <v>1505</v>
      </c>
    </row>
    <row r="15" spans="1:11">
      <c r="A15" s="106"/>
      <c r="B15" s="1187" t="s">
        <v>3281</v>
      </c>
      <c r="C15" s="1186" t="s">
        <v>3282</v>
      </c>
      <c r="D15" s="1187" t="s">
        <v>3283</v>
      </c>
      <c r="E15" s="1186" t="s">
        <v>3284</v>
      </c>
      <c r="F15" s="1187" t="s">
        <v>3429</v>
      </c>
      <c r="G15" s="1202" t="s">
        <v>3430</v>
      </c>
      <c r="H15" s="1202" t="s">
        <v>3431</v>
      </c>
      <c r="I15" s="1186" t="s">
        <v>3432</v>
      </c>
      <c r="J15" s="1187" t="s">
        <v>3433</v>
      </c>
      <c r="K15" s="485" t="s">
        <v>3434</v>
      </c>
    </row>
    <row r="16" spans="1:11">
      <c r="A16" s="1817">
        <v>1</v>
      </c>
      <c r="B16" s="105"/>
      <c r="C16" s="1628"/>
      <c r="D16" s="1645"/>
      <c r="E16" s="1645"/>
      <c r="F16" s="1436"/>
      <c r="G16" s="1437"/>
      <c r="H16" s="1438"/>
      <c r="I16" s="487"/>
      <c r="J16" s="1629"/>
      <c r="K16" s="1630"/>
    </row>
    <row r="17" spans="1:11" ht="15.75">
      <c r="A17" s="1817">
        <v>2</v>
      </c>
      <c r="B17" s="1632" t="s">
        <v>21</v>
      </c>
      <c r="C17" s="1628"/>
      <c r="D17" s="1645"/>
      <c r="E17" s="1645"/>
      <c r="F17" s="1436"/>
      <c r="G17" s="1437"/>
      <c r="H17" s="1438"/>
      <c r="I17" s="487"/>
      <c r="J17" s="1629" t="s">
        <v>3984</v>
      </c>
      <c r="K17" s="678" t="s">
        <v>3984</v>
      </c>
    </row>
    <row r="18" spans="1:11">
      <c r="A18" s="1817">
        <v>3</v>
      </c>
      <c r="B18" s="105" t="s">
        <v>100</v>
      </c>
      <c r="C18" s="1628" t="s">
        <v>101</v>
      </c>
      <c r="D18" s="1645">
        <v>40068</v>
      </c>
      <c r="E18" s="1645">
        <v>39993</v>
      </c>
      <c r="F18" s="1436"/>
      <c r="G18" s="1437"/>
      <c r="H18" s="1438"/>
      <c r="I18" s="487"/>
      <c r="J18" s="1629"/>
      <c r="K18" s="678"/>
    </row>
    <row r="19" spans="1:11">
      <c r="A19" s="1817">
        <v>4</v>
      </c>
      <c r="B19" s="105" t="s">
        <v>100</v>
      </c>
      <c r="C19" s="1631" t="s">
        <v>84</v>
      </c>
      <c r="D19" s="1645">
        <v>1485</v>
      </c>
      <c r="E19" s="1645">
        <v>2304</v>
      </c>
      <c r="F19" s="600"/>
      <c r="G19" s="1440"/>
      <c r="H19" s="684"/>
      <c r="I19" s="487"/>
      <c r="J19" s="1629"/>
      <c r="K19" s="678"/>
    </row>
    <row r="20" spans="1:11">
      <c r="A20" s="1817">
        <v>5</v>
      </c>
      <c r="B20" s="105" t="s">
        <v>100</v>
      </c>
      <c r="C20" s="1631" t="s">
        <v>85</v>
      </c>
      <c r="D20" s="1645">
        <v>2981</v>
      </c>
      <c r="E20" s="1645">
        <v>2503</v>
      </c>
      <c r="F20" s="600"/>
      <c r="G20" s="1440"/>
      <c r="H20" s="684"/>
      <c r="I20" s="487"/>
      <c r="J20" s="1629"/>
      <c r="K20" s="678"/>
    </row>
    <row r="21" spans="1:11">
      <c r="A21" s="1817">
        <v>6</v>
      </c>
      <c r="B21" s="105" t="s">
        <v>100</v>
      </c>
      <c r="C21" s="1631" t="s">
        <v>87</v>
      </c>
      <c r="D21" s="1645">
        <v>125</v>
      </c>
      <c r="E21" s="1645">
        <v>126</v>
      </c>
      <c r="F21" s="600"/>
      <c r="G21" s="1440"/>
      <c r="H21" s="684"/>
      <c r="I21" s="487"/>
      <c r="J21" s="1629"/>
      <c r="K21" s="678"/>
    </row>
    <row r="22" spans="1:11">
      <c r="A22" s="1817">
        <v>7</v>
      </c>
      <c r="B22" s="105" t="s">
        <v>100</v>
      </c>
      <c r="C22" s="1631" t="s">
        <v>88</v>
      </c>
      <c r="D22" s="1645">
        <v>382</v>
      </c>
      <c r="E22" s="1645">
        <v>388</v>
      </c>
      <c r="F22" s="600"/>
      <c r="G22" s="1440"/>
      <c r="H22" s="684"/>
      <c r="I22" s="487"/>
      <c r="J22" s="1629"/>
      <c r="K22" s="678"/>
    </row>
    <row r="23" spans="1:11">
      <c r="A23" s="1817">
        <v>8</v>
      </c>
      <c r="B23" s="105" t="s">
        <v>100</v>
      </c>
      <c r="C23" s="1631" t="s">
        <v>89</v>
      </c>
      <c r="D23" s="1645">
        <v>2</v>
      </c>
      <c r="E23" s="1645">
        <v>2</v>
      </c>
      <c r="F23" s="600"/>
      <c r="G23" s="1440"/>
      <c r="H23" s="684"/>
      <c r="I23" s="487"/>
      <c r="J23" s="1629"/>
      <c r="K23" s="678"/>
    </row>
    <row r="24" spans="1:11">
      <c r="A24" s="1817">
        <v>9</v>
      </c>
      <c r="B24" s="105" t="s">
        <v>102</v>
      </c>
      <c r="C24" s="1631" t="s">
        <v>90</v>
      </c>
      <c r="D24" s="1645">
        <v>3</v>
      </c>
      <c r="E24" s="1645">
        <v>3</v>
      </c>
      <c r="F24" s="600"/>
      <c r="G24" s="1440"/>
      <c r="H24" s="684"/>
      <c r="I24" s="487"/>
      <c r="J24" s="1629"/>
      <c r="K24" s="678"/>
    </row>
    <row r="25" spans="1:11">
      <c r="A25" s="1817">
        <v>10</v>
      </c>
      <c r="B25" s="105" t="s">
        <v>102</v>
      </c>
      <c r="C25" s="1631" t="s">
        <v>91</v>
      </c>
      <c r="D25" s="1645">
        <v>5</v>
      </c>
      <c r="E25" s="1645">
        <v>5</v>
      </c>
      <c r="F25" s="600"/>
      <c r="G25" s="1440"/>
      <c r="H25" s="684"/>
      <c r="I25" s="487"/>
      <c r="J25" s="1629"/>
      <c r="K25" s="678"/>
    </row>
    <row r="26" spans="1:11">
      <c r="A26" s="1817">
        <v>11</v>
      </c>
      <c r="B26" s="105" t="s">
        <v>4156</v>
      </c>
      <c r="C26" s="1631" t="s">
        <v>90</v>
      </c>
      <c r="D26" s="600">
        <v>6</v>
      </c>
      <c r="E26" s="600">
        <v>6</v>
      </c>
      <c r="F26" s="600"/>
      <c r="G26" s="1440"/>
      <c r="H26" s="684"/>
      <c r="I26" s="487"/>
      <c r="J26" s="1629"/>
      <c r="K26" s="678"/>
    </row>
    <row r="27" spans="1:11">
      <c r="A27" s="1817">
        <v>12</v>
      </c>
      <c r="B27" s="105" t="s">
        <v>4156</v>
      </c>
      <c r="C27" s="1631" t="s">
        <v>91</v>
      </c>
      <c r="D27" s="600">
        <v>12</v>
      </c>
      <c r="E27" s="600">
        <v>12</v>
      </c>
      <c r="F27" s="600"/>
      <c r="G27" s="1440"/>
      <c r="H27" s="684"/>
      <c r="I27" s="487"/>
      <c r="J27" s="1629"/>
      <c r="K27" s="678"/>
    </row>
    <row r="28" spans="1:11">
      <c r="A28" s="1817">
        <v>13</v>
      </c>
      <c r="B28" s="105"/>
      <c r="C28" s="1439"/>
      <c r="D28" s="600"/>
      <c r="E28" s="487"/>
      <c r="F28" s="600"/>
      <c r="G28" s="1440"/>
      <c r="H28" s="684"/>
      <c r="I28" s="487"/>
      <c r="J28" s="600"/>
      <c r="K28" s="488"/>
    </row>
    <row r="29" spans="1:11" ht="15.75">
      <c r="A29" s="1817">
        <v>14</v>
      </c>
      <c r="B29" s="1632" t="s">
        <v>4222</v>
      </c>
      <c r="C29" s="1439"/>
      <c r="D29" s="600"/>
      <c r="E29" s="487"/>
      <c r="F29" s="600"/>
      <c r="G29" s="1440"/>
      <c r="H29" s="684"/>
      <c r="I29" s="487"/>
      <c r="J29" s="600"/>
      <c r="K29" s="488"/>
    </row>
    <row r="30" spans="1:11">
      <c r="A30" s="1817">
        <v>15</v>
      </c>
      <c r="B30" s="105" t="s">
        <v>100</v>
      </c>
      <c r="C30" s="1628" t="s">
        <v>101</v>
      </c>
      <c r="D30" s="600">
        <v>4067</v>
      </c>
      <c r="E30" s="487">
        <v>4972</v>
      </c>
      <c r="F30" s="600"/>
      <c r="G30" s="1440"/>
      <c r="H30" s="684"/>
      <c r="I30" s="487"/>
      <c r="J30" s="600"/>
      <c r="K30" s="488"/>
    </row>
    <row r="31" spans="1:11">
      <c r="A31" s="1817">
        <v>16</v>
      </c>
      <c r="B31" s="105" t="s">
        <v>100</v>
      </c>
      <c r="C31" s="1631" t="s">
        <v>84</v>
      </c>
      <c r="D31" s="600">
        <v>23</v>
      </c>
      <c r="E31" s="487">
        <v>24</v>
      </c>
      <c r="F31" s="600"/>
      <c r="G31" s="1440"/>
      <c r="H31" s="684"/>
      <c r="I31" s="487"/>
      <c r="J31" s="600"/>
      <c r="K31" s="488"/>
    </row>
    <row r="32" spans="1:11">
      <c r="A32" s="1817">
        <v>17</v>
      </c>
      <c r="B32" s="105" t="s">
        <v>100</v>
      </c>
      <c r="C32" s="1631" t="s">
        <v>85</v>
      </c>
      <c r="D32" s="600">
        <v>174</v>
      </c>
      <c r="E32" s="487">
        <v>191</v>
      </c>
      <c r="F32" s="600"/>
      <c r="G32" s="1440"/>
      <c r="H32" s="684"/>
      <c r="I32" s="487"/>
      <c r="J32" s="600"/>
      <c r="K32" s="488"/>
    </row>
    <row r="33" spans="1:11">
      <c r="A33" s="1817">
        <v>18</v>
      </c>
      <c r="B33" s="105" t="s">
        <v>100</v>
      </c>
      <c r="C33" s="1631" t="s">
        <v>87</v>
      </c>
      <c r="D33" s="600">
        <v>34</v>
      </c>
      <c r="E33" s="600">
        <v>38</v>
      </c>
      <c r="F33" s="2258"/>
      <c r="G33" s="2259"/>
      <c r="H33" s="2258"/>
      <c r="I33" s="2260"/>
      <c r="J33" s="2261"/>
      <c r="K33" s="488"/>
    </row>
    <row r="34" spans="1:11">
      <c r="A34" s="1817">
        <v>19</v>
      </c>
      <c r="B34" s="105" t="s">
        <v>100</v>
      </c>
      <c r="C34" s="1631" t="s">
        <v>88</v>
      </c>
      <c r="D34" s="600">
        <v>38</v>
      </c>
      <c r="E34" s="487">
        <v>49</v>
      </c>
      <c r="F34" s="2261"/>
      <c r="G34" s="2259"/>
      <c r="H34" s="2258"/>
      <c r="I34" s="2260"/>
      <c r="J34" s="2261"/>
      <c r="K34" s="488"/>
    </row>
    <row r="35" spans="1:11">
      <c r="A35" s="1817">
        <v>20</v>
      </c>
      <c r="B35" s="105" t="s">
        <v>102</v>
      </c>
      <c r="C35" s="1631" t="s">
        <v>89</v>
      </c>
      <c r="D35" s="600">
        <v>2</v>
      </c>
      <c r="E35" s="487">
        <v>2</v>
      </c>
      <c r="F35" s="2261"/>
      <c r="G35" s="2259"/>
      <c r="H35" s="2258"/>
      <c r="I35" s="2260"/>
      <c r="J35" s="2261"/>
      <c r="K35" s="488"/>
    </row>
    <row r="36" spans="1:11">
      <c r="A36" s="1817">
        <v>21</v>
      </c>
      <c r="B36" s="105" t="s">
        <v>102</v>
      </c>
      <c r="C36" s="1631" t="s">
        <v>90</v>
      </c>
      <c r="D36" s="600">
        <v>5</v>
      </c>
      <c r="E36" s="487">
        <v>7</v>
      </c>
      <c r="F36" s="600"/>
      <c r="G36" s="1440"/>
      <c r="H36" s="684"/>
      <c r="I36" s="487"/>
      <c r="J36" s="600"/>
      <c r="K36" s="488"/>
    </row>
    <row r="37" spans="1:11">
      <c r="A37" s="1817">
        <v>22</v>
      </c>
      <c r="B37" s="105" t="s">
        <v>102</v>
      </c>
      <c r="C37" s="1631" t="s">
        <v>91</v>
      </c>
      <c r="D37" s="600">
        <v>2</v>
      </c>
      <c r="E37" s="487">
        <v>3</v>
      </c>
      <c r="F37" s="600"/>
      <c r="G37" s="1440"/>
      <c r="H37" s="684"/>
      <c r="I37" s="487"/>
      <c r="J37" s="600"/>
      <c r="K37" s="488"/>
    </row>
    <row r="38" spans="1:11">
      <c r="A38" s="1817">
        <v>23</v>
      </c>
      <c r="B38" s="105" t="s">
        <v>102</v>
      </c>
      <c r="C38" s="1631" t="s">
        <v>92</v>
      </c>
      <c r="D38" s="600">
        <v>0</v>
      </c>
      <c r="E38" s="487">
        <v>2</v>
      </c>
      <c r="F38" s="600"/>
      <c r="G38" s="1440"/>
      <c r="H38" s="684"/>
      <c r="I38" s="487"/>
      <c r="J38" s="600"/>
      <c r="K38" s="488"/>
    </row>
    <row r="39" spans="1:11">
      <c r="A39" s="1817">
        <v>24</v>
      </c>
      <c r="B39" s="105" t="s">
        <v>4352</v>
      </c>
      <c r="C39" s="1631" t="s">
        <v>91</v>
      </c>
      <c r="D39" s="600">
        <v>1</v>
      </c>
      <c r="E39" s="487">
        <v>1</v>
      </c>
      <c r="F39" s="600"/>
      <c r="G39" s="1440"/>
      <c r="H39" s="684"/>
      <c r="I39" s="487"/>
      <c r="J39" s="600"/>
      <c r="K39" s="488"/>
    </row>
    <row r="40" spans="1:11">
      <c r="A40" s="1817">
        <v>25</v>
      </c>
      <c r="B40" s="105" t="s">
        <v>4352</v>
      </c>
      <c r="C40" s="1631" t="s">
        <v>92</v>
      </c>
      <c r="D40" s="600">
        <v>2</v>
      </c>
      <c r="E40" s="487">
        <v>2</v>
      </c>
      <c r="F40" s="600"/>
      <c r="G40" s="1440"/>
      <c r="H40" s="684"/>
      <c r="I40" s="487"/>
      <c r="J40" s="600"/>
      <c r="K40" s="488"/>
    </row>
    <row r="41" spans="1:11">
      <c r="A41" s="1817">
        <v>26</v>
      </c>
      <c r="B41" s="105" t="s">
        <v>4353</v>
      </c>
      <c r="C41" s="1631" t="s">
        <v>91</v>
      </c>
      <c r="D41" s="600">
        <v>0</v>
      </c>
      <c r="E41" s="487">
        <v>0</v>
      </c>
      <c r="F41" s="600"/>
      <c r="G41" s="1440"/>
      <c r="H41" s="684"/>
      <c r="I41" s="487"/>
      <c r="J41" s="600"/>
      <c r="K41" s="488"/>
    </row>
    <row r="42" spans="1:11">
      <c r="A42" s="1817">
        <v>27</v>
      </c>
      <c r="B42" s="105"/>
      <c r="C42" s="1439"/>
      <c r="D42" s="600"/>
      <c r="E42" s="487"/>
      <c r="F42" s="600"/>
      <c r="G42" s="1440"/>
      <c r="H42" s="684"/>
      <c r="I42" s="487"/>
      <c r="J42" s="600"/>
      <c r="K42" s="488"/>
    </row>
    <row r="43" spans="1:11">
      <c r="A43" s="1817">
        <v>28</v>
      </c>
      <c r="B43" s="105"/>
      <c r="C43" s="1439"/>
      <c r="D43" s="600"/>
      <c r="E43" s="487"/>
      <c r="F43" s="600"/>
      <c r="G43" s="1440"/>
      <c r="H43" s="684"/>
      <c r="I43" s="487"/>
      <c r="J43" s="600"/>
      <c r="K43" s="488"/>
    </row>
    <row r="44" spans="1:11">
      <c r="A44" s="1817">
        <v>29</v>
      </c>
      <c r="B44" s="105"/>
      <c r="C44" s="1439"/>
      <c r="D44" s="600"/>
      <c r="E44" s="487"/>
      <c r="F44" s="600"/>
      <c r="G44" s="1440"/>
      <c r="H44" s="684"/>
      <c r="I44" s="487"/>
      <c r="J44" s="600"/>
      <c r="K44" s="488"/>
    </row>
    <row r="45" spans="1:11">
      <c r="A45" s="1817">
        <v>30</v>
      </c>
      <c r="B45" s="105"/>
      <c r="C45" s="1439"/>
      <c r="D45" s="600"/>
      <c r="E45" s="487"/>
      <c r="F45" s="600"/>
      <c r="G45" s="1440"/>
      <c r="H45" s="684"/>
      <c r="I45" s="487"/>
      <c r="J45" s="600"/>
      <c r="K45" s="488"/>
    </row>
    <row r="46" spans="1:11">
      <c r="A46" s="1817">
        <v>31</v>
      </c>
      <c r="B46" s="105"/>
      <c r="C46" s="1439"/>
      <c r="D46" s="600"/>
      <c r="E46" s="487"/>
      <c r="F46" s="600"/>
      <c r="G46" s="1440"/>
      <c r="H46" s="684"/>
      <c r="I46" s="487"/>
      <c r="J46" s="600"/>
      <c r="K46" s="488"/>
    </row>
    <row r="47" spans="1:11">
      <c r="A47" s="1817">
        <v>32</v>
      </c>
      <c r="B47" s="105"/>
      <c r="C47" s="1439"/>
      <c r="D47" s="600"/>
      <c r="E47" s="487"/>
      <c r="F47" s="600"/>
      <c r="G47" s="1440"/>
      <c r="H47" s="684"/>
      <c r="I47" s="487"/>
      <c r="J47" s="600"/>
      <c r="K47" s="488"/>
    </row>
    <row r="48" spans="1:11">
      <c r="A48" s="1817">
        <v>33</v>
      </c>
      <c r="B48" s="105"/>
      <c r="C48" s="1439"/>
      <c r="D48" s="600"/>
      <c r="E48" s="487"/>
      <c r="F48" s="600"/>
      <c r="G48" s="1440"/>
      <c r="H48" s="684"/>
      <c r="I48" s="487"/>
      <c r="J48" s="600"/>
      <c r="K48" s="488"/>
    </row>
    <row r="49" spans="1:11" ht="15.75" thickBot="1">
      <c r="A49" s="498">
        <v>34</v>
      </c>
      <c r="B49" s="121" t="s">
        <v>2078</v>
      </c>
      <c r="C49" s="1442"/>
      <c r="D49" s="883">
        <f>SUM(D16:D48)</f>
        <v>49417</v>
      </c>
      <c r="E49" s="883">
        <f>SUM(E16:E48)</f>
        <v>50633</v>
      </c>
      <c r="F49" s="883">
        <f>SUM(F16:F48)</f>
        <v>0</v>
      </c>
      <c r="G49" s="1442"/>
      <c r="H49" s="883">
        <f>SUM(H16:H48)</f>
        <v>0</v>
      </c>
      <c r="I49" s="883">
        <f>SUM(I16:I48)</f>
        <v>0</v>
      </c>
      <c r="J49" s="883">
        <f>SUM(J16:J48)</f>
        <v>0</v>
      </c>
      <c r="K49" s="884">
        <f>SUM(K16:K48)</f>
        <v>0</v>
      </c>
    </row>
    <row r="50" spans="1:11">
      <c r="A50" s="229"/>
      <c r="B50" s="229"/>
      <c r="C50" s="229"/>
      <c r="D50" s="229"/>
      <c r="E50" s="229"/>
      <c r="F50" s="229"/>
      <c r="G50" s="229"/>
      <c r="H50" s="229"/>
      <c r="I50" s="229"/>
      <c r="J50" s="229"/>
      <c r="K50" s="229" t="s">
        <v>1527</v>
      </c>
    </row>
    <row r="51" spans="1:11">
      <c r="A51" s="123" t="s">
        <v>2098</v>
      </c>
      <c r="B51" s="123"/>
      <c r="C51" s="123"/>
      <c r="D51" s="123"/>
      <c r="E51" s="123"/>
      <c r="F51" s="123"/>
      <c r="G51" s="123"/>
      <c r="H51" s="123"/>
      <c r="I51" s="123"/>
      <c r="J51" s="123"/>
      <c r="K51" s="123"/>
    </row>
    <row r="52" spans="1:11">
      <c r="A52" s="229"/>
      <c r="B52" s="229"/>
      <c r="C52" s="229"/>
      <c r="D52" s="229"/>
      <c r="E52" s="229"/>
      <c r="F52" s="229"/>
      <c r="G52" s="229"/>
      <c r="H52" s="229"/>
      <c r="I52" s="229"/>
      <c r="J52" s="229"/>
      <c r="K52" s="229"/>
    </row>
    <row r="53" spans="1:11">
      <c r="A53" s="229"/>
      <c r="B53" s="229"/>
      <c r="C53" s="229"/>
      <c r="D53" s="229"/>
      <c r="E53" s="229"/>
      <c r="F53" s="229"/>
      <c r="G53" s="229"/>
      <c r="H53" s="229"/>
      <c r="I53" s="229"/>
      <c r="J53" s="229"/>
      <c r="K53" s="229"/>
    </row>
    <row r="54" spans="1:11">
      <c r="A54" s="229"/>
      <c r="B54" s="229"/>
      <c r="C54" s="229"/>
      <c r="D54" s="229"/>
      <c r="E54" s="229"/>
      <c r="F54" s="229"/>
      <c r="G54" s="229"/>
      <c r="H54" s="229"/>
      <c r="I54" s="229"/>
      <c r="J54" s="229"/>
      <c r="K54" s="229"/>
    </row>
    <row r="55" spans="1:11">
      <c r="A55" s="229"/>
      <c r="B55" s="229"/>
      <c r="C55" s="229"/>
      <c r="D55" s="229"/>
      <c r="E55" s="229"/>
      <c r="F55" s="229"/>
      <c r="G55" s="229"/>
      <c r="H55" s="229"/>
      <c r="I55" s="229"/>
      <c r="J55" s="229"/>
      <c r="K55" s="229"/>
    </row>
    <row r="56" spans="1:11">
      <c r="A56" s="229"/>
      <c r="B56" s="229"/>
      <c r="C56" s="229"/>
      <c r="D56" s="229"/>
      <c r="E56" s="229"/>
      <c r="F56" s="229"/>
      <c r="G56" s="229"/>
      <c r="H56" s="229"/>
      <c r="I56" s="229"/>
      <c r="J56" s="229"/>
      <c r="K56" s="229"/>
    </row>
    <row r="57" spans="1:11">
      <c r="A57" s="229"/>
      <c r="B57" s="229"/>
      <c r="C57" s="229"/>
      <c r="D57" s="229"/>
      <c r="E57" s="229"/>
      <c r="F57" s="229"/>
      <c r="G57" s="229"/>
      <c r="H57" s="229"/>
      <c r="I57" s="229"/>
      <c r="J57" s="229"/>
      <c r="K57" s="229"/>
    </row>
    <row r="58" spans="1:11">
      <c r="A58" s="229"/>
      <c r="B58" s="229"/>
      <c r="C58" s="229"/>
      <c r="D58" s="229"/>
      <c r="E58" s="229"/>
      <c r="F58" s="229"/>
      <c r="G58" s="229"/>
      <c r="H58" s="229"/>
      <c r="I58" s="229"/>
      <c r="J58" s="229"/>
      <c r="K58" s="229"/>
    </row>
    <row r="59" spans="1:11">
      <c r="A59" s="229"/>
      <c r="B59" s="229"/>
      <c r="C59" s="229"/>
      <c r="D59" s="229"/>
      <c r="E59" s="229"/>
      <c r="F59" s="229"/>
      <c r="G59" s="229"/>
      <c r="H59" s="229"/>
      <c r="I59" s="229"/>
      <c r="J59" s="229"/>
      <c r="K59" s="229"/>
    </row>
    <row r="60" spans="1:11">
      <c r="A60" s="229"/>
      <c r="B60" s="229"/>
      <c r="C60" s="229"/>
      <c r="D60" s="229"/>
      <c r="E60" s="229"/>
      <c r="F60" s="229"/>
      <c r="G60" s="229"/>
      <c r="H60" s="229"/>
      <c r="I60" s="229"/>
      <c r="J60" s="229"/>
      <c r="K60" s="229"/>
    </row>
    <row r="61" spans="1:11">
      <c r="A61" s="229"/>
      <c r="B61" s="229"/>
      <c r="C61" s="229"/>
      <c r="D61" s="229"/>
      <c r="E61" s="229"/>
      <c r="F61" s="229"/>
      <c r="G61" s="229"/>
      <c r="H61" s="229"/>
      <c r="I61" s="229"/>
      <c r="J61" s="229"/>
      <c r="K61" s="229"/>
    </row>
    <row r="62" spans="1:11">
      <c r="A62" s="229"/>
      <c r="B62" s="229"/>
      <c r="C62" s="229"/>
      <c r="D62" s="229"/>
      <c r="E62" s="229"/>
      <c r="F62" s="229"/>
      <c r="G62" s="229"/>
      <c r="H62" s="229"/>
      <c r="I62" s="229"/>
      <c r="J62" s="229"/>
      <c r="K62" s="229"/>
    </row>
    <row r="63" spans="1:11">
      <c r="A63" s="229"/>
      <c r="B63" s="229"/>
      <c r="C63" s="229"/>
      <c r="D63" s="229"/>
      <c r="E63" s="229"/>
      <c r="F63" s="229"/>
      <c r="G63" s="229"/>
      <c r="H63" s="229"/>
      <c r="I63" s="229"/>
      <c r="J63" s="229"/>
      <c r="K63" s="229"/>
    </row>
    <row r="64" spans="1:11">
      <c r="A64" s="229"/>
      <c r="B64" s="229"/>
      <c r="C64" s="229"/>
      <c r="D64" s="229"/>
      <c r="E64" s="229"/>
      <c r="F64" s="229"/>
      <c r="G64" s="229"/>
      <c r="H64" s="229"/>
      <c r="I64" s="229"/>
      <c r="J64" s="229"/>
      <c r="K64" s="229"/>
    </row>
    <row r="65" spans="1:11">
      <c r="A65" s="229"/>
      <c r="B65" s="229"/>
      <c r="C65" s="229"/>
      <c r="D65" s="229"/>
      <c r="E65" s="229"/>
      <c r="F65" s="229"/>
      <c r="G65" s="229"/>
      <c r="H65" s="229"/>
      <c r="I65" s="229"/>
      <c r="J65" s="229"/>
      <c r="K65" s="229"/>
    </row>
    <row r="66" spans="1:11">
      <c r="A66" s="229"/>
      <c r="B66" s="229"/>
      <c r="C66" s="229"/>
      <c r="D66" s="229"/>
      <c r="E66" s="229"/>
      <c r="F66" s="229"/>
      <c r="G66" s="229"/>
      <c r="H66" s="229"/>
      <c r="I66" s="229"/>
      <c r="J66" s="229"/>
      <c r="K66" s="229"/>
    </row>
    <row r="67" spans="1:11">
      <c r="A67" s="229"/>
      <c r="B67" s="229"/>
      <c r="C67" s="229"/>
      <c r="D67" s="229"/>
      <c r="E67" s="229"/>
      <c r="F67" s="229"/>
      <c r="G67" s="229"/>
      <c r="H67" s="229"/>
      <c r="I67" s="229"/>
      <c r="J67" s="229"/>
      <c r="K67" s="229"/>
    </row>
    <row r="68" spans="1:11">
      <c r="A68" s="229"/>
      <c r="B68" s="229"/>
      <c r="C68" s="229"/>
      <c r="D68" s="229"/>
      <c r="E68" s="229"/>
      <c r="F68" s="229"/>
      <c r="G68" s="229"/>
      <c r="H68" s="229"/>
      <c r="I68" s="229"/>
      <c r="J68" s="229"/>
      <c r="K68" s="229"/>
    </row>
    <row r="69" spans="1:11">
      <c r="A69" s="229"/>
      <c r="B69" s="229"/>
      <c r="C69" s="229"/>
      <c r="D69" s="229"/>
      <c r="E69" s="229"/>
      <c r="F69" s="229"/>
      <c r="G69" s="229"/>
      <c r="H69" s="229"/>
      <c r="I69" s="229"/>
      <c r="J69" s="229"/>
      <c r="K69" s="229"/>
    </row>
    <row r="70" spans="1:11">
      <c r="A70" s="229"/>
      <c r="B70" s="229"/>
      <c r="C70" s="229"/>
      <c r="D70" s="229"/>
      <c r="E70" s="229"/>
      <c r="F70" s="229"/>
      <c r="G70" s="229"/>
      <c r="H70" s="229"/>
      <c r="I70" s="229"/>
      <c r="J70" s="229"/>
      <c r="K70" s="229"/>
    </row>
    <row r="71" spans="1:11">
      <c r="A71" s="229"/>
      <c r="B71" s="229"/>
      <c r="C71" s="229"/>
      <c r="D71" s="229"/>
      <c r="E71" s="229"/>
      <c r="F71" s="229"/>
      <c r="G71" s="229"/>
      <c r="H71" s="229"/>
      <c r="I71" s="229"/>
      <c r="J71" s="229"/>
      <c r="K71" s="229"/>
    </row>
    <row r="72" spans="1:11">
      <c r="A72" s="229"/>
      <c r="B72" s="229"/>
      <c r="C72" s="229"/>
      <c r="D72" s="229"/>
      <c r="E72" s="229"/>
      <c r="F72" s="229"/>
      <c r="G72" s="229"/>
      <c r="H72" s="229"/>
      <c r="I72" s="229"/>
      <c r="J72" s="229"/>
      <c r="K72" s="229"/>
    </row>
    <row r="73" spans="1:11">
      <c r="A73" s="229"/>
      <c r="B73" s="229"/>
      <c r="C73" s="229"/>
      <c r="D73" s="229"/>
      <c r="E73" s="229"/>
      <c r="F73" s="229"/>
      <c r="G73" s="229"/>
      <c r="H73" s="229"/>
      <c r="I73" s="229"/>
      <c r="J73" s="229"/>
      <c r="K73" s="229"/>
    </row>
    <row r="74" spans="1:11">
      <c r="A74" s="229"/>
      <c r="B74" s="229"/>
      <c r="C74" s="229"/>
      <c r="D74" s="229"/>
      <c r="E74" s="229"/>
      <c r="F74" s="229"/>
      <c r="G74" s="229"/>
      <c r="H74" s="229"/>
      <c r="I74" s="229"/>
      <c r="J74" s="229"/>
      <c r="K74" s="229"/>
    </row>
    <row r="75" spans="1:11">
      <c r="A75" s="229"/>
      <c r="B75" s="229"/>
      <c r="C75" s="229"/>
      <c r="D75" s="229"/>
      <c r="E75" s="229"/>
      <c r="F75" s="229"/>
      <c r="G75" s="229"/>
      <c r="H75" s="229"/>
      <c r="I75" s="229"/>
      <c r="J75" s="229"/>
      <c r="K75" s="229"/>
    </row>
    <row r="76" spans="1:11">
      <c r="A76" s="229"/>
      <c r="B76" s="229"/>
      <c r="C76" s="229"/>
      <c r="D76" s="229"/>
      <c r="E76" s="229"/>
      <c r="F76" s="229"/>
      <c r="G76" s="229"/>
      <c r="H76" s="229"/>
      <c r="I76" s="229"/>
      <c r="J76" s="229"/>
      <c r="K76" s="229"/>
    </row>
    <row r="77" spans="1:11">
      <c r="A77" s="229"/>
      <c r="B77" s="229"/>
      <c r="C77" s="229"/>
      <c r="D77" s="229"/>
      <c r="E77" s="229"/>
      <c r="F77" s="229"/>
      <c r="G77" s="229"/>
      <c r="H77" s="229"/>
      <c r="I77" s="229"/>
      <c r="J77" s="229"/>
      <c r="K77" s="229"/>
    </row>
    <row r="78" spans="1:11">
      <c r="A78" s="229"/>
      <c r="B78" s="229"/>
      <c r="C78" s="229"/>
      <c r="D78" s="229"/>
      <c r="E78" s="229"/>
      <c r="F78" s="229"/>
      <c r="G78" s="229"/>
      <c r="H78" s="229"/>
      <c r="I78" s="229"/>
      <c r="J78" s="229"/>
      <c r="K78" s="229"/>
    </row>
    <row r="79" spans="1:11">
      <c r="A79" s="229"/>
      <c r="B79" s="229"/>
      <c r="C79" s="229"/>
      <c r="D79" s="229"/>
      <c r="E79" s="229"/>
      <c r="F79" s="229"/>
      <c r="G79" s="229"/>
      <c r="H79" s="229"/>
      <c r="I79" s="229"/>
      <c r="J79" s="229"/>
      <c r="K79" s="229"/>
    </row>
    <row r="80" spans="1:11">
      <c r="A80" s="229"/>
      <c r="B80" s="229"/>
      <c r="C80" s="229"/>
      <c r="D80" s="229"/>
      <c r="E80" s="229"/>
      <c r="F80" s="229"/>
      <c r="G80" s="229"/>
      <c r="H80" s="229"/>
      <c r="I80" s="229"/>
      <c r="J80" s="229"/>
      <c r="K80" s="229"/>
    </row>
    <row r="81" spans="1:11">
      <c r="A81" s="229"/>
      <c r="B81" s="229"/>
      <c r="C81" s="229"/>
      <c r="D81" s="229"/>
      <c r="E81" s="229"/>
      <c r="F81" s="229"/>
      <c r="G81" s="229"/>
      <c r="H81" s="229"/>
      <c r="I81" s="229"/>
      <c r="J81" s="229"/>
      <c r="K81" s="229"/>
    </row>
    <row r="82" spans="1:11">
      <c r="A82" s="229"/>
      <c r="B82" s="229"/>
      <c r="C82" s="229"/>
      <c r="D82" s="229"/>
      <c r="E82" s="229"/>
      <c r="F82" s="229"/>
      <c r="G82" s="229"/>
      <c r="H82" s="229"/>
      <c r="I82" s="229"/>
      <c r="J82" s="229"/>
      <c r="K82" s="229"/>
    </row>
    <row r="83" spans="1:11">
      <c r="A83" s="229"/>
      <c r="B83" s="229"/>
      <c r="C83" s="229"/>
      <c r="D83" s="229"/>
      <c r="E83" s="229"/>
      <c r="F83" s="229"/>
      <c r="G83" s="229"/>
      <c r="H83" s="229"/>
      <c r="I83" s="229"/>
      <c r="J83" s="229"/>
      <c r="K83" s="229"/>
    </row>
    <row r="84" spans="1:11">
      <c r="A84" s="229"/>
      <c r="B84" s="229"/>
      <c r="C84" s="229"/>
      <c r="D84" s="229"/>
      <c r="E84" s="229"/>
      <c r="F84" s="229"/>
      <c r="G84" s="229"/>
      <c r="H84" s="229"/>
      <c r="I84" s="229"/>
      <c r="J84" s="229"/>
      <c r="K84" s="229"/>
    </row>
    <row r="85" spans="1:11">
      <c r="A85" s="229"/>
      <c r="B85" s="229"/>
      <c r="C85" s="229"/>
      <c r="D85" s="229"/>
      <c r="E85" s="229"/>
      <c r="F85" s="229"/>
      <c r="G85" s="229"/>
      <c r="H85" s="229"/>
      <c r="I85" s="229"/>
      <c r="J85" s="229"/>
      <c r="K85" s="229"/>
    </row>
    <row r="86" spans="1:11">
      <c r="A86" s="229"/>
      <c r="B86" s="229"/>
      <c r="C86" s="229"/>
      <c r="D86" s="229"/>
      <c r="E86" s="229"/>
      <c r="F86" s="229"/>
      <c r="G86" s="229"/>
      <c r="H86" s="229"/>
      <c r="I86" s="229"/>
      <c r="J86" s="229"/>
      <c r="K86" s="229"/>
    </row>
    <row r="87" spans="1:11">
      <c r="A87" s="229"/>
      <c r="B87" s="229"/>
      <c r="C87" s="229"/>
      <c r="D87" s="229"/>
      <c r="E87" s="229"/>
      <c r="F87" s="229"/>
      <c r="G87" s="229"/>
      <c r="H87" s="229"/>
      <c r="I87" s="229"/>
      <c r="J87" s="229"/>
      <c r="K87" s="229"/>
    </row>
    <row r="88" spans="1:11">
      <c r="A88" s="229"/>
      <c r="B88" s="229"/>
      <c r="C88" s="229"/>
      <c r="D88" s="229"/>
      <c r="E88" s="229"/>
      <c r="F88" s="229"/>
      <c r="G88" s="229"/>
      <c r="H88" s="229"/>
      <c r="I88" s="229"/>
      <c r="J88" s="229"/>
      <c r="K88" s="229"/>
    </row>
    <row r="89" spans="1:11">
      <c r="A89" s="229"/>
      <c r="B89" s="229"/>
      <c r="C89" s="229"/>
      <c r="D89" s="229"/>
      <c r="E89" s="229"/>
      <c r="F89" s="229"/>
      <c r="G89" s="229"/>
      <c r="H89" s="229"/>
      <c r="I89" s="229"/>
      <c r="J89" s="229"/>
      <c r="K89" s="229"/>
    </row>
    <row r="90" spans="1:11">
      <c r="A90" s="229"/>
      <c r="B90" s="229"/>
      <c r="C90" s="229"/>
      <c r="D90" s="229"/>
      <c r="E90" s="229"/>
      <c r="F90" s="229"/>
      <c r="G90" s="229"/>
      <c r="H90" s="229"/>
      <c r="I90" s="229"/>
      <c r="J90" s="229"/>
      <c r="K90" s="229"/>
    </row>
    <row r="91" spans="1:11">
      <c r="A91" s="229"/>
      <c r="B91" s="229"/>
      <c r="C91" s="229"/>
      <c r="D91" s="229"/>
      <c r="E91" s="229"/>
      <c r="F91" s="229"/>
      <c r="G91" s="229"/>
      <c r="H91" s="229"/>
      <c r="I91" s="229"/>
      <c r="J91" s="229"/>
      <c r="K91" s="229"/>
    </row>
    <row r="92" spans="1:11">
      <c r="A92" s="229"/>
      <c r="B92" s="229"/>
      <c r="C92" s="229"/>
      <c r="D92" s="229"/>
      <c r="E92" s="229"/>
      <c r="F92" s="229"/>
      <c r="G92" s="229"/>
      <c r="H92" s="229"/>
      <c r="I92" s="229"/>
      <c r="J92" s="229"/>
      <c r="K92" s="229"/>
    </row>
    <row r="93" spans="1:11">
      <c r="A93" s="229"/>
      <c r="B93" s="229"/>
      <c r="C93" s="229"/>
      <c r="D93" s="229"/>
      <c r="E93" s="229"/>
      <c r="F93" s="229"/>
      <c r="G93" s="229"/>
      <c r="H93" s="229"/>
      <c r="I93" s="229"/>
      <c r="J93" s="229"/>
      <c r="K93" s="229"/>
    </row>
    <row r="94" spans="1:11">
      <c r="A94" s="229"/>
      <c r="B94" s="229"/>
      <c r="C94" s="229"/>
      <c r="D94" s="229"/>
      <c r="E94" s="229"/>
      <c r="F94" s="229"/>
      <c r="G94" s="229"/>
      <c r="H94" s="229"/>
      <c r="I94" s="229"/>
      <c r="J94" s="229"/>
      <c r="K94" s="229"/>
    </row>
    <row r="95" spans="1:11">
      <c r="A95" s="229"/>
      <c r="B95" s="229"/>
      <c r="C95" s="229"/>
      <c r="D95" s="229"/>
      <c r="E95" s="229"/>
      <c r="F95" s="229"/>
      <c r="G95" s="229"/>
      <c r="H95" s="229"/>
      <c r="I95" s="229"/>
      <c r="J95" s="229"/>
      <c r="K95" s="229"/>
    </row>
    <row r="96" spans="1:11">
      <c r="A96" s="229"/>
      <c r="B96" s="229"/>
      <c r="C96" s="229"/>
      <c r="D96" s="229"/>
      <c r="E96" s="229"/>
      <c r="F96" s="229"/>
      <c r="G96" s="229"/>
      <c r="H96" s="229"/>
      <c r="I96" s="229"/>
      <c r="J96" s="229"/>
      <c r="K96" s="229"/>
    </row>
    <row r="97" spans="1:11">
      <c r="A97" s="229"/>
      <c r="B97" s="229"/>
      <c r="C97" s="229"/>
      <c r="D97" s="229"/>
      <c r="E97" s="229"/>
      <c r="F97" s="229"/>
      <c r="G97" s="229"/>
      <c r="H97" s="229"/>
      <c r="I97" s="229"/>
      <c r="J97" s="229"/>
      <c r="K97" s="229"/>
    </row>
    <row r="98" spans="1:11">
      <c r="A98" s="229"/>
      <c r="B98" s="229"/>
      <c r="C98" s="229"/>
      <c r="D98" s="229"/>
      <c r="E98" s="229"/>
      <c r="F98" s="229"/>
      <c r="G98" s="229"/>
      <c r="H98" s="229"/>
      <c r="I98" s="229"/>
      <c r="J98" s="229"/>
      <c r="K98" s="229"/>
    </row>
    <row r="99" spans="1:11">
      <c r="A99" s="229"/>
      <c r="B99" s="229"/>
      <c r="C99" s="229"/>
      <c r="D99" s="229"/>
      <c r="E99" s="229"/>
      <c r="F99" s="229"/>
      <c r="G99" s="229"/>
      <c r="H99" s="229"/>
      <c r="I99" s="229"/>
      <c r="J99" s="229"/>
      <c r="K99" s="229"/>
    </row>
    <row r="100" spans="1:11">
      <c r="A100" s="229"/>
      <c r="B100" s="229"/>
      <c r="C100" s="229"/>
      <c r="D100" s="229"/>
      <c r="E100" s="229"/>
      <c r="F100" s="229"/>
      <c r="G100" s="229"/>
      <c r="H100" s="229"/>
      <c r="I100" s="229"/>
      <c r="J100" s="229"/>
      <c r="K100" s="229"/>
    </row>
    <row r="101" spans="1:11">
      <c r="A101" s="229"/>
      <c r="B101" s="229"/>
      <c r="C101" s="229"/>
      <c r="D101" s="229"/>
      <c r="E101" s="229"/>
      <c r="F101" s="229"/>
      <c r="G101" s="229"/>
      <c r="H101" s="229"/>
      <c r="I101" s="229"/>
      <c r="J101" s="229"/>
      <c r="K101" s="229"/>
    </row>
    <row r="102" spans="1:11">
      <c r="A102" s="229"/>
      <c r="B102" s="229"/>
      <c r="C102" s="229"/>
      <c r="D102" s="229"/>
      <c r="E102" s="229"/>
      <c r="F102" s="229"/>
      <c r="G102" s="229"/>
      <c r="H102" s="229"/>
      <c r="I102" s="229"/>
      <c r="J102" s="229"/>
      <c r="K102" s="229"/>
    </row>
    <row r="103" spans="1:11">
      <c r="A103" s="229"/>
      <c r="B103" s="229"/>
      <c r="C103" s="229"/>
      <c r="D103" s="229"/>
      <c r="E103" s="229"/>
      <c r="F103" s="229"/>
      <c r="G103" s="229"/>
      <c r="H103" s="229"/>
      <c r="I103" s="229"/>
      <c r="J103" s="229"/>
      <c r="K103" s="229"/>
    </row>
    <row r="104" spans="1:11">
      <c r="A104" s="229"/>
      <c r="B104" s="229"/>
      <c r="C104" s="229"/>
      <c r="D104" s="229"/>
      <c r="E104" s="229"/>
      <c r="F104" s="229"/>
      <c r="G104" s="229"/>
      <c r="H104" s="229"/>
      <c r="I104" s="229"/>
      <c r="J104" s="229"/>
      <c r="K104" s="229"/>
    </row>
    <row r="105" spans="1:11">
      <c r="A105" s="229"/>
      <c r="B105" s="229"/>
      <c r="C105" s="229"/>
      <c r="D105" s="229"/>
      <c r="E105" s="229"/>
      <c r="F105" s="229"/>
      <c r="G105" s="229"/>
      <c r="H105" s="229"/>
      <c r="I105" s="229"/>
      <c r="J105" s="229"/>
      <c r="K105" s="229"/>
    </row>
    <row r="106" spans="1:11">
      <c r="A106" s="229"/>
      <c r="B106" s="229"/>
      <c r="C106" s="229"/>
      <c r="D106" s="229"/>
      <c r="E106" s="229"/>
      <c r="F106" s="229"/>
      <c r="G106" s="229"/>
      <c r="H106" s="229"/>
      <c r="I106" s="229"/>
      <c r="J106" s="229"/>
      <c r="K106" s="229"/>
    </row>
    <row r="107" spans="1:11">
      <c r="A107" s="229"/>
      <c r="B107" s="229"/>
      <c r="C107" s="229"/>
      <c r="D107" s="229"/>
      <c r="E107" s="229"/>
      <c r="F107" s="229"/>
      <c r="G107" s="229"/>
      <c r="H107" s="229"/>
      <c r="I107" s="229"/>
      <c r="J107" s="229"/>
      <c r="K107" s="229"/>
    </row>
    <row r="108" spans="1:11">
      <c r="A108" s="229"/>
      <c r="B108" s="229"/>
      <c r="C108" s="229"/>
      <c r="D108" s="229"/>
      <c r="E108" s="229"/>
      <c r="F108" s="229"/>
      <c r="G108" s="229"/>
      <c r="H108" s="229"/>
      <c r="I108" s="229"/>
      <c r="J108" s="229"/>
      <c r="K108" s="229"/>
    </row>
    <row r="109" spans="1:11">
      <c r="A109" s="229"/>
      <c r="B109" s="229"/>
      <c r="C109" s="229"/>
      <c r="D109" s="229"/>
      <c r="E109" s="229"/>
      <c r="F109" s="229"/>
      <c r="G109" s="229"/>
      <c r="H109" s="229"/>
      <c r="I109" s="229"/>
      <c r="J109" s="229"/>
      <c r="K109" s="229"/>
    </row>
    <row r="110" spans="1:11">
      <c r="A110" s="229"/>
      <c r="B110" s="229"/>
      <c r="C110" s="229"/>
      <c r="D110" s="229"/>
      <c r="E110" s="229"/>
      <c r="F110" s="229"/>
      <c r="G110" s="229"/>
      <c r="H110" s="229"/>
      <c r="I110" s="229"/>
      <c r="J110" s="229"/>
      <c r="K110" s="229"/>
    </row>
    <row r="111" spans="1:11">
      <c r="A111" s="229"/>
      <c r="B111" s="229"/>
      <c r="C111" s="229"/>
      <c r="D111" s="229"/>
      <c r="E111" s="229"/>
      <c r="F111" s="229"/>
      <c r="G111" s="229"/>
      <c r="H111" s="229"/>
      <c r="I111" s="229"/>
      <c r="J111" s="229"/>
      <c r="K111" s="229"/>
    </row>
    <row r="112" spans="1:11">
      <c r="A112" s="229"/>
      <c r="B112" s="229"/>
      <c r="C112" s="229"/>
      <c r="D112" s="229"/>
      <c r="E112" s="229"/>
      <c r="F112" s="229"/>
      <c r="G112" s="229"/>
      <c r="H112" s="229"/>
      <c r="I112" s="229"/>
      <c r="J112" s="229"/>
      <c r="K112" s="229"/>
    </row>
    <row r="113" spans="1:11">
      <c r="A113" s="229"/>
      <c r="B113" s="229"/>
      <c r="C113" s="229"/>
      <c r="D113" s="229"/>
      <c r="E113" s="229"/>
      <c r="F113" s="229"/>
      <c r="G113" s="229"/>
      <c r="H113" s="229"/>
      <c r="I113" s="229"/>
      <c r="J113" s="229"/>
      <c r="K113" s="229"/>
    </row>
    <row r="114" spans="1:11">
      <c r="A114" s="229"/>
      <c r="B114" s="229"/>
      <c r="C114" s="229"/>
      <c r="D114" s="229"/>
      <c r="E114" s="229"/>
      <c r="F114" s="229"/>
      <c r="G114" s="229"/>
      <c r="H114" s="229"/>
      <c r="I114" s="229"/>
      <c r="J114" s="229"/>
      <c r="K114" s="229"/>
    </row>
    <row r="115" spans="1:11">
      <c r="A115" s="229"/>
      <c r="B115" s="229"/>
      <c r="C115" s="229"/>
      <c r="D115" s="229"/>
      <c r="E115" s="229"/>
      <c r="F115" s="229"/>
      <c r="G115" s="229"/>
      <c r="H115" s="229"/>
      <c r="I115" s="229"/>
      <c r="J115" s="229"/>
      <c r="K115" s="229"/>
    </row>
    <row r="116" spans="1:11">
      <c r="A116" s="229"/>
      <c r="B116" s="229"/>
      <c r="C116" s="229"/>
      <c r="D116" s="229"/>
      <c r="E116" s="229"/>
      <c r="F116" s="229"/>
      <c r="G116" s="229"/>
      <c r="H116" s="229"/>
      <c r="I116" s="229"/>
      <c r="J116" s="229"/>
      <c r="K116" s="229"/>
    </row>
    <row r="117" spans="1:11">
      <c r="A117" s="229"/>
      <c r="B117" s="229"/>
      <c r="C117" s="229"/>
      <c r="D117" s="229"/>
      <c r="E117" s="229"/>
      <c r="F117" s="229"/>
      <c r="G117" s="229"/>
      <c r="H117" s="229"/>
      <c r="I117" s="229"/>
      <c r="J117" s="229"/>
      <c r="K117" s="229"/>
    </row>
    <row r="118" spans="1:11">
      <c r="A118" s="229"/>
      <c r="B118" s="229"/>
      <c r="C118" s="229"/>
      <c r="D118" s="229"/>
      <c r="E118" s="229"/>
      <c r="F118" s="229"/>
      <c r="G118" s="229"/>
      <c r="H118" s="229"/>
      <c r="I118" s="229"/>
      <c r="J118" s="229"/>
      <c r="K118" s="229"/>
    </row>
    <row r="119" spans="1:11">
      <c r="A119" s="229"/>
      <c r="B119" s="229"/>
      <c r="C119" s="229"/>
      <c r="D119" s="229"/>
      <c r="E119" s="229"/>
      <c r="F119" s="229"/>
      <c r="G119" s="229"/>
      <c r="H119" s="229"/>
      <c r="I119" s="229"/>
      <c r="J119" s="229"/>
      <c r="K119" s="229"/>
    </row>
    <row r="120" spans="1:11">
      <c r="A120" s="229"/>
      <c r="B120" s="229"/>
      <c r="C120" s="229"/>
      <c r="D120" s="229"/>
      <c r="E120" s="229"/>
      <c r="F120" s="229"/>
      <c r="G120" s="229"/>
      <c r="H120" s="229"/>
      <c r="I120" s="229"/>
      <c r="J120" s="229"/>
      <c r="K120" s="229"/>
    </row>
    <row r="121" spans="1:11">
      <c r="A121" s="229"/>
      <c r="B121" s="229"/>
      <c r="C121" s="229"/>
      <c r="D121" s="229"/>
      <c r="E121" s="229"/>
      <c r="F121" s="229"/>
      <c r="G121" s="229"/>
      <c r="H121" s="229"/>
      <c r="I121" s="229"/>
      <c r="J121" s="229"/>
      <c r="K121" s="229"/>
    </row>
    <row r="122" spans="1:11">
      <c r="A122" s="229"/>
      <c r="B122" s="229"/>
      <c r="C122" s="229"/>
      <c r="D122" s="229"/>
      <c r="E122" s="229"/>
      <c r="F122" s="229"/>
      <c r="G122" s="229"/>
      <c r="H122" s="229"/>
      <c r="I122" s="229"/>
      <c r="J122" s="229"/>
      <c r="K122" s="229"/>
    </row>
    <row r="123" spans="1:11">
      <c r="A123" s="229"/>
      <c r="B123" s="229"/>
      <c r="C123" s="229"/>
      <c r="D123" s="229"/>
      <c r="E123" s="229"/>
      <c r="F123" s="229"/>
      <c r="G123" s="229"/>
      <c r="H123" s="229"/>
      <c r="I123" s="229"/>
      <c r="J123" s="229"/>
      <c r="K123" s="229"/>
    </row>
    <row r="124" spans="1:11">
      <c r="A124" s="229"/>
      <c r="B124" s="229"/>
      <c r="C124" s="229"/>
      <c r="D124" s="229"/>
      <c r="E124" s="229"/>
      <c r="F124" s="229"/>
      <c r="G124" s="229"/>
      <c r="H124" s="229"/>
      <c r="I124" s="229"/>
      <c r="J124" s="229"/>
      <c r="K124" s="229"/>
    </row>
    <row r="125" spans="1:11">
      <c r="A125" s="229"/>
      <c r="B125" s="229"/>
      <c r="C125" s="229"/>
      <c r="D125" s="229"/>
      <c r="E125" s="229"/>
      <c r="F125" s="229"/>
      <c r="G125" s="229"/>
      <c r="H125" s="229"/>
      <c r="I125" s="229"/>
      <c r="J125" s="229"/>
      <c r="K125" s="229"/>
    </row>
    <row r="126" spans="1:11">
      <c r="A126" s="229"/>
      <c r="B126" s="229"/>
      <c r="C126" s="229"/>
      <c r="D126" s="229"/>
      <c r="E126" s="229"/>
      <c r="F126" s="229"/>
      <c r="G126" s="229"/>
      <c r="H126" s="229"/>
      <c r="I126" s="229"/>
      <c r="J126" s="229"/>
      <c r="K126" s="229"/>
    </row>
    <row r="127" spans="1:11">
      <c r="A127" s="229"/>
      <c r="B127" s="229"/>
      <c r="C127" s="229"/>
      <c r="D127" s="229"/>
      <c r="E127" s="229"/>
      <c r="F127" s="229"/>
      <c r="G127" s="229"/>
      <c r="H127" s="229"/>
      <c r="I127" s="229"/>
      <c r="J127" s="229"/>
      <c r="K127" s="229"/>
    </row>
    <row r="128" spans="1:11">
      <c r="A128" s="229"/>
      <c r="B128" s="229"/>
      <c r="C128" s="229"/>
      <c r="D128" s="229"/>
      <c r="E128" s="229"/>
      <c r="F128" s="229"/>
      <c r="G128" s="229"/>
      <c r="H128" s="229"/>
      <c r="I128" s="229"/>
      <c r="J128" s="229"/>
      <c r="K128" s="229"/>
    </row>
    <row r="129" spans="1:11">
      <c r="A129" s="229"/>
      <c r="B129" s="229"/>
      <c r="C129" s="229"/>
      <c r="D129" s="229"/>
      <c r="E129" s="229"/>
      <c r="F129" s="229"/>
      <c r="G129" s="229"/>
      <c r="H129" s="229"/>
      <c r="I129" s="229"/>
      <c r="J129" s="229"/>
      <c r="K129" s="229"/>
    </row>
    <row r="130" spans="1:11">
      <c r="A130" s="229"/>
      <c r="B130" s="229"/>
      <c r="C130" s="229"/>
      <c r="D130" s="229"/>
      <c r="E130" s="229"/>
      <c r="F130" s="229"/>
      <c r="G130" s="229"/>
      <c r="H130" s="229"/>
      <c r="I130" s="229"/>
      <c r="J130" s="229"/>
      <c r="K130" s="229"/>
    </row>
    <row r="131" spans="1:11">
      <c r="A131" s="229"/>
      <c r="B131" s="229"/>
      <c r="C131" s="229"/>
      <c r="D131" s="229"/>
      <c r="E131" s="229"/>
      <c r="F131" s="229"/>
      <c r="G131" s="229"/>
      <c r="H131" s="229"/>
      <c r="I131" s="229"/>
      <c r="J131" s="229"/>
      <c r="K131" s="229"/>
    </row>
    <row r="132" spans="1:11">
      <c r="A132" s="229"/>
      <c r="B132" s="229"/>
      <c r="C132" s="229"/>
      <c r="D132" s="229"/>
      <c r="E132" s="229"/>
      <c r="F132" s="229"/>
      <c r="G132" s="229"/>
      <c r="H132" s="229"/>
      <c r="I132" s="229"/>
      <c r="J132" s="229"/>
      <c r="K132" s="229"/>
    </row>
    <row r="133" spans="1:11">
      <c r="A133" s="229"/>
      <c r="B133" s="229"/>
      <c r="C133" s="229"/>
      <c r="D133" s="229"/>
      <c r="E133" s="229"/>
      <c r="F133" s="229"/>
      <c r="G133" s="229"/>
      <c r="H133" s="229"/>
      <c r="I133" s="229"/>
      <c r="J133" s="229"/>
      <c r="K133" s="229"/>
    </row>
    <row r="134" spans="1:11">
      <c r="A134" s="229"/>
      <c r="B134" s="229"/>
      <c r="C134" s="229"/>
      <c r="D134" s="229"/>
      <c r="E134" s="229"/>
      <c r="F134" s="229"/>
      <c r="G134" s="229"/>
      <c r="H134" s="229"/>
      <c r="I134" s="229"/>
      <c r="J134" s="229"/>
      <c r="K134" s="229"/>
    </row>
    <row r="135" spans="1:11">
      <c r="A135" s="229"/>
      <c r="B135" s="229"/>
      <c r="C135" s="229"/>
      <c r="D135" s="229"/>
      <c r="E135" s="229"/>
      <c r="F135" s="229"/>
      <c r="G135" s="229"/>
      <c r="H135" s="229"/>
      <c r="I135" s="229"/>
      <c r="J135" s="229"/>
      <c r="K135" s="229"/>
    </row>
    <row r="136" spans="1:11">
      <c r="A136" s="229"/>
      <c r="B136" s="229"/>
      <c r="C136" s="229"/>
      <c r="D136" s="229"/>
      <c r="E136" s="229"/>
      <c r="F136" s="229"/>
      <c r="G136" s="229"/>
      <c r="H136" s="229"/>
      <c r="I136" s="229"/>
      <c r="J136" s="229"/>
      <c r="K136" s="229"/>
    </row>
    <row r="137" spans="1:11">
      <c r="A137" s="229"/>
      <c r="B137" s="229"/>
      <c r="C137" s="229"/>
      <c r="D137" s="229"/>
      <c r="E137" s="229"/>
      <c r="F137" s="229"/>
      <c r="G137" s="229"/>
      <c r="H137" s="229"/>
      <c r="I137" s="229"/>
      <c r="J137" s="229"/>
      <c r="K137" s="229"/>
    </row>
    <row r="138" spans="1:11">
      <c r="A138" s="229"/>
      <c r="B138" s="229"/>
      <c r="C138" s="229"/>
      <c r="D138" s="229"/>
      <c r="E138" s="229"/>
      <c r="F138" s="229"/>
      <c r="G138" s="229"/>
      <c r="H138" s="229"/>
      <c r="I138" s="229"/>
      <c r="J138" s="229"/>
      <c r="K138" s="229"/>
    </row>
    <row r="139" spans="1:11">
      <c r="A139" s="229"/>
      <c r="B139" s="229"/>
      <c r="C139" s="229"/>
      <c r="D139" s="229"/>
      <c r="E139" s="229"/>
      <c r="F139" s="229"/>
      <c r="G139" s="229"/>
      <c r="H139" s="229"/>
      <c r="I139" s="229"/>
      <c r="J139" s="229"/>
      <c r="K139" s="229"/>
    </row>
    <row r="140" spans="1:11">
      <c r="A140" s="229"/>
      <c r="B140" s="229"/>
      <c r="C140" s="229"/>
      <c r="D140" s="229"/>
      <c r="E140" s="229"/>
      <c r="F140" s="229"/>
      <c r="G140" s="229"/>
      <c r="H140" s="229"/>
      <c r="I140" s="229"/>
      <c r="J140" s="229"/>
      <c r="K140" s="229"/>
    </row>
    <row r="141" spans="1:11">
      <c r="A141" s="229"/>
      <c r="B141" s="229"/>
      <c r="C141" s="229"/>
      <c r="D141" s="229"/>
      <c r="E141" s="229"/>
      <c r="F141" s="229"/>
      <c r="G141" s="229"/>
      <c r="H141" s="229"/>
      <c r="I141" s="229"/>
      <c r="J141" s="229"/>
      <c r="K141" s="229"/>
    </row>
    <row r="142" spans="1:11">
      <c r="A142" s="229"/>
      <c r="B142" s="229"/>
      <c r="C142" s="229"/>
      <c r="D142" s="229"/>
      <c r="E142" s="229"/>
      <c r="F142" s="229"/>
      <c r="G142" s="229"/>
      <c r="H142" s="229"/>
      <c r="I142" s="229"/>
      <c r="J142" s="229"/>
      <c r="K142" s="229"/>
    </row>
    <row r="143" spans="1:11">
      <c r="A143" s="229"/>
      <c r="B143" s="229"/>
      <c r="C143" s="229"/>
      <c r="D143" s="229"/>
      <c r="E143" s="229"/>
      <c r="F143" s="229"/>
      <c r="G143" s="229"/>
      <c r="H143" s="229"/>
      <c r="I143" s="229"/>
      <c r="J143" s="229"/>
      <c r="K143" s="229"/>
    </row>
    <row r="144" spans="1:11">
      <c r="A144" s="229"/>
      <c r="B144" s="229"/>
      <c r="C144" s="229"/>
      <c r="D144" s="229"/>
      <c r="E144" s="229"/>
      <c r="F144" s="229"/>
      <c r="G144" s="229"/>
      <c r="H144" s="229"/>
      <c r="I144" s="229"/>
      <c r="J144" s="229"/>
      <c r="K144" s="229"/>
    </row>
    <row r="145" spans="1:11">
      <c r="A145" s="229"/>
      <c r="B145" s="229"/>
      <c r="C145" s="229"/>
      <c r="D145" s="229"/>
      <c r="E145" s="229"/>
      <c r="F145" s="229"/>
      <c r="G145" s="229"/>
      <c r="H145" s="229"/>
      <c r="I145" s="229"/>
      <c r="J145" s="229"/>
      <c r="K145" s="229"/>
    </row>
    <row r="146" spans="1:11">
      <c r="A146" s="229"/>
      <c r="B146" s="229"/>
      <c r="C146" s="229"/>
      <c r="D146" s="229"/>
      <c r="E146" s="229"/>
      <c r="F146" s="229"/>
      <c r="G146" s="229"/>
      <c r="H146" s="229"/>
      <c r="I146" s="229"/>
      <c r="J146" s="229"/>
      <c r="K146" s="229"/>
    </row>
    <row r="147" spans="1:11">
      <c r="A147" s="229"/>
      <c r="B147" s="229"/>
      <c r="C147" s="229"/>
      <c r="D147" s="229"/>
      <c r="E147" s="229"/>
      <c r="F147" s="229"/>
      <c r="G147" s="229"/>
      <c r="H147" s="229"/>
      <c r="I147" s="229"/>
      <c r="J147" s="229"/>
      <c r="K147" s="229"/>
    </row>
    <row r="148" spans="1:11">
      <c r="A148" s="229"/>
      <c r="B148" s="229"/>
      <c r="C148" s="229"/>
      <c r="D148" s="229"/>
      <c r="E148" s="229"/>
      <c r="F148" s="229"/>
      <c r="G148" s="229"/>
      <c r="H148" s="229"/>
      <c r="I148" s="229"/>
      <c r="J148" s="229"/>
      <c r="K148" s="229"/>
    </row>
    <row r="149" spans="1:11">
      <c r="A149" s="229"/>
      <c r="B149" s="229"/>
      <c r="C149" s="229"/>
      <c r="D149" s="229"/>
      <c r="E149" s="229"/>
      <c r="F149" s="229"/>
      <c r="G149" s="229"/>
      <c r="H149" s="229"/>
      <c r="I149" s="229"/>
      <c r="J149" s="229"/>
      <c r="K149" s="229"/>
    </row>
    <row r="150" spans="1:11">
      <c r="A150" s="229"/>
      <c r="B150" s="229"/>
      <c r="C150" s="229"/>
      <c r="D150" s="229"/>
      <c r="E150" s="229"/>
      <c r="F150" s="229"/>
      <c r="G150" s="229"/>
      <c r="H150" s="229"/>
      <c r="I150" s="229"/>
      <c r="J150" s="229"/>
      <c r="K150" s="229"/>
    </row>
    <row r="151" spans="1:11">
      <c r="A151" s="229"/>
      <c r="B151" s="229"/>
      <c r="C151" s="229"/>
      <c r="D151" s="229"/>
      <c r="E151" s="229"/>
      <c r="F151" s="229"/>
      <c r="G151" s="229"/>
      <c r="H151" s="229"/>
      <c r="I151" s="229"/>
      <c r="J151" s="229"/>
      <c r="K151" s="229"/>
    </row>
    <row r="152" spans="1:11">
      <c r="A152" s="229"/>
      <c r="B152" s="229"/>
      <c r="C152" s="229"/>
      <c r="D152" s="229"/>
      <c r="E152" s="229"/>
      <c r="F152" s="229"/>
      <c r="G152" s="229"/>
      <c r="H152" s="229"/>
      <c r="I152" s="229"/>
      <c r="J152" s="229"/>
      <c r="K152" s="229"/>
    </row>
    <row r="153" spans="1:11">
      <c r="A153" s="229"/>
      <c r="B153" s="229"/>
      <c r="C153" s="229"/>
      <c r="D153" s="229"/>
      <c r="E153" s="229"/>
      <c r="F153" s="229"/>
      <c r="G153" s="229"/>
      <c r="H153" s="229"/>
      <c r="I153" s="229"/>
      <c r="J153" s="229"/>
      <c r="K153" s="229"/>
    </row>
    <row r="154" spans="1:11">
      <c r="A154" s="229"/>
      <c r="B154" s="229"/>
      <c r="C154" s="229"/>
      <c r="D154" s="229"/>
      <c r="E154" s="229"/>
      <c r="F154" s="229"/>
      <c r="G154" s="229"/>
      <c r="H154" s="229"/>
      <c r="I154" s="229"/>
      <c r="J154" s="229"/>
      <c r="K154" s="229"/>
    </row>
    <row r="155" spans="1:11">
      <c r="A155" s="229"/>
      <c r="B155" s="229"/>
      <c r="C155" s="229"/>
      <c r="D155" s="229"/>
      <c r="E155" s="229"/>
      <c r="F155" s="229"/>
      <c r="G155" s="229"/>
      <c r="H155" s="229"/>
      <c r="I155" s="229"/>
      <c r="J155" s="229"/>
      <c r="K155" s="229"/>
    </row>
    <row r="156" spans="1:11">
      <c r="A156" s="229"/>
      <c r="B156" s="229"/>
      <c r="C156" s="229"/>
      <c r="D156" s="229"/>
      <c r="E156" s="229"/>
      <c r="F156" s="229"/>
      <c r="G156" s="229"/>
      <c r="H156" s="229"/>
      <c r="I156" s="229"/>
      <c r="J156" s="229"/>
      <c r="K156" s="229"/>
    </row>
    <row r="157" spans="1:11">
      <c r="A157" s="229"/>
      <c r="B157" s="229"/>
      <c r="C157" s="229"/>
      <c r="D157" s="229"/>
      <c r="E157" s="229"/>
      <c r="F157" s="229"/>
      <c r="G157" s="229"/>
      <c r="H157" s="229"/>
      <c r="I157" s="229"/>
      <c r="J157" s="229"/>
      <c r="K157" s="229"/>
    </row>
    <row r="158" spans="1:11">
      <c r="A158" s="229"/>
      <c r="B158" s="229"/>
      <c r="C158" s="229"/>
      <c r="D158" s="229"/>
      <c r="E158" s="229"/>
      <c r="F158" s="229"/>
      <c r="G158" s="229"/>
      <c r="H158" s="229"/>
      <c r="I158" s="229"/>
      <c r="J158" s="229"/>
      <c r="K158" s="229"/>
    </row>
    <row r="159" spans="1:11">
      <c r="A159" s="229"/>
      <c r="B159" s="229"/>
      <c r="C159" s="229"/>
      <c r="D159" s="229"/>
      <c r="E159" s="229"/>
      <c r="F159" s="229"/>
      <c r="G159" s="229"/>
      <c r="H159" s="229"/>
      <c r="I159" s="229"/>
      <c r="J159" s="229"/>
      <c r="K159" s="229"/>
    </row>
    <row r="160" spans="1:11">
      <c r="A160" s="229"/>
      <c r="B160" s="229"/>
      <c r="C160" s="229"/>
      <c r="D160" s="229"/>
      <c r="E160" s="229"/>
      <c r="F160" s="229"/>
      <c r="G160" s="229"/>
      <c r="H160" s="229"/>
      <c r="I160" s="229"/>
      <c r="J160" s="229"/>
      <c r="K160" s="229"/>
    </row>
    <row r="161" spans="1:11">
      <c r="A161" s="229"/>
      <c r="B161" s="229"/>
      <c r="C161" s="229"/>
      <c r="D161" s="229"/>
      <c r="E161" s="229"/>
      <c r="F161" s="229"/>
      <c r="G161" s="229"/>
      <c r="H161" s="229"/>
      <c r="I161" s="229"/>
      <c r="J161" s="229"/>
      <c r="K161" s="229"/>
    </row>
    <row r="162" spans="1:11">
      <c r="A162" s="229"/>
      <c r="B162" s="229"/>
      <c r="C162" s="229"/>
      <c r="D162" s="229"/>
      <c r="E162" s="229"/>
      <c r="F162" s="229"/>
      <c r="G162" s="229"/>
      <c r="H162" s="229"/>
      <c r="I162" s="229"/>
      <c r="J162" s="229"/>
      <c r="K162" s="229"/>
    </row>
    <row r="163" spans="1:11">
      <c r="A163" s="229"/>
      <c r="B163" s="229"/>
      <c r="C163" s="229"/>
      <c r="D163" s="229"/>
      <c r="E163" s="229"/>
      <c r="F163" s="229"/>
      <c r="G163" s="229"/>
      <c r="H163" s="229"/>
      <c r="I163" s="229"/>
      <c r="J163" s="229"/>
      <c r="K163" s="229"/>
    </row>
    <row r="164" spans="1:11">
      <c r="A164" s="229"/>
      <c r="B164" s="229"/>
      <c r="C164" s="229"/>
      <c r="D164" s="229"/>
      <c r="E164" s="229"/>
      <c r="F164" s="229"/>
      <c r="G164" s="229"/>
      <c r="H164" s="229"/>
      <c r="I164" s="229"/>
      <c r="J164" s="229"/>
      <c r="K164" s="229"/>
    </row>
    <row r="165" spans="1:11">
      <c r="A165" s="229"/>
      <c r="B165" s="229"/>
      <c r="C165" s="229"/>
      <c r="D165" s="229"/>
      <c r="E165" s="229"/>
      <c r="F165" s="229"/>
      <c r="G165" s="229"/>
      <c r="H165" s="229"/>
      <c r="I165" s="229"/>
      <c r="J165" s="229"/>
      <c r="K165" s="229"/>
    </row>
    <row r="166" spans="1:11">
      <c r="A166" s="229"/>
      <c r="B166" s="229"/>
      <c r="C166" s="229"/>
      <c r="D166" s="229"/>
      <c r="E166" s="229"/>
      <c r="F166" s="229"/>
      <c r="G166" s="229"/>
      <c r="H166" s="229"/>
      <c r="I166" s="229"/>
      <c r="J166" s="229"/>
      <c r="K166" s="229"/>
    </row>
    <row r="167" spans="1:11">
      <c r="A167" s="229"/>
      <c r="B167" s="229"/>
      <c r="C167" s="229"/>
      <c r="D167" s="229"/>
      <c r="E167" s="229"/>
      <c r="F167" s="229"/>
      <c r="G167" s="229"/>
      <c r="H167" s="229"/>
      <c r="I167" s="229"/>
      <c r="J167" s="229"/>
      <c r="K167" s="229"/>
    </row>
    <row r="168" spans="1:11">
      <c r="A168" s="229"/>
      <c r="B168" s="229"/>
      <c r="C168" s="229"/>
      <c r="D168" s="229"/>
      <c r="E168" s="229"/>
      <c r="F168" s="229"/>
      <c r="G168" s="229"/>
      <c r="H168" s="229"/>
      <c r="I168" s="229"/>
      <c r="J168" s="229"/>
      <c r="K168" s="229"/>
    </row>
    <row r="169" spans="1:11">
      <c r="A169" s="229"/>
      <c r="B169" s="229"/>
      <c r="C169" s="229"/>
      <c r="D169" s="229"/>
      <c r="E169" s="229"/>
      <c r="F169" s="229"/>
      <c r="G169" s="229"/>
      <c r="H169" s="229"/>
      <c r="I169" s="229"/>
      <c r="J169" s="229"/>
      <c r="K169" s="229"/>
    </row>
    <row r="170" spans="1:11">
      <c r="A170" s="229"/>
      <c r="B170" s="229"/>
      <c r="C170" s="229"/>
      <c r="D170" s="229"/>
      <c r="E170" s="229"/>
      <c r="F170" s="229"/>
      <c r="G170" s="229"/>
      <c r="H170" s="229"/>
      <c r="I170" s="229"/>
      <c r="J170" s="229"/>
      <c r="K170" s="229"/>
    </row>
    <row r="171" spans="1:11">
      <c r="A171" s="229"/>
      <c r="B171" s="229"/>
      <c r="C171" s="229"/>
      <c r="D171" s="229"/>
      <c r="E171" s="229"/>
      <c r="F171" s="229"/>
      <c r="G171" s="229"/>
      <c r="H171" s="229"/>
      <c r="I171" s="229"/>
      <c r="J171" s="229"/>
      <c r="K171" s="229"/>
    </row>
    <row r="172" spans="1:11">
      <c r="A172" s="229"/>
      <c r="B172" s="229"/>
      <c r="C172" s="229"/>
      <c r="D172" s="229"/>
      <c r="E172" s="229"/>
      <c r="F172" s="229"/>
      <c r="G172" s="229"/>
      <c r="H172" s="229"/>
      <c r="I172" s="229"/>
      <c r="J172" s="229"/>
      <c r="K172" s="229"/>
    </row>
    <row r="173" spans="1:11">
      <c r="A173" s="229"/>
      <c r="B173" s="229"/>
      <c r="C173" s="229"/>
      <c r="D173" s="229"/>
      <c r="E173" s="229"/>
      <c r="F173" s="229"/>
      <c r="G173" s="229"/>
      <c r="H173" s="229"/>
      <c r="I173" s="229"/>
      <c r="J173" s="229"/>
      <c r="K173" s="229"/>
    </row>
    <row r="174" spans="1:11">
      <c r="A174" s="229"/>
      <c r="B174" s="229"/>
      <c r="C174" s="229"/>
      <c r="D174" s="229"/>
      <c r="E174" s="229"/>
      <c r="F174" s="229"/>
      <c r="G174" s="229"/>
      <c r="H174" s="229"/>
      <c r="I174" s="229"/>
      <c r="J174" s="229"/>
      <c r="K174" s="229"/>
    </row>
    <row r="175" spans="1:11">
      <c r="A175" s="229"/>
      <c r="B175" s="229"/>
      <c r="C175" s="229"/>
      <c r="D175" s="229"/>
      <c r="E175" s="229"/>
      <c r="F175" s="229"/>
      <c r="G175" s="229"/>
      <c r="H175" s="229"/>
      <c r="I175" s="229"/>
      <c r="J175" s="229"/>
      <c r="K175" s="229"/>
    </row>
    <row r="176" spans="1:11">
      <c r="A176" s="229"/>
      <c r="B176" s="229"/>
      <c r="C176" s="229"/>
      <c r="D176" s="229"/>
      <c r="E176" s="229"/>
      <c r="F176" s="229"/>
      <c r="G176" s="229"/>
      <c r="H176" s="229"/>
      <c r="I176" s="229"/>
      <c r="J176" s="229"/>
      <c r="K176" s="229"/>
    </row>
    <row r="177" spans="1:11">
      <c r="A177" s="229"/>
      <c r="B177" s="229"/>
      <c r="C177" s="229"/>
      <c r="D177" s="229"/>
      <c r="E177" s="229"/>
      <c r="F177" s="229"/>
      <c r="G177" s="229"/>
      <c r="H177" s="229"/>
      <c r="I177" s="229"/>
      <c r="J177" s="229"/>
      <c r="K177" s="229"/>
    </row>
    <row r="178" spans="1:11">
      <c r="A178" s="229"/>
      <c r="B178" s="229"/>
      <c r="C178" s="229"/>
      <c r="D178" s="229"/>
      <c r="E178" s="229"/>
      <c r="F178" s="229"/>
      <c r="G178" s="229"/>
      <c r="H178" s="229"/>
      <c r="I178" s="229"/>
      <c r="J178" s="229"/>
      <c r="K178" s="229"/>
    </row>
    <row r="179" spans="1:11">
      <c r="A179" s="229"/>
      <c r="B179" s="229"/>
      <c r="C179" s="229"/>
      <c r="D179" s="229"/>
      <c r="E179" s="229"/>
      <c r="F179" s="229"/>
      <c r="G179" s="229"/>
      <c r="H179" s="229"/>
      <c r="I179" s="229"/>
      <c r="J179" s="229"/>
      <c r="K179" s="229"/>
    </row>
    <row r="180" spans="1:11">
      <c r="A180" s="229"/>
      <c r="B180" s="229"/>
      <c r="C180" s="229"/>
      <c r="D180" s="229"/>
      <c r="E180" s="229"/>
      <c r="F180" s="229"/>
      <c r="G180" s="229"/>
      <c r="H180" s="229"/>
      <c r="I180" s="229"/>
      <c r="J180" s="229"/>
      <c r="K180" s="229"/>
    </row>
    <row r="181" spans="1:11">
      <c r="A181" s="229"/>
      <c r="B181" s="229"/>
      <c r="C181" s="229"/>
      <c r="D181" s="229"/>
      <c r="E181" s="229"/>
      <c r="F181" s="229"/>
      <c r="G181" s="229"/>
      <c r="H181" s="229"/>
      <c r="I181" s="229"/>
      <c r="J181" s="229"/>
      <c r="K181" s="229"/>
    </row>
    <row r="182" spans="1:11">
      <c r="A182" s="229"/>
      <c r="B182" s="229"/>
      <c r="C182" s="229"/>
      <c r="D182" s="229"/>
      <c r="E182" s="229"/>
      <c r="F182" s="229"/>
      <c r="G182" s="229"/>
      <c r="H182" s="229"/>
      <c r="I182" s="229"/>
      <c r="J182" s="229"/>
      <c r="K182" s="229"/>
    </row>
    <row r="183" spans="1:11">
      <c r="A183" s="229"/>
      <c r="B183" s="229"/>
      <c r="C183" s="229"/>
      <c r="D183" s="229"/>
      <c r="E183" s="229"/>
      <c r="F183" s="229"/>
      <c r="G183" s="229"/>
      <c r="H183" s="229"/>
      <c r="I183" s="229"/>
      <c r="J183" s="229"/>
      <c r="K183" s="229"/>
    </row>
    <row r="184" spans="1:11">
      <c r="A184" s="229"/>
      <c r="B184" s="229"/>
      <c r="C184" s="229"/>
      <c r="D184" s="229"/>
      <c r="E184" s="229"/>
      <c r="F184" s="229"/>
      <c r="G184" s="229"/>
      <c r="H184" s="229"/>
      <c r="I184" s="229"/>
      <c r="J184" s="229"/>
      <c r="K184" s="229"/>
    </row>
    <row r="185" spans="1:11">
      <c r="A185" s="229"/>
      <c r="B185" s="229"/>
      <c r="C185" s="229"/>
      <c r="D185" s="229"/>
      <c r="E185" s="229"/>
      <c r="F185" s="229"/>
      <c r="G185" s="229"/>
      <c r="H185" s="229"/>
      <c r="I185" s="229"/>
      <c r="J185" s="229"/>
      <c r="K185" s="229"/>
    </row>
    <row r="186" spans="1:11">
      <c r="A186" s="229"/>
      <c r="B186" s="229"/>
      <c r="C186" s="229"/>
      <c r="D186" s="229"/>
      <c r="E186" s="229"/>
      <c r="F186" s="229"/>
      <c r="G186" s="229"/>
      <c r="H186" s="229"/>
      <c r="I186" s="229"/>
      <c r="J186" s="229"/>
      <c r="K186" s="229"/>
    </row>
    <row r="187" spans="1:11">
      <c r="A187" s="229"/>
      <c r="B187" s="229"/>
      <c r="C187" s="229"/>
      <c r="D187" s="229"/>
      <c r="E187" s="229"/>
      <c r="F187" s="229"/>
      <c r="G187" s="229"/>
      <c r="H187" s="229"/>
      <c r="I187" s="229"/>
      <c r="J187" s="229"/>
      <c r="K187" s="229"/>
    </row>
    <row r="188" spans="1:11">
      <c r="A188" s="229"/>
      <c r="B188" s="229"/>
      <c r="C188" s="229"/>
      <c r="D188" s="229"/>
      <c r="E188" s="229"/>
      <c r="F188" s="229"/>
      <c r="G188" s="229"/>
      <c r="H188" s="229"/>
      <c r="I188" s="229"/>
      <c r="J188" s="229"/>
      <c r="K188" s="229"/>
    </row>
    <row r="189" spans="1:11">
      <c r="A189" s="229"/>
      <c r="B189" s="229"/>
      <c r="C189" s="229"/>
      <c r="D189" s="229"/>
      <c r="E189" s="229"/>
      <c r="F189" s="229"/>
      <c r="G189" s="229"/>
      <c r="H189" s="229"/>
      <c r="I189" s="229"/>
      <c r="J189" s="229"/>
      <c r="K189" s="229"/>
    </row>
    <row r="190" spans="1:11">
      <c r="A190" s="229"/>
      <c r="B190" s="229"/>
      <c r="C190" s="229"/>
      <c r="D190" s="229"/>
      <c r="E190" s="229"/>
      <c r="F190" s="229"/>
      <c r="G190" s="229"/>
      <c r="H190" s="229"/>
      <c r="I190" s="229"/>
      <c r="J190" s="229"/>
      <c r="K190" s="229"/>
    </row>
    <row r="191" spans="1:11">
      <c r="A191" s="229"/>
      <c r="B191" s="229"/>
      <c r="C191" s="229"/>
      <c r="D191" s="229"/>
      <c r="E191" s="229"/>
      <c r="F191" s="229"/>
      <c r="G191" s="229"/>
      <c r="H191" s="229"/>
      <c r="I191" s="229"/>
      <c r="J191" s="229"/>
      <c r="K191" s="229"/>
    </row>
    <row r="192" spans="1:11">
      <c r="A192" s="229"/>
      <c r="B192" s="229"/>
      <c r="C192" s="229"/>
      <c r="D192" s="229"/>
      <c r="E192" s="229"/>
      <c r="F192" s="229"/>
      <c r="G192" s="229"/>
      <c r="H192" s="229"/>
      <c r="I192" s="229"/>
      <c r="J192" s="229"/>
      <c r="K192" s="229"/>
    </row>
    <row r="193" spans="1:11">
      <c r="A193" s="229"/>
      <c r="B193" s="229"/>
      <c r="C193" s="229"/>
      <c r="D193" s="229"/>
      <c r="E193" s="229"/>
      <c r="F193" s="229"/>
      <c r="G193" s="229"/>
      <c r="H193" s="229"/>
      <c r="I193" s="229"/>
      <c r="J193" s="229"/>
      <c r="K193" s="229"/>
    </row>
    <row r="194" spans="1:11">
      <c r="A194" s="229"/>
      <c r="B194" s="229"/>
      <c r="C194" s="229"/>
      <c r="D194" s="229"/>
      <c r="E194" s="229"/>
      <c r="F194" s="229"/>
      <c r="G194" s="229"/>
      <c r="H194" s="229"/>
      <c r="I194" s="229"/>
      <c r="J194" s="229"/>
      <c r="K194" s="229"/>
    </row>
    <row r="195" spans="1:11">
      <c r="A195" s="229"/>
      <c r="B195" s="229"/>
      <c r="C195" s="229"/>
      <c r="D195" s="229"/>
      <c r="E195" s="229"/>
      <c r="F195" s="229"/>
      <c r="G195" s="229"/>
      <c r="H195" s="229"/>
      <c r="I195" s="229"/>
      <c r="J195" s="229"/>
      <c r="K195" s="229"/>
    </row>
    <row r="196" spans="1:11">
      <c r="A196" s="229"/>
      <c r="B196" s="229"/>
      <c r="C196" s="229"/>
      <c r="D196" s="229"/>
      <c r="E196" s="229"/>
      <c r="F196" s="229"/>
      <c r="G196" s="229"/>
      <c r="H196" s="229"/>
      <c r="I196" s="229"/>
      <c r="J196" s="229"/>
      <c r="K196" s="229"/>
    </row>
    <row r="197" spans="1:11">
      <c r="A197" s="229"/>
      <c r="B197" s="229"/>
      <c r="C197" s="229"/>
      <c r="D197" s="229"/>
      <c r="E197" s="229"/>
      <c r="F197" s="229"/>
      <c r="G197" s="229"/>
      <c r="H197" s="229"/>
      <c r="I197" s="229"/>
      <c r="J197" s="229"/>
      <c r="K197" s="229"/>
    </row>
    <row r="198" spans="1:11">
      <c r="A198" s="229"/>
      <c r="B198" s="229"/>
      <c r="C198" s="229"/>
      <c r="D198" s="229"/>
      <c r="E198" s="229"/>
      <c r="F198" s="229"/>
      <c r="G198" s="229"/>
      <c r="H198" s="229"/>
      <c r="I198" s="229"/>
      <c r="J198" s="229"/>
      <c r="K198" s="229"/>
    </row>
    <row r="199" spans="1:11">
      <c r="A199" s="229"/>
      <c r="B199" s="229"/>
      <c r="C199" s="229"/>
      <c r="D199" s="229"/>
      <c r="E199" s="229"/>
      <c r="F199" s="229"/>
      <c r="G199" s="229"/>
      <c r="H199" s="229"/>
      <c r="I199" s="229"/>
      <c r="J199" s="229"/>
      <c r="K199" s="229"/>
    </row>
    <row r="200" spans="1:11">
      <c r="A200" s="229"/>
      <c r="B200" s="229"/>
      <c r="C200" s="229"/>
      <c r="D200" s="229"/>
      <c r="E200" s="229"/>
      <c r="F200" s="229"/>
      <c r="G200" s="229"/>
      <c r="H200" s="229"/>
      <c r="I200" s="229"/>
      <c r="J200" s="229"/>
      <c r="K200" s="229"/>
    </row>
    <row r="201" spans="1:11">
      <c r="A201" s="229"/>
      <c r="B201" s="229"/>
      <c r="C201" s="229"/>
      <c r="D201" s="229"/>
      <c r="E201" s="229"/>
      <c r="F201" s="229"/>
      <c r="G201" s="229"/>
      <c r="H201" s="229"/>
      <c r="I201" s="229"/>
      <c r="J201" s="229"/>
      <c r="K201" s="229"/>
    </row>
    <row r="202" spans="1:11">
      <c r="A202" s="229"/>
      <c r="B202" s="229"/>
      <c r="C202" s="229"/>
      <c r="D202" s="229"/>
      <c r="E202" s="229"/>
      <c r="F202" s="229"/>
      <c r="G202" s="229"/>
      <c r="H202" s="229"/>
      <c r="I202" s="229"/>
      <c r="J202" s="229"/>
      <c r="K202" s="229"/>
    </row>
    <row r="203" spans="1:11">
      <c r="A203" s="229"/>
      <c r="B203" s="229"/>
      <c r="C203" s="229"/>
      <c r="D203" s="229"/>
      <c r="E203" s="229"/>
      <c r="F203" s="229"/>
      <c r="G203" s="229"/>
      <c r="H203" s="229"/>
      <c r="I203" s="229"/>
      <c r="J203" s="229"/>
      <c r="K203" s="229"/>
    </row>
    <row r="204" spans="1:11">
      <c r="A204" s="229"/>
      <c r="B204" s="229"/>
      <c r="C204" s="229"/>
      <c r="D204" s="229"/>
      <c r="E204" s="229"/>
      <c r="F204" s="229"/>
      <c r="G204" s="229"/>
      <c r="H204" s="229"/>
      <c r="I204" s="229"/>
      <c r="J204" s="229"/>
      <c r="K204" s="229"/>
    </row>
    <row r="205" spans="1:11">
      <c r="A205" s="229"/>
      <c r="B205" s="229"/>
      <c r="C205" s="229"/>
      <c r="D205" s="229"/>
      <c r="E205" s="229"/>
      <c r="F205" s="229"/>
      <c r="G205" s="229"/>
      <c r="H205" s="229"/>
      <c r="I205" s="229"/>
      <c r="J205" s="229"/>
      <c r="K205" s="229"/>
    </row>
    <row r="206" spans="1:11">
      <c r="A206" s="229"/>
      <c r="B206" s="229"/>
      <c r="C206" s="229"/>
      <c r="D206" s="229"/>
      <c r="E206" s="229"/>
      <c r="F206" s="229"/>
      <c r="G206" s="229"/>
      <c r="H206" s="229"/>
      <c r="I206" s="229"/>
      <c r="J206" s="229"/>
      <c r="K206" s="229"/>
    </row>
    <row r="207" spans="1:11">
      <c r="A207" s="229"/>
      <c r="B207" s="229"/>
      <c r="C207" s="229"/>
      <c r="D207" s="229"/>
      <c r="E207" s="229"/>
      <c r="F207" s="229"/>
      <c r="G207" s="229"/>
      <c r="H207" s="229"/>
      <c r="I207" s="229"/>
      <c r="J207" s="229"/>
      <c r="K207" s="229"/>
    </row>
    <row r="208" spans="1:11">
      <c r="A208" s="229"/>
      <c r="B208" s="229"/>
      <c r="C208" s="229"/>
      <c r="D208" s="229"/>
      <c r="E208" s="229"/>
      <c r="F208" s="229"/>
      <c r="G208" s="229"/>
      <c r="H208" s="229"/>
      <c r="I208" s="229"/>
      <c r="J208" s="229"/>
      <c r="K208" s="229"/>
    </row>
    <row r="209" spans="1:11">
      <c r="A209" s="229"/>
      <c r="B209" s="229"/>
      <c r="C209" s="229"/>
      <c r="D209" s="229"/>
      <c r="E209" s="229"/>
      <c r="F209" s="229"/>
      <c r="G209" s="229"/>
      <c r="H209" s="229"/>
      <c r="I209" s="229"/>
      <c r="J209" s="229"/>
      <c r="K209" s="229"/>
    </row>
    <row r="210" spans="1:11">
      <c r="A210" s="229"/>
      <c r="B210" s="229"/>
      <c r="C210" s="229"/>
      <c r="D210" s="229"/>
      <c r="E210" s="229"/>
      <c r="F210" s="229"/>
      <c r="G210" s="229"/>
      <c r="H210" s="229"/>
      <c r="I210" s="229"/>
      <c r="J210" s="229"/>
      <c r="K210" s="229"/>
    </row>
    <row r="211" spans="1:11">
      <c r="A211" s="229"/>
      <c r="B211" s="229"/>
      <c r="C211" s="229"/>
      <c r="D211" s="229"/>
      <c r="E211" s="229"/>
      <c r="F211" s="229"/>
      <c r="G211" s="229"/>
      <c r="H211" s="229"/>
      <c r="I211" s="229"/>
      <c r="J211" s="229"/>
      <c r="K211" s="229"/>
    </row>
    <row r="212" spans="1:11">
      <c r="A212" s="229"/>
      <c r="B212" s="229"/>
      <c r="C212" s="229"/>
      <c r="D212" s="229"/>
      <c r="E212" s="229"/>
      <c r="F212" s="229"/>
      <c r="G212" s="229"/>
      <c r="H212" s="229"/>
      <c r="I212" s="229"/>
      <c r="J212" s="229"/>
      <c r="K212" s="229"/>
    </row>
    <row r="213" spans="1:11">
      <c r="A213" s="229"/>
      <c r="B213" s="229"/>
      <c r="C213" s="229"/>
      <c r="D213" s="229"/>
      <c r="E213" s="229"/>
      <c r="F213" s="229"/>
      <c r="G213" s="229"/>
      <c r="H213" s="229"/>
      <c r="I213" s="229"/>
      <c r="J213" s="229"/>
      <c r="K213" s="229"/>
    </row>
    <row r="214" spans="1:11">
      <c r="A214" s="229"/>
      <c r="B214" s="229"/>
      <c r="C214" s="229"/>
      <c r="D214" s="229"/>
      <c r="E214" s="229"/>
      <c r="F214" s="229"/>
      <c r="G214" s="229"/>
      <c r="H214" s="229"/>
      <c r="I214" s="229"/>
      <c r="J214" s="229"/>
      <c r="K214" s="229"/>
    </row>
    <row r="215" spans="1:11">
      <c r="A215" s="229"/>
      <c r="B215" s="229"/>
      <c r="C215" s="229"/>
      <c r="D215" s="229"/>
      <c r="E215" s="229"/>
      <c r="F215" s="229"/>
      <c r="G215" s="229"/>
      <c r="H215" s="229"/>
      <c r="I215" s="229"/>
      <c r="J215" s="229"/>
      <c r="K215" s="229"/>
    </row>
    <row r="216" spans="1:11">
      <c r="A216" s="229"/>
      <c r="B216" s="229"/>
      <c r="C216" s="229"/>
      <c r="D216" s="229"/>
      <c r="E216" s="229"/>
      <c r="F216" s="229"/>
      <c r="G216" s="229"/>
      <c r="H216" s="229"/>
      <c r="I216" s="229"/>
      <c r="J216" s="229"/>
      <c r="K216" s="229"/>
    </row>
    <row r="217" spans="1:11">
      <c r="A217" s="229"/>
      <c r="B217" s="229"/>
      <c r="C217" s="229"/>
      <c r="D217" s="229"/>
      <c r="E217" s="229"/>
      <c r="F217" s="229"/>
      <c r="G217" s="229"/>
      <c r="H217" s="229"/>
      <c r="I217" s="229"/>
      <c r="J217" s="229"/>
      <c r="K217" s="229"/>
    </row>
    <row r="218" spans="1:11">
      <c r="A218" s="229"/>
      <c r="B218" s="229"/>
      <c r="C218" s="229"/>
      <c r="D218" s="229"/>
      <c r="E218" s="229"/>
      <c r="F218" s="229"/>
      <c r="G218" s="229"/>
      <c r="H218" s="229"/>
      <c r="I218" s="229"/>
      <c r="J218" s="229"/>
      <c r="K218" s="229"/>
    </row>
    <row r="219" spans="1:11">
      <c r="A219" s="229"/>
      <c r="B219" s="229"/>
      <c r="C219" s="229"/>
      <c r="D219" s="229"/>
      <c r="E219" s="229"/>
      <c r="F219" s="229"/>
      <c r="G219" s="229"/>
      <c r="H219" s="229"/>
      <c r="I219" s="229"/>
      <c r="J219" s="229"/>
      <c r="K219" s="229"/>
    </row>
    <row r="220" spans="1:11">
      <c r="A220" s="229"/>
      <c r="B220" s="229"/>
      <c r="C220" s="229"/>
      <c r="D220" s="229"/>
      <c r="E220" s="229"/>
      <c r="F220" s="229"/>
      <c r="G220" s="229"/>
      <c r="H220" s="229"/>
      <c r="I220" s="229"/>
      <c r="J220" s="229"/>
      <c r="K220" s="229"/>
    </row>
    <row r="221" spans="1:11">
      <c r="A221" s="229"/>
      <c r="B221" s="229"/>
      <c r="C221" s="229"/>
      <c r="D221" s="229"/>
      <c r="E221" s="229"/>
      <c r="F221" s="229"/>
      <c r="G221" s="229"/>
      <c r="H221" s="229"/>
      <c r="I221" s="229"/>
      <c r="J221" s="229"/>
      <c r="K221" s="229"/>
    </row>
    <row r="222" spans="1:11">
      <c r="A222" s="229"/>
      <c r="B222" s="229"/>
      <c r="C222" s="229"/>
      <c r="D222" s="229"/>
      <c r="E222" s="229"/>
      <c r="F222" s="229"/>
      <c r="G222" s="229"/>
      <c r="H222" s="229"/>
      <c r="I222" s="229"/>
      <c r="J222" s="229"/>
      <c r="K222" s="229"/>
    </row>
    <row r="223" spans="1:11">
      <c r="A223" s="229"/>
      <c r="B223" s="229"/>
      <c r="C223" s="229"/>
      <c r="D223" s="229"/>
      <c r="E223" s="229"/>
      <c r="F223" s="229"/>
      <c r="G223" s="229"/>
      <c r="H223" s="229"/>
      <c r="I223" s="229"/>
      <c r="J223" s="229"/>
      <c r="K223" s="229"/>
    </row>
    <row r="224" spans="1:11">
      <c r="A224" s="229"/>
      <c r="B224" s="229"/>
      <c r="C224" s="229"/>
      <c r="D224" s="229"/>
      <c r="E224" s="229"/>
      <c r="F224" s="229"/>
      <c r="G224" s="229"/>
      <c r="H224" s="229"/>
      <c r="I224" s="229"/>
      <c r="J224" s="229"/>
      <c r="K224" s="229"/>
    </row>
    <row r="225" spans="1:11">
      <c r="A225" s="229"/>
      <c r="B225" s="229"/>
      <c r="C225" s="229"/>
      <c r="D225" s="229"/>
      <c r="E225" s="229"/>
      <c r="F225" s="229"/>
      <c r="G225" s="229"/>
      <c r="H225" s="229"/>
      <c r="I225" s="229"/>
      <c r="J225" s="229"/>
      <c r="K225" s="229"/>
    </row>
    <row r="226" spans="1:11">
      <c r="A226" s="229"/>
      <c r="B226" s="229"/>
      <c r="C226" s="229"/>
      <c r="D226" s="229"/>
      <c r="E226" s="229"/>
      <c r="F226" s="229"/>
      <c r="G226" s="229"/>
      <c r="H226" s="229"/>
      <c r="I226" s="229"/>
      <c r="J226" s="229"/>
      <c r="K226" s="229"/>
    </row>
    <row r="227" spans="1:11">
      <c r="A227" s="229"/>
      <c r="B227" s="229"/>
      <c r="C227" s="229"/>
      <c r="D227" s="229"/>
      <c r="E227" s="229"/>
      <c r="F227" s="229"/>
      <c r="G227" s="229"/>
      <c r="H227" s="229"/>
      <c r="I227" s="229"/>
      <c r="J227" s="229"/>
      <c r="K227" s="229"/>
    </row>
    <row r="228" spans="1:11">
      <c r="A228" s="229"/>
      <c r="B228" s="229"/>
      <c r="C228" s="229"/>
      <c r="D228" s="229"/>
      <c r="E228" s="229"/>
      <c r="F228" s="229"/>
      <c r="G228" s="229"/>
      <c r="H228" s="229"/>
      <c r="I228" s="229"/>
      <c r="J228" s="229"/>
      <c r="K228" s="229"/>
    </row>
    <row r="229" spans="1:11">
      <c r="A229" s="229"/>
      <c r="B229" s="229"/>
      <c r="C229" s="229"/>
      <c r="D229" s="229"/>
      <c r="E229" s="229"/>
      <c r="F229" s="229"/>
      <c r="G229" s="229"/>
      <c r="H229" s="229"/>
      <c r="I229" s="229"/>
      <c r="J229" s="229"/>
      <c r="K229" s="229"/>
    </row>
    <row r="230" spans="1:11">
      <c r="A230" s="229"/>
      <c r="B230" s="229"/>
      <c r="C230" s="229"/>
      <c r="D230" s="229"/>
      <c r="E230" s="229"/>
      <c r="F230" s="229"/>
      <c r="G230" s="229"/>
      <c r="H230" s="229"/>
      <c r="I230" s="229"/>
      <c r="J230" s="229"/>
      <c r="K230" s="229"/>
    </row>
    <row r="231" spans="1:11">
      <c r="A231" s="229"/>
      <c r="B231" s="229"/>
      <c r="C231" s="229"/>
      <c r="D231" s="229"/>
      <c r="E231" s="229"/>
      <c r="F231" s="229"/>
      <c r="G231" s="229"/>
      <c r="H231" s="229"/>
      <c r="I231" s="229"/>
      <c r="J231" s="229"/>
      <c r="K231" s="229"/>
    </row>
    <row r="232" spans="1:11">
      <c r="A232" s="229"/>
      <c r="B232" s="229"/>
      <c r="C232" s="229"/>
      <c r="D232" s="229"/>
      <c r="E232" s="229"/>
      <c r="F232" s="229"/>
      <c r="G232" s="229"/>
      <c r="H232" s="229"/>
      <c r="I232" s="229"/>
      <c r="J232" s="229"/>
      <c r="K232" s="229"/>
    </row>
    <row r="233" spans="1:11">
      <c r="A233" s="229"/>
      <c r="B233" s="229"/>
      <c r="C233" s="229"/>
      <c r="D233" s="229"/>
      <c r="E233" s="229"/>
      <c r="F233" s="229"/>
      <c r="G233" s="229"/>
      <c r="H233" s="229"/>
      <c r="I233" s="229"/>
      <c r="J233" s="229"/>
      <c r="K233" s="229"/>
    </row>
    <row r="234" spans="1:11">
      <c r="A234" s="229"/>
      <c r="B234" s="229"/>
      <c r="C234" s="229"/>
      <c r="D234" s="229"/>
      <c r="E234" s="229"/>
      <c r="F234" s="229"/>
      <c r="G234" s="229"/>
      <c r="H234" s="229"/>
      <c r="I234" s="229"/>
      <c r="J234" s="229"/>
      <c r="K234" s="229"/>
    </row>
    <row r="235" spans="1:11">
      <c r="A235" s="229"/>
      <c r="B235" s="229"/>
      <c r="C235" s="229"/>
      <c r="D235" s="229"/>
      <c r="E235" s="229"/>
      <c r="F235" s="229"/>
      <c r="G235" s="229"/>
      <c r="H235" s="229"/>
      <c r="I235" s="229"/>
      <c r="J235" s="229"/>
      <c r="K235" s="229"/>
    </row>
    <row r="236" spans="1:11">
      <c r="A236" s="229"/>
      <c r="B236" s="229"/>
      <c r="C236" s="229"/>
      <c r="D236" s="229"/>
      <c r="E236" s="229"/>
      <c r="F236" s="229"/>
      <c r="G236" s="229"/>
      <c r="H236" s="229"/>
      <c r="I236" s="229"/>
      <c r="J236" s="229"/>
      <c r="K236" s="229"/>
    </row>
    <row r="237" spans="1:11">
      <c r="A237" s="229"/>
      <c r="B237" s="229"/>
      <c r="C237" s="229"/>
      <c r="D237" s="229"/>
      <c r="E237" s="229"/>
      <c r="F237" s="229"/>
      <c r="G237" s="229"/>
      <c r="H237" s="229"/>
      <c r="I237" s="229"/>
      <c r="J237" s="229"/>
      <c r="K237" s="229"/>
    </row>
    <row r="238" spans="1:11">
      <c r="A238" s="229"/>
      <c r="B238" s="229"/>
      <c r="C238" s="229"/>
      <c r="D238" s="229"/>
      <c r="E238" s="229"/>
      <c r="F238" s="229"/>
      <c r="G238" s="229"/>
      <c r="H238" s="229"/>
      <c r="I238" s="229"/>
      <c r="J238" s="229"/>
      <c r="K238" s="229"/>
    </row>
    <row r="239" spans="1:11">
      <c r="A239" s="229"/>
      <c r="B239" s="229"/>
      <c r="C239" s="229"/>
      <c r="D239" s="229"/>
      <c r="E239" s="229"/>
      <c r="F239" s="229"/>
      <c r="G239" s="229"/>
      <c r="H239" s="229"/>
      <c r="I239" s="229"/>
      <c r="J239" s="229"/>
      <c r="K239" s="229"/>
    </row>
    <row r="240" spans="1:11">
      <c r="A240" s="229"/>
      <c r="B240" s="229"/>
      <c r="C240" s="229"/>
      <c r="D240" s="229"/>
      <c r="E240" s="229"/>
      <c r="F240" s="229"/>
      <c r="G240" s="229"/>
      <c r="H240" s="229"/>
      <c r="I240" s="229"/>
      <c r="J240" s="229"/>
      <c r="K240" s="229"/>
    </row>
    <row r="241" spans="1:11">
      <c r="A241" s="229"/>
      <c r="B241" s="229"/>
      <c r="C241" s="229"/>
      <c r="D241" s="229"/>
      <c r="E241" s="229"/>
      <c r="F241" s="229"/>
      <c r="G241" s="229"/>
      <c r="H241" s="229"/>
      <c r="I241" s="229"/>
      <c r="J241" s="229"/>
      <c r="K241" s="229"/>
    </row>
    <row r="242" spans="1:11">
      <c r="A242" s="229"/>
      <c r="B242" s="229"/>
      <c r="C242" s="229"/>
      <c r="D242" s="229"/>
      <c r="E242" s="229"/>
      <c r="F242" s="229"/>
      <c r="G242" s="229"/>
      <c r="H242" s="229"/>
      <c r="I242" s="229"/>
      <c r="J242" s="229"/>
      <c r="K242" s="229"/>
    </row>
    <row r="243" spans="1:11">
      <c r="A243" s="229"/>
      <c r="B243" s="229"/>
      <c r="C243" s="229"/>
      <c r="D243" s="229"/>
      <c r="E243" s="229"/>
      <c r="F243" s="229"/>
      <c r="G243" s="229"/>
      <c r="H243" s="229"/>
      <c r="I243" s="229"/>
      <c r="J243" s="229"/>
      <c r="K243" s="229"/>
    </row>
    <row r="244" spans="1:11">
      <c r="A244" s="229"/>
      <c r="B244" s="229"/>
      <c r="C244" s="229"/>
      <c r="D244" s="229"/>
      <c r="E244" s="229"/>
      <c r="F244" s="229"/>
      <c r="G244" s="229"/>
      <c r="H244" s="229"/>
      <c r="I244" s="229"/>
      <c r="J244" s="229"/>
      <c r="K244" s="229"/>
    </row>
    <row r="245" spans="1:11">
      <c r="A245" s="229"/>
      <c r="B245" s="229"/>
      <c r="C245" s="229"/>
      <c r="D245" s="229"/>
      <c r="E245" s="229"/>
      <c r="F245" s="229"/>
      <c r="G245" s="229"/>
      <c r="H245" s="229"/>
      <c r="I245" s="229"/>
      <c r="J245" s="229"/>
      <c r="K245" s="229"/>
    </row>
    <row r="246" spans="1:11">
      <c r="A246" s="229"/>
      <c r="B246" s="229"/>
      <c r="C246" s="229"/>
      <c r="D246" s="229"/>
      <c r="E246" s="229"/>
      <c r="F246" s="229"/>
      <c r="G246" s="229"/>
      <c r="H246" s="229"/>
      <c r="I246" s="229"/>
      <c r="J246" s="229"/>
      <c r="K246" s="229"/>
    </row>
    <row r="247" spans="1:11">
      <c r="A247" s="229"/>
      <c r="B247" s="229"/>
      <c r="C247" s="229"/>
      <c r="D247" s="229"/>
      <c r="E247" s="229"/>
      <c r="F247" s="229"/>
      <c r="G247" s="229"/>
      <c r="H247" s="229"/>
      <c r="I247" s="229"/>
      <c r="J247" s="229"/>
      <c r="K247" s="229"/>
    </row>
    <row r="248" spans="1:11">
      <c r="A248" s="229"/>
      <c r="B248" s="229"/>
      <c r="C248" s="229"/>
      <c r="D248" s="229"/>
      <c r="E248" s="229"/>
      <c r="F248" s="229"/>
      <c r="G248" s="229"/>
      <c r="H248" s="229"/>
      <c r="I248" s="229"/>
      <c r="J248" s="229"/>
      <c r="K248" s="229"/>
    </row>
    <row r="249" spans="1:11">
      <c r="A249" s="229"/>
      <c r="B249" s="229"/>
      <c r="C249" s="229"/>
      <c r="D249" s="229"/>
      <c r="E249" s="229"/>
      <c r="F249" s="229"/>
      <c r="G249" s="229"/>
      <c r="H249" s="229"/>
      <c r="I249" s="229"/>
      <c r="J249" s="229"/>
      <c r="K249" s="229"/>
    </row>
    <row r="250" spans="1:11">
      <c r="A250" s="229"/>
      <c r="B250" s="229"/>
      <c r="C250" s="229"/>
      <c r="D250" s="229"/>
      <c r="E250" s="229"/>
      <c r="F250" s="229"/>
      <c r="G250" s="229"/>
      <c r="H250" s="229"/>
      <c r="I250" s="229"/>
      <c r="J250" s="229"/>
      <c r="K250" s="229"/>
    </row>
    <row r="251" spans="1:11">
      <c r="A251" s="229"/>
      <c r="B251" s="229"/>
      <c r="C251" s="229"/>
      <c r="D251" s="229"/>
      <c r="E251" s="229"/>
      <c r="F251" s="229"/>
      <c r="G251" s="229"/>
      <c r="H251" s="229"/>
      <c r="I251" s="229"/>
      <c r="J251" s="229"/>
      <c r="K251" s="229"/>
    </row>
    <row r="252" spans="1:11">
      <c r="A252" s="229"/>
      <c r="B252" s="229"/>
      <c r="C252" s="229"/>
      <c r="D252" s="229"/>
      <c r="E252" s="229"/>
      <c r="F252" s="229"/>
      <c r="G252" s="229"/>
      <c r="H252" s="229"/>
      <c r="I252" s="229"/>
      <c r="J252" s="229"/>
      <c r="K252" s="229"/>
    </row>
    <row r="253" spans="1:11">
      <c r="A253" s="229"/>
      <c r="B253" s="229"/>
      <c r="C253" s="229"/>
      <c r="D253" s="229"/>
      <c r="E253" s="229"/>
      <c r="F253" s="229"/>
      <c r="G253" s="229"/>
      <c r="H253" s="229"/>
      <c r="I253" s="229"/>
      <c r="J253" s="229"/>
      <c r="K253" s="229"/>
    </row>
    <row r="254" spans="1:11">
      <c r="A254" s="229"/>
      <c r="B254" s="229"/>
      <c r="C254" s="229"/>
      <c r="D254" s="229"/>
      <c r="E254" s="229"/>
      <c r="F254" s="229"/>
      <c r="G254" s="229"/>
      <c r="H254" s="229"/>
      <c r="I254" s="229"/>
      <c r="J254" s="229"/>
      <c r="K254" s="229"/>
    </row>
    <row r="255" spans="1:11">
      <c r="A255" s="229"/>
      <c r="B255" s="229"/>
      <c r="C255" s="229"/>
      <c r="D255" s="229"/>
      <c r="E255" s="229"/>
      <c r="F255" s="229"/>
      <c r="G255" s="229"/>
      <c r="H255" s="229"/>
      <c r="I255" s="229"/>
      <c r="J255" s="229"/>
      <c r="K255" s="229"/>
    </row>
    <row r="256" spans="1:11">
      <c r="A256" s="229"/>
      <c r="B256" s="229"/>
      <c r="C256" s="229"/>
      <c r="D256" s="229"/>
      <c r="E256" s="229"/>
      <c r="F256" s="229"/>
      <c r="G256" s="229"/>
      <c r="H256" s="229"/>
      <c r="I256" s="229"/>
      <c r="J256" s="229"/>
      <c r="K256" s="229"/>
    </row>
    <row r="257" spans="1:11">
      <c r="A257" s="229"/>
      <c r="B257" s="229"/>
      <c r="C257" s="229"/>
      <c r="D257" s="229"/>
      <c r="E257" s="229"/>
      <c r="F257" s="229"/>
      <c r="G257" s="229"/>
      <c r="H257" s="229"/>
      <c r="I257" s="229"/>
      <c r="J257" s="229"/>
      <c r="K257" s="229"/>
    </row>
    <row r="258" spans="1:11">
      <c r="A258" s="229"/>
      <c r="B258" s="229"/>
      <c r="C258" s="229"/>
      <c r="D258" s="229"/>
      <c r="E258" s="229"/>
      <c r="F258" s="229"/>
      <c r="G258" s="229"/>
      <c r="H258" s="229"/>
      <c r="I258" s="229"/>
      <c r="J258" s="229"/>
      <c r="K258" s="229"/>
    </row>
    <row r="259" spans="1:11">
      <c r="A259" s="229"/>
      <c r="B259" s="229"/>
      <c r="C259" s="229"/>
      <c r="D259" s="229"/>
      <c r="E259" s="229"/>
      <c r="F259" s="229"/>
      <c r="G259" s="229"/>
      <c r="H259" s="229"/>
      <c r="I259" s="229"/>
      <c r="J259" s="229"/>
      <c r="K259" s="229"/>
    </row>
    <row r="260" spans="1:11">
      <c r="A260" s="229"/>
      <c r="B260" s="229"/>
      <c r="C260" s="229"/>
      <c r="D260" s="229"/>
      <c r="E260" s="229"/>
      <c r="F260" s="229"/>
      <c r="G260" s="229"/>
      <c r="H260" s="229"/>
      <c r="I260" s="229"/>
      <c r="J260" s="229"/>
      <c r="K260" s="229"/>
    </row>
  </sheetData>
  <customSheetViews>
    <customSheetView guid="{2AF3F5E9-4F61-4561-B177-4F48CBC3D886}" scale="75" colorId="22" fitToPage="1">
      <pageMargins left="0.4" right="0.4" top="0.3" bottom="0.3" header="0.5" footer="0.5"/>
      <pageSetup scale="74" orientation="landscape" r:id="rId1"/>
      <headerFooter alignWithMargins="0"/>
    </customSheetView>
    <customSheetView guid="{D7BBBF77-F838-4AB2-B5F9-DD407B90DD55}" scale="75" colorId="22" fitToPage="1">
      <pageMargins left="0.4" right="0.4" top="0.3" bottom="0.3" header="0.5" footer="0.5"/>
      <pageSetup scale="74" orientation="landscape" r:id="rId2"/>
      <headerFooter alignWithMargins="0"/>
    </customSheetView>
    <customSheetView guid="{4C413893-8AAD-4C6B-9F27-B589EDCD884E}" scale="75" colorId="22" fitToPage="1">
      <selection activeCell="N35" sqref="N35"/>
      <pageMargins left="0.4" right="0.4" top="0.3" bottom="0.3" header="0.5" footer="0.5"/>
      <pageSetup scale="74" orientation="landscape" r:id="rId3"/>
      <headerFooter alignWithMargins="0"/>
    </customSheetView>
    <customSheetView guid="{A5549170-DBF5-42F1-9039-D999624B11D4}" scale="75" colorId="22" fitToPage="1">
      <selection activeCell="N35" sqref="N35"/>
      <pageMargins left="0.4" right="0.4" top="0.3" bottom="0.3" header="0.5" footer="0.5"/>
      <pageSetup scale="74" orientation="landscape" r:id="rId4"/>
      <headerFooter alignWithMargins="0"/>
    </customSheetView>
    <customSheetView guid="{A483E518-C1FA-4CA5-BC5D-12DF2516F4BA}" scale="75" colorId="22" fitToPage="1">
      <selection activeCell="R27" sqref="R27"/>
      <pageMargins left="0.4" right="0.4" top="0.3" bottom="0.3" header="0.5" footer="0.5"/>
      <pageSetup scale="74" orientation="landscape" r:id="rId5"/>
      <headerFooter alignWithMargins="0"/>
    </customSheetView>
    <customSheetView guid="{7F4D4B31-14C7-431F-8554-797D686306A3}" scale="75" colorId="22" fitToPage="1">
      <selection activeCell="R27" sqref="R27"/>
      <pageMargins left="0.4" right="0.4" top="0.3" bottom="0.3" header="0.5" footer="0.5"/>
      <pageSetup scale="74" orientation="landscape" r:id="rId6"/>
      <headerFooter alignWithMargins="0"/>
    </customSheetView>
  </customSheetViews>
  <phoneticPr fontId="83" type="noConversion"/>
  <pageMargins left="0.4" right="0.4" top="0.3" bottom="0.3" header="0.5" footer="0.5"/>
  <pageSetup scale="74" orientation="landscape" r:id="rId7"/>
  <headerFooter alignWithMargins="0"/>
  <customProperties>
    <customPr name="_pios_id" r:id="rId8"/>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04"/>
  <sheetViews>
    <sheetView workbookViewId="0"/>
  </sheetViews>
  <sheetFormatPr defaultColWidth="9.77734375" defaultRowHeight="15"/>
  <cols>
    <col min="1" max="1" width="4.77734375" customWidth="1"/>
    <col min="2" max="2" width="25.77734375" customWidth="1"/>
    <col min="3" max="3" width="13.77734375" customWidth="1"/>
    <col min="8" max="8" width="17.77734375" customWidth="1"/>
    <col min="9" max="12" width="10.77734375" customWidth="1"/>
  </cols>
  <sheetData>
    <row r="1" spans="1:12" ht="15.75" thickBot="1">
      <c r="A1" s="229" t="str">
        <f>'Data sheet'!A63</f>
        <v>Annual Report of New York American Water Company, Inc.  - Service Area 2                                                        Year Ended  December 31, 2018</v>
      </c>
    </row>
    <row r="2" spans="1:12">
      <c r="A2" s="89"/>
      <c r="B2" s="90"/>
      <c r="C2" s="90"/>
      <c r="D2" s="90"/>
      <c r="E2" s="90"/>
      <c r="F2" s="90"/>
      <c r="G2" s="90"/>
      <c r="H2" s="90"/>
      <c r="I2" s="90"/>
      <c r="J2" s="90"/>
      <c r="K2" s="90"/>
      <c r="L2" s="91"/>
    </row>
    <row r="3" spans="1:12" ht="15.75">
      <c r="A3" s="977" t="s">
        <v>2099</v>
      </c>
      <c r="B3" s="978"/>
      <c r="C3" s="978"/>
      <c r="D3" s="978"/>
      <c r="E3" s="978"/>
      <c r="F3" s="978"/>
      <c r="G3" s="978"/>
      <c r="H3" s="978"/>
      <c r="I3" s="978"/>
      <c r="J3" s="978"/>
      <c r="K3" s="978"/>
      <c r="L3" s="979"/>
    </row>
    <row r="4" spans="1:12">
      <c r="A4" s="92"/>
      <c r="B4" s="11"/>
      <c r="C4" s="11"/>
      <c r="D4" s="11"/>
      <c r="E4" s="11"/>
      <c r="F4" s="11"/>
      <c r="G4" s="11"/>
      <c r="H4" s="11"/>
      <c r="I4" s="11"/>
      <c r="J4" s="11"/>
      <c r="K4" s="11"/>
      <c r="L4" s="349"/>
    </row>
    <row r="5" spans="1:12">
      <c r="A5" s="92"/>
      <c r="B5" s="11"/>
      <c r="C5" s="11"/>
      <c r="D5" s="11"/>
      <c r="E5" s="11"/>
      <c r="F5" s="11"/>
      <c r="G5" s="11"/>
      <c r="H5" s="11"/>
      <c r="I5" s="11"/>
      <c r="J5" s="11"/>
      <c r="K5" s="11"/>
      <c r="L5" s="349"/>
    </row>
    <row r="6" spans="1:12">
      <c r="A6" s="92"/>
      <c r="B6" s="11" t="s">
        <v>2100</v>
      </c>
      <c r="C6" s="11"/>
      <c r="D6" s="11"/>
      <c r="E6" s="11"/>
      <c r="F6" s="11"/>
      <c r="G6" s="11" t="s">
        <v>993</v>
      </c>
      <c r="H6" s="11"/>
      <c r="I6" s="11"/>
      <c r="J6" s="11"/>
      <c r="K6" s="11"/>
      <c r="L6" s="349"/>
    </row>
    <row r="7" spans="1:12">
      <c r="A7" s="92"/>
      <c r="B7" s="11" t="s">
        <v>994</v>
      </c>
      <c r="C7" s="11"/>
      <c r="D7" s="11"/>
      <c r="E7" s="11"/>
      <c r="F7" s="11"/>
      <c r="G7" s="11" t="s">
        <v>995</v>
      </c>
      <c r="H7" s="11"/>
      <c r="I7" s="11"/>
      <c r="J7" s="11"/>
      <c r="K7" s="11"/>
      <c r="L7" s="349"/>
    </row>
    <row r="8" spans="1:12">
      <c r="A8" s="92"/>
      <c r="B8" s="11"/>
      <c r="C8" s="11"/>
      <c r="D8" s="11"/>
      <c r="E8" s="11"/>
      <c r="F8" s="11"/>
      <c r="G8" s="11" t="s">
        <v>2042</v>
      </c>
      <c r="H8" s="11"/>
      <c r="I8" s="11"/>
      <c r="J8" s="11"/>
      <c r="K8" s="11"/>
      <c r="L8" s="349"/>
    </row>
    <row r="9" spans="1:12">
      <c r="A9" s="92"/>
      <c r="B9" s="11" t="s">
        <v>996</v>
      </c>
      <c r="C9" s="11"/>
      <c r="D9" s="11"/>
      <c r="E9" s="11"/>
      <c r="F9" s="11"/>
      <c r="G9" s="11"/>
      <c r="H9" s="11"/>
      <c r="I9" s="11"/>
      <c r="J9" s="11"/>
      <c r="K9" s="11"/>
      <c r="L9" s="349"/>
    </row>
    <row r="10" spans="1:12">
      <c r="A10" s="92"/>
      <c r="B10" s="11" t="s">
        <v>997</v>
      </c>
      <c r="C10" s="11"/>
      <c r="D10" s="11"/>
      <c r="E10" s="11"/>
      <c r="F10" s="11"/>
      <c r="G10" s="11"/>
      <c r="H10" s="11"/>
      <c r="I10" s="11"/>
      <c r="J10" s="11"/>
      <c r="K10" s="11"/>
      <c r="L10" s="349"/>
    </row>
    <row r="11" spans="1:12">
      <c r="A11" s="131"/>
      <c r="B11" s="298"/>
      <c r="C11" s="298"/>
      <c r="D11" s="298"/>
      <c r="E11" s="298"/>
      <c r="F11" s="298"/>
      <c r="G11" s="298"/>
      <c r="H11" s="298"/>
      <c r="I11" s="298"/>
      <c r="J11" s="298"/>
      <c r="K11" s="298"/>
      <c r="L11" s="299"/>
    </row>
    <row r="12" spans="1:12">
      <c r="A12" s="92"/>
      <c r="B12" s="626"/>
      <c r="C12" s="875" t="s">
        <v>998</v>
      </c>
      <c r="D12" s="695" t="s">
        <v>999</v>
      </c>
      <c r="E12" s="129"/>
      <c r="F12" s="695" t="s">
        <v>1000</v>
      </c>
      <c r="G12" s="129"/>
      <c r="H12" s="872" t="s">
        <v>350</v>
      </c>
      <c r="I12" s="129" t="s">
        <v>1001</v>
      </c>
      <c r="J12" s="129"/>
      <c r="K12" s="129"/>
      <c r="L12" s="130"/>
    </row>
    <row r="13" spans="1:12">
      <c r="A13" s="980" t="s">
        <v>1122</v>
      </c>
      <c r="B13" s="872" t="s">
        <v>343</v>
      </c>
      <c r="C13" s="875" t="s">
        <v>1002</v>
      </c>
      <c r="D13" s="871" t="s">
        <v>1981</v>
      </c>
      <c r="E13" s="625"/>
      <c r="F13" s="871" t="s">
        <v>1981</v>
      </c>
      <c r="G13" s="625"/>
      <c r="H13" s="872" t="s">
        <v>2048</v>
      </c>
      <c r="I13" s="129" t="s">
        <v>1003</v>
      </c>
      <c r="J13" s="129"/>
      <c r="K13" s="695" t="s">
        <v>1004</v>
      </c>
      <c r="L13" s="130"/>
    </row>
    <row r="14" spans="1:12">
      <c r="A14" s="980" t="s">
        <v>1134</v>
      </c>
      <c r="B14" s="872" t="s">
        <v>3611</v>
      </c>
      <c r="C14" s="875" t="s">
        <v>1005</v>
      </c>
      <c r="D14" s="871" t="s">
        <v>1006</v>
      </c>
      <c r="E14" s="871" t="s">
        <v>2090</v>
      </c>
      <c r="F14" s="871" t="s">
        <v>1006</v>
      </c>
      <c r="G14" s="871" t="s">
        <v>2090</v>
      </c>
      <c r="H14" s="872" t="s">
        <v>1007</v>
      </c>
      <c r="I14" s="875" t="s">
        <v>1008</v>
      </c>
      <c r="J14" s="871" t="s">
        <v>1009</v>
      </c>
      <c r="K14" s="871" t="s">
        <v>1008</v>
      </c>
      <c r="L14" s="981" t="s">
        <v>1009</v>
      </c>
    </row>
    <row r="15" spans="1:12">
      <c r="A15" s="92"/>
      <c r="B15" s="626"/>
      <c r="C15" s="875" t="s">
        <v>359</v>
      </c>
      <c r="D15" s="871" t="s">
        <v>1010</v>
      </c>
      <c r="E15" s="871" t="s">
        <v>359</v>
      </c>
      <c r="F15" s="871" t="s">
        <v>1010</v>
      </c>
      <c r="G15" s="871" t="s">
        <v>359</v>
      </c>
      <c r="H15" s="872" t="s">
        <v>359</v>
      </c>
      <c r="I15" s="875" t="s">
        <v>3699</v>
      </c>
      <c r="J15" s="871" t="s">
        <v>1011</v>
      </c>
      <c r="K15" s="871" t="s">
        <v>3699</v>
      </c>
      <c r="L15" s="981" t="s">
        <v>1011</v>
      </c>
    </row>
    <row r="16" spans="1:12">
      <c r="A16" s="131"/>
      <c r="B16" s="873" t="s">
        <v>3281</v>
      </c>
      <c r="C16" s="982" t="s">
        <v>3282</v>
      </c>
      <c r="D16" s="1250" t="s">
        <v>3283</v>
      </c>
      <c r="E16" s="1250" t="s">
        <v>3284</v>
      </c>
      <c r="F16" s="1250" t="s">
        <v>3429</v>
      </c>
      <c r="G16" s="1250" t="s">
        <v>3430</v>
      </c>
      <c r="H16" s="873" t="s">
        <v>3431</v>
      </c>
      <c r="I16" s="982" t="s">
        <v>3432</v>
      </c>
      <c r="J16" s="1250" t="s">
        <v>3433</v>
      </c>
      <c r="K16" s="1250" t="s">
        <v>3434</v>
      </c>
      <c r="L16" s="976" t="s">
        <v>3435</v>
      </c>
    </row>
    <row r="17" spans="1:14">
      <c r="A17" s="980">
        <v>1</v>
      </c>
      <c r="B17" s="942" t="s">
        <v>1012</v>
      </c>
      <c r="C17" s="1149"/>
      <c r="D17" s="746"/>
      <c r="E17" s="746"/>
      <c r="F17" s="746"/>
      <c r="G17" s="746"/>
      <c r="H17" s="984"/>
      <c r="I17" s="1149"/>
      <c r="J17" s="746"/>
      <c r="K17" s="746"/>
      <c r="L17" s="1155"/>
    </row>
    <row r="18" spans="1:14" ht="15.75">
      <c r="A18" s="980">
        <v>2</v>
      </c>
      <c r="B18" s="1632" t="s">
        <v>10</v>
      </c>
      <c r="C18" s="11"/>
      <c r="D18" s="745"/>
      <c r="E18" s="625"/>
      <c r="F18" s="745"/>
      <c r="G18" s="625"/>
      <c r="H18" s="626"/>
      <c r="I18" s="145"/>
      <c r="J18" s="837"/>
      <c r="K18" s="837"/>
      <c r="L18" s="697"/>
    </row>
    <row r="19" spans="1:14">
      <c r="A19" s="980">
        <v>3</v>
      </c>
      <c r="B19" s="626" t="s">
        <v>103</v>
      </c>
      <c r="C19" s="1633" t="s">
        <v>104</v>
      </c>
      <c r="D19" s="1634">
        <v>2</v>
      </c>
      <c r="E19" s="2262">
        <v>2.5</v>
      </c>
      <c r="F19" s="1635" t="s">
        <v>2391</v>
      </c>
      <c r="G19" s="1636" t="s">
        <v>2391</v>
      </c>
      <c r="H19" s="872">
        <v>6</v>
      </c>
      <c r="I19" s="1637">
        <v>187</v>
      </c>
      <c r="J19" s="1635"/>
      <c r="K19" s="1637">
        <v>187</v>
      </c>
      <c r="L19" s="696"/>
    </row>
    <row r="20" spans="1:14">
      <c r="A20" s="980">
        <v>4</v>
      </c>
      <c r="B20" s="626" t="s">
        <v>103</v>
      </c>
      <c r="C20" s="1633" t="s">
        <v>106</v>
      </c>
      <c r="D20" s="1634">
        <v>2</v>
      </c>
      <c r="E20" s="2262">
        <v>2.5</v>
      </c>
      <c r="F20" s="1634">
        <v>1</v>
      </c>
      <c r="G20" s="2262">
        <v>4.5</v>
      </c>
      <c r="H20" s="872">
        <v>6</v>
      </c>
      <c r="I20" s="1637">
        <v>184</v>
      </c>
      <c r="J20" s="1635"/>
      <c r="K20" s="1637">
        <v>184</v>
      </c>
      <c r="L20" s="696"/>
    </row>
    <row r="21" spans="1:14">
      <c r="A21" s="980">
        <v>5</v>
      </c>
      <c r="B21" s="626" t="s">
        <v>107</v>
      </c>
      <c r="C21" s="1633" t="s">
        <v>104</v>
      </c>
      <c r="D21" s="1634">
        <v>2</v>
      </c>
      <c r="E21" s="2262">
        <v>2.5</v>
      </c>
      <c r="F21" s="1635" t="s">
        <v>2391</v>
      </c>
      <c r="G21" s="1636" t="s">
        <v>2391</v>
      </c>
      <c r="H21" s="872">
        <v>6</v>
      </c>
      <c r="I21" s="1637">
        <v>202</v>
      </c>
      <c r="J21" s="1635"/>
      <c r="K21" s="1637">
        <v>202</v>
      </c>
      <c r="L21" s="696"/>
    </row>
    <row r="22" spans="1:14">
      <c r="A22" s="980">
        <v>6</v>
      </c>
      <c r="B22" s="626" t="s">
        <v>107</v>
      </c>
      <c r="C22" s="1633" t="s">
        <v>106</v>
      </c>
      <c r="D22" s="1634">
        <v>2</v>
      </c>
      <c r="E22" s="2262">
        <v>2.5</v>
      </c>
      <c r="F22" s="1634">
        <v>1</v>
      </c>
      <c r="G22" s="2262">
        <v>4.5</v>
      </c>
      <c r="H22" s="872">
        <v>6</v>
      </c>
      <c r="I22" s="1637">
        <v>124</v>
      </c>
      <c r="J22" s="1635"/>
      <c r="K22" s="1637">
        <v>124</v>
      </c>
      <c r="L22" s="696"/>
    </row>
    <row r="23" spans="1:14">
      <c r="A23" s="980">
        <v>7</v>
      </c>
      <c r="B23" s="626" t="s">
        <v>108</v>
      </c>
      <c r="C23" s="1633" t="s">
        <v>104</v>
      </c>
      <c r="D23" s="1634">
        <v>2</v>
      </c>
      <c r="E23" s="2262">
        <v>2.5</v>
      </c>
      <c r="F23" s="1635" t="s">
        <v>2391</v>
      </c>
      <c r="G23" s="1636" t="s">
        <v>2391</v>
      </c>
      <c r="H23" s="872">
        <v>6</v>
      </c>
      <c r="I23" s="1637">
        <v>129</v>
      </c>
      <c r="J23" s="1635"/>
      <c r="K23" s="1637">
        <v>129</v>
      </c>
      <c r="L23" s="696"/>
    </row>
    <row r="24" spans="1:14">
      <c r="A24" s="980">
        <v>8</v>
      </c>
      <c r="B24" s="626" t="s">
        <v>108</v>
      </c>
      <c r="C24" s="1633" t="s">
        <v>106</v>
      </c>
      <c r="D24" s="1634">
        <v>2</v>
      </c>
      <c r="E24" s="2262">
        <v>2.5</v>
      </c>
      <c r="F24" s="1634">
        <v>1</v>
      </c>
      <c r="G24" s="2262">
        <v>4.5</v>
      </c>
      <c r="H24" s="872">
        <v>6</v>
      </c>
      <c r="I24" s="1637">
        <v>350</v>
      </c>
      <c r="J24" s="1635"/>
      <c r="K24" s="1637">
        <v>350</v>
      </c>
      <c r="L24" s="696"/>
      <c r="N24" s="2137"/>
    </row>
    <row r="25" spans="1:14">
      <c r="A25" s="980">
        <v>9</v>
      </c>
      <c r="B25" s="626" t="s">
        <v>109</v>
      </c>
      <c r="C25" s="1633" t="s">
        <v>104</v>
      </c>
      <c r="D25" s="1634">
        <v>2</v>
      </c>
      <c r="E25" s="2262">
        <v>2.5</v>
      </c>
      <c r="F25" s="1635" t="s">
        <v>2391</v>
      </c>
      <c r="G25" s="1636" t="s">
        <v>2391</v>
      </c>
      <c r="H25" s="872">
        <v>6</v>
      </c>
      <c r="I25" s="1637">
        <v>113</v>
      </c>
      <c r="J25" s="1635"/>
      <c r="K25" s="1637">
        <v>111</v>
      </c>
      <c r="L25" s="696"/>
      <c r="N25" s="2137"/>
    </row>
    <row r="26" spans="1:14">
      <c r="A26" s="980">
        <v>10</v>
      </c>
      <c r="B26" s="626" t="s">
        <v>109</v>
      </c>
      <c r="C26" s="1633" t="s">
        <v>106</v>
      </c>
      <c r="D26" s="1634">
        <v>2</v>
      </c>
      <c r="E26" s="2262">
        <v>2.5</v>
      </c>
      <c r="F26" s="1634">
        <v>1</v>
      </c>
      <c r="G26" s="2262">
        <v>4.5</v>
      </c>
      <c r="H26" s="872">
        <v>6</v>
      </c>
      <c r="I26" s="1637">
        <v>114</v>
      </c>
      <c r="J26" s="1635"/>
      <c r="K26" s="1637">
        <v>116</v>
      </c>
      <c r="L26" s="696"/>
      <c r="N26" s="2137"/>
    </row>
    <row r="27" spans="1:14">
      <c r="A27" s="980">
        <v>11</v>
      </c>
      <c r="B27" s="626" t="s">
        <v>110</v>
      </c>
      <c r="C27" s="1633" t="s">
        <v>106</v>
      </c>
      <c r="D27" s="1634">
        <v>2</v>
      </c>
      <c r="E27" s="2262">
        <v>2.5</v>
      </c>
      <c r="F27" s="1634">
        <v>1</v>
      </c>
      <c r="G27" s="2262">
        <v>4.5</v>
      </c>
      <c r="H27" s="872">
        <v>6</v>
      </c>
      <c r="I27" s="1637">
        <v>201</v>
      </c>
      <c r="J27" s="1635"/>
      <c r="K27" s="1637">
        <v>201</v>
      </c>
      <c r="L27" s="696"/>
      <c r="N27" s="2137"/>
    </row>
    <row r="28" spans="1:14">
      <c r="A28" s="980">
        <v>12</v>
      </c>
      <c r="B28" s="626" t="s">
        <v>111</v>
      </c>
      <c r="C28" s="1633" t="s">
        <v>106</v>
      </c>
      <c r="D28" s="1634">
        <v>2</v>
      </c>
      <c r="E28" s="2262">
        <v>2.5</v>
      </c>
      <c r="F28" s="1634">
        <v>1</v>
      </c>
      <c r="G28" s="2262">
        <v>4.5</v>
      </c>
      <c r="H28" s="872">
        <v>6</v>
      </c>
      <c r="I28" s="1637">
        <v>11</v>
      </c>
      <c r="J28" s="1635"/>
      <c r="K28" s="1637">
        <v>11</v>
      </c>
      <c r="L28" s="696"/>
      <c r="N28" s="2137"/>
    </row>
    <row r="29" spans="1:14">
      <c r="A29" s="980">
        <v>13</v>
      </c>
      <c r="B29" s="626" t="s">
        <v>112</v>
      </c>
      <c r="C29" s="1633" t="s">
        <v>104</v>
      </c>
      <c r="D29" s="1634">
        <v>2</v>
      </c>
      <c r="E29" s="2262">
        <v>2.5</v>
      </c>
      <c r="F29" s="1635" t="s">
        <v>2391</v>
      </c>
      <c r="G29" s="1636" t="s">
        <v>2391</v>
      </c>
      <c r="H29" s="872">
        <v>6</v>
      </c>
      <c r="I29" s="1637">
        <v>445</v>
      </c>
      <c r="J29" s="1635"/>
      <c r="K29" s="1637">
        <v>440</v>
      </c>
      <c r="L29" s="696"/>
      <c r="N29" s="2137"/>
    </row>
    <row r="30" spans="1:14">
      <c r="A30" s="980">
        <v>14</v>
      </c>
      <c r="B30" s="626" t="s">
        <v>112</v>
      </c>
      <c r="C30" s="1633" t="s">
        <v>106</v>
      </c>
      <c r="D30" s="1634">
        <v>2</v>
      </c>
      <c r="E30" s="2262">
        <v>2.5</v>
      </c>
      <c r="F30" s="1634">
        <v>1</v>
      </c>
      <c r="G30" s="2262">
        <v>4.5</v>
      </c>
      <c r="H30" s="872">
        <v>6</v>
      </c>
      <c r="I30" s="1637">
        <v>387</v>
      </c>
      <c r="J30" s="1635"/>
      <c r="K30" s="1637">
        <v>392</v>
      </c>
      <c r="L30" s="696"/>
      <c r="N30" s="2137"/>
    </row>
    <row r="31" spans="1:14">
      <c r="A31" s="980">
        <v>15</v>
      </c>
      <c r="B31" s="626"/>
      <c r="C31" s="11"/>
      <c r="D31" s="745"/>
      <c r="E31" s="625"/>
      <c r="F31" s="1634"/>
      <c r="G31" s="625"/>
      <c r="H31" s="626"/>
      <c r="I31" s="1637"/>
      <c r="J31" s="745"/>
      <c r="K31" s="1637"/>
      <c r="L31" s="696"/>
    </row>
    <row r="32" spans="1:14" ht="15.75">
      <c r="A32" s="980">
        <v>16</v>
      </c>
      <c r="B32" s="1632" t="s">
        <v>11</v>
      </c>
      <c r="C32" s="11"/>
      <c r="D32" s="745"/>
      <c r="E32" s="625"/>
      <c r="F32" s="1634"/>
      <c r="G32" s="625"/>
      <c r="H32" s="626"/>
      <c r="I32" s="1637"/>
      <c r="J32" s="745"/>
      <c r="K32" s="1637"/>
      <c r="L32" s="696"/>
    </row>
    <row r="33" spans="1:12">
      <c r="A33" s="980">
        <v>17</v>
      </c>
      <c r="B33" s="626" t="s">
        <v>113</v>
      </c>
      <c r="C33" s="1633" t="s">
        <v>106</v>
      </c>
      <c r="D33" s="1634">
        <v>2</v>
      </c>
      <c r="E33" s="871" t="s">
        <v>105</v>
      </c>
      <c r="F33" s="1634">
        <v>1</v>
      </c>
      <c r="G33" s="2262">
        <v>4.5</v>
      </c>
      <c r="H33" s="872">
        <v>6</v>
      </c>
      <c r="I33" s="1637">
        <v>383</v>
      </c>
      <c r="J33" s="1635"/>
      <c r="K33" s="1637">
        <v>383</v>
      </c>
      <c r="L33" s="696"/>
    </row>
    <row r="34" spans="1:12">
      <c r="A34" s="980">
        <v>18</v>
      </c>
      <c r="B34" s="626"/>
      <c r="C34" s="11"/>
      <c r="D34" s="745"/>
      <c r="E34" s="625"/>
      <c r="F34" s="745"/>
      <c r="G34" s="625"/>
      <c r="H34" s="626"/>
      <c r="I34" s="1637"/>
      <c r="J34" s="745"/>
      <c r="K34" s="1637"/>
      <c r="L34" s="696"/>
    </row>
    <row r="35" spans="1:12">
      <c r="A35" s="980">
        <v>19</v>
      </c>
      <c r="B35" s="626" t="s">
        <v>4354</v>
      </c>
      <c r="C35" s="2089" t="s">
        <v>4355</v>
      </c>
      <c r="D35" s="1634">
        <v>2</v>
      </c>
      <c r="E35" s="2262">
        <v>2.5</v>
      </c>
      <c r="F35" s="1634">
        <v>1</v>
      </c>
      <c r="G35" s="2262">
        <v>4.75</v>
      </c>
      <c r="H35" s="2263" t="s">
        <v>4356</v>
      </c>
      <c r="I35" s="1637">
        <v>129</v>
      </c>
      <c r="J35" s="745"/>
      <c r="K35" s="1592">
        <v>129</v>
      </c>
      <c r="L35" s="696"/>
    </row>
    <row r="36" spans="1:12">
      <c r="A36" s="980">
        <v>20</v>
      </c>
      <c r="B36" s="626" t="s">
        <v>11</v>
      </c>
      <c r="C36" s="2089" t="s">
        <v>4355</v>
      </c>
      <c r="D36" s="1634">
        <v>2</v>
      </c>
      <c r="E36" s="2262">
        <v>2.5</v>
      </c>
      <c r="F36" s="1634">
        <v>1</v>
      </c>
      <c r="G36" s="2262">
        <v>4.5</v>
      </c>
      <c r="H36" s="2263" t="s">
        <v>4356</v>
      </c>
      <c r="I36" s="1637">
        <v>226</v>
      </c>
      <c r="J36" s="745"/>
      <c r="K36" s="1592">
        <v>226</v>
      </c>
      <c r="L36" s="696"/>
    </row>
    <row r="37" spans="1:12">
      <c r="A37" s="980">
        <v>21</v>
      </c>
      <c r="B37" s="626" t="s">
        <v>4357</v>
      </c>
      <c r="C37" s="2089">
        <v>4</v>
      </c>
      <c r="D37" s="1634">
        <v>2</v>
      </c>
      <c r="E37" s="2262">
        <v>2.5</v>
      </c>
      <c r="F37" s="1634">
        <v>1</v>
      </c>
      <c r="G37" s="2262">
        <v>4.5</v>
      </c>
      <c r="H37" s="2263" t="s">
        <v>4356</v>
      </c>
      <c r="I37" s="1637">
        <v>8</v>
      </c>
      <c r="J37" s="745"/>
      <c r="K37" s="1592">
        <v>8</v>
      </c>
      <c r="L37" s="696"/>
    </row>
    <row r="38" spans="1:12">
      <c r="A38" s="980">
        <v>22</v>
      </c>
      <c r="B38" s="105" t="s">
        <v>4347</v>
      </c>
      <c r="C38" s="2089" t="s">
        <v>4355</v>
      </c>
      <c r="D38" s="1634">
        <v>2</v>
      </c>
      <c r="E38" s="2262">
        <v>2.5</v>
      </c>
      <c r="F38" s="1634">
        <v>1</v>
      </c>
      <c r="G38" s="2262">
        <v>4.5</v>
      </c>
      <c r="H38" s="2263" t="s">
        <v>4356</v>
      </c>
      <c r="I38" s="1637">
        <v>42</v>
      </c>
      <c r="J38" s="745"/>
      <c r="K38" s="745">
        <v>42</v>
      </c>
      <c r="L38" s="696"/>
    </row>
    <row r="39" spans="1:12">
      <c r="A39" s="980">
        <v>23</v>
      </c>
      <c r="B39" s="626"/>
      <c r="C39" s="11"/>
      <c r="D39" s="745"/>
      <c r="E39" s="625"/>
      <c r="F39" s="745"/>
      <c r="G39" s="625"/>
      <c r="H39" s="626"/>
      <c r="I39" s="1638"/>
      <c r="J39" s="745"/>
      <c r="K39" s="1638"/>
      <c r="L39" s="696"/>
    </row>
    <row r="40" spans="1:12">
      <c r="A40" s="980">
        <v>24</v>
      </c>
      <c r="B40" s="626"/>
      <c r="C40" s="11"/>
      <c r="D40" s="745"/>
      <c r="E40" s="625"/>
      <c r="F40" s="745"/>
      <c r="G40" s="625"/>
      <c r="H40" s="626"/>
      <c r="I40" s="745"/>
      <c r="J40" s="745"/>
      <c r="K40" s="745"/>
      <c r="L40" s="696"/>
    </row>
    <row r="41" spans="1:12">
      <c r="A41" s="980">
        <v>25</v>
      </c>
      <c r="B41" s="626"/>
      <c r="C41" s="11"/>
      <c r="D41" s="745"/>
      <c r="E41" s="625"/>
      <c r="F41" s="745"/>
      <c r="G41" s="625"/>
      <c r="H41" s="626"/>
      <c r="I41" s="745"/>
      <c r="J41" s="745"/>
      <c r="K41" s="745"/>
      <c r="L41" s="696"/>
    </row>
    <row r="42" spans="1:12">
      <c r="A42" s="980">
        <v>26</v>
      </c>
      <c r="B42" s="626"/>
      <c r="C42" s="11"/>
      <c r="D42" s="745"/>
      <c r="E42" s="625"/>
      <c r="F42" s="745"/>
      <c r="G42" s="625"/>
      <c r="H42" s="626"/>
      <c r="I42" s="745"/>
      <c r="J42" s="745"/>
      <c r="K42" s="745"/>
      <c r="L42" s="696"/>
    </row>
    <row r="43" spans="1:12">
      <c r="A43" s="980">
        <v>27</v>
      </c>
      <c r="B43" s="626"/>
      <c r="C43" s="11"/>
      <c r="D43" s="745"/>
      <c r="E43" s="625"/>
      <c r="F43" s="745"/>
      <c r="G43" s="625"/>
      <c r="H43" s="626"/>
      <c r="I43" s="154"/>
      <c r="J43" s="745"/>
      <c r="K43" s="745"/>
      <c r="L43" s="696"/>
    </row>
    <row r="44" spans="1:12">
      <c r="A44" s="980">
        <v>28</v>
      </c>
      <c r="B44" s="626" t="s">
        <v>114</v>
      </c>
      <c r="C44" s="11"/>
      <c r="D44" s="745"/>
      <c r="E44" s="625"/>
      <c r="F44" s="745"/>
      <c r="G44" s="625"/>
      <c r="H44" s="626"/>
      <c r="I44" s="1638">
        <f>SUM(I19:I39)</f>
        <v>3235</v>
      </c>
      <c r="J44" s="745"/>
      <c r="K44" s="1638">
        <f>SUM(K19:K39)</f>
        <v>3235</v>
      </c>
      <c r="L44" s="696"/>
    </row>
    <row r="45" spans="1:12">
      <c r="A45" s="980">
        <v>29</v>
      </c>
      <c r="B45" s="626" t="s">
        <v>115</v>
      </c>
      <c r="C45" s="11"/>
      <c r="D45" s="745"/>
      <c r="E45" s="625"/>
      <c r="F45" s="745"/>
      <c r="G45" s="625"/>
      <c r="H45" s="626"/>
      <c r="I45" s="745"/>
      <c r="J45" s="745"/>
      <c r="K45" s="745"/>
      <c r="L45" s="696"/>
    </row>
    <row r="46" spans="1:12">
      <c r="A46" s="980">
        <v>30</v>
      </c>
      <c r="B46" s="626" t="s">
        <v>116</v>
      </c>
      <c r="C46" s="11"/>
      <c r="D46" s="745"/>
      <c r="E46" s="625"/>
      <c r="F46" s="745"/>
      <c r="G46" s="625"/>
      <c r="H46" s="626"/>
      <c r="I46" s="745">
        <v>429</v>
      </c>
      <c r="J46" s="745"/>
      <c r="K46" s="745">
        <v>429</v>
      </c>
      <c r="L46" s="696"/>
    </row>
    <row r="47" spans="1:12">
      <c r="A47" s="980">
        <v>31</v>
      </c>
      <c r="B47" s="626" t="s">
        <v>117</v>
      </c>
      <c r="C47" s="11"/>
      <c r="D47" s="745"/>
      <c r="E47" s="625"/>
      <c r="F47" s="745"/>
      <c r="G47" s="625"/>
      <c r="H47" s="626"/>
      <c r="I47" s="745"/>
      <c r="J47" s="745"/>
      <c r="K47" s="745"/>
      <c r="L47" s="696"/>
    </row>
    <row r="48" spans="1:12">
      <c r="A48" s="980">
        <v>32</v>
      </c>
      <c r="B48" s="626"/>
      <c r="C48" s="11"/>
      <c r="D48" s="745"/>
      <c r="E48" s="625"/>
      <c r="F48" s="745"/>
      <c r="G48" s="625"/>
      <c r="H48" s="626"/>
      <c r="I48" s="154"/>
      <c r="J48" s="745"/>
      <c r="K48" s="745"/>
      <c r="L48" s="696"/>
    </row>
    <row r="49" spans="1:12">
      <c r="A49" s="980">
        <v>33</v>
      </c>
      <c r="B49" s="626"/>
      <c r="C49" s="11"/>
      <c r="D49" s="745"/>
      <c r="E49" s="625"/>
      <c r="F49" s="745"/>
      <c r="G49" s="625"/>
      <c r="H49" s="626"/>
      <c r="I49" s="154"/>
      <c r="J49" s="745"/>
      <c r="K49" s="745"/>
      <c r="L49" s="696"/>
    </row>
    <row r="50" spans="1:12" ht="15.75" thickBot="1">
      <c r="A50" s="988">
        <v>34</v>
      </c>
      <c r="B50" s="949"/>
      <c r="C50" s="133"/>
      <c r="D50" s="1156"/>
      <c r="E50" s="1157"/>
      <c r="F50" s="1156"/>
      <c r="G50" s="1157"/>
      <c r="H50" s="1179" t="s">
        <v>671</v>
      </c>
      <c r="I50" s="1804">
        <f>+I39+I41</f>
        <v>0</v>
      </c>
      <c r="J50" s="692">
        <f>SUM(J18:J49)</f>
        <v>0</v>
      </c>
      <c r="K50" s="1804">
        <f>+K39+K41</f>
        <v>0</v>
      </c>
      <c r="L50" s="1066">
        <f>SUM(L18:L49)</f>
        <v>0</v>
      </c>
    </row>
    <row r="51" spans="1:12">
      <c r="A51" t="s">
        <v>1527</v>
      </c>
    </row>
    <row r="52" spans="1:12">
      <c r="A52" s="126" t="s">
        <v>1013</v>
      </c>
      <c r="B52" s="126"/>
      <c r="C52" s="126"/>
      <c r="D52" s="126"/>
      <c r="E52" s="126"/>
      <c r="F52" s="126"/>
      <c r="G52" s="126"/>
      <c r="H52" s="126"/>
      <c r="I52" s="126"/>
      <c r="J52" s="126"/>
      <c r="K52" s="126"/>
      <c r="L52" s="126"/>
    </row>
    <row r="53" spans="1:12" ht="15.75" thickBot="1">
      <c r="A53" s="229" t="str">
        <f>'Data sheet'!A63</f>
        <v>Annual Report of New York American Water Company, Inc.  - Service Area 2                                                        Year Ended  December 31, 2018</v>
      </c>
    </row>
    <row r="54" spans="1:12">
      <c r="A54" s="89"/>
      <c r="B54" s="90"/>
      <c r="C54" s="90"/>
      <c r="D54" s="90"/>
      <c r="E54" s="90"/>
      <c r="F54" s="90"/>
      <c r="G54" s="90"/>
      <c r="H54" s="90"/>
      <c r="I54" s="90"/>
      <c r="J54" s="90"/>
      <c r="K54" s="90"/>
      <c r="L54" s="91"/>
    </row>
    <row r="55" spans="1:12" ht="15.75">
      <c r="A55" s="977" t="s">
        <v>1014</v>
      </c>
      <c r="B55" s="978"/>
      <c r="C55" s="978"/>
      <c r="D55" s="978"/>
      <c r="E55" s="978"/>
      <c r="F55" s="978"/>
      <c r="G55" s="978"/>
      <c r="H55" s="978"/>
      <c r="I55" s="978"/>
      <c r="J55" s="978"/>
      <c r="K55" s="978"/>
      <c r="L55" s="979"/>
    </row>
    <row r="56" spans="1:12">
      <c r="A56" s="92"/>
      <c r="B56" s="11"/>
      <c r="C56" s="11"/>
      <c r="D56" s="11"/>
      <c r="E56" s="11"/>
      <c r="F56" s="11"/>
      <c r="G56" s="11"/>
      <c r="H56" s="11"/>
      <c r="I56" s="11"/>
      <c r="J56" s="11"/>
      <c r="K56" s="11"/>
      <c r="L56" s="349"/>
    </row>
    <row r="57" spans="1:12">
      <c r="A57" s="92"/>
      <c r="B57" s="11"/>
      <c r="C57" s="11"/>
      <c r="D57" s="11"/>
      <c r="E57" s="11"/>
      <c r="F57" s="11"/>
      <c r="G57" s="11"/>
      <c r="H57" s="11"/>
      <c r="I57" s="11"/>
      <c r="J57" s="11"/>
      <c r="K57" s="11"/>
      <c r="L57" s="349"/>
    </row>
    <row r="58" spans="1:12">
      <c r="A58" s="92"/>
      <c r="B58" s="11" t="s">
        <v>2100</v>
      </c>
      <c r="C58" s="11"/>
      <c r="D58" s="11"/>
      <c r="E58" s="11"/>
      <c r="F58" s="11"/>
      <c r="G58" s="11" t="s">
        <v>993</v>
      </c>
      <c r="H58" s="11"/>
      <c r="I58" s="11"/>
      <c r="J58" s="11"/>
      <c r="K58" s="11"/>
      <c r="L58" s="349"/>
    </row>
    <row r="59" spans="1:12">
      <c r="A59" s="92"/>
      <c r="B59" s="11" t="s">
        <v>994</v>
      </c>
      <c r="C59" s="11"/>
      <c r="D59" s="11"/>
      <c r="E59" s="11"/>
      <c r="F59" s="11"/>
      <c r="G59" s="11" t="s">
        <v>995</v>
      </c>
      <c r="H59" s="11"/>
      <c r="I59" s="11"/>
      <c r="J59" s="11"/>
      <c r="K59" s="11"/>
      <c r="L59" s="349"/>
    </row>
    <row r="60" spans="1:12">
      <c r="A60" s="92"/>
      <c r="B60" s="11"/>
      <c r="C60" s="11"/>
      <c r="D60" s="11"/>
      <c r="E60" s="11"/>
      <c r="F60" s="11"/>
      <c r="G60" s="11" t="s">
        <v>2042</v>
      </c>
      <c r="H60" s="11"/>
      <c r="I60" s="11"/>
      <c r="J60" s="11"/>
      <c r="K60" s="11"/>
      <c r="L60" s="349"/>
    </row>
    <row r="61" spans="1:12">
      <c r="A61" s="92"/>
      <c r="B61" s="11" t="s">
        <v>996</v>
      </c>
      <c r="C61" s="11"/>
      <c r="D61" s="11"/>
      <c r="E61" s="11"/>
      <c r="F61" s="11"/>
      <c r="G61" s="11"/>
      <c r="H61" s="11"/>
      <c r="I61" s="11"/>
      <c r="J61" s="11"/>
      <c r="K61" s="11"/>
      <c r="L61" s="349"/>
    </row>
    <row r="62" spans="1:12">
      <c r="A62" s="92"/>
      <c r="B62" s="11" t="s">
        <v>997</v>
      </c>
      <c r="C62" s="11"/>
      <c r="D62" s="11"/>
      <c r="E62" s="11"/>
      <c r="F62" s="11"/>
      <c r="G62" s="11"/>
      <c r="H62" s="11"/>
      <c r="I62" s="11"/>
      <c r="J62" s="11"/>
      <c r="K62" s="11"/>
      <c r="L62" s="349"/>
    </row>
    <row r="63" spans="1:12">
      <c r="A63" s="131"/>
      <c r="B63" s="298"/>
      <c r="C63" s="298"/>
      <c r="D63" s="298"/>
      <c r="E63" s="298"/>
      <c r="F63" s="298"/>
      <c r="G63" s="298"/>
      <c r="H63" s="298"/>
      <c r="I63" s="298"/>
      <c r="J63" s="298"/>
      <c r="K63" s="298"/>
      <c r="L63" s="299"/>
    </row>
    <row r="64" spans="1:12">
      <c r="A64" s="92"/>
      <c r="B64" s="626"/>
      <c r="C64" s="875" t="s">
        <v>998</v>
      </c>
      <c r="D64" s="695" t="s">
        <v>999</v>
      </c>
      <c r="E64" s="129"/>
      <c r="F64" s="695" t="s">
        <v>1000</v>
      </c>
      <c r="G64" s="129"/>
      <c r="H64" s="872" t="s">
        <v>350</v>
      </c>
      <c r="I64" s="129" t="s">
        <v>1001</v>
      </c>
      <c r="J64" s="129"/>
      <c r="K64" s="129"/>
      <c r="L64" s="130"/>
    </row>
    <row r="65" spans="1:12">
      <c r="A65" s="980" t="s">
        <v>1122</v>
      </c>
      <c r="B65" s="872" t="s">
        <v>343</v>
      </c>
      <c r="C65" s="875" t="s">
        <v>1002</v>
      </c>
      <c r="D65" s="871" t="s">
        <v>1981</v>
      </c>
      <c r="E65" s="625"/>
      <c r="F65" s="871" t="s">
        <v>1981</v>
      </c>
      <c r="G65" s="625"/>
      <c r="H65" s="872" t="s">
        <v>2048</v>
      </c>
      <c r="I65" s="129" t="s">
        <v>1003</v>
      </c>
      <c r="J65" s="129"/>
      <c r="K65" s="695" t="s">
        <v>1004</v>
      </c>
      <c r="L65" s="130"/>
    </row>
    <row r="66" spans="1:12">
      <c r="A66" s="980" t="s">
        <v>1134</v>
      </c>
      <c r="B66" s="872" t="s">
        <v>3611</v>
      </c>
      <c r="C66" s="875" t="s">
        <v>1005</v>
      </c>
      <c r="D66" s="871" t="s">
        <v>1006</v>
      </c>
      <c r="E66" s="871" t="s">
        <v>2090</v>
      </c>
      <c r="F66" s="871" t="s">
        <v>1006</v>
      </c>
      <c r="G66" s="871" t="s">
        <v>2090</v>
      </c>
      <c r="H66" s="872" t="s">
        <v>1007</v>
      </c>
      <c r="I66" s="875" t="s">
        <v>1008</v>
      </c>
      <c r="J66" s="871" t="s">
        <v>1009</v>
      </c>
      <c r="K66" s="871" t="s">
        <v>1008</v>
      </c>
      <c r="L66" s="981" t="s">
        <v>1009</v>
      </c>
    </row>
    <row r="67" spans="1:12">
      <c r="A67" s="92"/>
      <c r="B67" s="626"/>
      <c r="C67" s="875" t="s">
        <v>359</v>
      </c>
      <c r="D67" s="871" t="s">
        <v>1010</v>
      </c>
      <c r="E67" s="871" t="s">
        <v>359</v>
      </c>
      <c r="F67" s="871" t="s">
        <v>1010</v>
      </c>
      <c r="G67" s="871" t="s">
        <v>359</v>
      </c>
      <c r="H67" s="872" t="s">
        <v>359</v>
      </c>
      <c r="I67" s="875" t="s">
        <v>3699</v>
      </c>
      <c r="J67" s="871" t="s">
        <v>1011</v>
      </c>
      <c r="K67" s="871" t="s">
        <v>3699</v>
      </c>
      <c r="L67" s="981" t="s">
        <v>1011</v>
      </c>
    </row>
    <row r="68" spans="1:12">
      <c r="A68" s="131"/>
      <c r="B68" s="873" t="s">
        <v>3281</v>
      </c>
      <c r="C68" s="982" t="s">
        <v>3282</v>
      </c>
      <c r="D68" s="1250" t="s">
        <v>3283</v>
      </c>
      <c r="E68" s="1250" t="s">
        <v>3284</v>
      </c>
      <c r="F68" s="1250" t="s">
        <v>3429</v>
      </c>
      <c r="G68" s="1250" t="s">
        <v>3430</v>
      </c>
      <c r="H68" s="873" t="s">
        <v>3431</v>
      </c>
      <c r="I68" s="982" t="s">
        <v>3432</v>
      </c>
      <c r="J68" s="1250" t="s">
        <v>3433</v>
      </c>
      <c r="K68" s="1250" t="s">
        <v>3434</v>
      </c>
      <c r="L68" s="976" t="s">
        <v>3435</v>
      </c>
    </row>
    <row r="69" spans="1:12">
      <c r="A69" s="980">
        <v>1</v>
      </c>
      <c r="B69" s="942" t="s">
        <v>1015</v>
      </c>
      <c r="C69" s="1149"/>
      <c r="D69" s="746"/>
      <c r="E69" s="746"/>
      <c r="F69" s="746"/>
      <c r="G69" s="746"/>
      <c r="H69" s="984"/>
      <c r="I69" s="1149"/>
      <c r="J69" s="746"/>
      <c r="K69" s="746"/>
      <c r="L69" s="1155"/>
    </row>
    <row r="70" spans="1:12">
      <c r="A70" s="980">
        <v>2</v>
      </c>
      <c r="B70" s="626"/>
      <c r="C70" s="11"/>
      <c r="D70" s="745"/>
      <c r="E70" s="625"/>
      <c r="F70" s="745"/>
      <c r="G70" s="625"/>
      <c r="H70" s="626"/>
      <c r="I70" s="145"/>
      <c r="J70" s="1639"/>
      <c r="K70" s="837"/>
      <c r="L70" s="1640"/>
    </row>
    <row r="71" spans="1:12">
      <c r="A71" s="980">
        <v>3</v>
      </c>
      <c r="B71" s="626" t="s">
        <v>4358</v>
      </c>
      <c r="C71" s="875">
        <v>4</v>
      </c>
      <c r="D71" s="1634">
        <v>2</v>
      </c>
      <c r="E71" s="2262">
        <v>2.5</v>
      </c>
      <c r="F71" s="1634">
        <v>1</v>
      </c>
      <c r="G71" s="2262">
        <v>4.5</v>
      </c>
      <c r="H71" s="872" t="s">
        <v>4356</v>
      </c>
      <c r="I71" s="2264">
        <v>18</v>
      </c>
      <c r="J71" s="1634">
        <v>2</v>
      </c>
      <c r="K71" s="1634">
        <v>18</v>
      </c>
      <c r="L71" s="2265">
        <v>2</v>
      </c>
    </row>
    <row r="72" spans="1:12">
      <c r="A72" s="980">
        <v>4</v>
      </c>
      <c r="B72" s="626" t="s">
        <v>4359</v>
      </c>
      <c r="C72" s="875">
        <v>4</v>
      </c>
      <c r="D72" s="1634">
        <v>2</v>
      </c>
      <c r="E72" s="2262">
        <v>2.5</v>
      </c>
      <c r="F72" s="1634">
        <v>1</v>
      </c>
      <c r="G72" s="2262">
        <v>4.5</v>
      </c>
      <c r="H72" s="872" t="s">
        <v>4356</v>
      </c>
      <c r="I72" s="2264">
        <v>5</v>
      </c>
      <c r="J72" s="1634"/>
      <c r="K72" s="1634">
        <v>5</v>
      </c>
      <c r="L72" s="2265"/>
    </row>
    <row r="73" spans="1:12">
      <c r="A73" s="980">
        <v>5</v>
      </c>
      <c r="B73" s="626"/>
      <c r="C73" s="11"/>
      <c r="D73" s="745"/>
      <c r="E73" s="625"/>
      <c r="F73" s="745"/>
      <c r="G73" s="625"/>
      <c r="H73" s="626"/>
      <c r="I73" s="154"/>
      <c r="J73" s="745"/>
      <c r="K73" s="745"/>
      <c r="L73" s="696"/>
    </row>
    <row r="74" spans="1:12">
      <c r="A74" s="980">
        <v>6</v>
      </c>
      <c r="B74" s="626"/>
      <c r="C74" s="11"/>
      <c r="D74" s="745"/>
      <c r="E74" s="625"/>
      <c r="F74" s="745"/>
      <c r="G74" s="625"/>
      <c r="H74" s="626"/>
      <c r="I74" s="154"/>
      <c r="J74" s="745"/>
      <c r="K74" s="745"/>
      <c r="L74" s="696"/>
    </row>
    <row r="75" spans="1:12">
      <c r="A75" s="980">
        <v>7</v>
      </c>
      <c r="B75" s="626"/>
      <c r="C75" s="11"/>
      <c r="D75" s="745"/>
      <c r="E75" s="625"/>
      <c r="F75" s="745"/>
      <c r="G75" s="625"/>
      <c r="H75" s="626"/>
      <c r="I75" s="154"/>
      <c r="J75" s="745"/>
      <c r="K75" s="745"/>
      <c r="L75" s="696"/>
    </row>
    <row r="76" spans="1:12">
      <c r="A76" s="980">
        <v>8</v>
      </c>
      <c r="B76" s="626"/>
      <c r="C76" s="11"/>
      <c r="D76" s="745"/>
      <c r="E76" s="625"/>
      <c r="F76" s="745"/>
      <c r="G76" s="625"/>
      <c r="H76" s="626"/>
      <c r="I76" s="154"/>
      <c r="J76" s="745"/>
      <c r="K76" s="745"/>
      <c r="L76" s="696"/>
    </row>
    <row r="77" spans="1:12">
      <c r="A77" s="980">
        <v>9</v>
      </c>
      <c r="B77" s="626"/>
      <c r="C77" s="11"/>
      <c r="D77" s="745"/>
      <c r="E77" s="625"/>
      <c r="F77" s="745"/>
      <c r="G77" s="625"/>
      <c r="H77" s="626"/>
      <c r="I77" s="154"/>
      <c r="J77" s="745"/>
      <c r="K77" s="745"/>
      <c r="L77" s="696"/>
    </row>
    <row r="78" spans="1:12">
      <c r="A78" s="980">
        <v>10</v>
      </c>
      <c r="B78" s="626"/>
      <c r="C78" s="11"/>
      <c r="D78" s="745"/>
      <c r="E78" s="625"/>
      <c r="F78" s="745"/>
      <c r="G78" s="625"/>
      <c r="H78" s="626"/>
      <c r="I78" s="154"/>
      <c r="J78" s="745"/>
      <c r="K78" s="745"/>
      <c r="L78" s="696"/>
    </row>
    <row r="79" spans="1:12">
      <c r="A79" s="980">
        <v>11</v>
      </c>
      <c r="B79" s="626"/>
      <c r="C79" s="11"/>
      <c r="D79" s="745"/>
      <c r="E79" s="625"/>
      <c r="F79" s="745"/>
      <c r="G79" s="625"/>
      <c r="H79" s="626"/>
      <c r="I79" s="154"/>
      <c r="J79" s="745"/>
      <c r="K79" s="745"/>
      <c r="L79" s="696"/>
    </row>
    <row r="80" spans="1:12">
      <c r="A80" s="980">
        <v>12</v>
      </c>
      <c r="B80" s="626"/>
      <c r="C80" s="11"/>
      <c r="D80" s="745"/>
      <c r="E80" s="625"/>
      <c r="F80" s="745"/>
      <c r="G80" s="625"/>
      <c r="H80" s="626"/>
      <c r="I80" s="154"/>
      <c r="J80" s="745"/>
      <c r="K80" s="745"/>
      <c r="L80" s="696"/>
    </row>
    <row r="81" spans="1:12">
      <c r="A81" s="980">
        <v>13</v>
      </c>
      <c r="B81" s="626"/>
      <c r="C81" s="11"/>
      <c r="D81" s="745"/>
      <c r="E81" s="625"/>
      <c r="F81" s="745"/>
      <c r="G81" s="625"/>
      <c r="H81" s="626"/>
      <c r="I81" s="154"/>
      <c r="J81" s="745"/>
      <c r="K81" s="745"/>
      <c r="L81" s="696"/>
    </row>
    <row r="82" spans="1:12">
      <c r="A82" s="980">
        <v>14</v>
      </c>
      <c r="B82" s="626"/>
      <c r="C82" s="11"/>
      <c r="D82" s="745"/>
      <c r="E82" s="625"/>
      <c r="F82" s="745"/>
      <c r="G82" s="625"/>
      <c r="H82" s="626"/>
      <c r="I82" s="154"/>
      <c r="J82" s="745"/>
      <c r="K82" s="745"/>
      <c r="L82" s="696"/>
    </row>
    <row r="83" spans="1:12">
      <c r="A83" s="980">
        <v>15</v>
      </c>
      <c r="B83" s="626"/>
      <c r="C83" s="11"/>
      <c r="D83" s="745"/>
      <c r="E83" s="625"/>
      <c r="F83" s="745"/>
      <c r="G83" s="625"/>
      <c r="H83" s="626"/>
      <c r="I83" s="154"/>
      <c r="J83" s="745"/>
      <c r="K83" s="745"/>
      <c r="L83" s="696"/>
    </row>
    <row r="84" spans="1:12">
      <c r="A84" s="980">
        <v>16</v>
      </c>
      <c r="B84" s="626"/>
      <c r="C84" s="11"/>
      <c r="D84" s="745"/>
      <c r="E84" s="625"/>
      <c r="F84" s="745"/>
      <c r="G84" s="625"/>
      <c r="H84" s="626"/>
      <c r="I84" s="154"/>
      <c r="J84" s="745"/>
      <c r="K84" s="745"/>
      <c r="L84" s="696"/>
    </row>
    <row r="85" spans="1:12">
      <c r="A85" s="980">
        <v>17</v>
      </c>
      <c r="B85" s="626"/>
      <c r="C85" s="11"/>
      <c r="D85" s="745"/>
      <c r="E85" s="625"/>
      <c r="F85" s="745"/>
      <c r="G85" s="625"/>
      <c r="H85" s="626"/>
      <c r="I85" s="154"/>
      <c r="J85" s="745"/>
      <c r="K85" s="745"/>
      <c r="L85" s="696"/>
    </row>
    <row r="86" spans="1:12">
      <c r="A86" s="980">
        <v>18</v>
      </c>
      <c r="B86" s="626"/>
      <c r="C86" s="11"/>
      <c r="D86" s="745"/>
      <c r="E86" s="625"/>
      <c r="F86" s="745"/>
      <c r="G86" s="625"/>
      <c r="H86" s="626"/>
      <c r="I86" s="154"/>
      <c r="J86" s="745"/>
      <c r="K86" s="745"/>
      <c r="L86" s="696"/>
    </row>
    <row r="87" spans="1:12">
      <c r="A87" s="980">
        <v>19</v>
      </c>
      <c r="B87" s="626"/>
      <c r="C87" s="11"/>
      <c r="D87" s="745"/>
      <c r="E87" s="625"/>
      <c r="F87" s="745"/>
      <c r="G87" s="625"/>
      <c r="H87" s="626"/>
      <c r="I87" s="154"/>
      <c r="J87" s="745"/>
      <c r="K87" s="745"/>
      <c r="L87" s="696"/>
    </row>
    <row r="88" spans="1:12">
      <c r="A88" s="980">
        <v>20</v>
      </c>
      <c r="B88" s="626"/>
      <c r="C88" s="11"/>
      <c r="D88" s="745"/>
      <c r="E88" s="625"/>
      <c r="F88" s="745"/>
      <c r="G88" s="625"/>
      <c r="H88" s="626"/>
      <c r="I88" s="154"/>
      <c r="J88" s="745"/>
      <c r="K88" s="745"/>
      <c r="L88" s="696"/>
    </row>
    <row r="89" spans="1:12">
      <c r="A89" s="980">
        <v>21</v>
      </c>
      <c r="B89" s="626"/>
      <c r="C89" s="11"/>
      <c r="D89" s="745"/>
      <c r="E89" s="625"/>
      <c r="F89" s="745"/>
      <c r="G89" s="625"/>
      <c r="H89" s="626"/>
      <c r="I89" s="154"/>
      <c r="J89" s="745"/>
      <c r="K89" s="745"/>
      <c r="L89" s="696"/>
    </row>
    <row r="90" spans="1:12">
      <c r="A90" s="980">
        <v>22</v>
      </c>
      <c r="B90" s="626"/>
      <c r="C90" s="11"/>
      <c r="D90" s="745"/>
      <c r="E90" s="625"/>
      <c r="F90" s="745"/>
      <c r="G90" s="625"/>
      <c r="H90" s="626"/>
      <c r="I90" s="154"/>
      <c r="J90" s="745"/>
      <c r="K90" s="745"/>
      <c r="L90" s="696"/>
    </row>
    <row r="91" spans="1:12">
      <c r="A91" s="980">
        <v>23</v>
      </c>
      <c r="B91" s="626"/>
      <c r="C91" s="11"/>
      <c r="D91" s="745"/>
      <c r="E91" s="625"/>
      <c r="F91" s="745"/>
      <c r="G91" s="625"/>
      <c r="H91" s="626"/>
      <c r="I91" s="154"/>
      <c r="J91" s="745"/>
      <c r="K91" s="745"/>
      <c r="L91" s="696"/>
    </row>
    <row r="92" spans="1:12">
      <c r="A92" s="980">
        <v>24</v>
      </c>
      <c r="B92" s="626"/>
      <c r="C92" s="11"/>
      <c r="D92" s="745"/>
      <c r="E92" s="625"/>
      <c r="F92" s="745"/>
      <c r="G92" s="625"/>
      <c r="H92" s="626"/>
      <c r="I92" s="154"/>
      <c r="J92" s="745"/>
      <c r="K92" s="745"/>
      <c r="L92" s="696"/>
    </row>
    <row r="93" spans="1:12">
      <c r="A93" s="980">
        <v>25</v>
      </c>
      <c r="B93" s="626"/>
      <c r="C93" s="11"/>
      <c r="D93" s="745"/>
      <c r="E93" s="625"/>
      <c r="F93" s="745"/>
      <c r="G93" s="625"/>
      <c r="H93" s="626"/>
      <c r="I93" s="154"/>
      <c r="J93" s="745"/>
      <c r="K93" s="745"/>
      <c r="L93" s="696"/>
    </row>
    <row r="94" spans="1:12">
      <c r="A94" s="980">
        <v>26</v>
      </c>
      <c r="B94" s="626"/>
      <c r="C94" s="11"/>
      <c r="D94" s="745"/>
      <c r="E94" s="625"/>
      <c r="F94" s="745"/>
      <c r="G94" s="625"/>
      <c r="H94" s="626"/>
      <c r="I94" s="154"/>
      <c r="J94" s="745"/>
      <c r="K94" s="745"/>
      <c r="L94" s="696"/>
    </row>
    <row r="95" spans="1:12">
      <c r="A95" s="980">
        <v>27</v>
      </c>
      <c r="B95" s="626"/>
      <c r="C95" s="11"/>
      <c r="D95" s="745"/>
      <c r="E95" s="625"/>
      <c r="F95" s="745"/>
      <c r="G95" s="625"/>
      <c r="H95" s="626"/>
      <c r="I95" s="154"/>
      <c r="J95" s="745"/>
      <c r="K95" s="745"/>
      <c r="L95" s="696"/>
    </row>
    <row r="96" spans="1:12">
      <c r="A96" s="980">
        <v>28</v>
      </c>
      <c r="B96" s="626"/>
      <c r="C96" s="11"/>
      <c r="D96" s="745"/>
      <c r="E96" s="625"/>
      <c r="F96" s="745"/>
      <c r="G96" s="625"/>
      <c r="H96" s="626"/>
      <c r="I96" s="154"/>
      <c r="J96" s="745"/>
      <c r="K96" s="745"/>
      <c r="L96" s="696"/>
    </row>
    <row r="97" spans="1:12">
      <c r="A97" s="980">
        <v>29</v>
      </c>
      <c r="B97" s="626"/>
      <c r="C97" s="11"/>
      <c r="D97" s="745"/>
      <c r="E97" s="625"/>
      <c r="F97" s="745"/>
      <c r="G97" s="625"/>
      <c r="H97" s="626"/>
      <c r="I97" s="154"/>
      <c r="J97" s="745"/>
      <c r="K97" s="745"/>
      <c r="L97" s="696"/>
    </row>
    <row r="98" spans="1:12">
      <c r="A98" s="980">
        <v>30</v>
      </c>
      <c r="B98" s="626"/>
      <c r="C98" s="11"/>
      <c r="D98" s="745"/>
      <c r="E98" s="625"/>
      <c r="F98" s="745"/>
      <c r="G98" s="625"/>
      <c r="H98" s="626"/>
      <c r="I98" s="154"/>
      <c r="J98" s="745"/>
      <c r="K98" s="745"/>
      <c r="L98" s="696"/>
    </row>
    <row r="99" spans="1:12">
      <c r="A99" s="980">
        <v>31</v>
      </c>
      <c r="B99" s="626"/>
      <c r="C99" s="11"/>
      <c r="D99" s="745"/>
      <c r="E99" s="625"/>
      <c r="F99" s="745"/>
      <c r="G99" s="625"/>
      <c r="H99" s="626"/>
      <c r="I99" s="154"/>
      <c r="J99" s="745"/>
      <c r="K99" s="745"/>
      <c r="L99" s="696"/>
    </row>
    <row r="100" spans="1:12">
      <c r="A100" s="980">
        <v>32</v>
      </c>
      <c r="B100" s="626"/>
      <c r="C100" s="11"/>
      <c r="D100" s="745"/>
      <c r="E100" s="625"/>
      <c r="F100" s="745"/>
      <c r="G100" s="625"/>
      <c r="H100" s="626"/>
      <c r="I100" s="154"/>
      <c r="J100" s="745"/>
      <c r="K100" s="745"/>
      <c r="L100" s="696"/>
    </row>
    <row r="101" spans="1:12">
      <c r="A101" s="980">
        <v>33</v>
      </c>
      <c r="B101" s="626"/>
      <c r="C101" s="11"/>
      <c r="D101" s="745"/>
      <c r="E101" s="625"/>
      <c r="F101" s="745"/>
      <c r="G101" s="625"/>
      <c r="H101" s="626"/>
      <c r="I101" s="154"/>
      <c r="J101" s="745"/>
      <c r="K101" s="745"/>
      <c r="L101" s="696"/>
    </row>
    <row r="102" spans="1:12" ht="15.75" thickBot="1">
      <c r="A102" s="988">
        <v>34</v>
      </c>
      <c r="B102" s="949"/>
      <c r="C102" s="133"/>
      <c r="D102" s="1156"/>
      <c r="E102" s="1157"/>
      <c r="F102" s="1156"/>
      <c r="G102" s="1157"/>
      <c r="H102" s="1179" t="s">
        <v>671</v>
      </c>
      <c r="I102" s="1641">
        <f>SUM(I70:I101)</f>
        <v>23</v>
      </c>
      <c r="J102" s="1642">
        <f>SUM(J70:J101)</f>
        <v>2</v>
      </c>
      <c r="K102" s="1641">
        <f>SUM(K70:K101)</f>
        <v>23</v>
      </c>
      <c r="L102" s="1643">
        <f>SUM(L70:L101)</f>
        <v>2</v>
      </c>
    </row>
    <row r="103" spans="1:12">
      <c r="K103" s="230" t="s">
        <v>1527</v>
      </c>
    </row>
    <row r="104" spans="1:12">
      <c r="A104" s="126" t="s">
        <v>1016</v>
      </c>
      <c r="B104" s="126"/>
      <c r="C104" s="126"/>
      <c r="D104" s="126"/>
      <c r="E104" s="126"/>
      <c r="F104" s="126"/>
      <c r="G104" s="126"/>
      <c r="H104" s="126"/>
      <c r="I104" s="126"/>
      <c r="J104" s="126"/>
      <c r="K104" s="126"/>
      <c r="L104" s="126"/>
    </row>
  </sheetData>
  <customSheetViews>
    <customSheetView guid="{2AF3F5E9-4F61-4561-B177-4F48CBC3D886}" scale="87" colorId="22">
      <rowBreaks count="1" manualBreakCount="1">
        <brk id="52" max="16383" man="1"/>
      </rowBreaks>
      <pageMargins left="0.4" right="0.4" top="0.3" bottom="0.3" header="0.5" footer="0.5"/>
      <pageSetup scale="70" fitToHeight="2" orientation="landscape" r:id="rId1"/>
      <headerFooter alignWithMargins="0"/>
    </customSheetView>
    <customSheetView guid="{D7BBBF77-F838-4AB2-B5F9-DD407B90DD55}" scale="87" colorId="22">
      <rowBreaks count="1" manualBreakCount="1">
        <brk id="52" max="16383" man="1"/>
      </rowBreaks>
      <pageMargins left="0.4" right="0.4" top="0.3" bottom="0.3" header="0.5" footer="0.5"/>
      <pageSetup scale="70" fitToHeight="2" orientation="landscape" r:id="rId2"/>
      <headerFooter alignWithMargins="0"/>
    </customSheetView>
    <customSheetView guid="{4C413893-8AAD-4C6B-9F27-B589EDCD884E}" scale="87" colorId="22">
      <selection activeCell="A26" sqref="A26"/>
      <rowBreaks count="1" manualBreakCount="1">
        <brk id="52" max="16383" man="1"/>
      </rowBreaks>
      <pageMargins left="0.4" right="0.4" top="0.3" bottom="0.3" header="0.5" footer="0.5"/>
      <pageSetup scale="70" fitToHeight="2" orientation="landscape" r:id="rId3"/>
      <headerFooter alignWithMargins="0"/>
    </customSheetView>
    <customSheetView guid="{A5549170-DBF5-42F1-9039-D999624B11D4}" scale="87" colorId="22">
      <selection activeCell="J18" sqref="J18"/>
      <rowBreaks count="1" manualBreakCount="1">
        <brk id="52" max="16383" man="1"/>
      </rowBreaks>
      <pageMargins left="0.4" right="0.4" top="0.3" bottom="0.3" header="0.5" footer="0.5"/>
      <pageSetup scale="70" fitToHeight="2" orientation="landscape" r:id="rId4"/>
      <headerFooter alignWithMargins="0"/>
    </customSheetView>
    <customSheetView guid="{A483E518-C1FA-4CA5-BC5D-12DF2516F4BA}" scale="87" colorId="22">
      <selection activeCell="I51" sqref="I51"/>
      <rowBreaks count="1" manualBreakCount="1">
        <brk id="52" max="16383" man="1"/>
      </rowBreaks>
      <pageMargins left="0.4" right="0.4" top="0.3" bottom="0.3" header="0.5" footer="0.5"/>
      <pageSetup scale="70" fitToHeight="2" orientation="landscape" r:id="rId5"/>
      <headerFooter alignWithMargins="0"/>
    </customSheetView>
    <customSheetView guid="{7F4D4B31-14C7-431F-8554-797D686306A3}" scale="87" colorId="22">
      <selection activeCell="K19" sqref="K19:K30"/>
      <rowBreaks count="1" manualBreakCount="1">
        <brk id="52" max="16383" man="1"/>
      </rowBreaks>
      <pageMargins left="0.4" right="0.4" top="0.3" bottom="0.3" header="0.5" footer="0.5"/>
      <pageSetup scale="70" fitToHeight="2" orientation="landscape" r:id="rId6"/>
      <headerFooter alignWithMargins="0"/>
    </customSheetView>
  </customSheetViews>
  <phoneticPr fontId="83" type="noConversion"/>
  <pageMargins left="0.4" right="0.4" top="0.3" bottom="0.3" header="0.5" footer="0.5"/>
  <pageSetup scale="70" fitToHeight="2" orientation="landscape" r:id="rId7"/>
  <headerFooter alignWithMargins="0"/>
  <rowBreaks count="1" manualBreakCount="1">
    <brk id="52" max="16383" man="1"/>
  </rowBreaks>
  <customProperties>
    <customPr name="_pios_id" r:id="rId8"/>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441"/>
  <sheetViews>
    <sheetView workbookViewId="0"/>
  </sheetViews>
  <sheetFormatPr defaultColWidth="9.77734375" defaultRowHeight="15"/>
  <cols>
    <col min="1" max="1" width="45.77734375" customWidth="1"/>
    <col min="2" max="2" width="30.77734375" customWidth="1"/>
    <col min="3" max="3" width="15.77734375" customWidth="1"/>
  </cols>
  <sheetData>
    <row r="1" spans="1:3" ht="15.75">
      <c r="A1" s="93" t="s">
        <v>1017</v>
      </c>
      <c r="B1" s="93"/>
      <c r="C1" s="93"/>
    </row>
    <row r="2" spans="1:3" ht="15.75">
      <c r="A2" s="93"/>
      <c r="B2" s="93"/>
      <c r="C2" s="93"/>
    </row>
    <row r="3" spans="1:3" ht="15.75">
      <c r="A3" s="93" t="s">
        <v>441</v>
      </c>
      <c r="B3" s="126"/>
      <c r="C3" s="93"/>
    </row>
    <row r="4" spans="1:3" ht="15.75">
      <c r="A4" s="93" t="s">
        <v>1018</v>
      </c>
      <c r="B4" s="126"/>
      <c r="C4" s="93"/>
    </row>
    <row r="5" spans="1:3" ht="15.75">
      <c r="A5" s="93" t="s">
        <v>1019</v>
      </c>
      <c r="B5" s="126"/>
      <c r="C5" s="93"/>
    </row>
    <row r="6" spans="1:3" ht="15.75">
      <c r="A6" s="512"/>
      <c r="B6" s="11"/>
      <c r="C6" s="512"/>
    </row>
    <row r="7" spans="1:3" ht="20.25">
      <c r="A7" s="1158" t="str">
        <f>'Data sheet'!D27</f>
        <v>New York American Water Company, Inc.  - Service Area 2</v>
      </c>
      <c r="B7" s="126"/>
      <c r="C7" s="93"/>
    </row>
    <row r="8" spans="1:3">
      <c r="A8" s="11"/>
      <c r="B8" s="1159"/>
      <c r="C8" s="1159"/>
    </row>
    <row r="9" spans="1:3" ht="18">
      <c r="A9" s="1090" t="s">
        <v>1020</v>
      </c>
      <c r="B9" s="1160"/>
      <c r="C9" s="1160"/>
    </row>
    <row r="10" spans="1:3" ht="15.75">
      <c r="A10" s="1161"/>
      <c r="B10" s="1159"/>
      <c r="C10" s="1159"/>
    </row>
    <row r="12" spans="1:3" ht="15.75">
      <c r="A12" s="1162"/>
      <c r="B12" s="1163" t="s">
        <v>1021</v>
      </c>
    </row>
    <row r="13" spans="1:3" ht="15.75">
      <c r="A13" s="11"/>
      <c r="B13" s="1163" t="s">
        <v>1022</v>
      </c>
      <c r="C13" s="1162"/>
    </row>
    <row r="14" spans="1:3" ht="15.75">
      <c r="A14" s="11"/>
      <c r="B14" s="1163"/>
      <c r="C14" s="1163" t="str">
        <f>'Data sheet'!$D$35</f>
        <v>December 31, 2018</v>
      </c>
    </row>
    <row r="15" spans="1:3" ht="15.75">
      <c r="A15" s="1163" t="s">
        <v>2387</v>
      </c>
      <c r="B15" s="1162"/>
    </row>
    <row r="16" spans="1:3">
      <c r="A16" s="11" t="s">
        <v>1023</v>
      </c>
      <c r="B16" s="11" t="s">
        <v>1024</v>
      </c>
      <c r="C16" s="145">
        <f>'114115'!F11</f>
        <v>116996534.36401734</v>
      </c>
    </row>
    <row r="17" spans="1:3">
      <c r="A17" s="11"/>
      <c r="B17" s="11"/>
      <c r="C17" s="154"/>
    </row>
    <row r="18" spans="1:3" ht="15.75">
      <c r="A18" s="1163" t="s">
        <v>2392</v>
      </c>
      <c r="B18" s="11"/>
      <c r="C18" s="154"/>
    </row>
    <row r="19" spans="1:3">
      <c r="A19" s="11" t="s">
        <v>1025</v>
      </c>
      <c r="B19" s="11" t="s">
        <v>1026</v>
      </c>
      <c r="C19" s="154">
        <f>'114115'!F13-'114115'!F14</f>
        <v>0</v>
      </c>
    </row>
    <row r="20" spans="1:3">
      <c r="A20" s="11" t="s">
        <v>1027</v>
      </c>
      <c r="B20" s="11" t="s">
        <v>1028</v>
      </c>
      <c r="C20" s="154">
        <f>SUM('114115'!F15:F17)</f>
        <v>12385513.64784736</v>
      </c>
    </row>
    <row r="21" spans="1:3">
      <c r="A21" s="11" t="s">
        <v>1029</v>
      </c>
      <c r="B21" s="11" t="s">
        <v>1030</v>
      </c>
      <c r="C21" s="154">
        <f>SUM('114115'!F18:F20)</f>
        <v>0</v>
      </c>
    </row>
    <row r="22" spans="1:3">
      <c r="A22" s="11" t="s">
        <v>1031</v>
      </c>
      <c r="B22" s="11" t="s">
        <v>1032</v>
      </c>
      <c r="C22" s="154">
        <f>SUM(C19:C21)</f>
        <v>12385513.64784736</v>
      </c>
    </row>
    <row r="23" spans="1:3">
      <c r="A23" s="11"/>
      <c r="B23" s="11"/>
      <c r="C23" s="154"/>
    </row>
    <row r="24" spans="1:3" ht="15.75">
      <c r="A24" s="1163" t="s">
        <v>2402</v>
      </c>
      <c r="B24" s="11"/>
      <c r="C24" s="154"/>
    </row>
    <row r="25" spans="1:3">
      <c r="A25" s="11" t="s">
        <v>1033</v>
      </c>
      <c r="B25" s="11" t="s">
        <v>1034</v>
      </c>
      <c r="C25" s="154">
        <f>SUM('114115'!F23:F28)</f>
        <v>337714.482083629</v>
      </c>
    </row>
    <row r="26" spans="1:3">
      <c r="A26" s="11" t="s">
        <v>1035</v>
      </c>
      <c r="B26" s="11" t="s">
        <v>1036</v>
      </c>
      <c r="C26" s="154">
        <f>SUM('114115'!F29:F31)-'114115'!F32</f>
        <v>996664.0691169037</v>
      </c>
    </row>
    <row r="27" spans="1:3">
      <c r="A27" s="11" t="s">
        <v>3353</v>
      </c>
      <c r="B27" s="11" t="s">
        <v>1037</v>
      </c>
      <c r="C27" s="154">
        <f>SUM('114115'!F33:F34)</f>
        <v>229315.89233300841</v>
      </c>
    </row>
    <row r="28" spans="1:3">
      <c r="A28" s="11" t="s">
        <v>1038</v>
      </c>
      <c r="B28" s="11" t="s">
        <v>1039</v>
      </c>
      <c r="C28" s="154">
        <f>'114115'!F35</f>
        <v>605545.03</v>
      </c>
    </row>
    <row r="29" spans="1:3">
      <c r="A29" s="11" t="s">
        <v>3358</v>
      </c>
      <c r="B29" s="11" t="s">
        <v>1040</v>
      </c>
      <c r="C29" s="154">
        <f>'114115'!F36</f>
        <v>803971.00161724212</v>
      </c>
    </row>
    <row r="30" spans="1:3">
      <c r="A30" s="11" t="s">
        <v>1041</v>
      </c>
      <c r="B30" s="11" t="s">
        <v>1042</v>
      </c>
      <c r="C30" s="154">
        <f>'114115'!F39</f>
        <v>1599274.2382789385</v>
      </c>
    </row>
    <row r="31" spans="1:3">
      <c r="A31" s="11" t="s">
        <v>1043</v>
      </c>
      <c r="B31" s="11" t="s">
        <v>1044</v>
      </c>
      <c r="C31" s="154">
        <f>SUM('114115'!F37,'114115'!F38,'114115'!F40)</f>
        <v>0</v>
      </c>
    </row>
    <row r="32" spans="1:3">
      <c r="A32" s="11" t="s">
        <v>1045</v>
      </c>
      <c r="B32" s="11" t="s">
        <v>1032</v>
      </c>
      <c r="C32" s="154">
        <f>SUM(C25:C31)</f>
        <v>4572484.7134297211</v>
      </c>
    </row>
    <row r="33" spans="1:3">
      <c r="A33" s="11"/>
      <c r="B33" s="11"/>
      <c r="C33" s="154"/>
    </row>
    <row r="34" spans="1:3" ht="15.75">
      <c r="A34" s="1163" t="s">
        <v>1549</v>
      </c>
      <c r="B34" s="11"/>
      <c r="C34" s="154"/>
    </row>
    <row r="35" spans="1:3">
      <c r="A35" s="11" t="s">
        <v>1046</v>
      </c>
      <c r="B35" s="11" t="s">
        <v>1047</v>
      </c>
      <c r="C35" s="154">
        <f>'114115'!F43</f>
        <v>604702.68040876556</v>
      </c>
    </row>
    <row r="36" spans="1:3">
      <c r="A36" s="11" t="s">
        <v>1048</v>
      </c>
      <c r="B36" s="11" t="s">
        <v>1049</v>
      </c>
      <c r="C36" s="154">
        <f>SUM('114115'!F44:F50)</f>
        <v>22514365.143727422</v>
      </c>
    </row>
    <row r="37" spans="1:3">
      <c r="A37" s="11" t="s">
        <v>3363</v>
      </c>
      <c r="B37" s="11" t="s">
        <v>1050</v>
      </c>
      <c r="C37" s="154">
        <f>'114115'!F51</f>
        <v>0</v>
      </c>
    </row>
    <row r="38" spans="1:3">
      <c r="A38" s="11" t="s">
        <v>1051</v>
      </c>
      <c r="B38" s="11" t="s">
        <v>1032</v>
      </c>
      <c r="C38" s="154">
        <f>SUM(C35:C37)</f>
        <v>23119067.824136186</v>
      </c>
    </row>
    <row r="39" spans="1:3">
      <c r="A39" s="11"/>
      <c r="B39" s="11"/>
      <c r="C39" s="154"/>
    </row>
    <row r="40" spans="1:3" ht="15.75">
      <c r="A40" s="1162" t="s">
        <v>1052</v>
      </c>
      <c r="B40" t="s">
        <v>1032</v>
      </c>
      <c r="C40" s="1165">
        <f>C16+C22+C32+C38</f>
        <v>157073600.54943061</v>
      </c>
    </row>
    <row r="41" spans="1:3" ht="15.75">
      <c r="A41" s="1162"/>
      <c r="B41" s="1162"/>
    </row>
    <row r="42" spans="1:3">
      <c r="A42" s="11"/>
      <c r="B42" s="11"/>
      <c r="C42" s="154"/>
    </row>
    <row r="43" spans="1:3" ht="15.75">
      <c r="A43" s="1163" t="s">
        <v>1564</v>
      </c>
      <c r="B43" s="11"/>
      <c r="C43" s="154"/>
    </row>
    <row r="44" spans="1:3">
      <c r="A44" s="11" t="s">
        <v>1053</v>
      </c>
      <c r="B44" s="11" t="s">
        <v>1054</v>
      </c>
      <c r="C44" s="154">
        <f>'114115'!F66</f>
        <v>0</v>
      </c>
    </row>
    <row r="45" spans="1:3">
      <c r="A45" s="11" t="s">
        <v>493</v>
      </c>
      <c r="B45" s="11" t="s">
        <v>494</v>
      </c>
      <c r="C45" s="154">
        <f>'114115'!F67</f>
        <v>0</v>
      </c>
    </row>
    <row r="46" spans="1:3">
      <c r="A46" s="11" t="s">
        <v>495</v>
      </c>
      <c r="B46" s="11" t="s">
        <v>496</v>
      </c>
      <c r="C46" s="154">
        <f>SUM('114115'!F68:F72)-SUM('114115'!F73:F74)</f>
        <v>47197283.624050483</v>
      </c>
    </row>
    <row r="47" spans="1:3">
      <c r="A47" s="11" t="s">
        <v>497</v>
      </c>
      <c r="B47" s="11" t="s">
        <v>498</v>
      </c>
      <c r="C47" s="154">
        <f>'114115'!F75</f>
        <v>1936697.0326216479</v>
      </c>
    </row>
    <row r="48" spans="1:3">
      <c r="A48" s="11" t="s">
        <v>499</v>
      </c>
      <c r="B48" s="11" t="s">
        <v>500</v>
      </c>
      <c r="C48" s="154">
        <f>-'114115'!F76</f>
        <v>0</v>
      </c>
    </row>
    <row r="49" spans="1:3">
      <c r="A49" s="811" t="s">
        <v>501</v>
      </c>
      <c r="B49" s="11" t="s">
        <v>1032</v>
      </c>
      <c r="C49" s="154">
        <f>SUM(C44:C48)</f>
        <v>49133980.656672128</v>
      </c>
    </row>
    <row r="50" spans="1:3">
      <c r="A50" s="11"/>
      <c r="B50" s="11"/>
      <c r="C50" s="154"/>
    </row>
    <row r="51" spans="1:3" ht="15.75">
      <c r="A51" s="1163" t="s">
        <v>1577</v>
      </c>
      <c r="B51" s="11"/>
      <c r="C51" s="154"/>
    </row>
    <row r="52" spans="1:3">
      <c r="A52" s="1164" t="s">
        <v>3382</v>
      </c>
      <c r="B52" s="11" t="s">
        <v>502</v>
      </c>
      <c r="C52" s="154">
        <f>'114115'!F85</f>
        <v>46025123.171301074</v>
      </c>
    </row>
    <row r="53" spans="1:3">
      <c r="A53" s="11"/>
      <c r="B53" s="11"/>
      <c r="C53" s="154"/>
    </row>
    <row r="54" spans="1:3" ht="15.75">
      <c r="A54" s="1163" t="s">
        <v>992</v>
      </c>
      <c r="B54" s="11"/>
      <c r="C54" s="154"/>
    </row>
    <row r="55" spans="1:3">
      <c r="A55" s="11" t="s">
        <v>3379</v>
      </c>
      <c r="B55" s="11" t="s">
        <v>503</v>
      </c>
      <c r="C55" s="154">
        <f>'114115'!F94</f>
        <v>0</v>
      </c>
    </row>
    <row r="56" spans="1:3">
      <c r="A56" s="11" t="s">
        <v>504</v>
      </c>
      <c r="B56" s="11" t="s">
        <v>505</v>
      </c>
      <c r="C56" s="154">
        <f>'114115'!F95</f>
        <v>5211845.3158185482</v>
      </c>
    </row>
    <row r="57" spans="1:3">
      <c r="A57" s="11" t="s">
        <v>506</v>
      </c>
      <c r="B57" s="11" t="s">
        <v>507</v>
      </c>
      <c r="C57" s="154">
        <f>SUM('114115'!F96:F97)</f>
        <v>8435763.7230492476</v>
      </c>
    </row>
    <row r="58" spans="1:3">
      <c r="A58" s="11" t="s">
        <v>508</v>
      </c>
      <c r="B58" s="11" t="s">
        <v>509</v>
      </c>
      <c r="C58" s="154">
        <f>'114115'!F98</f>
        <v>0</v>
      </c>
    </row>
    <row r="59" spans="1:3">
      <c r="A59" s="11" t="s">
        <v>1417</v>
      </c>
      <c r="B59" s="11" t="s">
        <v>510</v>
      </c>
      <c r="C59" s="154">
        <f>'114115'!F99</f>
        <v>-2074427.7984924763</v>
      </c>
    </row>
    <row r="60" spans="1:3">
      <c r="A60" s="11" t="s">
        <v>511</v>
      </c>
      <c r="B60" s="11" t="s">
        <v>512</v>
      </c>
      <c r="C60" s="154">
        <f>'114115'!F100</f>
        <v>475896.99504281225</v>
      </c>
    </row>
    <row r="61" spans="1:3">
      <c r="A61" s="11" t="s">
        <v>513</v>
      </c>
      <c r="B61" s="11" t="s">
        <v>514</v>
      </c>
      <c r="C61" s="154">
        <f>'114115'!F102</f>
        <v>0</v>
      </c>
    </row>
    <row r="62" spans="1:3">
      <c r="A62" s="11" t="s">
        <v>515</v>
      </c>
      <c r="B62" s="11" t="s">
        <v>516</v>
      </c>
      <c r="C62" s="154">
        <f>'114115'!F101+SUM('114115'!F103:F106)</f>
        <v>645933.26039703132</v>
      </c>
    </row>
    <row r="63" spans="1:3">
      <c r="A63" s="811" t="s">
        <v>517</v>
      </c>
      <c r="B63" t="s">
        <v>1032</v>
      </c>
      <c r="C63">
        <f>SUM(C55:C62)</f>
        <v>12695011.495815163</v>
      </c>
    </row>
    <row r="64" spans="1:3" ht="15.75">
      <c r="A64" s="11"/>
      <c r="B64" s="1162"/>
    </row>
    <row r="65" spans="1:3" ht="15.75">
      <c r="A65" s="1163" t="s">
        <v>1069</v>
      </c>
      <c r="B65" s="11"/>
      <c r="C65" s="154"/>
    </row>
    <row r="66" spans="1:3">
      <c r="A66" s="11" t="s">
        <v>518</v>
      </c>
      <c r="B66" s="11" t="s">
        <v>519</v>
      </c>
      <c r="C66" s="154">
        <f>'114115'!F109</f>
        <v>130068.9</v>
      </c>
    </row>
    <row r="67" spans="1:3">
      <c r="A67" s="11" t="s">
        <v>3386</v>
      </c>
      <c r="B67" s="11" t="s">
        <v>520</v>
      </c>
      <c r="C67" s="154">
        <f>'114115'!F110</f>
        <v>30999882.295167521</v>
      </c>
    </row>
    <row r="68" spans="1:3">
      <c r="A68" s="11" t="s">
        <v>657</v>
      </c>
      <c r="B68" s="11" t="s">
        <v>521</v>
      </c>
      <c r="C68" s="154">
        <f>'114115'!F111</f>
        <v>0</v>
      </c>
    </row>
    <row r="69" spans="1:3">
      <c r="A69" s="11" t="s">
        <v>3363</v>
      </c>
      <c r="B69" s="11" t="s">
        <v>522</v>
      </c>
      <c r="C69" s="154">
        <f>'114115'!F114</f>
        <v>18089534.030474592</v>
      </c>
    </row>
    <row r="70" spans="1:3">
      <c r="A70" s="811" t="s">
        <v>1604</v>
      </c>
      <c r="B70" s="11" t="s">
        <v>1032</v>
      </c>
      <c r="C70" s="154">
        <f>SUM(C66:C69)</f>
        <v>49219485.225642115</v>
      </c>
    </row>
    <row r="71" spans="1:3">
      <c r="A71" s="11"/>
      <c r="B71" s="11"/>
      <c r="C71" s="154"/>
    </row>
    <row r="72" spans="1:3" ht="15.75">
      <c r="A72" s="1163" t="s">
        <v>1585</v>
      </c>
      <c r="B72" s="11"/>
      <c r="C72" s="154"/>
    </row>
    <row r="73" spans="1:3">
      <c r="A73" s="1164" t="s">
        <v>1605</v>
      </c>
      <c r="B73" s="11" t="s">
        <v>1606</v>
      </c>
      <c r="C73" s="154">
        <f>'114115'!F92</f>
        <v>0</v>
      </c>
    </row>
    <row r="74" spans="1:3">
      <c r="A74" s="11"/>
      <c r="B74" s="11"/>
      <c r="C74" s="154"/>
    </row>
    <row r="75" spans="1:3" ht="15.75">
      <c r="A75" s="1162" t="s">
        <v>1607</v>
      </c>
      <c r="B75" s="811" t="s">
        <v>1608</v>
      </c>
      <c r="C75" s="1165">
        <f>C49+C52+C63+C70+C73</f>
        <v>157073600.54943049</v>
      </c>
    </row>
    <row r="76" spans="1:3" ht="15.75">
      <c r="A76" s="11"/>
      <c r="B76" s="1162"/>
      <c r="C76" s="1162"/>
    </row>
    <row r="78" spans="1:3" ht="18">
      <c r="A78" s="1090" t="s">
        <v>1609</v>
      </c>
      <c r="B78" s="1090"/>
      <c r="C78" s="1090"/>
    </row>
    <row r="79" spans="1:3" ht="18">
      <c r="A79" s="1090" t="s">
        <v>1610</v>
      </c>
      <c r="B79" s="1090"/>
      <c r="C79" s="1090"/>
    </row>
    <row r="82" spans="1:3" ht="15.75">
      <c r="A82" s="11"/>
      <c r="B82" s="1163" t="s">
        <v>1021</v>
      </c>
    </row>
    <row r="83" spans="1:3" ht="15.75">
      <c r="A83" s="11"/>
      <c r="B83" s="1163" t="s">
        <v>1022</v>
      </c>
      <c r="C83" s="1163" t="str">
        <f>'Data sheet'!$D$35</f>
        <v>December 31, 2018</v>
      </c>
    </row>
    <row r="84" spans="1:3" ht="15.75">
      <c r="A84" s="1163" t="s">
        <v>3407</v>
      </c>
      <c r="B84" s="1162"/>
      <c r="C84" s="1162"/>
    </row>
    <row r="85" spans="1:3">
      <c r="A85" s="11" t="s">
        <v>3842</v>
      </c>
      <c r="B85" s="11" t="s">
        <v>1611</v>
      </c>
      <c r="C85" s="145">
        <f>'116119'!I23</f>
        <v>34642091.246229753</v>
      </c>
    </row>
    <row r="86" spans="1:3">
      <c r="A86" t="s">
        <v>1612</v>
      </c>
    </row>
    <row r="87" spans="1:3">
      <c r="A87" s="11" t="s">
        <v>1613</v>
      </c>
      <c r="B87" s="11" t="s">
        <v>1614</v>
      </c>
      <c r="C87" s="154">
        <f>'116119'!I25</f>
        <v>15305644.794833383</v>
      </c>
    </row>
    <row r="88" spans="1:3">
      <c r="A88" s="11" t="s">
        <v>1615</v>
      </c>
      <c r="B88" s="11" t="s">
        <v>1616</v>
      </c>
      <c r="C88" s="154">
        <f>'116119'!I26</f>
        <v>834033.8561215715</v>
      </c>
    </row>
    <row r="89" spans="1:3">
      <c r="A89" s="11" t="s">
        <v>1617</v>
      </c>
      <c r="B89" s="11" t="s">
        <v>1618</v>
      </c>
      <c r="C89" s="154">
        <f>SUM('116119'!I27:I33)-SUM('116119'!I34)</f>
        <v>4093341.681356255</v>
      </c>
    </row>
    <row r="90" spans="1:3">
      <c r="A90" s="11" t="s">
        <v>1619</v>
      </c>
      <c r="B90" s="11" t="s">
        <v>1620</v>
      </c>
      <c r="C90" s="154">
        <f>'116119'!I35</f>
        <v>14108777.211141892</v>
      </c>
    </row>
    <row r="91" spans="1:3">
      <c r="A91" s="11" t="s">
        <v>1621</v>
      </c>
      <c r="B91" s="11" t="s">
        <v>1622</v>
      </c>
      <c r="C91" s="154">
        <f>SUM('116119'!I36:I38)+SUM('116119'!I40,'116119'!I41)-'116119'!I39</f>
        <v>-410931.9426087843</v>
      </c>
    </row>
    <row r="92" spans="1:3">
      <c r="A92" s="11" t="s">
        <v>1645</v>
      </c>
      <c r="B92" s="11" t="s">
        <v>1032</v>
      </c>
      <c r="C92" s="154">
        <f>SUM(C87:C91)</f>
        <v>33930865.600844316</v>
      </c>
    </row>
    <row r="93" spans="1:3">
      <c r="A93" s="11" t="s">
        <v>1646</v>
      </c>
      <c r="B93" s="11" t="s">
        <v>1032</v>
      </c>
      <c r="C93" s="154">
        <f>C85-C92</f>
        <v>711225.64538543671</v>
      </c>
    </row>
    <row r="94" spans="1:3">
      <c r="A94" s="11"/>
      <c r="B94" s="11"/>
      <c r="C94" s="154"/>
    </row>
    <row r="95" spans="1:3">
      <c r="A95" s="11" t="s">
        <v>1647</v>
      </c>
      <c r="B95" s="11" t="s">
        <v>1648</v>
      </c>
      <c r="C95" s="154">
        <f>SUM('116119'!K46,'116119'!M46)</f>
        <v>0</v>
      </c>
    </row>
    <row r="96" spans="1:3">
      <c r="A96" s="11"/>
      <c r="B96" s="11"/>
      <c r="C96" s="154"/>
    </row>
    <row r="97" spans="1:3" ht="15.75">
      <c r="A97" s="1162" t="s">
        <v>1649</v>
      </c>
      <c r="B97" s="11" t="s">
        <v>1032</v>
      </c>
      <c r="C97" s="154">
        <f>C93+C95</f>
        <v>711225.64538543671</v>
      </c>
    </row>
    <row r="98" spans="1:3">
      <c r="A98" s="11"/>
      <c r="B98" s="11"/>
      <c r="C98" s="154"/>
    </row>
    <row r="99" spans="1:3" ht="15.75">
      <c r="A99" s="1163" t="s">
        <v>1650</v>
      </c>
      <c r="B99" s="11"/>
      <c r="C99" s="154"/>
    </row>
    <row r="100" spans="1:3">
      <c r="A100" s="11" t="s">
        <v>1651</v>
      </c>
      <c r="B100" s="11" t="s">
        <v>1652</v>
      </c>
      <c r="C100" s="154">
        <f>'116119'!G77</f>
        <v>0</v>
      </c>
    </row>
    <row r="101" spans="1:3">
      <c r="A101" s="11" t="s">
        <v>1653</v>
      </c>
      <c r="B101" s="11" t="s">
        <v>1654</v>
      </c>
      <c r="C101" s="154">
        <f>'116119'!G78</f>
        <v>503567.44993114023</v>
      </c>
    </row>
    <row r="102" spans="1:3">
      <c r="A102" s="11" t="s">
        <v>1655</v>
      </c>
      <c r="B102" s="11" t="s">
        <v>1656</v>
      </c>
      <c r="C102" s="154">
        <f>'116119'!G79</f>
        <v>0</v>
      </c>
    </row>
    <row r="103" spans="1:3">
      <c r="A103" s="11" t="s">
        <v>1657</v>
      </c>
      <c r="B103" s="11" t="s">
        <v>1658</v>
      </c>
      <c r="C103" s="154">
        <f>SUM('116119'!G71,'116119'!G73,'116119'!G75,'116119'!G76,'116119'!G80)-SUM('116119'!G72,'116119'!G74)</f>
        <v>2061.8076347424567</v>
      </c>
    </row>
    <row r="104" spans="1:3">
      <c r="A104" s="11" t="s">
        <v>1659</v>
      </c>
      <c r="B104" s="11" t="s">
        <v>1032</v>
      </c>
      <c r="C104" s="154">
        <f>SUM(C100:C103)</f>
        <v>505629.2575658827</v>
      </c>
    </row>
    <row r="106" spans="1:3">
      <c r="A106" s="11" t="s">
        <v>2231</v>
      </c>
      <c r="B106" s="11" t="s">
        <v>1660</v>
      </c>
      <c r="C106" s="154">
        <f>'116119'!G86</f>
        <v>-82422.754258518558</v>
      </c>
    </row>
    <row r="107" spans="1:3" ht="15.75">
      <c r="A107" s="11"/>
      <c r="B107" s="1162"/>
    </row>
    <row r="108" spans="1:3">
      <c r="A108" s="11" t="s">
        <v>1661</v>
      </c>
      <c r="B108" s="11" t="s">
        <v>1662</v>
      </c>
      <c r="C108" s="154">
        <f>'116119'!G95</f>
        <v>416293.56647587096</v>
      </c>
    </row>
    <row r="110" spans="1:3" ht="15.75">
      <c r="A110" s="1162" t="s">
        <v>1663</v>
      </c>
      <c r="B110" s="11" t="s">
        <v>1032</v>
      </c>
      <c r="C110" s="154">
        <f>C97+C104-C106-C108</f>
        <v>882984.09073396702</v>
      </c>
    </row>
    <row r="111" spans="1:3">
      <c r="A111" s="11"/>
      <c r="B111" s="11"/>
      <c r="C111" s="154"/>
    </row>
    <row r="112" spans="1:3" ht="15.75">
      <c r="A112" s="1163" t="s">
        <v>1664</v>
      </c>
      <c r="B112" s="11"/>
      <c r="C112" s="154"/>
    </row>
    <row r="113" spans="1:3">
      <c r="A113" s="11" t="s">
        <v>1665</v>
      </c>
      <c r="B113" s="11" t="s">
        <v>1666</v>
      </c>
      <c r="C113" s="154">
        <f>SUM('116119'!G98:G100)-SUM('116119'!G101:G102)</f>
        <v>1714588.1364886994</v>
      </c>
    </row>
    <row r="114" spans="1:3">
      <c r="A114" s="11" t="s">
        <v>1667</v>
      </c>
      <c r="B114" s="11" t="s">
        <v>1668</v>
      </c>
      <c r="C114" s="154">
        <f>'116119'!G103</f>
        <v>0</v>
      </c>
    </row>
    <row r="115" spans="1:3">
      <c r="A115" s="11" t="s">
        <v>1669</v>
      </c>
      <c r="B115" s="11" t="s">
        <v>1670</v>
      </c>
      <c r="C115" s="154">
        <f>'116119'!G104-'116119'!G105</f>
        <v>500974.12329967669</v>
      </c>
    </row>
    <row r="116" spans="1:3">
      <c r="A116" s="811" t="s">
        <v>1671</v>
      </c>
      <c r="B116" s="11" t="s">
        <v>1032</v>
      </c>
      <c r="C116" s="154">
        <f>SUM(C113:C115)</f>
        <v>2215562.2597883763</v>
      </c>
    </row>
    <row r="117" spans="1:3">
      <c r="A117" s="11"/>
      <c r="B117" s="11"/>
      <c r="C117" s="154"/>
    </row>
    <row r="118" spans="1:3">
      <c r="A118" s="811" t="s">
        <v>1672</v>
      </c>
      <c r="B118" s="11" t="s">
        <v>1032</v>
      </c>
      <c r="C118" s="154">
        <f>C110-C116</f>
        <v>-1332578.1690544093</v>
      </c>
    </row>
    <row r="119" spans="1:3">
      <c r="A119" s="11"/>
      <c r="B119" s="11"/>
      <c r="C119" s="154"/>
    </row>
    <row r="120" spans="1:3">
      <c r="A120" s="811" t="s">
        <v>1221</v>
      </c>
      <c r="B120" s="11" t="s">
        <v>1673</v>
      </c>
      <c r="C120" s="154">
        <f>'116119'!G113</f>
        <v>0</v>
      </c>
    </row>
    <row r="121" spans="1:3">
      <c r="A121" s="11"/>
      <c r="B121" s="11"/>
      <c r="C121" s="154"/>
    </row>
    <row r="122" spans="1:3" ht="15.75">
      <c r="A122" s="1162" t="s">
        <v>3846</v>
      </c>
      <c r="B122" s="11" t="s">
        <v>1032</v>
      </c>
      <c r="C122" s="2076">
        <f>C118-C120</f>
        <v>-1332578.1690544093</v>
      </c>
    </row>
    <row r="123" spans="1:3" ht="15.75" thickBot="1">
      <c r="A123" s="133"/>
      <c r="B123" s="133"/>
      <c r="C123" s="133"/>
    </row>
    <row r="125" spans="1:3" ht="15.75">
      <c r="A125" s="1163" t="s">
        <v>1674</v>
      </c>
      <c r="B125" s="11"/>
      <c r="C125" s="154"/>
    </row>
    <row r="126" spans="1:3" ht="15.75">
      <c r="A126" s="1162"/>
      <c r="B126" s="11"/>
      <c r="C126" s="154"/>
    </row>
    <row r="127" spans="1:3">
      <c r="A127" s="11" t="s">
        <v>1097</v>
      </c>
      <c r="B127" s="11" t="s">
        <v>1098</v>
      </c>
      <c r="C127" s="145">
        <f>'120121'!G23</f>
        <v>3095794.6</v>
      </c>
    </row>
    <row r="129" spans="1:3">
      <c r="A129" t="s">
        <v>1099</v>
      </c>
      <c r="B129" t="s">
        <v>1100</v>
      </c>
      <c r="C129">
        <f>'120121'!G38</f>
        <v>-1332578.1690544093</v>
      </c>
    </row>
    <row r="130" spans="1:3">
      <c r="A130" s="11" t="s">
        <v>1101</v>
      </c>
      <c r="B130" s="11" t="s">
        <v>1102</v>
      </c>
      <c r="C130" s="154">
        <f>-'120121'!G44</f>
        <v>0</v>
      </c>
    </row>
    <row r="131" spans="1:3">
      <c r="A131" s="11" t="s">
        <v>1103</v>
      </c>
      <c r="B131" s="11" t="s">
        <v>1104</v>
      </c>
      <c r="C131" s="154">
        <f>-'120121'!G51</f>
        <v>0</v>
      </c>
    </row>
    <row r="132" spans="1:3">
      <c r="A132" s="11" t="s">
        <v>1105</v>
      </c>
      <c r="B132" s="811" t="s">
        <v>1106</v>
      </c>
      <c r="C132" s="154">
        <f>-'120121'!G58</f>
        <v>-173480.5833705698</v>
      </c>
    </row>
    <row r="133" spans="1:3">
      <c r="A133" s="11" t="s">
        <v>1107</v>
      </c>
      <c r="B133" s="811" t="s">
        <v>249</v>
      </c>
      <c r="C133" s="154">
        <f>'120121'!G31+'120121'!G37-'120121'!G59</f>
        <v>0</v>
      </c>
    </row>
    <row r="134" spans="1:3">
      <c r="A134" s="11" t="s">
        <v>250</v>
      </c>
      <c r="B134" s="11" t="s">
        <v>1032</v>
      </c>
      <c r="C134" s="154">
        <f>C129-C130-C131-C132+C133</f>
        <v>-1159097.5856838394</v>
      </c>
    </row>
    <row r="135" spans="1:3" ht="18">
      <c r="A135" s="11"/>
      <c r="B135" s="1090"/>
      <c r="C135" s="1090"/>
    </row>
    <row r="136" spans="1:3">
      <c r="A136" s="811" t="s">
        <v>251</v>
      </c>
      <c r="B136" s="11" t="s">
        <v>1032</v>
      </c>
      <c r="C136" s="1166">
        <f>C127+C134</f>
        <v>1936697.0143161607</v>
      </c>
    </row>
    <row r="137" spans="1:3">
      <c r="A137" s="96"/>
      <c r="B137" s="96"/>
    </row>
    <row r="138" spans="1:3">
      <c r="A138" s="96" t="s">
        <v>252</v>
      </c>
      <c r="B138" s="767" t="s">
        <v>253</v>
      </c>
      <c r="C138" s="154">
        <f>'120121'!G80</f>
        <v>0</v>
      </c>
    </row>
    <row r="139" spans="1:3">
      <c r="A139" s="96"/>
      <c r="B139" s="96"/>
    </row>
    <row r="140" spans="1:3" ht="15.75">
      <c r="A140" s="1162" t="s">
        <v>254</v>
      </c>
      <c r="B140" s="11" t="s">
        <v>1032</v>
      </c>
      <c r="C140" s="2076">
        <f>C136+C138</f>
        <v>1936697.0143161607</v>
      </c>
    </row>
    <row r="141" spans="1:3" ht="15.75">
      <c r="A141" s="11"/>
      <c r="B141" s="1163"/>
      <c r="C141" s="1163"/>
    </row>
    <row r="142" spans="1:3" ht="15.75">
      <c r="A142" s="1162"/>
      <c r="B142" s="1162"/>
      <c r="C142" s="1162"/>
    </row>
    <row r="143" spans="1:3" ht="18">
      <c r="A143" s="1090" t="s">
        <v>255</v>
      </c>
      <c r="B143" s="1090"/>
      <c r="C143" s="1090"/>
    </row>
    <row r="144" spans="1:3" ht="18">
      <c r="A144" s="1090"/>
      <c r="B144" s="1090"/>
      <c r="C144" s="1090"/>
    </row>
    <row r="145" spans="1:3" ht="18">
      <c r="A145" s="1090"/>
      <c r="B145" s="1090"/>
      <c r="C145" s="1090"/>
    </row>
    <row r="146" spans="1:3" ht="18">
      <c r="A146" s="1090"/>
      <c r="B146" s="1090"/>
      <c r="C146" s="1090"/>
    </row>
    <row r="147" spans="1:3" ht="15.75">
      <c r="A147" s="11"/>
      <c r="B147" s="1163" t="s">
        <v>1021</v>
      </c>
    </row>
    <row r="148" spans="1:3" ht="15.75">
      <c r="A148" s="11"/>
      <c r="B148" s="1163" t="s">
        <v>1022</v>
      </c>
      <c r="C148" s="1163" t="str">
        <f>'Data sheet'!$D$35</f>
        <v>December 31, 2018</v>
      </c>
    </row>
    <row r="149" spans="1:3" ht="15.75">
      <c r="A149" s="1162" t="s">
        <v>256</v>
      </c>
      <c r="B149" s="1162"/>
      <c r="C149" s="1162"/>
    </row>
    <row r="150" spans="1:3">
      <c r="A150" s="1167" t="s">
        <v>3846</v>
      </c>
      <c r="B150" s="11" t="s">
        <v>257</v>
      </c>
      <c r="C150" s="145">
        <f>'122123'!E18</f>
        <v>-1332578.1690544093</v>
      </c>
    </row>
    <row r="151" spans="1:3">
      <c r="A151" s="1167" t="s">
        <v>258</v>
      </c>
      <c r="B151" s="11"/>
      <c r="C151" s="154"/>
    </row>
    <row r="152" spans="1:3">
      <c r="A152" s="1167" t="s">
        <v>259</v>
      </c>
      <c r="B152" s="11"/>
      <c r="C152" s="154"/>
    </row>
    <row r="153" spans="1:3">
      <c r="A153" s="1167" t="s">
        <v>260</v>
      </c>
      <c r="B153" s="11" t="s">
        <v>261</v>
      </c>
      <c r="C153" s="154">
        <f>SUM('122123'!E20:E23)</f>
        <v>4493272</v>
      </c>
    </row>
    <row r="154" spans="1:3">
      <c r="A154" s="1167" t="s">
        <v>262</v>
      </c>
      <c r="B154" s="11" t="s">
        <v>263</v>
      </c>
      <c r="C154" s="154">
        <f>SUM('122123'!E24:E25)</f>
        <v>-634072</v>
      </c>
    </row>
    <row r="155" spans="1:3">
      <c r="A155" s="1167" t="s">
        <v>264</v>
      </c>
      <c r="B155" s="11" t="s">
        <v>265</v>
      </c>
      <c r="C155" s="154">
        <f>SUM('122123'!E26:E27)</f>
        <v>861332</v>
      </c>
    </row>
    <row r="156" spans="1:3">
      <c r="A156" s="1167" t="s">
        <v>266</v>
      </c>
      <c r="B156" s="11" t="s">
        <v>267</v>
      </c>
      <c r="C156" s="154">
        <f>'122123'!E28</f>
        <v>3469778</v>
      </c>
    </row>
    <row r="157" spans="1:3">
      <c r="A157" s="1167" t="s">
        <v>268</v>
      </c>
      <c r="B157" s="11" t="s">
        <v>269</v>
      </c>
      <c r="C157" s="154">
        <f>+'122123'!E31</f>
        <v>-503567</v>
      </c>
    </row>
    <row r="158" spans="1:3">
      <c r="A158" s="1167" t="s">
        <v>270</v>
      </c>
      <c r="B158" s="11" t="s">
        <v>271</v>
      </c>
      <c r="C158" s="154">
        <f>-'122123'!E32</f>
        <v>0</v>
      </c>
    </row>
    <row r="159" spans="1:3">
      <c r="A159" s="1167" t="s">
        <v>272</v>
      </c>
      <c r="B159" s="11" t="s">
        <v>273</v>
      </c>
      <c r="C159" s="154">
        <f>'122123'!E33+'122123'!E29+'122123'!E30</f>
        <v>1332234</v>
      </c>
    </row>
    <row r="160" spans="1:3">
      <c r="A160" s="1167"/>
      <c r="B160" s="11" t="s">
        <v>274</v>
      </c>
      <c r="C160" s="154">
        <f>'122123'!E34</f>
        <v>0</v>
      </c>
    </row>
    <row r="161" spans="1:3">
      <c r="A161" s="11"/>
      <c r="B161" s="11" t="s">
        <v>275</v>
      </c>
      <c r="C161" s="154">
        <f>SUM('122123'!E35:E36)</f>
        <v>0</v>
      </c>
    </row>
    <row r="162" spans="1:3">
      <c r="A162" s="1167" t="s">
        <v>276</v>
      </c>
      <c r="B162" s="11" t="s">
        <v>1032</v>
      </c>
      <c r="C162" s="1094">
        <f>SUM(C150:C161)</f>
        <v>7686398.8309455905</v>
      </c>
    </row>
    <row r="163" spans="1:3">
      <c r="A163" s="11"/>
      <c r="B163" s="11"/>
      <c r="C163" s="154"/>
    </row>
    <row r="164" spans="1:3" ht="15.75">
      <c r="A164" s="1163" t="s">
        <v>277</v>
      </c>
      <c r="B164" s="11"/>
      <c r="C164" s="154"/>
    </row>
    <row r="165" spans="1:3">
      <c r="A165" s="1167" t="s">
        <v>278</v>
      </c>
      <c r="B165" s="11" t="s">
        <v>279</v>
      </c>
      <c r="C165" s="154">
        <f>'122123'!E48</f>
        <v>-17208048</v>
      </c>
    </row>
    <row r="166" spans="1:3">
      <c r="A166" s="1167" t="s">
        <v>280</v>
      </c>
      <c r="B166" s="11" t="s">
        <v>281</v>
      </c>
      <c r="C166" s="154">
        <f>SUM('122123'!E50:E52)</f>
        <v>0</v>
      </c>
    </row>
    <row r="167" spans="1:3">
      <c r="A167" s="1167" t="s">
        <v>282</v>
      </c>
      <c r="B167" s="11" t="s">
        <v>283</v>
      </c>
      <c r="C167" s="154">
        <f>'122123'!E53</f>
        <v>-542454</v>
      </c>
    </row>
    <row r="168" spans="1:3">
      <c r="A168" s="1167" t="s">
        <v>284</v>
      </c>
      <c r="B168" s="11" t="s">
        <v>285</v>
      </c>
      <c r="C168" s="154">
        <f>'122123'!E54</f>
        <v>6214727</v>
      </c>
    </row>
    <row r="169" spans="1:3">
      <c r="A169" s="1167" t="s">
        <v>286</v>
      </c>
      <c r="B169" s="11"/>
      <c r="C169" s="154"/>
    </row>
    <row r="170" spans="1:3">
      <c r="A170" s="1167" t="s">
        <v>287</v>
      </c>
      <c r="B170" s="11" t="s">
        <v>288</v>
      </c>
      <c r="C170" s="154"/>
    </row>
    <row r="171" spans="1:3">
      <c r="A171" s="1167" t="s">
        <v>289</v>
      </c>
      <c r="B171" s="11" t="s">
        <v>594</v>
      </c>
      <c r="C171" s="154">
        <f>SUM('122123'!E56:E57)</f>
        <v>0</v>
      </c>
    </row>
    <row r="172" spans="1:3">
      <c r="A172" s="1167" t="s">
        <v>595</v>
      </c>
      <c r="B172" s="11" t="s">
        <v>596</v>
      </c>
      <c r="C172" s="154">
        <f>SUM('122123'!E58:E59)</f>
        <v>0</v>
      </c>
    </row>
    <row r="173" spans="1:3">
      <c r="A173" s="1167" t="s">
        <v>597</v>
      </c>
      <c r="B173" s="11" t="s">
        <v>598</v>
      </c>
      <c r="C173" s="154">
        <f>SUM('122123'!E79:E81)</f>
        <v>0</v>
      </c>
    </row>
    <row r="174" spans="1:3">
      <c r="A174" s="1167" t="s">
        <v>599</v>
      </c>
      <c r="B174" s="11" t="s">
        <v>600</v>
      </c>
      <c r="C174" s="154">
        <f>SUM('122123'!E82:E84)</f>
        <v>0</v>
      </c>
    </row>
    <row r="175" spans="1:3">
      <c r="A175" s="1167"/>
      <c r="B175" s="11" t="s">
        <v>601</v>
      </c>
      <c r="C175" s="154">
        <f>SUM('122123'!E85:E87)</f>
        <v>0</v>
      </c>
    </row>
    <row r="176" spans="1:3">
      <c r="A176" s="1167"/>
      <c r="B176" s="11"/>
      <c r="C176" s="154"/>
    </row>
    <row r="177" spans="1:3">
      <c r="A177" s="1167" t="s">
        <v>602</v>
      </c>
      <c r="B177" s="11" t="s">
        <v>1032</v>
      </c>
      <c r="C177" s="1094">
        <f>SUM(C165:C175)</f>
        <v>-11535775</v>
      </c>
    </row>
    <row r="178" spans="1:3">
      <c r="A178" s="1167"/>
      <c r="B178" s="11"/>
      <c r="C178" s="154"/>
    </row>
    <row r="179" spans="1:3" ht="15.75">
      <c r="A179" s="1163" t="s">
        <v>603</v>
      </c>
      <c r="B179" s="11"/>
      <c r="C179" s="154"/>
    </row>
    <row r="180" spans="1:3">
      <c r="A180" s="1167" t="s">
        <v>604</v>
      </c>
      <c r="B180" s="11"/>
      <c r="C180" s="154"/>
    </row>
    <row r="181" spans="1:3">
      <c r="A181" s="1167" t="s">
        <v>605</v>
      </c>
      <c r="B181" s="11" t="s">
        <v>606</v>
      </c>
      <c r="C181" s="154">
        <f>'122123'!E93+SUM('122123'!E96:E97)+'122123'!E105+'122123'!E108+'122123'!E109</f>
        <v>6224691</v>
      </c>
    </row>
    <row r="182" spans="1:3">
      <c r="A182" s="1167" t="s">
        <v>607</v>
      </c>
      <c r="B182" s="11" t="s">
        <v>608</v>
      </c>
      <c r="C182" s="154">
        <f>'122123'!E95+'122123'!E107</f>
        <v>0</v>
      </c>
    </row>
    <row r="183" spans="1:3">
      <c r="A183" s="1167" t="s">
        <v>609</v>
      </c>
      <c r="B183" s="11" t="s">
        <v>610</v>
      </c>
      <c r="C183" s="154">
        <f>'122123'!E94+'122123'!E106</f>
        <v>0</v>
      </c>
    </row>
    <row r="184" spans="1:3">
      <c r="A184" s="1167" t="s">
        <v>611</v>
      </c>
      <c r="B184" s="11" t="s">
        <v>612</v>
      </c>
      <c r="C184" s="154">
        <f>'122123'!E98+'122123'!E110</f>
        <v>-2374056</v>
      </c>
    </row>
    <row r="185" spans="1:3">
      <c r="A185" s="1167" t="s">
        <v>613</v>
      </c>
      <c r="B185" s="11" t="s">
        <v>614</v>
      </c>
      <c r="C185" s="154">
        <f>'122123'!E112+'122123'!E113</f>
        <v>173481</v>
      </c>
    </row>
    <row r="186" spans="1:3">
      <c r="A186" s="1167" t="s">
        <v>615</v>
      </c>
      <c r="B186" s="11" t="s">
        <v>616</v>
      </c>
      <c r="C186" s="154">
        <f>SUM('122123'!E99:E101)+'122123'!E111</f>
        <v>0</v>
      </c>
    </row>
    <row r="187" spans="1:3">
      <c r="A187" s="1167"/>
      <c r="B187" s="11"/>
      <c r="C187" s="154"/>
    </row>
    <row r="188" spans="1:3">
      <c r="A188" s="1167"/>
      <c r="B188" s="11"/>
      <c r="C188" s="154"/>
    </row>
    <row r="189" spans="1:3">
      <c r="A189" s="1167" t="s">
        <v>617</v>
      </c>
      <c r="B189" s="11" t="s">
        <v>1032</v>
      </c>
      <c r="C189" s="1094">
        <f>SUM(C181:C188)</f>
        <v>4024116</v>
      </c>
    </row>
    <row r="190" spans="1:3">
      <c r="A190" s="1167"/>
      <c r="B190" s="11"/>
      <c r="C190" s="154"/>
    </row>
    <row r="191" spans="1:3">
      <c r="A191" s="1167" t="s">
        <v>618</v>
      </c>
      <c r="B191" s="11" t="s">
        <v>1032</v>
      </c>
      <c r="C191" s="154">
        <f>C162+C177+C189</f>
        <v>174739.83094559051</v>
      </c>
    </row>
    <row r="192" spans="1:3">
      <c r="A192" s="1167"/>
      <c r="B192" s="11"/>
      <c r="C192" s="154"/>
    </row>
    <row r="193" spans="1:3">
      <c r="A193" s="1167" t="s">
        <v>619</v>
      </c>
      <c r="B193" s="11" t="s">
        <v>620</v>
      </c>
      <c r="C193" s="154">
        <f>'122123'!E120</f>
        <v>162974</v>
      </c>
    </row>
    <row r="194" spans="1:3">
      <c r="A194" s="1167"/>
      <c r="B194" s="11"/>
      <c r="C194" s="154"/>
    </row>
    <row r="195" spans="1:3" ht="15.75">
      <c r="A195" s="1168" t="s">
        <v>621</v>
      </c>
      <c r="B195" s="11" t="s">
        <v>1032</v>
      </c>
      <c r="C195" s="2076">
        <f>C191+C193</f>
        <v>337713.83094559051</v>
      </c>
    </row>
    <row r="198" spans="1:3" ht="18">
      <c r="A198" s="1090" t="s">
        <v>3008</v>
      </c>
      <c r="B198" s="126"/>
      <c r="C198" s="126"/>
    </row>
    <row r="202" spans="1:3" ht="15.75">
      <c r="A202" s="11"/>
      <c r="B202" s="1163" t="s">
        <v>1021</v>
      </c>
    </row>
    <row r="203" spans="1:3" ht="15.75">
      <c r="A203" s="11"/>
      <c r="B203" s="1163" t="s">
        <v>1022</v>
      </c>
      <c r="C203" s="1163" t="str">
        <f>'Data sheet'!$D$35</f>
        <v>December 31, 2018</v>
      </c>
    </row>
    <row r="204" spans="1:3" ht="15.75">
      <c r="A204" s="1163" t="s">
        <v>3009</v>
      </c>
      <c r="B204" s="1162"/>
      <c r="C204" s="1162"/>
    </row>
    <row r="205" spans="1:3">
      <c r="A205" s="11" t="s">
        <v>719</v>
      </c>
      <c r="B205" s="11" t="s">
        <v>3010</v>
      </c>
      <c r="C205" s="145">
        <f>'300'!D$22</f>
        <v>29033828</v>
      </c>
    </row>
    <row r="206" spans="1:3">
      <c r="A206" s="11" t="s">
        <v>3011</v>
      </c>
      <c r="B206" s="11" t="s">
        <v>3012</v>
      </c>
      <c r="C206" s="154">
        <f>SUM('300'!D$23:D$24)</f>
        <v>3268071</v>
      </c>
    </row>
    <row r="207" spans="1:3">
      <c r="A207" s="11" t="s">
        <v>3013</v>
      </c>
      <c r="B207" s="11" t="s">
        <v>3014</v>
      </c>
      <c r="C207" s="154">
        <f>SUM('300'!D$25:D$26)</f>
        <v>2544090</v>
      </c>
    </row>
    <row r="208" spans="1:3">
      <c r="A208" s="11" t="s">
        <v>529</v>
      </c>
      <c r="B208" s="11" t="s">
        <v>3015</v>
      </c>
      <c r="C208" s="154">
        <f>'300'!D$29</f>
        <v>0</v>
      </c>
    </row>
    <row r="209" spans="1:3">
      <c r="A209" s="11" t="s">
        <v>3016</v>
      </c>
      <c r="B209" s="11" t="s">
        <v>3017</v>
      </c>
      <c r="C209" s="154">
        <f>SUM('300'!D$27:D$28)+'300'!D$30</f>
        <v>336</v>
      </c>
    </row>
    <row r="210" spans="1:3">
      <c r="A210" s="11" t="s">
        <v>3018</v>
      </c>
      <c r="B210" s="11" t="s">
        <v>3019</v>
      </c>
      <c r="C210" s="154">
        <f>'300'!D39</f>
        <v>-204234</v>
      </c>
    </row>
    <row r="211" spans="1:3">
      <c r="A211" s="11" t="s">
        <v>3020</v>
      </c>
      <c r="B211" s="811" t="s">
        <v>1032</v>
      </c>
      <c r="C211" s="145">
        <f>SUM(C205:C210)</f>
        <v>34642091</v>
      </c>
    </row>
    <row r="212" spans="1:3" ht="18">
      <c r="A212" s="1098"/>
      <c r="B212" s="1162"/>
      <c r="C212" s="154"/>
    </row>
    <row r="213" spans="1:3" ht="15.75">
      <c r="A213" s="1163" t="s">
        <v>3021</v>
      </c>
      <c r="B213" s="1162"/>
      <c r="C213" s="154"/>
    </row>
    <row r="214" spans="1:3">
      <c r="A214" s="11" t="s">
        <v>719</v>
      </c>
      <c r="B214" s="11" t="s">
        <v>3022</v>
      </c>
      <c r="C214" s="154">
        <f>'300'!F$22</f>
        <v>4706113.99</v>
      </c>
    </row>
    <row r="215" spans="1:3">
      <c r="A215" s="11" t="s">
        <v>3011</v>
      </c>
      <c r="B215" s="11" t="s">
        <v>3023</v>
      </c>
      <c r="C215" s="154">
        <f>SUM('300'!F$23:F$24)</f>
        <v>729811.34</v>
      </c>
    </row>
    <row r="216" spans="1:3">
      <c r="A216" s="11" t="s">
        <v>3013</v>
      </c>
      <c r="B216" s="11" t="s">
        <v>3024</v>
      </c>
      <c r="C216" s="154">
        <f>SUM('300'!F$25:F$26)</f>
        <v>0</v>
      </c>
    </row>
    <row r="217" spans="1:3">
      <c r="A217" s="11" t="s">
        <v>529</v>
      </c>
      <c r="B217" s="11" t="s">
        <v>3025</v>
      </c>
      <c r="C217" s="154">
        <f>'300'!F$29</f>
        <v>0</v>
      </c>
    </row>
    <row r="218" spans="1:3">
      <c r="A218" s="11" t="s">
        <v>3016</v>
      </c>
      <c r="B218" s="11" t="s">
        <v>3026</v>
      </c>
      <c r="C218" s="154">
        <f>SUM('300'!F$27:F$28)+'300'!F$30</f>
        <v>-28.6</v>
      </c>
    </row>
    <row r="219" spans="1:3">
      <c r="A219" s="11" t="s">
        <v>3027</v>
      </c>
      <c r="B219" s="811" t="s">
        <v>1032</v>
      </c>
      <c r="C219" s="154">
        <f>SUM(C213:C218)</f>
        <v>5435896.7300000004</v>
      </c>
    </row>
    <row r="220" spans="1:3">
      <c r="A220" s="11"/>
      <c r="B220" s="811"/>
      <c r="C220" s="154"/>
    </row>
    <row r="221" spans="1:3" ht="15.75">
      <c r="A221" s="1163" t="s">
        <v>3028</v>
      </c>
      <c r="B221" s="1161"/>
      <c r="C221" s="898"/>
    </row>
    <row r="222" spans="1:3">
      <c r="A222" s="11" t="s">
        <v>719</v>
      </c>
      <c r="B222" s="11" t="s">
        <v>3029</v>
      </c>
      <c r="C222" s="154">
        <f>'300'!H$22</f>
        <v>46655</v>
      </c>
    </row>
    <row r="223" spans="1:3">
      <c r="A223" s="11" t="s">
        <v>3011</v>
      </c>
      <c r="B223" s="11" t="s">
        <v>3030</v>
      </c>
      <c r="C223" s="154">
        <f>SUM('300'!H$23:H$24)</f>
        <v>2143</v>
      </c>
    </row>
    <row r="224" spans="1:3">
      <c r="A224" s="11" t="s">
        <v>3013</v>
      </c>
      <c r="B224" s="11" t="s">
        <v>3031</v>
      </c>
      <c r="C224" s="154">
        <f>SUM('300'!H$25:H$26)</f>
        <v>414</v>
      </c>
    </row>
    <row r="225" spans="1:3">
      <c r="A225" s="11" t="s">
        <v>529</v>
      </c>
      <c r="B225" s="11" t="s">
        <v>3032</v>
      </c>
      <c r="C225" s="154">
        <f>'300'!H$29</f>
        <v>0</v>
      </c>
    </row>
    <row r="226" spans="1:3">
      <c r="A226" s="11" t="s">
        <v>3016</v>
      </c>
      <c r="B226" s="11" t="s">
        <v>3033</v>
      </c>
      <c r="C226" s="154">
        <f>SUM('300'!H$27:H$28)+'300'!H$30</f>
        <v>2</v>
      </c>
    </row>
    <row r="227" spans="1:3">
      <c r="A227" s="11" t="s">
        <v>3034</v>
      </c>
      <c r="B227" s="811" t="s">
        <v>1032</v>
      </c>
      <c r="C227" s="154">
        <f>SUM(C221:C226)</f>
        <v>49214</v>
      </c>
    </row>
    <row r="228" spans="1:3">
      <c r="A228" s="11"/>
      <c r="B228" s="11"/>
      <c r="C228" s="154"/>
    </row>
    <row r="229" spans="1:3" ht="15.75">
      <c r="A229" s="93" t="s">
        <v>3035</v>
      </c>
      <c r="B229" s="93"/>
      <c r="C229" s="860"/>
    </row>
    <row r="230" spans="1:3">
      <c r="A230" s="11"/>
      <c r="B230" s="11"/>
      <c r="C230" s="154"/>
    </row>
    <row r="231" spans="1:3" ht="15.75">
      <c r="A231" s="1163" t="s">
        <v>3036</v>
      </c>
    </row>
    <row r="232" spans="1:3">
      <c r="A232" s="11" t="s">
        <v>3037</v>
      </c>
      <c r="B232" s="11" t="s">
        <v>1032</v>
      </c>
      <c r="C232" s="679">
        <f>C205/C222</f>
        <v>622.30903440145755</v>
      </c>
    </row>
    <row r="233" spans="1:3">
      <c r="A233" s="11" t="s">
        <v>3038</v>
      </c>
      <c r="B233" s="11" t="s">
        <v>1032</v>
      </c>
      <c r="C233" s="154">
        <f>C214/C222</f>
        <v>100.87051741506805</v>
      </c>
    </row>
    <row r="234" spans="1:3">
      <c r="A234" s="11" t="s">
        <v>3039</v>
      </c>
      <c r="B234" s="11" t="s">
        <v>1032</v>
      </c>
      <c r="C234" s="214">
        <f>C205/C214</f>
        <v>6.169384775144386</v>
      </c>
    </row>
    <row r="235" spans="1:3">
      <c r="A235" s="11"/>
      <c r="B235" s="11"/>
      <c r="C235" s="154"/>
    </row>
    <row r="236" spans="1:3" ht="15.75">
      <c r="A236" s="1163" t="s">
        <v>3040</v>
      </c>
      <c r="B236" s="11"/>
      <c r="C236" s="154"/>
    </row>
    <row r="237" spans="1:3">
      <c r="A237" s="11" t="s">
        <v>3037</v>
      </c>
      <c r="B237" s="11" t="s">
        <v>1032</v>
      </c>
      <c r="C237" s="679">
        <f>C206/C223</f>
        <v>1524.9981334577694</v>
      </c>
    </row>
    <row r="238" spans="1:3">
      <c r="A238" s="11" t="s">
        <v>3038</v>
      </c>
      <c r="B238" s="11" t="s">
        <v>1032</v>
      </c>
      <c r="C238" s="154">
        <f>C215/C223</f>
        <v>340.55592160522633</v>
      </c>
    </row>
    <row r="239" spans="1:3">
      <c r="A239" s="11" t="s">
        <v>3039</v>
      </c>
      <c r="B239" s="11" t="s">
        <v>1032</v>
      </c>
      <c r="C239" s="214">
        <f>C206/C215</f>
        <v>4.4779668674372752</v>
      </c>
    </row>
    <row r="241" spans="1:3" ht="15.75">
      <c r="A241" s="93" t="s">
        <v>3041</v>
      </c>
      <c r="B241" s="93"/>
      <c r="C241" s="93"/>
    </row>
    <row r="243" spans="1:3">
      <c r="A243" s="11" t="s">
        <v>376</v>
      </c>
      <c r="B243" s="11" t="s">
        <v>3042</v>
      </c>
      <c r="C243" s="145">
        <f>'307309'!D29</f>
        <v>61102.856181941068</v>
      </c>
    </row>
    <row r="244" spans="1:3">
      <c r="A244" s="11" t="s">
        <v>377</v>
      </c>
      <c r="B244" s="11" t="s">
        <v>3043</v>
      </c>
      <c r="C244" s="154">
        <f>'307309'!D49</f>
        <v>3240658.0908345128</v>
      </c>
    </row>
    <row r="245" spans="1:3">
      <c r="A245" s="11" t="s">
        <v>378</v>
      </c>
      <c r="B245" s="11" t="s">
        <v>3044</v>
      </c>
      <c r="C245" s="154">
        <f>'307309'!D79</f>
        <v>1146191.3805784953</v>
      </c>
    </row>
    <row r="246" spans="1:3">
      <c r="A246" s="11" t="s">
        <v>379</v>
      </c>
      <c r="B246" s="11" t="s">
        <v>3045</v>
      </c>
      <c r="C246" s="154">
        <f>'307309'!D105</f>
        <v>1495283.5896882382</v>
      </c>
    </row>
    <row r="247" spans="1:3">
      <c r="A247" s="11" t="s">
        <v>3046</v>
      </c>
      <c r="B247" s="11" t="s">
        <v>3047</v>
      </c>
      <c r="C247" s="154">
        <f>'307309'!D116</f>
        <v>634320.75350228092</v>
      </c>
    </row>
    <row r="248" spans="1:3">
      <c r="A248" s="11" t="s">
        <v>3048</v>
      </c>
      <c r="B248" s="11" t="s">
        <v>3049</v>
      </c>
      <c r="C248" s="154">
        <f>'307309'!D136</f>
        <v>0</v>
      </c>
    </row>
    <row r="249" spans="1:3">
      <c r="A249" s="11" t="s">
        <v>3050</v>
      </c>
      <c r="B249" s="11" t="s">
        <v>3051</v>
      </c>
      <c r="C249" s="154">
        <f>'307309'!D158</f>
        <v>9562122.3840795588</v>
      </c>
    </row>
    <row r="250" spans="1:3" ht="15.75">
      <c r="A250" s="1162" t="s">
        <v>3052</v>
      </c>
      <c r="B250" s="11" t="s">
        <v>1032</v>
      </c>
      <c r="C250" s="145">
        <f>SUM(C243:C249)</f>
        <v>16139679.054865027</v>
      </c>
    </row>
    <row r="251" spans="1:3" ht="15.75">
      <c r="A251" s="11"/>
      <c r="B251" s="1162"/>
      <c r="C251" s="1162"/>
    </row>
    <row r="253" spans="1:3" ht="18">
      <c r="A253" s="1090" t="s">
        <v>3053</v>
      </c>
      <c r="B253" s="126"/>
      <c r="C253" s="1090"/>
    </row>
    <row r="254" spans="1:3" ht="18">
      <c r="A254" s="1098"/>
      <c r="B254" s="1098"/>
      <c r="C254" s="1098"/>
    </row>
    <row r="257" spans="1:3" ht="15.75">
      <c r="A257" s="11"/>
      <c r="B257" s="1163" t="s">
        <v>1021</v>
      </c>
    </row>
    <row r="258" spans="1:3" ht="18">
      <c r="A258" s="88"/>
      <c r="B258" s="1163" t="s">
        <v>1022</v>
      </c>
      <c r="C258" s="1163" t="str">
        <f>'Data sheet'!$D$35</f>
        <v>December 31, 2018</v>
      </c>
    </row>
    <row r="259" spans="1:3" ht="18">
      <c r="A259" s="88"/>
      <c r="B259" s="1162"/>
      <c r="C259" s="1162"/>
    </row>
    <row r="260" spans="1:3">
      <c r="A260" s="11" t="s">
        <v>2277</v>
      </c>
      <c r="B260" s="11" t="s">
        <v>1032</v>
      </c>
      <c r="C260" s="145">
        <f>C211</f>
        <v>34642091</v>
      </c>
    </row>
    <row r="261" spans="1:3">
      <c r="A261" s="11"/>
      <c r="B261" s="11"/>
      <c r="C261" s="145"/>
    </row>
    <row r="262" spans="1:3">
      <c r="A262" s="11" t="s">
        <v>3054</v>
      </c>
      <c r="B262" s="11" t="s">
        <v>1032</v>
      </c>
      <c r="C262" s="154">
        <f>C219</f>
        <v>5435896.7300000004</v>
      </c>
    </row>
    <row r="263" spans="1:3">
      <c r="A263" s="11"/>
      <c r="B263" s="11"/>
      <c r="C263" s="154"/>
    </row>
    <row r="264" spans="1:3" ht="15.75">
      <c r="A264" s="1161" t="s">
        <v>3055</v>
      </c>
      <c r="B264" s="93"/>
      <c r="C264" s="93"/>
    </row>
    <row r="265" spans="1:3" ht="15.75">
      <c r="A265" s="11" t="s">
        <v>3056</v>
      </c>
      <c r="B265" s="1165"/>
    </row>
    <row r="266" spans="1:3">
      <c r="A266" s="11" t="s">
        <v>3057</v>
      </c>
      <c r="B266" s="11" t="s">
        <v>1032</v>
      </c>
      <c r="C266" s="145">
        <f>C326</f>
        <v>2710040.03</v>
      </c>
    </row>
    <row r="267" spans="1:3">
      <c r="A267" s="11"/>
      <c r="B267" s="11"/>
      <c r="C267" s="154"/>
    </row>
    <row r="268" spans="1:3">
      <c r="A268" s="11" t="s">
        <v>3058</v>
      </c>
      <c r="B268" s="11" t="s">
        <v>1032</v>
      </c>
      <c r="C268" s="154">
        <f>C331</f>
        <v>4207314.6449179063</v>
      </c>
    </row>
    <row r="269" spans="1:3">
      <c r="A269" s="11"/>
      <c r="B269" s="11"/>
      <c r="C269" s="154"/>
    </row>
    <row r="270" spans="1:3">
      <c r="A270" s="11" t="s">
        <v>3059</v>
      </c>
      <c r="B270" s="11" t="s">
        <v>1032</v>
      </c>
      <c r="C270" s="154">
        <f>C338</f>
        <v>9222324.3799471222</v>
      </c>
    </row>
    <row r="271" spans="1:3">
      <c r="A271" s="11"/>
      <c r="B271" s="11"/>
      <c r="C271" s="154"/>
    </row>
    <row r="272" spans="1:3">
      <c r="A272" s="11" t="s">
        <v>3060</v>
      </c>
      <c r="B272" s="11" t="s">
        <v>1032</v>
      </c>
      <c r="C272" s="154">
        <f>C343</f>
        <v>4093341.681356255</v>
      </c>
    </row>
    <row r="273" spans="1:3">
      <c r="A273" s="11"/>
      <c r="B273" s="11"/>
      <c r="C273" s="154"/>
    </row>
    <row r="274" spans="1:3">
      <c r="A274" s="11" t="s">
        <v>3061</v>
      </c>
      <c r="B274" s="11" t="s">
        <v>1032</v>
      </c>
      <c r="C274" s="154">
        <f>C346</f>
        <v>-410931.9426087843</v>
      </c>
    </row>
    <row r="275" spans="1:3">
      <c r="A275" s="11"/>
      <c r="B275" s="11"/>
      <c r="C275" s="154"/>
    </row>
    <row r="276" spans="1:3">
      <c r="A276" s="11" t="s">
        <v>3062</v>
      </c>
      <c r="B276" s="11" t="s">
        <v>1032</v>
      </c>
      <c r="C276" s="154">
        <f>C349</f>
        <v>14108777.211141892</v>
      </c>
    </row>
    <row r="277" spans="1:3">
      <c r="A277" s="11"/>
      <c r="B277" s="11" t="s">
        <v>3904</v>
      </c>
      <c r="C277" s="154"/>
    </row>
    <row r="278" spans="1:3">
      <c r="A278" s="11" t="s">
        <v>3063</v>
      </c>
      <c r="B278" s="11" t="s">
        <v>1032</v>
      </c>
      <c r="C278" s="154">
        <f>C280-SUM(C266:C276)</f>
        <v>711224.99524560571</v>
      </c>
    </row>
    <row r="279" spans="1:3">
      <c r="B279" t="s">
        <v>3904</v>
      </c>
    </row>
    <row r="280" spans="1:3">
      <c r="A280" s="11" t="s">
        <v>3064</v>
      </c>
      <c r="B280" s="811" t="s">
        <v>1032</v>
      </c>
      <c r="C280" s="145">
        <f>C260</f>
        <v>34642091</v>
      </c>
    </row>
    <row r="281" spans="1:3" ht="15.75">
      <c r="A281" s="11"/>
      <c r="B281" s="1162"/>
      <c r="C281" s="154"/>
    </row>
    <row r="282" spans="1:3" ht="15.75">
      <c r="A282" s="1161" t="s">
        <v>3065</v>
      </c>
      <c r="B282" s="126"/>
      <c r="C282" s="126"/>
    </row>
    <row r="283" spans="1:3" ht="15.75">
      <c r="A283" s="11" t="s">
        <v>3056</v>
      </c>
      <c r="B283" s="93"/>
      <c r="C283" s="93"/>
    </row>
    <row r="284" spans="1:3">
      <c r="A284" s="11" t="s">
        <v>3057</v>
      </c>
      <c r="B284" s="11" t="s">
        <v>1032</v>
      </c>
      <c r="C284" s="1169">
        <f>(+C266/C$260)*100</f>
        <v>7.822968971474614</v>
      </c>
    </row>
    <row r="285" spans="1:3">
      <c r="A285" s="11"/>
      <c r="B285" s="11"/>
      <c r="C285" s="1169"/>
    </row>
    <row r="286" spans="1:3">
      <c r="A286" s="11" t="s">
        <v>3058</v>
      </c>
      <c r="B286" s="11" t="s">
        <v>1032</v>
      </c>
      <c r="C286" s="1169">
        <f>(+C268/C$260)*100</f>
        <v>12.145094373540864</v>
      </c>
    </row>
    <row r="287" spans="1:3">
      <c r="A287" s="11"/>
      <c r="B287" s="11"/>
      <c r="C287" s="1169"/>
    </row>
    <row r="288" spans="1:3">
      <c r="A288" s="11" t="s">
        <v>3059</v>
      </c>
      <c r="B288" s="11" t="s">
        <v>1032</v>
      </c>
      <c r="C288" s="1169">
        <f>(+C270/C$260)*100</f>
        <v>26.621731291991356</v>
      </c>
    </row>
    <row r="289" spans="1:3">
      <c r="A289" s="11"/>
      <c r="B289" s="11"/>
      <c r="C289" s="1169"/>
    </row>
    <row r="290" spans="1:3">
      <c r="A290" s="11" t="s">
        <v>3060</v>
      </c>
      <c r="B290" s="11" t="s">
        <v>1032</v>
      </c>
      <c r="C290" s="1169">
        <f>(+C272/C$260)*100</f>
        <v>11.816092975901064</v>
      </c>
    </row>
    <row r="291" spans="1:3">
      <c r="A291" s="11"/>
      <c r="B291" s="11"/>
      <c r="C291" s="1169"/>
    </row>
    <row r="292" spans="1:3">
      <c r="A292" s="11" t="s">
        <v>3061</v>
      </c>
      <c r="B292" s="11" t="s">
        <v>1032</v>
      </c>
      <c r="C292" s="1169">
        <f>(+C274/C$260)*100</f>
        <v>-1.186221532091652</v>
      </c>
    </row>
    <row r="293" spans="1:3">
      <c r="A293" s="11"/>
      <c r="B293" s="11"/>
      <c r="C293" s="1169"/>
    </row>
    <row r="294" spans="1:3">
      <c r="A294" s="11" t="s">
        <v>3062</v>
      </c>
      <c r="B294" s="11" t="s">
        <v>1032</v>
      </c>
      <c r="C294" s="1169">
        <f>(+C276/C$260)*100</f>
        <v>40.72726790984381</v>
      </c>
    </row>
    <row r="295" spans="1:3">
      <c r="A295" s="11"/>
      <c r="B295" s="11"/>
      <c r="C295" s="1169"/>
    </row>
    <row r="296" spans="1:3">
      <c r="A296" s="11" t="s">
        <v>3063</v>
      </c>
      <c r="B296" s="11" t="s">
        <v>1032</v>
      </c>
      <c r="C296" s="1169">
        <f>(+C278/C$260)*100</f>
        <v>2.053066009339926</v>
      </c>
    </row>
    <row r="297" spans="1:3">
      <c r="A297" s="11"/>
      <c r="B297" s="11"/>
      <c r="C297" s="1169"/>
    </row>
    <row r="298" spans="1:3">
      <c r="A298" s="11" t="s">
        <v>3064</v>
      </c>
      <c r="B298" s="11" t="s">
        <v>1032</v>
      </c>
      <c r="C298" s="1169">
        <f>SUM(C284:C297)</f>
        <v>99.999999999999986</v>
      </c>
    </row>
    <row r="299" spans="1:3" ht="15.75">
      <c r="A299" s="1161"/>
      <c r="B299" s="811"/>
      <c r="C299" s="1169"/>
    </row>
    <row r="300" spans="1:3" ht="15.75">
      <c r="A300" s="1161" t="s">
        <v>3066</v>
      </c>
      <c r="B300" s="767"/>
      <c r="C300" s="1170"/>
    </row>
    <row r="301" spans="1:3" ht="15.75">
      <c r="A301" s="11" t="s">
        <v>3056</v>
      </c>
      <c r="B301" s="1162"/>
    </row>
    <row r="302" spans="1:3">
      <c r="A302" s="11" t="s">
        <v>3057</v>
      </c>
      <c r="B302" s="11" t="s">
        <v>1032</v>
      </c>
      <c r="C302" s="1154">
        <f>(+C266/C$262)</f>
        <v>0.49854516459881304</v>
      </c>
    </row>
    <row r="303" spans="1:3">
      <c r="A303" s="11"/>
      <c r="B303" s="11"/>
      <c r="C303" s="1154"/>
    </row>
    <row r="304" spans="1:3">
      <c r="A304" s="11" t="s">
        <v>3058</v>
      </c>
      <c r="B304" s="11" t="s">
        <v>1032</v>
      </c>
      <c r="C304" s="1154">
        <f>(+C268/C$262)</f>
        <v>0.77398722858333369</v>
      </c>
    </row>
    <row r="305" spans="1:3">
      <c r="A305" s="11"/>
      <c r="B305" s="11"/>
      <c r="C305" s="1154"/>
    </row>
    <row r="306" spans="1:3">
      <c r="A306" s="11" t="s">
        <v>3059</v>
      </c>
      <c r="B306" s="11" t="s">
        <v>1032</v>
      </c>
      <c r="C306" s="1154">
        <f>(+C270/C$262)</f>
        <v>1.6965598939822246</v>
      </c>
    </row>
    <row r="307" spans="1:3">
      <c r="A307" s="11"/>
      <c r="B307" s="11"/>
      <c r="C307" s="1154"/>
    </row>
    <row r="308" spans="1:3">
      <c r="A308" s="11" t="s">
        <v>3060</v>
      </c>
      <c r="B308" s="11" t="s">
        <v>1032</v>
      </c>
      <c r="C308" s="1154">
        <f>(+C272/C$262)</f>
        <v>0.75302050143183175</v>
      </c>
    </row>
    <row r="309" spans="1:3">
      <c r="A309" s="11"/>
      <c r="B309" s="11"/>
      <c r="C309" s="1154"/>
    </row>
    <row r="310" spans="1:3">
      <c r="A310" s="11" t="s">
        <v>3061</v>
      </c>
      <c r="B310" s="11" t="s">
        <v>1032</v>
      </c>
      <c r="C310" s="1154">
        <f>(+C274/C$262)</f>
        <v>-7.559598039103739E-2</v>
      </c>
    </row>
    <row r="311" spans="1:3">
      <c r="A311" s="11"/>
      <c r="B311" s="11"/>
      <c r="C311" s="1154"/>
    </row>
    <row r="312" spans="1:3">
      <c r="A312" s="11" t="s">
        <v>3062</v>
      </c>
      <c r="B312" s="11" t="s">
        <v>1032</v>
      </c>
      <c r="C312" s="1154">
        <f>(+C276/C$262)</f>
        <v>2.5954829372083914</v>
      </c>
    </row>
    <row r="313" spans="1:3">
      <c r="A313" s="11"/>
      <c r="B313" s="11"/>
      <c r="C313" s="1154"/>
    </row>
    <row r="314" spans="1:3">
      <c r="A314" s="11" t="s">
        <v>3063</v>
      </c>
      <c r="B314" s="11" t="s">
        <v>1032</v>
      </c>
      <c r="C314" s="1154">
        <f>(+C278/C$262)</f>
        <v>0.13083857743662575</v>
      </c>
    </row>
    <row r="315" spans="1:3">
      <c r="A315" s="11"/>
      <c r="B315" s="11"/>
      <c r="C315" s="1154"/>
    </row>
    <row r="316" spans="1:3">
      <c r="A316" s="11" t="s">
        <v>3064</v>
      </c>
      <c r="B316" s="11" t="s">
        <v>1032</v>
      </c>
      <c r="C316" s="1154">
        <f>(+C280/C$262)</f>
        <v>6.3728383228501837</v>
      </c>
    </row>
    <row r="318" spans="1:3" ht="15.75" thickBot="1">
      <c r="A318" s="133"/>
      <c r="B318" s="133"/>
      <c r="C318" s="989"/>
    </row>
    <row r="319" spans="1:3" ht="15.75">
      <c r="A319" s="1171" t="s">
        <v>3067</v>
      </c>
      <c r="B319" s="11"/>
      <c r="C319" s="154"/>
    </row>
    <row r="320" spans="1:3" ht="15.75">
      <c r="A320" s="1171" t="s">
        <v>3068</v>
      </c>
      <c r="B320" s="11"/>
      <c r="C320" s="154"/>
    </row>
    <row r="321" spans="1:3">
      <c r="A321" s="11" t="s">
        <v>3069</v>
      </c>
      <c r="B321" s="11" t="s">
        <v>3070</v>
      </c>
      <c r="C321" s="154">
        <f>'307309'!D15</f>
        <v>43394.119999999995</v>
      </c>
    </row>
    <row r="322" spans="1:3">
      <c r="A322" s="11" t="s">
        <v>3071</v>
      </c>
      <c r="B322" s="11" t="s">
        <v>3072</v>
      </c>
      <c r="C322" s="154">
        <f>'307309'!D37</f>
        <v>1643853.2999999998</v>
      </c>
    </row>
    <row r="323" spans="1:3">
      <c r="A323" s="11" t="s">
        <v>3073</v>
      </c>
      <c r="B323" s="11" t="s">
        <v>3074</v>
      </c>
      <c r="C323" s="154">
        <f>'307309'!D56</f>
        <v>1022792.61</v>
      </c>
    </row>
    <row r="324" spans="1:3">
      <c r="A324" s="11"/>
      <c r="B324" s="11"/>
      <c r="C324" s="154"/>
    </row>
    <row r="325" spans="1:3">
      <c r="A325" s="11"/>
      <c r="B325" s="11"/>
      <c r="C325" s="154"/>
    </row>
    <row r="326" spans="1:3">
      <c r="A326" s="11" t="s">
        <v>3075</v>
      </c>
      <c r="B326" s="11" t="s">
        <v>1032</v>
      </c>
      <c r="C326" s="154">
        <f>SUM(C321:C325)</f>
        <v>2710040.03</v>
      </c>
    </row>
    <row r="327" spans="1:3">
      <c r="A327" s="11"/>
      <c r="B327" s="11"/>
      <c r="C327" s="154"/>
    </row>
    <row r="328" spans="1:3" ht="15.75">
      <c r="A328" s="1171" t="s">
        <v>3058</v>
      </c>
    </row>
    <row r="329" spans="1:3">
      <c r="A329" s="11" t="s">
        <v>3076</v>
      </c>
      <c r="B329" s="11" t="s">
        <v>3077</v>
      </c>
      <c r="C329" s="154">
        <f>'354'!F39</f>
        <v>3989435</v>
      </c>
    </row>
    <row r="330" spans="1:3">
      <c r="A330" s="11" t="s">
        <v>3078</v>
      </c>
      <c r="B330" s="11" t="s">
        <v>3079</v>
      </c>
      <c r="C330" s="154">
        <f>'307309'!D146</f>
        <v>217879.6449179062</v>
      </c>
    </row>
    <row r="331" spans="1:3">
      <c r="A331" s="11" t="s">
        <v>3080</v>
      </c>
      <c r="B331" s="11" t="s">
        <v>1032</v>
      </c>
      <c r="C331" s="154">
        <f>SUM(C329:C330)</f>
        <v>4207314.6449179063</v>
      </c>
    </row>
    <row r="332" spans="1:3">
      <c r="A332" s="11"/>
      <c r="B332" s="11"/>
      <c r="C332" s="154"/>
    </row>
    <row r="333" spans="1:3" ht="15.75">
      <c r="A333" s="1171" t="s">
        <v>3081</v>
      </c>
      <c r="B333" s="11"/>
      <c r="C333" s="154"/>
    </row>
    <row r="334" spans="1:3">
      <c r="A334" s="11" t="s">
        <v>3082</v>
      </c>
      <c r="B334" s="11" t="s">
        <v>1032</v>
      </c>
      <c r="C334" s="154">
        <f>C250</f>
        <v>16139679.054865027</v>
      </c>
    </row>
    <row r="335" spans="1:3">
      <c r="A335" s="11" t="s">
        <v>1163</v>
      </c>
      <c r="B335" s="11" t="s">
        <v>1032</v>
      </c>
      <c r="C335" s="154">
        <f>C326</f>
        <v>2710040.03</v>
      </c>
    </row>
    <row r="336" spans="1:3">
      <c r="A336" s="11" t="s">
        <v>1164</v>
      </c>
      <c r="B336" t="s">
        <v>1032</v>
      </c>
      <c r="C336">
        <f>C331</f>
        <v>4207314.6449179063</v>
      </c>
    </row>
    <row r="337" spans="1:3">
      <c r="A337" s="11"/>
      <c r="B337" s="11"/>
      <c r="C337" s="154"/>
    </row>
    <row r="338" spans="1:3">
      <c r="A338" s="11" t="s">
        <v>1165</v>
      </c>
      <c r="B338" s="11" t="s">
        <v>1032</v>
      </c>
      <c r="C338" s="154">
        <f>C334-C335-C336-C337</f>
        <v>9222324.3799471222</v>
      </c>
    </row>
    <row r="339" spans="1:3">
      <c r="A339" s="11"/>
      <c r="B339" s="11"/>
      <c r="C339" s="154"/>
    </row>
    <row r="340" spans="1:3" ht="15.75">
      <c r="A340" s="1171" t="s">
        <v>1166</v>
      </c>
      <c r="B340" s="11"/>
      <c r="C340" s="154"/>
    </row>
    <row r="341" spans="1:3">
      <c r="A341" s="11" t="s">
        <v>1167</v>
      </c>
      <c r="B341" s="11" t="s">
        <v>1032</v>
      </c>
      <c r="C341" s="154">
        <f>C89</f>
        <v>4093341.681356255</v>
      </c>
    </row>
    <row r="342" spans="1:3">
      <c r="A342" s="11"/>
      <c r="B342" s="126"/>
      <c r="C342" s="126"/>
    </row>
    <row r="343" spans="1:3">
      <c r="A343" s="11" t="s">
        <v>1168</v>
      </c>
      <c r="B343" s="11" t="s">
        <v>1032</v>
      </c>
      <c r="C343" s="154">
        <f>SUM(C341:C342)</f>
        <v>4093341.681356255</v>
      </c>
    </row>
    <row r="345" spans="1:3" ht="15.75">
      <c r="A345" s="1172" t="s">
        <v>3061</v>
      </c>
    </row>
    <row r="346" spans="1:3">
      <c r="A346" s="11" t="s">
        <v>1169</v>
      </c>
      <c r="B346" s="11" t="s">
        <v>1032</v>
      </c>
      <c r="C346" s="154">
        <f>C91</f>
        <v>-410931.9426087843</v>
      </c>
    </row>
    <row r="348" spans="1:3" ht="15.75">
      <c r="A348" s="1172" t="s">
        <v>3062</v>
      </c>
    </row>
    <row r="349" spans="1:3">
      <c r="A349" s="11" t="s">
        <v>3062</v>
      </c>
      <c r="B349" s="11" t="s">
        <v>1032</v>
      </c>
      <c r="C349" s="154">
        <f>C90</f>
        <v>14108777.211141892</v>
      </c>
    </row>
    <row r="351" spans="1:3" ht="18">
      <c r="A351" s="1090" t="s">
        <v>1170</v>
      </c>
      <c r="B351" s="126"/>
      <c r="C351" s="126"/>
    </row>
    <row r="353" spans="1:3" ht="15.75">
      <c r="A353" s="11"/>
      <c r="B353" s="11"/>
      <c r="C353" s="1162"/>
    </row>
    <row r="354" spans="1:3" ht="15.75">
      <c r="A354" s="11"/>
      <c r="B354" s="1163" t="s">
        <v>1021</v>
      </c>
    </row>
    <row r="355" spans="1:3" ht="15.75">
      <c r="A355" s="11"/>
      <c r="B355" s="1163" t="s">
        <v>1022</v>
      </c>
      <c r="C355" s="1163" t="str">
        <f>'Data sheet'!$D$35</f>
        <v>December 31, 2018</v>
      </c>
    </row>
    <row r="356" spans="1:3" ht="15.75">
      <c r="A356" s="1163" t="s">
        <v>1171</v>
      </c>
    </row>
    <row r="358" spans="1:3">
      <c r="A358" s="11" t="s">
        <v>1172</v>
      </c>
      <c r="B358" s="11" t="s">
        <v>1173</v>
      </c>
      <c r="C358" s="145">
        <f>'202205'!I24</f>
        <v>160202.1</v>
      </c>
    </row>
    <row r="359" spans="1:3">
      <c r="A359" s="11" t="s">
        <v>376</v>
      </c>
      <c r="B359" s="11" t="s">
        <v>1174</v>
      </c>
      <c r="C359" s="154">
        <f>'202205'!I34</f>
        <v>6492413</v>
      </c>
    </row>
    <row r="360" spans="1:3">
      <c r="A360" s="11" t="s">
        <v>377</v>
      </c>
      <c r="B360" s="11" t="s">
        <v>1175</v>
      </c>
      <c r="C360" s="154">
        <f>'202205'!I45</f>
        <v>20098037.460000001</v>
      </c>
    </row>
    <row r="361" spans="1:3">
      <c r="A361" s="11" t="s">
        <v>378</v>
      </c>
      <c r="B361" s="11" t="s">
        <v>1176</v>
      </c>
      <c r="C361" s="154">
        <f>'202205'!I50</f>
        <v>15539616</v>
      </c>
    </row>
    <row r="362" spans="1:3">
      <c r="A362" s="11" t="s">
        <v>379</v>
      </c>
      <c r="B362" s="11" t="s">
        <v>1177</v>
      </c>
      <c r="C362" s="154">
        <f>'202205'!I61</f>
        <v>96608392</v>
      </c>
    </row>
    <row r="363" spans="1:3">
      <c r="A363" s="11" t="s">
        <v>380</v>
      </c>
      <c r="B363" s="11" t="s">
        <v>1178</v>
      </c>
      <c r="C363" s="154">
        <f>'202205'!I83</f>
        <v>17348096</v>
      </c>
    </row>
    <row r="364" spans="1:3">
      <c r="A364" s="11" t="s">
        <v>1179</v>
      </c>
      <c r="B364" s="11" t="s">
        <v>1180</v>
      </c>
      <c r="C364" s="154">
        <f>SUM('200201'!E13:E15)</f>
        <v>0</v>
      </c>
    </row>
    <row r="366" spans="1:3">
      <c r="A366" s="11" t="s">
        <v>1181</v>
      </c>
      <c r="B366" s="11" t="s">
        <v>1032</v>
      </c>
      <c r="C366" s="154">
        <f>SUM(C358:C365)</f>
        <v>156246756.56</v>
      </c>
    </row>
    <row r="368" spans="1:3">
      <c r="A368" s="11" t="s">
        <v>1182</v>
      </c>
      <c r="B368" s="11" t="s">
        <v>1183</v>
      </c>
      <c r="C368" s="154">
        <f>'200201'!E17</f>
        <v>0</v>
      </c>
    </row>
    <row r="369" spans="1:3">
      <c r="A369" s="11" t="s">
        <v>1184</v>
      </c>
      <c r="B369" s="11" t="s">
        <v>1185</v>
      </c>
      <c r="C369" s="154">
        <f>'200201'!E19</f>
        <v>8020405</v>
      </c>
    </row>
    <row r="370" spans="1:3">
      <c r="A370" s="11" t="s">
        <v>1186</v>
      </c>
      <c r="B370" s="11" t="s">
        <v>1187</v>
      </c>
      <c r="C370" s="154">
        <f>'200201'!E18</f>
        <v>0</v>
      </c>
    </row>
    <row r="371" spans="1:3">
      <c r="A371" s="11" t="s">
        <v>1188</v>
      </c>
      <c r="B371" s="11" t="s">
        <v>1189</v>
      </c>
      <c r="C371" s="154">
        <f>SUM('200201'!E20,'200201'!E21)</f>
        <v>0</v>
      </c>
    </row>
    <row r="372" spans="1:3">
      <c r="A372" s="11" t="s">
        <v>1190</v>
      </c>
      <c r="B372" s="11"/>
      <c r="C372" s="154"/>
    </row>
    <row r="373" spans="1:3">
      <c r="A373" s="11" t="s">
        <v>1191</v>
      </c>
      <c r="B373" s="11" t="s">
        <v>1192</v>
      </c>
      <c r="C373" s="154">
        <f>'200201'!E22</f>
        <v>0</v>
      </c>
    </row>
    <row r="374" spans="1:3">
      <c r="A374" s="11"/>
      <c r="B374" s="11"/>
      <c r="C374" s="154"/>
    </row>
    <row r="375" spans="1:3" ht="15.75">
      <c r="A375" s="1163" t="s">
        <v>1193</v>
      </c>
      <c r="B375" s="11" t="s">
        <v>1032</v>
      </c>
      <c r="C375" s="154">
        <f>SUM(C366:C373)</f>
        <v>164267161.56</v>
      </c>
    </row>
    <row r="376" spans="1:3">
      <c r="A376" s="11"/>
      <c r="B376" s="11"/>
      <c r="C376" s="154"/>
    </row>
    <row r="377" spans="1:3">
      <c r="A377" s="11" t="s">
        <v>1194</v>
      </c>
      <c r="B377" s="11" t="s">
        <v>1195</v>
      </c>
      <c r="C377" s="154">
        <f>'200201'!E24</f>
        <v>47270628</v>
      </c>
    </row>
    <row r="379" spans="1:3" ht="15.75">
      <c r="A379" s="1163" t="s">
        <v>1196</v>
      </c>
      <c r="B379" s="11" t="s">
        <v>1032</v>
      </c>
      <c r="C379" s="145">
        <f>C375-C377</f>
        <v>116996533.56</v>
      </c>
    </row>
    <row r="381" spans="1:3" ht="15.75">
      <c r="A381" s="1161" t="s">
        <v>1197</v>
      </c>
      <c r="B381" s="126"/>
      <c r="C381" s="898"/>
    </row>
    <row r="382" spans="1:3">
      <c r="A382" s="11"/>
      <c r="B382" s="11"/>
      <c r="C382" s="154"/>
    </row>
    <row r="383" spans="1:3">
      <c r="A383" s="11" t="s">
        <v>1198</v>
      </c>
      <c r="B383" s="11" t="s">
        <v>1032</v>
      </c>
      <c r="C383" s="214">
        <f>C408/C410</f>
        <v>0.36017964339276209</v>
      </c>
    </row>
    <row r="385" spans="1:3">
      <c r="A385" s="11" t="s">
        <v>3154</v>
      </c>
      <c r="B385" s="11" t="s">
        <v>1032</v>
      </c>
      <c r="C385" s="145">
        <f>C412</f>
        <v>95159103.827973202</v>
      </c>
    </row>
    <row r="387" spans="1:3">
      <c r="A387" s="688" t="s">
        <v>1199</v>
      </c>
    </row>
    <row r="388" spans="1:3">
      <c r="A388" s="11" t="s">
        <v>1200</v>
      </c>
      <c r="B388" s="11" t="s">
        <v>1032</v>
      </c>
      <c r="C388" s="1173">
        <f>C414/C412</f>
        <v>0.48366494975093932</v>
      </c>
    </row>
    <row r="389" spans="1:3">
      <c r="A389" s="11" t="s">
        <v>1201</v>
      </c>
      <c r="B389" s="11" t="s">
        <v>1032</v>
      </c>
      <c r="C389" s="1173">
        <f>C416/C412</f>
        <v>0</v>
      </c>
    </row>
    <row r="390" spans="1:3">
      <c r="A390" s="11" t="s">
        <v>1202</v>
      </c>
      <c r="B390" s="11" t="s">
        <v>1032</v>
      </c>
      <c r="C390" s="1173">
        <f>C418/C412</f>
        <v>0.51633505024906068</v>
      </c>
    </row>
    <row r="391" spans="1:3">
      <c r="A391" s="11" t="s">
        <v>2625</v>
      </c>
      <c r="B391" s="11" t="s">
        <v>1032</v>
      </c>
      <c r="C391" s="1173">
        <f>C420/C412</f>
        <v>0</v>
      </c>
    </row>
    <row r="393" spans="1:3">
      <c r="A393" s="11" t="s">
        <v>2626</v>
      </c>
      <c r="B393" s="11" t="s">
        <v>1032</v>
      </c>
      <c r="C393" s="941">
        <f>C422/C424</f>
        <v>0.17586027751884539</v>
      </c>
    </row>
    <row r="395" spans="1:3">
      <c r="A395" s="11" t="s">
        <v>2627</v>
      </c>
      <c r="B395" s="11" t="s">
        <v>1032</v>
      </c>
      <c r="C395" s="1173">
        <f>C426/C428</f>
        <v>0.13018448300342578</v>
      </c>
    </row>
    <row r="396" spans="1:3">
      <c r="A396" s="11"/>
      <c r="B396" s="11"/>
      <c r="C396" s="1173"/>
    </row>
    <row r="397" spans="1:3">
      <c r="A397" s="11" t="s">
        <v>2628</v>
      </c>
      <c r="B397" s="11" t="s">
        <v>1032</v>
      </c>
      <c r="C397" s="1173">
        <f>C428/((C418+D418)/2)</f>
        <v>-5.4242630100170906E-2</v>
      </c>
    </row>
    <row r="398" spans="1:3">
      <c r="A398" s="11"/>
      <c r="B398" s="11"/>
      <c r="C398" s="1173"/>
    </row>
    <row r="399" spans="1:3">
      <c r="A399" s="11" t="s">
        <v>2629</v>
      </c>
      <c r="B399" s="11"/>
      <c r="C399" s="1173"/>
    </row>
    <row r="400" spans="1:3">
      <c r="A400" s="11" t="s">
        <v>2630</v>
      </c>
      <c r="B400" s="11" t="s">
        <v>1032</v>
      </c>
      <c r="C400" s="1173">
        <f>C430/C432*-1</f>
        <v>-0.44667465077651985</v>
      </c>
    </row>
    <row r="401" spans="1:3">
      <c r="A401" s="11"/>
      <c r="B401" s="11"/>
      <c r="C401" s="1173"/>
    </row>
    <row r="402" spans="1:3">
      <c r="A402" s="11" t="s">
        <v>2631</v>
      </c>
      <c r="B402" s="11" t="s">
        <v>1032</v>
      </c>
      <c r="C402" s="1173">
        <f>C434/C436</f>
        <v>4.8825370352981221E-2</v>
      </c>
    </row>
    <row r="403" spans="1:3">
      <c r="A403" s="11"/>
      <c r="B403" s="11"/>
      <c r="C403" s="1173"/>
    </row>
    <row r="404" spans="1:3">
      <c r="A404" s="11" t="s">
        <v>885</v>
      </c>
      <c r="B404" s="11" t="s">
        <v>1032</v>
      </c>
      <c r="C404" s="154">
        <f>C438</f>
        <v>38</v>
      </c>
    </row>
    <row r="405" spans="1:3">
      <c r="A405" s="11"/>
      <c r="B405" s="1173"/>
      <c r="C405" s="1173"/>
    </row>
    <row r="406" spans="1:3" ht="15.75">
      <c r="A406" s="11"/>
      <c r="B406" s="1251" t="s">
        <v>2632</v>
      </c>
    </row>
    <row r="407" spans="1:3">
      <c r="A407" s="11"/>
      <c r="B407" s="688"/>
    </row>
    <row r="408" spans="1:3">
      <c r="A408" s="214" t="s">
        <v>2633</v>
      </c>
      <c r="B408" s="11" t="s">
        <v>2634</v>
      </c>
      <c r="C408" s="154">
        <f>C32</f>
        <v>4572484.7134297211</v>
      </c>
    </row>
    <row r="409" spans="1:3">
      <c r="A409" s="11"/>
      <c r="B409" s="11"/>
      <c r="C409" s="154"/>
    </row>
    <row r="410" spans="1:3">
      <c r="A410" s="11" t="s">
        <v>2635</v>
      </c>
      <c r="B410" s="11" t="s">
        <v>2636</v>
      </c>
      <c r="C410" s="154">
        <f>C63</f>
        <v>12695011.495815163</v>
      </c>
    </row>
    <row r="411" spans="1:3">
      <c r="A411" s="11"/>
      <c r="B411" s="11"/>
      <c r="C411" s="154"/>
    </row>
    <row r="412" spans="1:3">
      <c r="A412" s="11" t="s">
        <v>3154</v>
      </c>
      <c r="B412" s="11" t="s">
        <v>1032</v>
      </c>
      <c r="C412" s="154">
        <f>C414+C416+C418+C420</f>
        <v>95159103.827973202</v>
      </c>
    </row>
    <row r="413" spans="1:3">
      <c r="A413" s="11"/>
      <c r="B413" s="11"/>
      <c r="C413" s="154"/>
    </row>
    <row r="414" spans="1:3">
      <c r="A414" s="11" t="s">
        <v>3382</v>
      </c>
      <c r="B414" s="11" t="s">
        <v>2637</v>
      </c>
      <c r="C414" s="154">
        <f>C52</f>
        <v>46025123.171301074</v>
      </c>
    </row>
    <row r="415" spans="1:3">
      <c r="A415" s="11"/>
      <c r="B415" s="11"/>
      <c r="C415" s="154"/>
    </row>
    <row r="416" spans="1:3">
      <c r="A416" s="11" t="s">
        <v>3152</v>
      </c>
      <c r="B416" s="11" t="s">
        <v>2638</v>
      </c>
      <c r="C416" s="154">
        <f>C45</f>
        <v>0</v>
      </c>
    </row>
    <row r="417" spans="1:3">
      <c r="A417" s="11"/>
      <c r="B417" s="11"/>
      <c r="C417" s="154"/>
    </row>
    <row r="418" spans="1:3">
      <c r="A418" s="11" t="s">
        <v>2639</v>
      </c>
      <c r="B418" s="11" t="s">
        <v>2640</v>
      </c>
      <c r="C418" s="154">
        <f>C49-C45</f>
        <v>49133980.656672128</v>
      </c>
    </row>
    <row r="419" spans="1:3">
      <c r="A419" s="11" t="s">
        <v>2641</v>
      </c>
      <c r="B419" s="11"/>
      <c r="C419" s="154"/>
    </row>
    <row r="420" spans="1:3">
      <c r="A420" s="11" t="s">
        <v>2642</v>
      </c>
      <c r="B420" s="11" t="s">
        <v>2643</v>
      </c>
      <c r="C420" s="154">
        <f>C55+C61</f>
        <v>0</v>
      </c>
    </row>
    <row r="421" spans="1:3">
      <c r="A421" s="11"/>
      <c r="B421" s="11"/>
      <c r="C421" s="154"/>
    </row>
    <row r="422" spans="1:3">
      <c r="A422" s="11" t="s">
        <v>2644</v>
      </c>
      <c r="B422" s="11" t="s">
        <v>2645</v>
      </c>
      <c r="C422" s="154">
        <f>C91+C97+C104-C108</f>
        <v>389629.39386666409</v>
      </c>
    </row>
    <row r="423" spans="1:3">
      <c r="A423" s="11"/>
      <c r="B423" s="11"/>
      <c r="C423" s="154"/>
    </row>
    <row r="424" spans="1:3">
      <c r="A424" s="11" t="s">
        <v>2646</v>
      </c>
      <c r="B424" s="11" t="s">
        <v>2647</v>
      </c>
      <c r="C424" s="154">
        <f>C116</f>
        <v>2215562.2597883763</v>
      </c>
    </row>
    <row r="425" spans="1:3">
      <c r="A425" s="11"/>
      <c r="B425" s="11"/>
      <c r="C425" s="1174"/>
    </row>
    <row r="426" spans="1:3">
      <c r="A426" s="11" t="s">
        <v>613</v>
      </c>
      <c r="B426" s="11" t="s">
        <v>2648</v>
      </c>
      <c r="C426" s="154">
        <f>-C185</f>
        <v>-173481</v>
      </c>
    </row>
    <row r="427" spans="1:3">
      <c r="A427" s="11"/>
      <c r="B427" s="11"/>
      <c r="C427" s="1174"/>
    </row>
    <row r="428" spans="1:3">
      <c r="A428" s="11" t="s">
        <v>3846</v>
      </c>
      <c r="B428" s="11" t="s">
        <v>2649</v>
      </c>
      <c r="C428" s="154">
        <f>C122-C131</f>
        <v>-1332578.1690544093</v>
      </c>
    </row>
    <row r="429" spans="1:3">
      <c r="A429" s="11" t="s">
        <v>2650</v>
      </c>
      <c r="B429" s="11"/>
      <c r="C429" s="1174"/>
    </row>
    <row r="430" spans="1:3">
      <c r="A430" s="11" t="s">
        <v>2651</v>
      </c>
      <c r="B430" s="11" t="s">
        <v>2652</v>
      </c>
      <c r="C430" s="154">
        <f>C162</f>
        <v>7686398.8309455905</v>
      </c>
    </row>
    <row r="431" spans="1:3">
      <c r="A431" s="11"/>
      <c r="B431" s="11"/>
      <c r="C431" s="1174"/>
    </row>
    <row r="432" spans="1:3">
      <c r="A432" s="11" t="s">
        <v>2653</v>
      </c>
      <c r="B432" s="11" t="s">
        <v>2654</v>
      </c>
      <c r="C432" s="1174">
        <f>-C165</f>
        <v>17208048</v>
      </c>
    </row>
    <row r="433" spans="1:3">
      <c r="A433" s="11"/>
      <c r="B433" s="11"/>
      <c r="C433" s="1174"/>
    </row>
    <row r="434" spans="1:3">
      <c r="A434" s="11" t="s">
        <v>2655</v>
      </c>
      <c r="B434" s="11" t="s">
        <v>2656</v>
      </c>
      <c r="C434" s="154">
        <f>C369</f>
        <v>8020405</v>
      </c>
    </row>
    <row r="435" spans="1:3">
      <c r="A435" s="11"/>
      <c r="B435" s="11"/>
      <c r="C435" s="1174"/>
    </row>
    <row r="436" spans="1:3">
      <c r="A436" s="11" t="s">
        <v>1193</v>
      </c>
      <c r="B436" s="11" t="s">
        <v>2657</v>
      </c>
      <c r="C436" s="154">
        <f>C375</f>
        <v>164267161.56</v>
      </c>
    </row>
    <row r="437" spans="1:3">
      <c r="A437" s="11"/>
      <c r="B437" s="11"/>
      <c r="C437" s="1174"/>
    </row>
    <row r="438" spans="1:3">
      <c r="A438" s="11" t="s">
        <v>885</v>
      </c>
      <c r="B438" s="11" t="s">
        <v>2658</v>
      </c>
      <c r="C438" s="1174">
        <f>'307309'!D174</f>
        <v>38</v>
      </c>
    </row>
    <row r="439" spans="1:3">
      <c r="A439" s="11"/>
      <c r="B439" s="11"/>
      <c r="C439" s="877"/>
    </row>
    <row r="440" spans="1:3">
      <c r="A440" s="11"/>
      <c r="B440" s="11"/>
      <c r="C440" s="877"/>
    </row>
    <row r="441" spans="1:3">
      <c r="A441" s="11"/>
      <c r="B441" s="11"/>
      <c r="C441" s="877"/>
    </row>
  </sheetData>
  <customSheetViews>
    <customSheetView guid="{2AF3F5E9-4F61-4561-B177-4F48CBC3D886}" scale="87" colorId="22" topLeftCell="A120">
      <selection activeCell="L5" sqref="L5"/>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1"/>
      <headerFooter alignWithMargins="0"/>
    </customSheetView>
    <customSheetView guid="{D7BBBF77-F838-4AB2-B5F9-DD407B90DD55}" scale="87" colorId="22" topLeftCell="A120">
      <selection activeCell="L5" sqref="L5"/>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2"/>
      <headerFooter alignWithMargins="0"/>
    </customSheetView>
    <customSheetView guid="{4C413893-8AAD-4C6B-9F27-B589EDCD884E}" scale="87" colorId="22" topLeftCell="A313">
      <selection activeCell="C333" sqref="C333"/>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3"/>
      <headerFooter alignWithMargins="0"/>
    </customSheetView>
    <customSheetView guid="{A5549170-DBF5-42F1-9039-D999624B11D4}" scale="87" colorId="22">
      <selection activeCell="C21" sqref="C21"/>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4"/>
      <headerFooter alignWithMargins="0"/>
    </customSheetView>
    <customSheetView guid="{A483E518-C1FA-4CA5-BC5D-12DF2516F4BA}" scale="87" colorId="22" topLeftCell="A120">
      <selection activeCell="L5" sqref="L5"/>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5"/>
      <headerFooter alignWithMargins="0"/>
    </customSheetView>
    <customSheetView guid="{7F4D4B31-14C7-431F-8554-797D686306A3}" scale="87" colorId="22" topLeftCell="A120">
      <selection activeCell="L5" sqref="L5"/>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6"/>
      <headerFooter alignWithMargins="0"/>
    </customSheetView>
  </customSheetViews>
  <phoneticPr fontId="83" type="noConversion"/>
  <pageMargins left="0.4" right="0.4" top="0.3" bottom="0.3" header="0.5" footer="0.5"/>
  <pageSetup scale="64" orientation="portrait" r:id="rId7"/>
  <headerFooter alignWithMargins="0"/>
  <rowBreaks count="7" manualBreakCount="7">
    <brk id="75" max="16383" man="1"/>
    <brk id="140" max="16383" man="1"/>
    <brk id="195" max="16383" man="1"/>
    <brk id="250" max="16383" man="1"/>
    <brk id="316" max="16383" man="1"/>
    <brk id="349" max="16383" man="1"/>
    <brk id="404" max="16383" man="1"/>
  </rowBreaks>
  <customProperties>
    <customPr name="_pios_id" r:id="rId8"/>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autoPageBreaks="0"/>
  </sheetPr>
  <dimension ref="A1:C79"/>
  <sheetViews>
    <sheetView workbookViewId="0"/>
  </sheetViews>
  <sheetFormatPr defaultColWidth="9.77734375" defaultRowHeight="15"/>
  <cols>
    <col min="1" max="1" width="6.77734375" customWidth="1"/>
    <col min="2" max="2" width="80.77734375" customWidth="1"/>
    <col min="3" max="3" width="16.21875" customWidth="1"/>
  </cols>
  <sheetData>
    <row r="1" spans="1:3" ht="15.75" thickBot="1">
      <c r="A1" t="str">
        <f>'Data sheet'!A59</f>
        <v>Annual Report of New York American Water Company, Inc.  - Service Area 2                                  Year Ended  December 31, 2018</v>
      </c>
    </row>
    <row r="2" spans="1:3">
      <c r="A2" s="89"/>
      <c r="B2" s="90"/>
      <c r="C2" s="91"/>
    </row>
    <row r="3" spans="1:3">
      <c r="A3" s="92"/>
      <c r="B3" s="875" t="s">
        <v>2659</v>
      </c>
      <c r="C3" s="349"/>
    </row>
    <row r="4" spans="1:3">
      <c r="A4" s="92"/>
      <c r="B4" s="875"/>
      <c r="C4" s="349"/>
    </row>
    <row r="5" spans="1:3">
      <c r="A5" s="92"/>
      <c r="B5" s="1419" t="s">
        <v>2660</v>
      </c>
      <c r="C5" s="349"/>
    </row>
    <row r="6" spans="1:3">
      <c r="A6" s="92"/>
      <c r="B6" s="1419" t="s">
        <v>2661</v>
      </c>
      <c r="C6" s="349"/>
    </row>
    <row r="7" spans="1:3">
      <c r="A7" s="92"/>
      <c r="B7" s="1419" t="s">
        <v>2662</v>
      </c>
      <c r="C7" s="349"/>
    </row>
    <row r="8" spans="1:3">
      <c r="A8" s="92"/>
      <c r="B8" s="1419" t="s">
        <v>2663</v>
      </c>
      <c r="C8" s="349"/>
    </row>
    <row r="9" spans="1:3">
      <c r="A9" s="92"/>
      <c r="B9" s="1175" t="s">
        <v>2664</v>
      </c>
      <c r="C9" s="349"/>
    </row>
    <row r="10" spans="1:3">
      <c r="A10" s="92"/>
      <c r="B10" s="1175" t="s">
        <v>2665</v>
      </c>
      <c r="C10" s="349"/>
    </row>
    <row r="11" spans="1:3">
      <c r="A11" s="92"/>
      <c r="B11" s="1176"/>
      <c r="C11" s="349"/>
    </row>
    <row r="12" spans="1:3">
      <c r="A12" s="92"/>
      <c r="B12" s="11"/>
      <c r="C12" s="349"/>
    </row>
    <row r="13" spans="1:3">
      <c r="A13" s="92"/>
      <c r="B13" s="2282" t="s">
        <v>4133</v>
      </c>
      <c r="C13" s="1069"/>
    </row>
    <row r="14" spans="1:3">
      <c r="A14" s="92"/>
      <c r="B14" s="2283" t="s">
        <v>3506</v>
      </c>
      <c r="C14" s="1069"/>
    </row>
    <row r="15" spans="1:3">
      <c r="A15" s="92"/>
      <c r="B15" s="2282" t="s">
        <v>4134</v>
      </c>
      <c r="C15" s="1069"/>
    </row>
    <row r="16" spans="1:3">
      <c r="A16" s="92"/>
      <c r="B16" s="2283"/>
      <c r="C16" s="1069"/>
    </row>
    <row r="17" spans="1:3">
      <c r="A17" s="92"/>
      <c r="B17" s="2284" t="s">
        <v>4213</v>
      </c>
      <c r="C17" s="1069"/>
    </row>
    <row r="18" spans="1:3">
      <c r="A18" s="92"/>
      <c r="B18" s="2285"/>
      <c r="C18" s="1069"/>
    </row>
    <row r="19" spans="1:3">
      <c r="A19" s="92"/>
      <c r="B19" s="2284" t="s">
        <v>4443</v>
      </c>
      <c r="C19" s="1069"/>
    </row>
    <row r="20" spans="1:3">
      <c r="A20" s="92"/>
      <c r="B20" s="2286" t="s">
        <v>3507</v>
      </c>
      <c r="C20" s="1069"/>
    </row>
    <row r="21" spans="1:3">
      <c r="A21" s="92"/>
      <c r="B21" s="2283"/>
      <c r="C21" s="1069"/>
    </row>
    <row r="22" spans="1:3">
      <c r="A22" s="92"/>
      <c r="B22" s="2287"/>
      <c r="C22" s="1069"/>
    </row>
    <row r="23" spans="1:3">
      <c r="A23" s="92"/>
      <c r="B23" s="2288"/>
      <c r="C23" s="1069"/>
    </row>
    <row r="24" spans="1:3">
      <c r="A24" s="92"/>
      <c r="B24" s="2289" t="s">
        <v>3508</v>
      </c>
      <c r="C24" s="1069"/>
    </row>
    <row r="25" spans="1:3">
      <c r="A25" s="92"/>
      <c r="B25" s="2283"/>
      <c r="C25" s="1069"/>
    </row>
    <row r="26" spans="1:3">
      <c r="A26" s="92"/>
      <c r="B26" s="2290" t="s">
        <v>4562</v>
      </c>
      <c r="C26" s="1069"/>
    </row>
    <row r="27" spans="1:3">
      <c r="A27" s="92"/>
      <c r="B27" s="2291" t="s">
        <v>3509</v>
      </c>
      <c r="C27" s="1069"/>
    </row>
    <row r="28" spans="1:3">
      <c r="A28" s="92"/>
      <c r="B28" s="2283"/>
      <c r="C28" s="1069"/>
    </row>
    <row r="29" spans="1:3">
      <c r="A29" s="92"/>
      <c r="B29" s="2287"/>
      <c r="C29" s="1069"/>
    </row>
    <row r="30" spans="1:3">
      <c r="A30" s="92"/>
      <c r="B30" s="2283"/>
      <c r="C30" s="1069"/>
    </row>
    <row r="31" spans="1:3">
      <c r="A31" s="92"/>
      <c r="B31" s="2289" t="s">
        <v>3510</v>
      </c>
      <c r="C31" s="1069"/>
    </row>
    <row r="32" spans="1:3">
      <c r="A32" s="92"/>
      <c r="B32" s="2283"/>
      <c r="C32" s="1069"/>
    </row>
    <row r="33" spans="1:3">
      <c r="A33" s="92"/>
      <c r="B33" s="2289" t="s">
        <v>3511</v>
      </c>
      <c r="C33" s="1069"/>
    </row>
    <row r="34" spans="1:3">
      <c r="A34" s="92"/>
      <c r="B34" s="2292"/>
      <c r="C34" s="1069"/>
    </row>
    <row r="35" spans="1:3">
      <c r="A35" s="92"/>
      <c r="B35" s="2283"/>
      <c r="C35" s="1069"/>
    </row>
    <row r="36" spans="1:3">
      <c r="A36" s="92"/>
      <c r="B36" s="2287"/>
      <c r="C36" s="1069"/>
    </row>
    <row r="37" spans="1:3">
      <c r="A37" s="92"/>
      <c r="B37" s="2283"/>
      <c r="C37" s="1069"/>
    </row>
    <row r="38" spans="1:3">
      <c r="A38" s="92"/>
      <c r="B38" s="2283"/>
      <c r="C38" s="1069"/>
    </row>
    <row r="39" spans="1:3">
      <c r="A39" s="92"/>
      <c r="B39" s="2287"/>
      <c r="C39" s="1069"/>
    </row>
    <row r="40" spans="1:3">
      <c r="A40" s="92"/>
      <c r="B40" s="2283"/>
      <c r="C40" s="1069"/>
    </row>
    <row r="41" spans="1:3">
      <c r="A41" s="92"/>
      <c r="B41" s="2283"/>
      <c r="C41" s="1069"/>
    </row>
    <row r="42" spans="1:3">
      <c r="A42" s="92"/>
      <c r="B42" s="2287"/>
      <c r="C42" s="1069"/>
    </row>
    <row r="43" spans="1:3">
      <c r="A43" s="92"/>
      <c r="B43" s="2283"/>
      <c r="C43" s="1069"/>
    </row>
    <row r="44" spans="1:3">
      <c r="A44" s="92"/>
      <c r="B44" s="2293" t="s">
        <v>3505</v>
      </c>
      <c r="C44" s="1069"/>
    </row>
    <row r="45" spans="1:3">
      <c r="A45" s="92"/>
      <c r="B45" s="2294" t="s">
        <v>3512</v>
      </c>
      <c r="C45" s="1069"/>
    </row>
    <row r="46" spans="1:3">
      <c r="A46" s="92"/>
      <c r="B46" s="2283"/>
      <c r="C46" s="1069"/>
    </row>
    <row r="47" spans="1:3">
      <c r="A47" s="92"/>
      <c r="B47" s="2289" t="s">
        <v>3513</v>
      </c>
      <c r="C47" s="1069"/>
    </row>
    <row r="48" spans="1:3">
      <c r="A48" s="92"/>
      <c r="B48" s="2283"/>
      <c r="C48" s="1069"/>
    </row>
    <row r="49" spans="1:3">
      <c r="A49" s="92"/>
      <c r="B49" s="2283"/>
      <c r="C49" s="1069"/>
    </row>
    <row r="50" spans="1:3">
      <c r="A50" s="92"/>
      <c r="B50" s="2283" t="s">
        <v>3514</v>
      </c>
      <c r="C50" s="1069"/>
    </row>
    <row r="51" spans="1:3">
      <c r="A51" s="92"/>
      <c r="B51" s="2283"/>
      <c r="C51" s="1069"/>
    </row>
    <row r="52" spans="1:3">
      <c r="A52" s="92"/>
      <c r="B52" s="2289" t="s">
        <v>2102</v>
      </c>
      <c r="C52" s="1069"/>
    </row>
    <row r="53" spans="1:3">
      <c r="A53" s="92"/>
      <c r="B53" s="2283"/>
      <c r="C53" s="1069"/>
    </row>
    <row r="54" spans="1:3">
      <c r="A54" s="92"/>
      <c r="B54" s="2291" t="s">
        <v>3515</v>
      </c>
      <c r="C54" s="1069"/>
    </row>
    <row r="55" spans="1:3">
      <c r="A55" s="92"/>
      <c r="B55" s="2295" t="s">
        <v>2101</v>
      </c>
      <c r="C55" s="1069"/>
    </row>
    <row r="56" spans="1:3">
      <c r="A56" s="92"/>
      <c r="B56" s="2291" t="s">
        <v>3516</v>
      </c>
      <c r="C56" s="1069"/>
    </row>
    <row r="57" spans="1:3" ht="15.75" thickBot="1">
      <c r="A57" s="132"/>
      <c r="B57" s="2296"/>
      <c r="C57" s="1072"/>
    </row>
    <row r="58" spans="1:3">
      <c r="A58" s="92"/>
      <c r="B58" s="2297" t="s">
        <v>3517</v>
      </c>
      <c r="C58" s="1069"/>
    </row>
    <row r="59" spans="1:3">
      <c r="A59" s="92"/>
      <c r="B59" s="2283"/>
      <c r="C59" s="1069"/>
    </row>
    <row r="60" spans="1:3">
      <c r="A60" s="92"/>
      <c r="B60" s="2291" t="s">
        <v>3518</v>
      </c>
      <c r="C60" s="1069"/>
    </row>
    <row r="61" spans="1:3">
      <c r="A61" s="92"/>
      <c r="B61" s="2291" t="s">
        <v>3519</v>
      </c>
      <c r="C61" s="1069"/>
    </row>
    <row r="62" spans="1:3">
      <c r="A62" s="92"/>
      <c r="B62" s="2291" t="s">
        <v>3520</v>
      </c>
      <c r="C62" s="1069"/>
    </row>
    <row r="63" spans="1:3" ht="15.75" thickBot="1">
      <c r="A63" s="132"/>
      <c r="B63" s="1071"/>
      <c r="C63" s="1072"/>
    </row>
    <row r="64" spans="1:3">
      <c r="A64" s="126"/>
      <c r="B64" s="1511" t="s">
        <v>1527</v>
      </c>
      <c r="C64" s="126"/>
    </row>
    <row r="71" spans="1:2">
      <c r="A71" s="11"/>
      <c r="B71" s="96"/>
    </row>
    <row r="72" spans="1:2" ht="15.75">
      <c r="A72" s="11"/>
      <c r="B72" s="1177"/>
    </row>
    <row r="73" spans="1:2">
      <c r="A73" s="11"/>
      <c r="B73" s="96"/>
    </row>
    <row r="74" spans="1:2">
      <c r="A74" s="11"/>
      <c r="B74" s="96"/>
    </row>
    <row r="75" spans="1:2">
      <c r="A75" s="11"/>
      <c r="B75" s="96"/>
    </row>
    <row r="76" spans="1:2">
      <c r="A76" s="11"/>
      <c r="B76" s="96"/>
    </row>
    <row r="77" spans="1:2">
      <c r="A77" s="11"/>
      <c r="B77" s="96"/>
    </row>
    <row r="78" spans="1:2">
      <c r="A78" s="11"/>
      <c r="B78" s="96"/>
    </row>
    <row r="79" spans="1:2" ht="15.75">
      <c r="A79" s="11"/>
      <c r="B79" s="1177"/>
    </row>
  </sheetData>
  <customSheetViews>
    <customSheetView guid="{2AF3F5E9-4F61-4561-B177-4F48CBC3D886}" scale="87" colorId="22">
      <selection activeCell="B48" sqref="B48"/>
      <pageMargins left="0.4" right="0.4" top="0.3" bottom="0.3" header="0" footer="0"/>
      <printOptions horizontalCentered="1" verticalCentered="1"/>
      <pageSetup scale="70" orientation="portrait" r:id="rId1"/>
      <headerFooter alignWithMargins="0"/>
    </customSheetView>
    <customSheetView guid="{D7BBBF77-F838-4AB2-B5F9-DD407B90DD55}" scale="87" colorId="22">
      <selection activeCell="B48" sqref="B48"/>
      <pageMargins left="0.4" right="0.4" top="0.3" bottom="0.3" header="0" footer="0"/>
      <printOptions horizontalCentered="1" verticalCentered="1"/>
      <pageSetup scale="70" orientation="portrait" r:id="rId2"/>
      <headerFooter alignWithMargins="0"/>
    </customSheetView>
    <customSheetView guid="{4C413893-8AAD-4C6B-9F27-B589EDCD884E}" scale="87" colorId="22" showPageBreaks="1" printArea="1" topLeftCell="A16">
      <selection activeCell="I24" sqref="I24"/>
      <pageMargins left="0.4" right="0.4" top="0.3" bottom="0.3" header="0" footer="0"/>
      <printOptions horizontalCentered="1" verticalCentered="1"/>
      <pageSetup scale="70" orientation="portrait" r:id="rId3"/>
      <headerFooter alignWithMargins="0"/>
    </customSheetView>
    <customSheetView guid="{A5549170-DBF5-42F1-9039-D999624B11D4}" scale="87" colorId="22" showPageBreaks="1" printArea="1" topLeftCell="A16">
      <selection activeCell="I24" sqref="I24"/>
      <pageMargins left="0.4" right="0.4" top="0.3" bottom="0.3" header="0" footer="0"/>
      <printOptions horizontalCentered="1" verticalCentered="1"/>
      <pageSetup scale="70" orientation="portrait" r:id="rId4"/>
      <headerFooter alignWithMargins="0"/>
    </customSheetView>
    <customSheetView guid="{A483E518-C1FA-4CA5-BC5D-12DF2516F4BA}" scale="87" colorId="22" showPageBreaks="1" printArea="1">
      <selection activeCell="B48" sqref="B48"/>
      <pageMargins left="0.4" right="0.4" top="0.3" bottom="0.3" header="0" footer="0"/>
      <printOptions horizontalCentered="1" verticalCentered="1"/>
      <pageSetup scale="70" orientation="portrait" r:id="rId5"/>
      <headerFooter alignWithMargins="0"/>
    </customSheetView>
    <customSheetView guid="{7F4D4B31-14C7-431F-8554-797D686306A3}" scale="87" colorId="22" printArea="1">
      <selection activeCell="B48" sqref="B48"/>
      <pageMargins left="0.4" right="0.4" top="0.3" bottom="0.3" header="0" footer="0"/>
      <printOptions horizontalCentered="1" verticalCentered="1"/>
      <pageSetup scale="70" orientation="portrait" r:id="rId6"/>
      <headerFooter alignWithMargins="0"/>
    </customSheetView>
  </customSheetViews>
  <phoneticPr fontId="83" type="noConversion"/>
  <printOptions horizontalCentered="1" verticalCentered="1"/>
  <pageMargins left="0.4" right="0.4" top="0.3" bottom="0.3" header="0" footer="0"/>
  <pageSetup scale="70" orientation="portrait" r:id="rId7"/>
  <headerFooter alignWithMargins="0"/>
  <customProperties>
    <customPr name="_pios_id" r:id="rId8"/>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21"/>
  <sheetViews>
    <sheetView workbookViewId="0"/>
  </sheetViews>
  <sheetFormatPr defaultColWidth="9.77734375" defaultRowHeight="15"/>
  <cols>
    <col min="1" max="1" width="43.88671875" customWidth="1"/>
    <col min="3" max="3" width="40.5546875" customWidth="1"/>
  </cols>
  <sheetData>
    <row r="1" spans="1:13" ht="15.75" thickBot="1">
      <c r="A1" s="229"/>
      <c r="B1" s="229"/>
      <c r="C1" s="229"/>
      <c r="D1" s="229"/>
      <c r="E1" s="229"/>
      <c r="F1" s="229"/>
      <c r="G1" s="229"/>
      <c r="H1" s="229"/>
      <c r="I1" s="229"/>
      <c r="J1" s="229"/>
      <c r="K1" s="229"/>
      <c r="L1" s="229"/>
      <c r="M1" s="229"/>
    </row>
    <row r="2" spans="1:13">
      <c r="A2" s="1443"/>
      <c r="B2" s="1444"/>
      <c r="C2" s="1444"/>
      <c r="D2" s="1445"/>
      <c r="E2" s="229"/>
      <c r="F2" s="229"/>
      <c r="G2" s="229"/>
      <c r="H2" s="229"/>
      <c r="I2" s="229"/>
      <c r="J2" s="229"/>
      <c r="K2" s="229"/>
      <c r="L2" s="229"/>
      <c r="M2" s="229"/>
    </row>
    <row r="3" spans="1:13" ht="15.75">
      <c r="A3" s="1446" t="s">
        <v>3521</v>
      </c>
      <c r="B3" s="1447"/>
      <c r="C3" s="1447"/>
      <c r="D3" s="1448"/>
      <c r="E3" s="229"/>
      <c r="F3" s="229"/>
      <c r="G3" s="229"/>
      <c r="H3" s="229"/>
      <c r="I3" s="229"/>
      <c r="J3" s="229"/>
      <c r="K3" s="229"/>
      <c r="L3" s="229"/>
      <c r="M3" s="229"/>
    </row>
    <row r="4" spans="1:13">
      <c r="A4" s="1449"/>
      <c r="B4" s="495"/>
      <c r="C4" s="495"/>
      <c r="D4" s="1450"/>
      <c r="E4" s="229"/>
      <c r="F4" s="229"/>
      <c r="G4" s="229"/>
      <c r="H4" s="229"/>
      <c r="I4" s="229"/>
      <c r="J4" s="229"/>
      <c r="K4" s="229"/>
      <c r="L4" s="229"/>
      <c r="M4" s="229"/>
    </row>
    <row r="5" spans="1:13">
      <c r="A5" s="1451"/>
      <c r="B5" s="1452"/>
      <c r="C5" s="1453"/>
      <c r="D5" s="1454"/>
      <c r="E5" s="229"/>
      <c r="F5" s="229"/>
      <c r="G5" s="229"/>
      <c r="H5" s="229"/>
      <c r="I5" s="229"/>
      <c r="J5" s="229"/>
      <c r="K5" s="229"/>
      <c r="L5" s="229"/>
      <c r="M5" s="229"/>
    </row>
    <row r="6" spans="1:13">
      <c r="A6" s="1449" t="s">
        <v>3522</v>
      </c>
      <c r="B6" s="1178" t="s">
        <v>3278</v>
      </c>
      <c r="C6" s="1455" t="s">
        <v>3522</v>
      </c>
      <c r="D6" s="1456" t="s">
        <v>3278</v>
      </c>
      <c r="E6" s="229"/>
      <c r="F6" s="229"/>
      <c r="G6" s="229"/>
      <c r="H6" s="229"/>
      <c r="I6" s="229"/>
      <c r="J6" s="229"/>
      <c r="K6" s="229"/>
      <c r="L6" s="229"/>
      <c r="M6" s="229"/>
    </row>
    <row r="7" spans="1:13" ht="18" customHeight="1">
      <c r="A7" s="1457" t="s">
        <v>504</v>
      </c>
      <c r="B7" s="1458">
        <v>255</v>
      </c>
      <c r="C7" s="1453" t="s">
        <v>3523</v>
      </c>
      <c r="D7" s="1454"/>
      <c r="E7" s="229"/>
      <c r="F7" s="229"/>
      <c r="G7" s="229"/>
      <c r="H7" s="229"/>
      <c r="I7" s="229"/>
      <c r="J7" s="229"/>
      <c r="K7" s="229"/>
      <c r="L7" s="229"/>
      <c r="M7" s="229"/>
    </row>
    <row r="8" spans="1:13" ht="18" customHeight="1">
      <c r="A8" s="1457" t="s">
        <v>3524</v>
      </c>
      <c r="B8" s="1458">
        <v>213</v>
      </c>
      <c r="C8" s="1453" t="s">
        <v>3525</v>
      </c>
      <c r="D8" s="1459" t="s">
        <v>3290</v>
      </c>
      <c r="E8" s="229"/>
      <c r="F8" s="229"/>
      <c r="G8" s="229"/>
      <c r="H8" s="229"/>
      <c r="I8" s="229"/>
      <c r="J8" s="229"/>
      <c r="K8" s="229"/>
      <c r="L8" s="229"/>
      <c r="M8" s="229"/>
    </row>
    <row r="9" spans="1:13" ht="18" customHeight="1">
      <c r="A9" s="1457" t="s">
        <v>3526</v>
      </c>
      <c r="B9" s="1458">
        <v>213</v>
      </c>
      <c r="C9" s="1453" t="s">
        <v>3527</v>
      </c>
      <c r="D9" s="1459" t="s">
        <v>3290</v>
      </c>
      <c r="E9" s="229"/>
      <c r="F9" s="229"/>
      <c r="G9" s="229"/>
      <c r="H9" s="229"/>
      <c r="I9" s="229"/>
      <c r="J9" s="229"/>
      <c r="K9" s="229"/>
      <c r="L9" s="229"/>
      <c r="M9" s="229"/>
    </row>
    <row r="10" spans="1:13" ht="18" customHeight="1">
      <c r="A10" s="1457" t="s">
        <v>3528</v>
      </c>
      <c r="B10" s="1458">
        <v>217</v>
      </c>
      <c r="C10" s="1447" t="s">
        <v>3529</v>
      </c>
      <c r="D10" s="1459" t="s">
        <v>3296</v>
      </c>
      <c r="E10" s="229"/>
      <c r="F10" s="229"/>
      <c r="G10" s="229"/>
      <c r="H10" s="229"/>
      <c r="I10" s="229"/>
      <c r="J10" s="229"/>
      <c r="K10" s="229"/>
      <c r="L10" s="229"/>
      <c r="M10" s="229"/>
    </row>
    <row r="11" spans="1:13" ht="18" customHeight="1">
      <c r="A11" s="1457" t="s">
        <v>3530</v>
      </c>
      <c r="B11" s="1458" t="s">
        <v>658</v>
      </c>
      <c r="C11" s="1453" t="s">
        <v>3531</v>
      </c>
      <c r="D11" s="1454"/>
      <c r="E11" s="229"/>
      <c r="F11" s="229"/>
      <c r="G11" s="229"/>
      <c r="H11" s="229"/>
      <c r="I11" s="229"/>
      <c r="J11" s="229"/>
      <c r="K11" s="229"/>
      <c r="L11" s="229"/>
      <c r="M11" s="229"/>
    </row>
    <row r="12" spans="1:13" ht="18" customHeight="1">
      <c r="A12" s="1457" t="s">
        <v>3532</v>
      </c>
      <c r="B12" s="1460"/>
      <c r="C12" s="1453" t="s">
        <v>3533</v>
      </c>
      <c r="D12" s="1459">
        <v>213</v>
      </c>
      <c r="E12" s="229"/>
      <c r="F12" s="229"/>
      <c r="G12" s="229"/>
      <c r="H12" s="229"/>
      <c r="I12" s="229"/>
      <c r="J12" s="229"/>
      <c r="K12" s="229"/>
      <c r="L12" s="229"/>
      <c r="M12" s="229"/>
    </row>
    <row r="13" spans="1:13" ht="18" customHeight="1">
      <c r="A13" s="1457" t="s">
        <v>3534</v>
      </c>
      <c r="B13" s="1460"/>
      <c r="C13" s="1453" t="s">
        <v>3535</v>
      </c>
      <c r="D13" s="1459">
        <v>213</v>
      </c>
      <c r="E13" s="229"/>
      <c r="F13" s="229"/>
      <c r="G13" s="229"/>
      <c r="H13" s="229"/>
      <c r="I13" s="229"/>
      <c r="J13" s="229"/>
      <c r="K13" s="229"/>
      <c r="L13" s="229"/>
      <c r="M13" s="229"/>
    </row>
    <row r="14" spans="1:13" ht="18" customHeight="1">
      <c r="A14" s="1457" t="s">
        <v>3536</v>
      </c>
      <c r="B14" s="1458" t="s">
        <v>3320</v>
      </c>
      <c r="C14" s="1453" t="s">
        <v>3537</v>
      </c>
      <c r="D14" s="1459">
        <v>300</v>
      </c>
      <c r="E14" s="229"/>
      <c r="F14" s="229"/>
      <c r="G14" s="229"/>
      <c r="H14" s="229"/>
      <c r="I14" s="229"/>
      <c r="J14" s="229"/>
      <c r="K14" s="229"/>
      <c r="L14" s="229"/>
      <c r="M14" s="229"/>
    </row>
    <row r="15" spans="1:13" ht="18" customHeight="1">
      <c r="A15" s="1457" t="s">
        <v>3538</v>
      </c>
      <c r="B15" s="1458" t="s">
        <v>3320</v>
      </c>
      <c r="C15" s="1453" t="s">
        <v>3539</v>
      </c>
      <c r="D15" s="1459">
        <v>410</v>
      </c>
      <c r="E15" s="229"/>
      <c r="F15" s="229"/>
      <c r="G15" s="229"/>
      <c r="H15" s="229"/>
      <c r="I15" s="229"/>
      <c r="J15" s="229"/>
      <c r="K15" s="229"/>
      <c r="L15" s="229"/>
      <c r="M15" s="229"/>
    </row>
    <row r="16" spans="1:13" ht="18" customHeight="1">
      <c r="A16" s="1457" t="s">
        <v>3540</v>
      </c>
      <c r="B16" s="1458" t="s">
        <v>3320</v>
      </c>
      <c r="C16" s="1447" t="s">
        <v>3541</v>
      </c>
      <c r="D16" s="1459" t="s">
        <v>3383</v>
      </c>
      <c r="E16" s="229"/>
      <c r="F16" s="229"/>
      <c r="G16" s="229"/>
      <c r="H16" s="229"/>
      <c r="I16" s="229"/>
      <c r="J16" s="229"/>
      <c r="K16" s="229"/>
      <c r="L16" s="229"/>
      <c r="M16" s="229"/>
    </row>
    <row r="17" spans="1:13" ht="18" customHeight="1">
      <c r="A17" s="1457" t="s">
        <v>3542</v>
      </c>
      <c r="B17" s="1458" t="s">
        <v>3320</v>
      </c>
      <c r="C17" s="1447" t="s">
        <v>2928</v>
      </c>
      <c r="D17" s="1459">
        <v>261</v>
      </c>
      <c r="E17" s="229"/>
      <c r="F17" s="229"/>
      <c r="G17" s="229"/>
      <c r="H17" s="229"/>
      <c r="I17" s="229"/>
      <c r="J17" s="229"/>
      <c r="K17" s="229"/>
      <c r="L17" s="229"/>
      <c r="M17" s="229"/>
    </row>
    <row r="18" spans="1:13" ht="18" customHeight="1">
      <c r="A18" s="1457" t="s">
        <v>3543</v>
      </c>
      <c r="B18" s="1458" t="s">
        <v>3327</v>
      </c>
      <c r="C18" s="1447" t="s">
        <v>3544</v>
      </c>
      <c r="D18" s="1459">
        <v>216</v>
      </c>
      <c r="E18" s="229"/>
      <c r="F18" s="229"/>
      <c r="G18" s="229"/>
      <c r="H18" s="229"/>
      <c r="I18" s="229"/>
      <c r="J18" s="229"/>
      <c r="K18" s="229"/>
      <c r="L18" s="229"/>
      <c r="M18" s="229"/>
    </row>
    <row r="19" spans="1:13" ht="18" customHeight="1">
      <c r="A19" s="95" t="s">
        <v>3545</v>
      </c>
      <c r="B19" s="115">
        <v>213</v>
      </c>
      <c r="C19" s="96" t="s">
        <v>3546</v>
      </c>
      <c r="D19" s="425" t="s">
        <v>659</v>
      </c>
      <c r="E19" s="229"/>
      <c r="F19" s="229"/>
      <c r="G19" s="229"/>
      <c r="H19" s="229"/>
      <c r="I19" s="229"/>
      <c r="J19" s="229"/>
      <c r="K19" s="229"/>
      <c r="L19" s="229"/>
      <c r="M19" s="229"/>
    </row>
    <row r="20" spans="1:13" ht="18" customHeight="1">
      <c r="A20" s="95" t="s">
        <v>3547</v>
      </c>
      <c r="B20" s="115" t="s">
        <v>3320</v>
      </c>
      <c r="C20" s="96" t="s">
        <v>1166</v>
      </c>
      <c r="D20" s="425">
        <v>209</v>
      </c>
      <c r="E20" s="229"/>
      <c r="F20" s="229"/>
      <c r="G20" s="229"/>
      <c r="H20" s="229"/>
      <c r="I20" s="229"/>
      <c r="J20" s="229"/>
      <c r="K20" s="229"/>
      <c r="L20" s="229"/>
      <c r="M20" s="229"/>
    </row>
    <row r="21" spans="1:13" ht="18" customHeight="1">
      <c r="A21" s="95" t="s">
        <v>1653</v>
      </c>
      <c r="B21" s="115" t="s">
        <v>3548</v>
      </c>
      <c r="C21" s="96" t="s">
        <v>3549</v>
      </c>
      <c r="D21" s="425" t="s">
        <v>3313</v>
      </c>
      <c r="E21" s="229"/>
      <c r="F21" s="229"/>
      <c r="G21" s="229"/>
      <c r="H21" s="229"/>
      <c r="I21" s="229"/>
      <c r="J21" s="229"/>
      <c r="K21" s="229"/>
      <c r="L21" s="229"/>
      <c r="M21" s="229"/>
    </row>
    <row r="22" spans="1:13" ht="18" customHeight="1">
      <c r="A22" s="95" t="s">
        <v>3550</v>
      </c>
      <c r="B22" s="115">
        <v>209</v>
      </c>
      <c r="C22" s="96" t="s">
        <v>3551</v>
      </c>
      <c r="D22" s="425">
        <v>212</v>
      </c>
      <c r="E22" s="229"/>
      <c r="F22" s="229"/>
      <c r="G22" s="229"/>
      <c r="H22" s="229"/>
      <c r="I22" s="229"/>
      <c r="J22" s="229"/>
      <c r="K22" s="229"/>
      <c r="L22" s="229"/>
      <c r="M22" s="229"/>
    </row>
    <row r="23" spans="1:13" ht="18" customHeight="1">
      <c r="A23" s="95" t="s">
        <v>3552</v>
      </c>
      <c r="B23" s="115">
        <v>121</v>
      </c>
      <c r="C23" s="156" t="s">
        <v>3553</v>
      </c>
      <c r="D23" s="425">
        <v>253</v>
      </c>
      <c r="E23" s="229"/>
      <c r="F23" s="229"/>
      <c r="G23" s="229"/>
      <c r="H23" s="229"/>
      <c r="I23" s="229"/>
      <c r="J23" s="229"/>
      <c r="K23" s="229"/>
      <c r="L23" s="229"/>
      <c r="M23" s="229"/>
    </row>
    <row r="24" spans="1:13" ht="18" customHeight="1">
      <c r="A24" s="95" t="s">
        <v>3554</v>
      </c>
      <c r="B24" s="105"/>
      <c r="C24" s="156" t="s">
        <v>1233</v>
      </c>
      <c r="D24" s="425" t="s">
        <v>1234</v>
      </c>
      <c r="E24" s="229"/>
      <c r="F24" s="229"/>
      <c r="G24" s="229"/>
      <c r="H24" s="229"/>
      <c r="I24" s="229"/>
      <c r="J24" s="229"/>
      <c r="K24" s="229"/>
      <c r="L24" s="229"/>
      <c r="M24" s="229"/>
    </row>
    <row r="25" spans="1:13" ht="18" customHeight="1">
      <c r="A25" s="95" t="s">
        <v>3555</v>
      </c>
      <c r="B25" s="115" t="s">
        <v>3383</v>
      </c>
      <c r="C25" s="156" t="s">
        <v>3556</v>
      </c>
      <c r="D25" s="425">
        <v>309</v>
      </c>
      <c r="E25" s="229"/>
      <c r="F25" s="229"/>
      <c r="G25" s="229"/>
      <c r="H25" s="229"/>
      <c r="I25" s="229"/>
      <c r="J25" s="229"/>
      <c r="K25" s="229"/>
      <c r="L25" s="229"/>
      <c r="M25" s="229"/>
    </row>
    <row r="26" spans="1:13" ht="18" customHeight="1">
      <c r="A26" s="95" t="s">
        <v>3557</v>
      </c>
      <c r="B26" s="115" t="s">
        <v>3383</v>
      </c>
      <c r="C26" s="156" t="s">
        <v>3558</v>
      </c>
      <c r="D26" s="425" t="s">
        <v>884</v>
      </c>
      <c r="E26" s="229"/>
      <c r="F26" s="229"/>
      <c r="G26" s="229"/>
      <c r="H26" s="229"/>
      <c r="I26" s="229"/>
      <c r="J26" s="229"/>
      <c r="K26" s="229"/>
      <c r="L26" s="229"/>
      <c r="M26" s="229"/>
    </row>
    <row r="27" spans="1:13" ht="18" customHeight="1">
      <c r="A27" s="95" t="s">
        <v>3559</v>
      </c>
      <c r="B27" s="115">
        <v>210</v>
      </c>
      <c r="C27" s="156" t="s">
        <v>1221</v>
      </c>
      <c r="D27" s="425">
        <v>321</v>
      </c>
      <c r="E27" s="229"/>
      <c r="F27" s="229"/>
      <c r="G27" s="229"/>
      <c r="H27" s="229"/>
      <c r="I27" s="229"/>
      <c r="J27" s="229"/>
      <c r="K27" s="229"/>
      <c r="L27" s="229"/>
      <c r="M27" s="229"/>
    </row>
    <row r="28" spans="1:13" ht="18" customHeight="1">
      <c r="A28" s="95" t="s">
        <v>3560</v>
      </c>
      <c r="B28" s="115">
        <v>255</v>
      </c>
      <c r="C28" s="156" t="s">
        <v>1262</v>
      </c>
      <c r="D28" s="425">
        <v>411</v>
      </c>
      <c r="E28" s="229"/>
      <c r="F28" s="229"/>
      <c r="G28" s="229"/>
      <c r="H28" s="229"/>
      <c r="I28" s="229"/>
      <c r="J28" s="229"/>
      <c r="K28" s="229"/>
      <c r="L28" s="229"/>
      <c r="M28" s="229"/>
    </row>
    <row r="29" spans="1:13" ht="18" customHeight="1">
      <c r="A29" s="503" t="s">
        <v>3826</v>
      </c>
      <c r="B29" s="115" t="s">
        <v>3303</v>
      </c>
      <c r="C29" s="156" t="s">
        <v>3561</v>
      </c>
      <c r="D29" s="425">
        <v>310</v>
      </c>
      <c r="E29" s="229"/>
      <c r="F29" s="229"/>
      <c r="G29" s="229"/>
      <c r="H29" s="229"/>
      <c r="I29" s="229"/>
      <c r="J29" s="229"/>
      <c r="K29" s="229"/>
      <c r="L29" s="229"/>
      <c r="M29" s="229"/>
    </row>
    <row r="30" spans="1:13" ht="18" customHeight="1">
      <c r="A30" s="503" t="s">
        <v>3562</v>
      </c>
      <c r="B30" s="115">
        <v>300</v>
      </c>
      <c r="C30" s="156" t="s">
        <v>3563</v>
      </c>
      <c r="D30" s="425"/>
      <c r="E30" s="229"/>
      <c r="F30" s="229"/>
      <c r="G30" s="229"/>
      <c r="H30" s="229"/>
      <c r="I30" s="229"/>
      <c r="J30" s="229"/>
      <c r="K30" s="229"/>
      <c r="L30" s="229"/>
      <c r="M30" s="229"/>
    </row>
    <row r="31" spans="1:13" ht="18" customHeight="1">
      <c r="A31" s="503" t="s">
        <v>3564</v>
      </c>
      <c r="B31" s="115" t="s">
        <v>3383</v>
      </c>
      <c r="C31" s="156" t="s">
        <v>3565</v>
      </c>
      <c r="D31" s="425">
        <v>212</v>
      </c>
      <c r="E31" s="229"/>
      <c r="F31" s="229"/>
      <c r="G31" s="229"/>
      <c r="H31" s="229"/>
      <c r="I31" s="229"/>
      <c r="J31" s="229"/>
      <c r="K31" s="229"/>
      <c r="L31" s="229"/>
      <c r="M31" s="229"/>
    </row>
    <row r="32" spans="1:13" ht="18" customHeight="1">
      <c r="A32" s="503" t="s">
        <v>3368</v>
      </c>
      <c r="B32" s="105"/>
      <c r="C32" s="156" t="s">
        <v>3566</v>
      </c>
      <c r="D32" s="425">
        <v>212</v>
      </c>
      <c r="E32" s="229"/>
      <c r="F32" s="229"/>
      <c r="G32" s="229"/>
      <c r="H32" s="229"/>
      <c r="I32" s="229"/>
      <c r="J32" s="229"/>
      <c r="K32" s="229"/>
      <c r="L32" s="229"/>
      <c r="M32" s="229"/>
    </row>
    <row r="33" spans="1:13" ht="18" customHeight="1">
      <c r="A33" s="503" t="s">
        <v>3567</v>
      </c>
      <c r="B33" s="115" t="s">
        <v>3369</v>
      </c>
      <c r="C33" s="156" t="s">
        <v>3568</v>
      </c>
      <c r="D33" s="425" t="s">
        <v>3369</v>
      </c>
      <c r="E33" s="229"/>
      <c r="F33" s="229"/>
      <c r="G33" s="229"/>
      <c r="H33" s="229"/>
      <c r="I33" s="229"/>
      <c r="J33" s="229"/>
      <c r="K33" s="229"/>
      <c r="L33" s="229"/>
      <c r="M33" s="229"/>
    </row>
    <row r="34" spans="1:13" ht="18" customHeight="1">
      <c r="A34" s="503" t="s">
        <v>3569</v>
      </c>
      <c r="B34" s="115">
        <v>254</v>
      </c>
      <c r="C34" s="156" t="s">
        <v>3570</v>
      </c>
      <c r="D34" s="425">
        <v>317</v>
      </c>
      <c r="E34" s="229"/>
      <c r="F34" s="229"/>
      <c r="G34" s="229"/>
      <c r="H34" s="229"/>
      <c r="I34" s="229"/>
      <c r="J34" s="229"/>
      <c r="K34" s="229"/>
      <c r="L34" s="229"/>
      <c r="M34" s="229"/>
    </row>
    <row r="35" spans="1:13" ht="18" customHeight="1">
      <c r="A35" s="503" t="s">
        <v>3571</v>
      </c>
      <c r="B35" s="115">
        <v>252</v>
      </c>
      <c r="C35" s="156" t="s">
        <v>3572</v>
      </c>
      <c r="D35" s="425" t="s">
        <v>1249</v>
      </c>
      <c r="E35" s="229"/>
      <c r="F35" s="229"/>
      <c r="G35" s="229"/>
      <c r="H35" s="229"/>
      <c r="I35" s="229"/>
      <c r="J35" s="229"/>
      <c r="K35" s="229"/>
      <c r="L35" s="229"/>
      <c r="M35" s="229"/>
    </row>
    <row r="36" spans="1:13" ht="18" customHeight="1">
      <c r="A36" s="503" t="s">
        <v>3573</v>
      </c>
      <c r="B36" s="115">
        <v>252</v>
      </c>
      <c r="C36" s="156" t="s">
        <v>3574</v>
      </c>
      <c r="D36" s="143"/>
      <c r="E36" s="229"/>
      <c r="F36" s="229"/>
      <c r="G36" s="229"/>
      <c r="H36" s="229"/>
      <c r="I36" s="229"/>
      <c r="J36" s="229"/>
      <c r="K36" s="229"/>
      <c r="L36" s="229"/>
      <c r="M36" s="229"/>
    </row>
    <row r="37" spans="1:13" ht="18" customHeight="1">
      <c r="A37" s="503" t="s">
        <v>3575</v>
      </c>
      <c r="B37" s="115">
        <v>252</v>
      </c>
      <c r="C37" s="156" t="s">
        <v>3576</v>
      </c>
      <c r="D37" s="425">
        <v>316</v>
      </c>
      <c r="E37" s="229"/>
      <c r="F37" s="229"/>
      <c r="G37" s="229"/>
      <c r="H37" s="229"/>
      <c r="I37" s="229"/>
      <c r="J37" s="229"/>
      <c r="K37" s="229"/>
      <c r="L37" s="229"/>
      <c r="M37" s="229"/>
    </row>
    <row r="38" spans="1:13" ht="18" customHeight="1">
      <c r="A38" s="503" t="s">
        <v>3577</v>
      </c>
      <c r="B38" s="115">
        <v>253</v>
      </c>
      <c r="C38" s="156" t="s">
        <v>3578</v>
      </c>
      <c r="D38" s="425" t="s">
        <v>1220</v>
      </c>
      <c r="E38" s="229"/>
      <c r="F38" s="229"/>
      <c r="G38" s="229"/>
      <c r="H38" s="229"/>
      <c r="I38" s="229"/>
      <c r="J38" s="229"/>
      <c r="K38" s="229"/>
      <c r="L38" s="229"/>
      <c r="M38" s="229"/>
    </row>
    <row r="39" spans="1:13" ht="18" customHeight="1">
      <c r="A39" s="503" t="s">
        <v>3579</v>
      </c>
      <c r="B39" s="115">
        <v>253</v>
      </c>
      <c r="C39" s="156" t="s">
        <v>3580</v>
      </c>
      <c r="D39" s="425" t="s">
        <v>3306</v>
      </c>
      <c r="E39" s="229"/>
      <c r="F39" s="229"/>
      <c r="G39" s="229"/>
      <c r="H39" s="229"/>
      <c r="I39" s="229"/>
      <c r="J39" s="229"/>
      <c r="K39" s="229"/>
      <c r="L39" s="229"/>
      <c r="M39" s="229"/>
    </row>
    <row r="40" spans="1:13" ht="18" customHeight="1">
      <c r="A40" s="503" t="s">
        <v>3581</v>
      </c>
      <c r="B40" s="115">
        <v>252</v>
      </c>
      <c r="C40" s="156" t="s">
        <v>3582</v>
      </c>
      <c r="D40" s="425">
        <v>316</v>
      </c>
      <c r="E40" s="229"/>
      <c r="F40" s="229"/>
      <c r="G40" s="229"/>
      <c r="H40" s="229"/>
      <c r="I40" s="229"/>
      <c r="J40" s="229"/>
      <c r="K40" s="229"/>
      <c r="L40" s="229"/>
      <c r="M40" s="229"/>
    </row>
    <row r="41" spans="1:13" ht="18" customHeight="1">
      <c r="A41" s="503" t="s">
        <v>3583</v>
      </c>
      <c r="B41" s="115" t="s">
        <v>3313</v>
      </c>
      <c r="C41" s="156" t="s">
        <v>3584</v>
      </c>
      <c r="D41" s="143"/>
      <c r="E41" s="229"/>
      <c r="F41" s="229"/>
      <c r="G41" s="229"/>
      <c r="H41" s="229"/>
      <c r="I41" s="229"/>
      <c r="J41" s="229"/>
      <c r="K41" s="229"/>
      <c r="L41" s="229"/>
      <c r="M41" s="229"/>
    </row>
    <row r="42" spans="1:13" ht="18" customHeight="1">
      <c r="A42" s="503" t="s">
        <v>1319</v>
      </c>
      <c r="B42" s="115" t="s">
        <v>3298</v>
      </c>
      <c r="C42" s="156" t="s">
        <v>1320</v>
      </c>
      <c r="D42" s="425" t="s">
        <v>3383</v>
      </c>
      <c r="E42" s="229"/>
      <c r="F42" s="229"/>
      <c r="G42" s="229"/>
      <c r="H42" s="229"/>
      <c r="I42" s="229"/>
      <c r="J42" s="229"/>
      <c r="K42" s="229"/>
      <c r="L42" s="229"/>
      <c r="M42" s="229"/>
    </row>
    <row r="43" spans="1:13" ht="18" customHeight="1">
      <c r="A43" s="503" t="s">
        <v>1321</v>
      </c>
      <c r="B43" s="948">
        <v>319</v>
      </c>
      <c r="C43" s="156" t="s">
        <v>1322</v>
      </c>
      <c r="D43" s="952">
        <v>210</v>
      </c>
      <c r="E43" s="229"/>
      <c r="F43" s="229"/>
      <c r="G43" s="229"/>
      <c r="H43" s="229"/>
      <c r="I43" s="229"/>
      <c r="J43" s="229"/>
      <c r="K43" s="229"/>
      <c r="L43" s="229"/>
      <c r="M43" s="229"/>
    </row>
    <row r="44" spans="1:13" ht="18" customHeight="1">
      <c r="A44" s="503" t="s">
        <v>1323</v>
      </c>
      <c r="B44" s="115" t="s">
        <v>1225</v>
      </c>
      <c r="C44" s="156" t="s">
        <v>1324</v>
      </c>
      <c r="D44" s="425">
        <v>210</v>
      </c>
      <c r="E44" s="229"/>
      <c r="F44" s="229"/>
      <c r="G44" s="229"/>
      <c r="H44" s="229"/>
      <c r="I44" s="229"/>
      <c r="J44" s="229"/>
      <c r="K44" s="229"/>
      <c r="L44" s="229"/>
      <c r="M44" s="229"/>
    </row>
    <row r="45" spans="1:13" ht="18" customHeight="1">
      <c r="A45" s="503" t="s">
        <v>3289</v>
      </c>
      <c r="B45" s="115" t="s">
        <v>3290</v>
      </c>
      <c r="C45" s="156" t="s">
        <v>1325</v>
      </c>
      <c r="D45" s="425">
        <v>210</v>
      </c>
      <c r="E45" s="229"/>
      <c r="F45" s="229"/>
      <c r="G45" s="229"/>
      <c r="H45" s="229"/>
      <c r="I45" s="229"/>
      <c r="J45" s="229"/>
      <c r="K45" s="229"/>
      <c r="L45" s="229"/>
      <c r="M45" s="229"/>
    </row>
    <row r="46" spans="1:13" ht="18" customHeight="1">
      <c r="A46" s="503" t="s">
        <v>1326</v>
      </c>
      <c r="B46" s="115" t="s">
        <v>3293</v>
      </c>
      <c r="C46" s="156" t="s">
        <v>3382</v>
      </c>
      <c r="D46" s="425" t="s">
        <v>3383</v>
      </c>
      <c r="E46" s="229"/>
      <c r="F46" s="229"/>
      <c r="G46" s="229"/>
      <c r="H46" s="229"/>
      <c r="I46" s="229"/>
      <c r="J46" s="229"/>
      <c r="K46" s="229"/>
      <c r="L46" s="229"/>
      <c r="M46" s="229"/>
    </row>
    <row r="47" spans="1:13" ht="18" customHeight="1">
      <c r="A47" s="503" t="s">
        <v>3331</v>
      </c>
      <c r="B47" s="115">
        <v>207</v>
      </c>
      <c r="C47" s="96" t="s">
        <v>1256</v>
      </c>
      <c r="D47" s="425" t="s">
        <v>1257</v>
      </c>
      <c r="E47" s="229"/>
      <c r="F47" s="229"/>
      <c r="G47" s="229"/>
      <c r="H47" s="229"/>
      <c r="I47" s="229"/>
      <c r="J47" s="229"/>
      <c r="K47" s="229"/>
      <c r="L47" s="229"/>
      <c r="M47" s="229"/>
    </row>
    <row r="48" spans="1:13" ht="18" customHeight="1">
      <c r="A48" s="503" t="s">
        <v>1327</v>
      </c>
      <c r="B48" s="948"/>
      <c r="C48" s="96" t="s">
        <v>1038</v>
      </c>
      <c r="D48" s="952">
        <v>215</v>
      </c>
      <c r="E48" s="229"/>
      <c r="F48" s="229"/>
      <c r="G48" s="229"/>
      <c r="H48" s="229"/>
      <c r="I48" s="229"/>
      <c r="J48" s="229"/>
      <c r="K48" s="229"/>
      <c r="L48" s="229"/>
      <c r="M48" s="229"/>
    </row>
    <row r="49" spans="1:13" ht="18" customHeight="1">
      <c r="A49" s="503" t="s">
        <v>1328</v>
      </c>
      <c r="B49" s="115">
        <v>208</v>
      </c>
      <c r="C49" s="96" t="s">
        <v>1329</v>
      </c>
      <c r="D49" s="425">
        <v>410</v>
      </c>
      <c r="E49" s="229"/>
      <c r="F49" s="229"/>
      <c r="G49" s="229"/>
      <c r="H49" s="229"/>
      <c r="I49" s="229"/>
      <c r="J49" s="229"/>
      <c r="K49" s="229"/>
      <c r="L49" s="229"/>
      <c r="M49" s="229"/>
    </row>
    <row r="50" spans="1:13" ht="18" customHeight="1">
      <c r="A50" s="503" t="s">
        <v>3328</v>
      </c>
      <c r="B50" s="115">
        <v>206</v>
      </c>
      <c r="C50" s="96" t="s">
        <v>1330</v>
      </c>
      <c r="D50" s="425">
        <v>253</v>
      </c>
      <c r="E50" s="229"/>
      <c r="F50" s="229"/>
      <c r="G50" s="229"/>
      <c r="H50" s="229"/>
      <c r="I50" s="229"/>
      <c r="J50" s="229"/>
      <c r="K50" s="229"/>
      <c r="L50" s="229"/>
      <c r="M50" s="229"/>
    </row>
    <row r="51" spans="1:13" ht="18" customHeight="1" thickBot="1">
      <c r="A51" s="170" t="s">
        <v>1331</v>
      </c>
      <c r="B51" s="1416">
        <v>400</v>
      </c>
      <c r="C51" s="119" t="s">
        <v>1332</v>
      </c>
      <c r="D51" s="686" t="s">
        <v>3327</v>
      </c>
      <c r="E51" s="229"/>
      <c r="F51" s="229"/>
      <c r="G51" s="229"/>
      <c r="H51" s="229"/>
      <c r="I51" s="229"/>
      <c r="J51" s="229"/>
      <c r="K51" s="229"/>
      <c r="L51" s="229"/>
      <c r="M51" s="229"/>
    </row>
    <row r="52" spans="1:13">
      <c r="A52" s="123"/>
      <c r="B52" s="123"/>
      <c r="C52" s="123"/>
      <c r="D52" s="465" t="s">
        <v>1527</v>
      </c>
      <c r="E52" s="229"/>
      <c r="F52" s="229"/>
      <c r="G52" s="229"/>
      <c r="H52" s="229"/>
      <c r="I52" s="229"/>
      <c r="J52" s="229"/>
      <c r="K52" s="229"/>
      <c r="L52" s="229"/>
      <c r="M52" s="229"/>
    </row>
    <row r="53" spans="1:13">
      <c r="A53" s="123"/>
      <c r="B53" s="103" t="s">
        <v>1333</v>
      </c>
      <c r="C53" s="123"/>
      <c r="D53" s="465"/>
      <c r="E53" s="229"/>
      <c r="F53" s="229"/>
      <c r="G53" s="229"/>
      <c r="H53" s="229"/>
      <c r="I53" s="229"/>
      <c r="J53" s="229"/>
      <c r="K53" s="229"/>
      <c r="L53" s="229"/>
      <c r="M53" s="229"/>
    </row>
    <row r="54" spans="1:13" ht="15.75" thickBot="1">
      <c r="C54" s="123"/>
      <c r="D54" s="123"/>
      <c r="E54" s="229"/>
      <c r="F54" s="229"/>
      <c r="G54" s="229"/>
      <c r="H54" s="229"/>
      <c r="I54" s="229"/>
      <c r="J54" s="229"/>
      <c r="K54" s="229"/>
      <c r="L54" s="229"/>
      <c r="M54" s="229"/>
    </row>
    <row r="55" spans="1:13">
      <c r="A55" s="137"/>
      <c r="B55" s="138"/>
      <c r="C55" s="138"/>
      <c r="D55" s="139"/>
      <c r="E55" s="229"/>
      <c r="F55" s="229"/>
      <c r="G55" s="229"/>
      <c r="H55" s="229"/>
      <c r="I55" s="229"/>
      <c r="J55" s="229"/>
      <c r="K55" s="229"/>
      <c r="L55" s="229"/>
      <c r="M55" s="229"/>
    </row>
    <row r="56" spans="1:13" ht="15.75">
      <c r="A56" s="125" t="s">
        <v>3521</v>
      </c>
      <c r="B56" s="123"/>
      <c r="C56" s="123"/>
      <c r="D56" s="140"/>
      <c r="E56" s="229"/>
      <c r="F56" s="229"/>
      <c r="G56" s="229"/>
      <c r="H56" s="229"/>
      <c r="I56" s="229"/>
      <c r="J56" s="229"/>
      <c r="K56" s="229"/>
      <c r="L56" s="229"/>
      <c r="M56" s="229"/>
    </row>
    <row r="57" spans="1:13">
      <c r="A57" s="737"/>
      <c r="B57" s="495"/>
      <c r="C57" s="495"/>
      <c r="D57" s="110"/>
      <c r="E57" s="229"/>
      <c r="F57" s="229"/>
      <c r="G57" s="229"/>
      <c r="H57" s="229"/>
      <c r="I57" s="229"/>
      <c r="J57" s="229"/>
      <c r="K57" s="229"/>
      <c r="L57" s="229"/>
      <c r="M57" s="229"/>
    </row>
    <row r="58" spans="1:13">
      <c r="A58" s="671"/>
      <c r="B58" s="1415"/>
      <c r="C58" s="96"/>
      <c r="D58" s="143"/>
      <c r="E58" s="229"/>
      <c r="F58" s="229"/>
      <c r="G58" s="229"/>
      <c r="H58" s="229"/>
      <c r="I58" s="229"/>
      <c r="J58" s="229"/>
      <c r="K58" s="229"/>
      <c r="L58" s="229"/>
      <c r="M58" s="229"/>
    </row>
    <row r="59" spans="1:13">
      <c r="A59" s="737" t="s">
        <v>3522</v>
      </c>
      <c r="B59" s="1178" t="s">
        <v>3278</v>
      </c>
      <c r="C59" s="427" t="s">
        <v>3522</v>
      </c>
      <c r="D59" s="429" t="s">
        <v>3278</v>
      </c>
      <c r="E59" s="229"/>
      <c r="F59" s="229"/>
      <c r="G59" s="229"/>
      <c r="H59" s="229"/>
      <c r="I59" s="229"/>
      <c r="J59" s="229"/>
      <c r="K59" s="229"/>
      <c r="L59" s="229"/>
      <c r="M59" s="229"/>
    </row>
    <row r="60" spans="1:13" ht="18" customHeight="1">
      <c r="A60" s="95" t="s">
        <v>1242</v>
      </c>
      <c r="B60" s="1180">
        <v>367</v>
      </c>
      <c r="C60" s="96" t="s">
        <v>1334</v>
      </c>
      <c r="D60" s="425" t="s">
        <v>1249</v>
      </c>
      <c r="E60" s="229"/>
      <c r="F60" s="229"/>
      <c r="G60" s="229"/>
      <c r="H60" s="229"/>
      <c r="I60" s="229"/>
      <c r="J60" s="229"/>
      <c r="K60" s="229"/>
      <c r="L60" s="229"/>
      <c r="M60" s="229"/>
    </row>
    <row r="61" spans="1:13" ht="18" customHeight="1">
      <c r="A61" s="95" t="s">
        <v>3351</v>
      </c>
      <c r="B61" s="115">
        <v>213</v>
      </c>
      <c r="C61" s="156" t="s">
        <v>1335</v>
      </c>
      <c r="D61" s="143"/>
      <c r="E61" s="229"/>
      <c r="F61" s="229"/>
      <c r="G61" s="229"/>
      <c r="H61" s="229"/>
      <c r="I61" s="229"/>
      <c r="J61" s="229"/>
      <c r="K61" s="229"/>
      <c r="L61" s="229"/>
      <c r="M61" s="229"/>
    </row>
    <row r="62" spans="1:13" ht="18" customHeight="1">
      <c r="A62" s="95" t="s">
        <v>3379</v>
      </c>
      <c r="B62" s="115">
        <v>255</v>
      </c>
      <c r="C62" s="156" t="s">
        <v>1336</v>
      </c>
      <c r="D62" s="425" t="s">
        <v>1337</v>
      </c>
      <c r="E62" s="229"/>
      <c r="F62" s="229"/>
      <c r="G62" s="229"/>
      <c r="H62" s="229"/>
      <c r="I62" s="229"/>
      <c r="J62" s="229"/>
      <c r="K62" s="229"/>
      <c r="L62" s="229"/>
      <c r="M62" s="229"/>
    </row>
    <row r="63" spans="1:13" ht="18" customHeight="1">
      <c r="A63" s="95" t="s">
        <v>1338</v>
      </c>
      <c r="B63" s="115">
        <v>300</v>
      </c>
      <c r="C63" s="156" t="s">
        <v>1339</v>
      </c>
      <c r="D63" s="425" t="s">
        <v>1340</v>
      </c>
      <c r="E63" s="229"/>
      <c r="F63" s="229"/>
      <c r="G63" s="229"/>
      <c r="H63" s="229"/>
      <c r="I63" s="229"/>
      <c r="J63" s="229"/>
      <c r="K63" s="229"/>
      <c r="L63" s="229"/>
      <c r="M63" s="229"/>
    </row>
    <row r="64" spans="1:13" ht="18" customHeight="1">
      <c r="A64" s="95" t="s">
        <v>1341</v>
      </c>
      <c r="B64" s="115" t="s">
        <v>1220</v>
      </c>
      <c r="C64" s="96" t="s">
        <v>1342</v>
      </c>
      <c r="D64" s="425">
        <v>215</v>
      </c>
      <c r="E64" s="229"/>
      <c r="F64" s="229"/>
      <c r="G64" s="229"/>
      <c r="H64" s="229"/>
      <c r="I64" s="229"/>
      <c r="J64" s="229"/>
      <c r="K64" s="229"/>
      <c r="L64" s="229"/>
      <c r="M64" s="229"/>
    </row>
    <row r="65" spans="1:13" ht="18" customHeight="1">
      <c r="A65" s="95" t="s">
        <v>1343</v>
      </c>
      <c r="B65" s="115">
        <v>253</v>
      </c>
      <c r="C65" s="96" t="s">
        <v>1344</v>
      </c>
      <c r="D65" s="425" t="s">
        <v>3290</v>
      </c>
      <c r="E65" s="229"/>
      <c r="F65" s="229"/>
      <c r="G65" s="229"/>
      <c r="H65" s="229"/>
      <c r="I65" s="229"/>
      <c r="J65" s="229"/>
      <c r="K65" s="229"/>
      <c r="L65" s="229"/>
      <c r="M65" s="229"/>
    </row>
    <row r="66" spans="1:13" ht="18" customHeight="1">
      <c r="A66" s="95" t="s">
        <v>1345</v>
      </c>
      <c r="B66" s="115" t="s">
        <v>1241</v>
      </c>
      <c r="C66" s="96" t="s">
        <v>1346</v>
      </c>
      <c r="D66" s="425" t="s">
        <v>3383</v>
      </c>
      <c r="E66" s="229"/>
      <c r="F66" s="229"/>
      <c r="G66" s="229"/>
      <c r="H66" s="229"/>
      <c r="I66" s="229"/>
      <c r="J66" s="229"/>
      <c r="K66" s="229"/>
      <c r="L66" s="229"/>
      <c r="M66" s="229"/>
    </row>
    <row r="67" spans="1:13" ht="18" customHeight="1">
      <c r="A67" s="95" t="s">
        <v>1347</v>
      </c>
      <c r="B67" s="115" t="s">
        <v>1232</v>
      </c>
      <c r="C67" s="96" t="s">
        <v>1348</v>
      </c>
      <c r="D67" s="425" t="s">
        <v>3383</v>
      </c>
      <c r="E67" s="229"/>
      <c r="F67" s="229"/>
      <c r="G67" s="229"/>
      <c r="H67" s="229"/>
      <c r="I67" s="229"/>
      <c r="J67" s="229"/>
      <c r="K67" s="229"/>
      <c r="L67" s="229"/>
      <c r="M67" s="229"/>
    </row>
    <row r="68" spans="1:13" ht="18" customHeight="1">
      <c r="A68" s="95" t="s">
        <v>194</v>
      </c>
      <c r="B68" s="115">
        <v>255</v>
      </c>
      <c r="C68" s="96" t="s">
        <v>195</v>
      </c>
      <c r="D68" s="143"/>
      <c r="E68" s="229"/>
      <c r="F68" s="229"/>
      <c r="G68" s="229"/>
      <c r="H68" s="229"/>
      <c r="I68" s="229"/>
      <c r="J68" s="229"/>
      <c r="K68" s="229"/>
      <c r="L68" s="229"/>
      <c r="M68" s="229"/>
    </row>
    <row r="69" spans="1:13" ht="18" customHeight="1">
      <c r="A69" s="95" t="s">
        <v>196</v>
      </c>
      <c r="B69" s="115">
        <v>354</v>
      </c>
      <c r="C69" s="96" t="s">
        <v>197</v>
      </c>
      <c r="D69" s="425">
        <v>213</v>
      </c>
      <c r="E69" s="229"/>
      <c r="F69" s="229"/>
      <c r="G69" s="229"/>
      <c r="H69" s="229"/>
      <c r="I69" s="229"/>
      <c r="J69" s="229"/>
      <c r="K69" s="229"/>
      <c r="L69" s="229"/>
      <c r="M69" s="229"/>
    </row>
    <row r="70" spans="1:13" ht="18" customHeight="1">
      <c r="A70" s="95" t="s">
        <v>198</v>
      </c>
      <c r="B70" s="115" t="s">
        <v>1236</v>
      </c>
      <c r="C70" s="96" t="s">
        <v>199</v>
      </c>
      <c r="D70" s="425" t="s">
        <v>3296</v>
      </c>
      <c r="E70" s="229"/>
      <c r="F70" s="229"/>
      <c r="G70" s="229"/>
      <c r="H70" s="229"/>
      <c r="I70" s="229"/>
      <c r="J70" s="229"/>
      <c r="K70" s="229"/>
      <c r="L70" s="229"/>
      <c r="M70" s="229"/>
    </row>
    <row r="71" spans="1:13" ht="18" customHeight="1">
      <c r="A71" s="95" t="s">
        <v>1799</v>
      </c>
      <c r="B71" s="115" t="s">
        <v>1239</v>
      </c>
      <c r="C71" s="96" t="s">
        <v>869</v>
      </c>
      <c r="D71" s="425">
        <v>300</v>
      </c>
      <c r="E71" s="229"/>
      <c r="F71" s="229"/>
      <c r="G71" s="229"/>
      <c r="H71" s="229"/>
      <c r="I71" s="229"/>
      <c r="J71" s="229"/>
      <c r="K71" s="229"/>
      <c r="L71" s="229"/>
      <c r="M71" s="229"/>
    </row>
    <row r="72" spans="1:13" ht="18" customHeight="1">
      <c r="A72" s="95" t="s">
        <v>1188</v>
      </c>
      <c r="B72" s="115" t="s">
        <v>3327</v>
      </c>
      <c r="C72" s="96" t="s">
        <v>1800</v>
      </c>
      <c r="D72" s="425">
        <v>306</v>
      </c>
      <c r="E72" s="229"/>
      <c r="F72" s="229"/>
      <c r="G72" s="229"/>
      <c r="H72" s="229"/>
      <c r="I72" s="229"/>
      <c r="J72" s="229"/>
      <c r="K72" s="229"/>
      <c r="L72" s="229"/>
      <c r="M72" s="229"/>
    </row>
    <row r="73" spans="1:13" ht="18" customHeight="1">
      <c r="A73" s="95" t="s">
        <v>1801</v>
      </c>
      <c r="B73" s="115" t="s">
        <v>3327</v>
      </c>
      <c r="C73" s="96" t="s">
        <v>1246</v>
      </c>
      <c r="D73" s="425">
        <v>400</v>
      </c>
      <c r="E73" s="229"/>
      <c r="F73" s="229"/>
      <c r="G73" s="229"/>
      <c r="H73" s="229"/>
      <c r="I73" s="229"/>
      <c r="J73" s="229"/>
      <c r="K73" s="229"/>
      <c r="L73" s="229"/>
      <c r="M73" s="229"/>
    </row>
    <row r="74" spans="1:13" ht="18" customHeight="1">
      <c r="A74" s="95" t="s">
        <v>1171</v>
      </c>
      <c r="B74" s="115" t="s">
        <v>3324</v>
      </c>
      <c r="C74" s="96" t="s">
        <v>1802</v>
      </c>
      <c r="D74" s="425">
        <v>305</v>
      </c>
      <c r="E74" s="229"/>
      <c r="F74" s="229"/>
      <c r="G74" s="229"/>
      <c r="H74" s="229"/>
      <c r="I74" s="229"/>
      <c r="J74" s="229"/>
      <c r="K74" s="229"/>
      <c r="L74" s="229"/>
      <c r="M74" s="229"/>
    </row>
    <row r="75" spans="1:13" ht="18" customHeight="1">
      <c r="A75" s="95" t="s">
        <v>1803</v>
      </c>
      <c r="B75" s="115" t="s">
        <v>3327</v>
      </c>
      <c r="C75" s="96" t="s">
        <v>1804</v>
      </c>
      <c r="D75" s="425">
        <v>405</v>
      </c>
      <c r="E75" s="229"/>
      <c r="F75" s="229"/>
      <c r="G75" s="229"/>
      <c r="H75" s="229"/>
      <c r="I75" s="229"/>
      <c r="J75" s="229"/>
      <c r="K75" s="229"/>
      <c r="L75" s="229"/>
      <c r="M75" s="229"/>
    </row>
    <row r="76" spans="1:13" ht="18" customHeight="1">
      <c r="A76" s="95" t="s">
        <v>1805</v>
      </c>
      <c r="B76" s="115" t="s">
        <v>3327</v>
      </c>
      <c r="C76" s="96"/>
      <c r="D76" s="143"/>
      <c r="E76" s="229"/>
      <c r="F76" s="229"/>
      <c r="G76" s="229"/>
      <c r="H76" s="229"/>
      <c r="I76" s="229"/>
      <c r="J76" s="229"/>
      <c r="K76" s="229"/>
      <c r="L76" s="229"/>
      <c r="M76" s="229"/>
    </row>
    <row r="77" spans="1:13" ht="18" customHeight="1">
      <c r="A77" s="95" t="s">
        <v>1806</v>
      </c>
      <c r="B77" s="115" t="s">
        <v>3320</v>
      </c>
      <c r="C77" s="96"/>
      <c r="D77" s="143"/>
      <c r="E77" s="229"/>
      <c r="F77" s="229"/>
      <c r="G77" s="229"/>
      <c r="H77" s="229"/>
      <c r="I77" s="229"/>
      <c r="J77" s="229"/>
      <c r="K77" s="229"/>
      <c r="L77" s="229"/>
      <c r="M77" s="229"/>
    </row>
    <row r="78" spans="1:13" ht="18" customHeight="1">
      <c r="A78" s="95" t="s">
        <v>1807</v>
      </c>
      <c r="B78" s="115">
        <v>310</v>
      </c>
      <c r="C78" s="96"/>
      <c r="D78" s="143"/>
      <c r="E78" s="229"/>
      <c r="F78" s="229"/>
      <c r="G78" s="229"/>
      <c r="H78" s="229"/>
      <c r="I78" s="229"/>
      <c r="J78" s="229"/>
      <c r="K78" s="229"/>
      <c r="L78" s="229"/>
      <c r="M78" s="229"/>
    </row>
    <row r="79" spans="1:13" ht="18" customHeight="1">
      <c r="A79" s="95" t="s">
        <v>1808</v>
      </c>
      <c r="B79" s="115">
        <v>252</v>
      </c>
      <c r="C79" s="96"/>
      <c r="D79" s="143"/>
      <c r="E79" s="229"/>
      <c r="F79" s="229"/>
      <c r="G79" s="229"/>
      <c r="H79" s="229"/>
      <c r="I79" s="229"/>
      <c r="J79" s="229"/>
      <c r="K79" s="229"/>
      <c r="L79" s="229"/>
      <c r="M79" s="229"/>
    </row>
    <row r="80" spans="1:13" ht="18" customHeight="1">
      <c r="A80" s="95" t="s">
        <v>725</v>
      </c>
      <c r="B80" s="115" t="s">
        <v>1809</v>
      </c>
      <c r="C80" s="96"/>
      <c r="D80" s="143"/>
      <c r="E80" s="229"/>
      <c r="F80" s="229"/>
      <c r="G80" s="229"/>
      <c r="H80" s="229"/>
      <c r="I80" s="229"/>
      <c r="J80" s="229"/>
      <c r="K80" s="229"/>
      <c r="L80" s="229"/>
      <c r="M80" s="229"/>
    </row>
    <row r="81" spans="1:13" ht="18" customHeight="1">
      <c r="A81" s="95" t="s">
        <v>523</v>
      </c>
      <c r="B81" s="115" t="s">
        <v>1809</v>
      </c>
      <c r="C81" s="96"/>
      <c r="D81" s="143"/>
      <c r="E81" s="229"/>
      <c r="F81" s="229"/>
      <c r="G81" s="229"/>
      <c r="H81" s="229"/>
      <c r="I81" s="229"/>
      <c r="J81" s="229"/>
      <c r="K81" s="229"/>
      <c r="L81" s="229"/>
      <c r="M81" s="229"/>
    </row>
    <row r="82" spans="1:13" ht="18" customHeight="1">
      <c r="A82" s="95" t="s">
        <v>1250</v>
      </c>
      <c r="B82" s="115" t="s">
        <v>1251</v>
      </c>
      <c r="C82" s="96"/>
      <c r="D82" s="143"/>
      <c r="E82" s="229"/>
      <c r="F82" s="229"/>
      <c r="G82" s="229"/>
      <c r="H82" s="229"/>
      <c r="I82" s="229"/>
      <c r="J82" s="229"/>
      <c r="K82" s="229"/>
      <c r="L82" s="229"/>
      <c r="M82" s="229"/>
    </row>
    <row r="83" spans="1:13" ht="18" customHeight="1">
      <c r="A83" s="95" t="s">
        <v>3069</v>
      </c>
      <c r="B83" s="115">
        <v>305</v>
      </c>
      <c r="C83" s="96"/>
      <c r="D83" s="143"/>
      <c r="E83" s="229"/>
      <c r="F83" s="229"/>
      <c r="G83" s="229"/>
      <c r="H83" s="229"/>
      <c r="I83" s="229"/>
      <c r="J83" s="229"/>
      <c r="K83" s="229"/>
      <c r="L83" s="229"/>
      <c r="M83" s="229"/>
    </row>
    <row r="84" spans="1:13" ht="18" customHeight="1">
      <c r="A84" s="95" t="s">
        <v>1810</v>
      </c>
      <c r="B84" s="115">
        <v>213</v>
      </c>
      <c r="C84" s="96"/>
      <c r="D84" s="143"/>
      <c r="E84" s="229"/>
      <c r="F84" s="229"/>
      <c r="G84" s="229"/>
      <c r="H84" s="229"/>
      <c r="I84" s="229"/>
      <c r="J84" s="229"/>
      <c r="K84" s="229"/>
      <c r="L84" s="229"/>
      <c r="M84" s="229"/>
    </row>
    <row r="85" spans="1:13" ht="18" customHeight="1">
      <c r="A85" s="95" t="s">
        <v>3353</v>
      </c>
      <c r="B85" s="115">
        <v>214</v>
      </c>
      <c r="C85" s="96"/>
      <c r="D85" s="143"/>
      <c r="E85" s="229"/>
      <c r="F85" s="229"/>
      <c r="G85" s="229"/>
      <c r="H85" s="229"/>
      <c r="I85" s="229"/>
      <c r="J85" s="229"/>
      <c r="K85" s="229"/>
      <c r="L85" s="229"/>
      <c r="M85" s="229"/>
    </row>
    <row r="86" spans="1:13" ht="18" customHeight="1">
      <c r="A86" s="95" t="s">
        <v>1811</v>
      </c>
      <c r="B86" s="115"/>
      <c r="C86" s="96"/>
      <c r="D86" s="143"/>
      <c r="E86" s="229"/>
      <c r="F86" s="229"/>
      <c r="G86" s="229"/>
      <c r="H86" s="229"/>
      <c r="I86" s="229"/>
      <c r="J86" s="229"/>
      <c r="K86" s="229"/>
      <c r="L86" s="229"/>
      <c r="M86" s="229"/>
    </row>
    <row r="87" spans="1:13" ht="18" customHeight="1">
      <c r="A87" s="95" t="s">
        <v>1812</v>
      </c>
      <c r="B87" s="115">
        <v>314</v>
      </c>
      <c r="C87" s="96"/>
      <c r="D87" s="143"/>
      <c r="E87" s="229"/>
      <c r="F87" s="229"/>
      <c r="G87" s="229"/>
      <c r="H87" s="229"/>
      <c r="I87" s="229"/>
      <c r="J87" s="229"/>
      <c r="K87" s="229"/>
      <c r="L87" s="229"/>
      <c r="M87" s="229"/>
    </row>
    <row r="88" spans="1:13" ht="18" customHeight="1">
      <c r="A88" s="95" t="s">
        <v>1813</v>
      </c>
      <c r="B88" s="115" t="s">
        <v>1227</v>
      </c>
      <c r="C88" s="96"/>
      <c r="D88" s="143"/>
      <c r="E88" s="229"/>
      <c r="F88" s="229"/>
      <c r="G88" s="229"/>
      <c r="H88" s="229"/>
      <c r="I88" s="229"/>
      <c r="J88" s="229"/>
      <c r="K88" s="229"/>
      <c r="L88" s="229"/>
      <c r="M88" s="229"/>
    </row>
    <row r="89" spans="1:13" ht="18" customHeight="1">
      <c r="A89" s="95" t="s">
        <v>1814</v>
      </c>
      <c r="B89" s="115" t="s">
        <v>3309</v>
      </c>
      <c r="C89" s="96"/>
      <c r="D89" s="143"/>
      <c r="E89" s="229"/>
      <c r="F89" s="229"/>
      <c r="G89" s="229"/>
      <c r="H89" s="229"/>
      <c r="I89" s="229"/>
      <c r="J89" s="229"/>
      <c r="K89" s="229"/>
      <c r="L89" s="229"/>
      <c r="M89" s="229"/>
    </row>
    <row r="90" spans="1:13" ht="18" customHeight="1">
      <c r="A90" s="95" t="s">
        <v>211</v>
      </c>
      <c r="B90" s="115"/>
      <c r="C90" s="96"/>
      <c r="D90" s="143"/>
      <c r="E90" s="229"/>
      <c r="F90" s="229"/>
      <c r="G90" s="229"/>
      <c r="H90" s="229"/>
      <c r="I90" s="229"/>
      <c r="J90" s="229"/>
      <c r="K90" s="229"/>
      <c r="L90" s="229"/>
      <c r="M90" s="229"/>
    </row>
    <row r="91" spans="1:13" ht="18" customHeight="1">
      <c r="A91" s="95" t="s">
        <v>1815</v>
      </c>
      <c r="B91" s="115">
        <v>306</v>
      </c>
      <c r="C91" s="96"/>
      <c r="D91" s="143"/>
      <c r="E91" s="229"/>
      <c r="F91" s="229"/>
      <c r="G91" s="229"/>
      <c r="H91" s="229"/>
      <c r="I91" s="229"/>
      <c r="J91" s="229"/>
      <c r="K91" s="229"/>
      <c r="L91" s="229"/>
      <c r="M91" s="229"/>
    </row>
    <row r="92" spans="1:13" ht="18" customHeight="1">
      <c r="A92" s="95" t="s">
        <v>1816</v>
      </c>
      <c r="B92" s="115">
        <v>121</v>
      </c>
      <c r="C92" s="96"/>
      <c r="D92" s="143"/>
      <c r="E92" s="229"/>
      <c r="F92" s="229"/>
      <c r="G92" s="229"/>
      <c r="H92" s="229"/>
      <c r="I92" s="229"/>
      <c r="J92" s="229"/>
      <c r="K92" s="229"/>
      <c r="L92" s="229"/>
      <c r="M92" s="229"/>
    </row>
    <row r="93" spans="1:13" ht="18" customHeight="1">
      <c r="A93" s="95" t="s">
        <v>1817</v>
      </c>
      <c r="B93" s="115">
        <v>300</v>
      </c>
      <c r="C93" s="96"/>
      <c r="D93" s="143"/>
      <c r="E93" s="229"/>
      <c r="F93" s="229"/>
      <c r="G93" s="229"/>
      <c r="H93" s="229"/>
      <c r="I93" s="229"/>
      <c r="J93" s="229"/>
      <c r="K93" s="229"/>
      <c r="L93" s="229"/>
      <c r="M93" s="229"/>
    </row>
    <row r="94" spans="1:13" ht="18" customHeight="1">
      <c r="A94" s="95" t="s">
        <v>1818</v>
      </c>
      <c r="B94" s="115">
        <v>306</v>
      </c>
      <c r="C94" s="96"/>
      <c r="D94" s="143"/>
      <c r="E94" s="229"/>
      <c r="F94" s="229"/>
      <c r="G94" s="229"/>
      <c r="H94" s="229"/>
      <c r="I94" s="229"/>
      <c r="J94" s="229"/>
      <c r="K94" s="229"/>
      <c r="L94" s="229"/>
      <c r="M94" s="229"/>
    </row>
    <row r="95" spans="1:13" ht="18" customHeight="1">
      <c r="A95" s="95" t="s">
        <v>1819</v>
      </c>
      <c r="B95" s="115">
        <v>354</v>
      </c>
      <c r="C95" s="96"/>
      <c r="D95" s="143"/>
      <c r="E95" s="229"/>
      <c r="F95" s="229"/>
      <c r="G95" s="229"/>
      <c r="H95" s="229"/>
      <c r="I95" s="229"/>
      <c r="J95" s="229"/>
      <c r="K95" s="229"/>
      <c r="L95" s="229"/>
      <c r="M95" s="229"/>
    </row>
    <row r="96" spans="1:13" ht="18" customHeight="1">
      <c r="A96" s="95" t="s">
        <v>3048</v>
      </c>
      <c r="B96" s="105"/>
      <c r="C96" s="96"/>
      <c r="D96" s="143"/>
      <c r="E96" s="229"/>
      <c r="F96" s="229"/>
      <c r="G96" s="229"/>
      <c r="H96" s="229"/>
      <c r="I96" s="229"/>
      <c r="J96" s="229"/>
      <c r="K96" s="229"/>
      <c r="L96" s="229"/>
      <c r="M96" s="229"/>
    </row>
    <row r="97" spans="1:13" ht="18" customHeight="1">
      <c r="A97" s="95" t="s">
        <v>1820</v>
      </c>
      <c r="B97" s="115">
        <v>305</v>
      </c>
      <c r="C97" s="96"/>
      <c r="D97" s="143"/>
      <c r="E97" s="229"/>
      <c r="F97" s="229"/>
      <c r="G97" s="229"/>
      <c r="H97" s="229"/>
      <c r="I97" s="229"/>
      <c r="J97" s="229"/>
      <c r="K97" s="229"/>
      <c r="L97" s="229"/>
      <c r="M97" s="229"/>
    </row>
    <row r="98" spans="1:13" ht="18" customHeight="1">
      <c r="A98" s="95" t="s">
        <v>1821</v>
      </c>
      <c r="B98" s="115" t="s">
        <v>876</v>
      </c>
      <c r="C98" s="96"/>
      <c r="D98" s="143"/>
      <c r="E98" s="229"/>
      <c r="F98" s="229"/>
      <c r="G98" s="229"/>
      <c r="H98" s="229"/>
      <c r="I98" s="229"/>
      <c r="J98" s="229"/>
      <c r="K98" s="229"/>
      <c r="L98" s="229"/>
      <c r="M98" s="229"/>
    </row>
    <row r="99" spans="1:13" ht="18" customHeight="1">
      <c r="A99" s="95" t="s">
        <v>1822</v>
      </c>
      <c r="B99" s="115">
        <v>301</v>
      </c>
      <c r="C99" s="96"/>
      <c r="D99" s="143"/>
      <c r="E99" s="229"/>
      <c r="F99" s="229"/>
      <c r="G99" s="229"/>
      <c r="H99" s="229"/>
      <c r="I99" s="229"/>
      <c r="J99" s="229"/>
      <c r="K99" s="229"/>
      <c r="L99" s="229"/>
      <c r="M99" s="229"/>
    </row>
    <row r="100" spans="1:13" ht="18" customHeight="1">
      <c r="A100" s="95" t="s">
        <v>1258</v>
      </c>
      <c r="B100" s="115">
        <v>409</v>
      </c>
      <c r="C100" s="96"/>
      <c r="D100" s="143"/>
      <c r="E100" s="229"/>
      <c r="F100" s="229"/>
      <c r="G100" s="229"/>
      <c r="H100" s="229"/>
      <c r="I100" s="229"/>
      <c r="J100" s="229"/>
      <c r="K100" s="229"/>
      <c r="L100" s="229"/>
      <c r="M100" s="229"/>
    </row>
    <row r="101" spans="1:13" ht="18" customHeight="1">
      <c r="A101" s="95" t="s">
        <v>1823</v>
      </c>
      <c r="B101" s="115" t="s">
        <v>1249</v>
      </c>
      <c r="C101" s="96"/>
      <c r="D101" s="143"/>
      <c r="E101" s="229"/>
      <c r="F101" s="229"/>
      <c r="G101" s="229"/>
      <c r="H101" s="229"/>
      <c r="I101" s="229"/>
      <c r="J101" s="229"/>
      <c r="K101" s="229"/>
      <c r="L101" s="229"/>
      <c r="M101" s="229"/>
    </row>
    <row r="102" spans="1:13" ht="18" customHeight="1">
      <c r="A102" s="95" t="s">
        <v>1824</v>
      </c>
      <c r="B102" s="115" t="s">
        <v>1249</v>
      </c>
      <c r="C102" s="96"/>
      <c r="D102" s="143"/>
      <c r="E102" s="229"/>
      <c r="F102" s="229"/>
      <c r="G102" s="229"/>
      <c r="H102" s="229"/>
      <c r="I102" s="229"/>
      <c r="J102" s="229"/>
      <c r="K102" s="229"/>
      <c r="L102" s="229"/>
      <c r="M102" s="229"/>
    </row>
    <row r="103" spans="1:13" ht="18" customHeight="1">
      <c r="A103" s="95" t="s">
        <v>1825</v>
      </c>
      <c r="B103" s="115">
        <v>406</v>
      </c>
      <c r="C103" s="96"/>
      <c r="D103" s="143"/>
      <c r="E103" s="229"/>
      <c r="F103" s="229"/>
      <c r="G103" s="229"/>
      <c r="H103" s="229"/>
      <c r="I103" s="229"/>
      <c r="J103" s="229"/>
      <c r="K103" s="229"/>
      <c r="L103" s="229"/>
      <c r="M103" s="229"/>
    </row>
    <row r="104" spans="1:13" ht="18" customHeight="1" thickBot="1">
      <c r="A104" s="170" t="s">
        <v>1826</v>
      </c>
      <c r="B104" s="1416" t="s">
        <v>3320</v>
      </c>
      <c r="C104" s="119"/>
      <c r="D104" s="1417"/>
      <c r="E104" s="229"/>
      <c r="F104" s="229"/>
      <c r="G104" s="229"/>
      <c r="H104" s="229"/>
      <c r="I104" s="229"/>
      <c r="J104" s="229"/>
      <c r="K104" s="229"/>
      <c r="L104" s="229"/>
      <c r="M104" s="229"/>
    </row>
    <row r="105" spans="1:13">
      <c r="A105" s="96" t="s">
        <v>1527</v>
      </c>
      <c r="B105" s="123"/>
      <c r="C105" s="123"/>
      <c r="D105" s="123"/>
      <c r="E105" s="229"/>
      <c r="F105" s="229"/>
      <c r="G105" s="229"/>
      <c r="H105" s="229"/>
      <c r="I105" s="229"/>
      <c r="J105" s="229"/>
      <c r="K105" s="229"/>
      <c r="L105" s="229"/>
      <c r="M105" s="229"/>
    </row>
    <row r="106" spans="1:13">
      <c r="A106" s="123" t="s">
        <v>1827</v>
      </c>
      <c r="B106" s="123"/>
      <c r="C106" s="123"/>
      <c r="D106" s="123"/>
      <c r="E106" s="229"/>
      <c r="F106" s="229"/>
      <c r="G106" s="229"/>
      <c r="H106" s="229"/>
      <c r="I106" s="229"/>
      <c r="J106" s="229"/>
      <c r="K106" s="229"/>
      <c r="L106" s="229"/>
      <c r="M106" s="229"/>
    </row>
    <row r="107" spans="1:13">
      <c r="A107" s="229"/>
      <c r="B107" s="229"/>
      <c r="C107" s="229"/>
      <c r="D107" s="229"/>
      <c r="E107" s="229"/>
      <c r="F107" s="229"/>
      <c r="G107" s="229"/>
      <c r="H107" s="229"/>
      <c r="I107" s="229"/>
      <c r="J107" s="229"/>
      <c r="K107" s="229"/>
      <c r="L107" s="229"/>
      <c r="M107" s="229"/>
    </row>
    <row r="108" spans="1:13">
      <c r="A108" s="229"/>
      <c r="B108" s="229"/>
      <c r="C108" s="229"/>
      <c r="D108" s="229"/>
      <c r="E108" s="229"/>
      <c r="F108" s="229"/>
      <c r="G108" s="229"/>
      <c r="H108" s="229"/>
      <c r="I108" s="229"/>
      <c r="J108" s="229"/>
      <c r="K108" s="229"/>
      <c r="L108" s="229"/>
      <c r="M108" s="229"/>
    </row>
    <row r="109" spans="1:13">
      <c r="A109" s="229"/>
      <c r="B109" s="229"/>
      <c r="C109" s="229"/>
      <c r="D109" s="229"/>
      <c r="E109" s="229"/>
      <c r="F109" s="229"/>
      <c r="G109" s="229"/>
      <c r="H109" s="229"/>
      <c r="I109" s="229"/>
      <c r="J109" s="229"/>
      <c r="K109" s="229"/>
      <c r="L109" s="229"/>
      <c r="M109" s="229"/>
    </row>
    <row r="110" spans="1:13">
      <c r="A110" s="229"/>
      <c r="B110" s="229"/>
      <c r="C110" s="229"/>
      <c r="D110" s="229"/>
      <c r="E110" s="229"/>
      <c r="F110" s="229"/>
      <c r="G110" s="229"/>
      <c r="H110" s="229"/>
      <c r="I110" s="229"/>
      <c r="J110" s="229"/>
      <c r="K110" s="229"/>
      <c r="L110" s="229"/>
      <c r="M110" s="229"/>
    </row>
    <row r="111" spans="1:13">
      <c r="A111" s="96"/>
      <c r="B111" s="229"/>
      <c r="C111" s="229"/>
      <c r="D111" s="229"/>
      <c r="E111" s="229"/>
      <c r="F111" s="229"/>
      <c r="G111" s="229"/>
      <c r="H111" s="229"/>
      <c r="I111" s="229"/>
      <c r="J111" s="229"/>
      <c r="K111" s="229"/>
      <c r="L111" s="229"/>
      <c r="M111" s="229"/>
    </row>
    <row r="112" spans="1:13">
      <c r="A112" s="96"/>
      <c r="B112" s="229"/>
      <c r="C112" s="229"/>
      <c r="D112" s="229"/>
      <c r="E112" s="229"/>
      <c r="F112" s="229"/>
      <c r="G112" s="229"/>
      <c r="H112" s="229"/>
      <c r="I112" s="229"/>
      <c r="J112" s="229"/>
      <c r="K112" s="229"/>
      <c r="L112" s="229"/>
      <c r="M112" s="229"/>
    </row>
    <row r="113" spans="1:5">
      <c r="A113" s="96"/>
      <c r="B113" s="229"/>
      <c r="C113" s="229"/>
      <c r="D113" s="229"/>
      <c r="E113" s="229"/>
    </row>
    <row r="114" spans="1:5">
      <c r="A114" s="96"/>
      <c r="B114" s="229"/>
      <c r="C114" s="229"/>
      <c r="D114" s="229"/>
      <c r="E114" s="229"/>
    </row>
    <row r="115" spans="1:5">
      <c r="A115" s="96"/>
      <c r="B115" s="229"/>
      <c r="C115" s="229"/>
      <c r="D115" s="229"/>
      <c r="E115" s="229"/>
    </row>
    <row r="116" spans="1:5">
      <c r="A116" s="96"/>
      <c r="B116" s="229"/>
      <c r="C116" s="229"/>
      <c r="D116" s="229"/>
      <c r="E116" s="229"/>
    </row>
    <row r="117" spans="1:5">
      <c r="A117" s="96"/>
      <c r="B117" s="229"/>
      <c r="C117" s="229"/>
      <c r="D117" s="229"/>
      <c r="E117" s="229"/>
    </row>
    <row r="118" spans="1:5">
      <c r="A118" s="96"/>
    </row>
    <row r="119" spans="1:5">
      <c r="A119" s="96"/>
    </row>
    <row r="120" spans="1:5">
      <c r="A120" s="96"/>
    </row>
    <row r="121" spans="1:5">
      <c r="A121" s="96"/>
    </row>
  </sheetData>
  <customSheetViews>
    <customSheetView guid="{2AF3F5E9-4F61-4561-B177-4F48CBC3D886}" scale="75" colorId="22" topLeftCell="A65">
      <selection activeCell="L5" sqref="L5"/>
      <rowBreaks count="1" manualBreakCount="1">
        <brk id="53" max="3" man="1"/>
      </rowBreaks>
      <pageMargins left="0.4" right="0.4" top="0.3" bottom="0.3" header="0" footer="0"/>
      <printOptions horizontalCentered="1" verticalCentered="1"/>
      <pageSetup scale="79" fitToHeight="2" orientation="portrait" r:id="rId1"/>
      <headerFooter alignWithMargins="0"/>
    </customSheetView>
    <customSheetView guid="{D7BBBF77-F838-4AB2-B5F9-DD407B90DD55}" scale="75" colorId="22" topLeftCell="A65">
      <selection activeCell="L5" sqref="L5"/>
      <rowBreaks count="1" manualBreakCount="1">
        <brk id="53" max="3" man="1"/>
      </rowBreaks>
      <pageMargins left="0.4" right="0.4" top="0.3" bottom="0.3" header="0" footer="0"/>
      <printOptions horizontalCentered="1" verticalCentered="1"/>
      <pageSetup scale="79" fitToHeight="2" orientation="portrait" r:id="rId2"/>
      <headerFooter alignWithMargins="0"/>
    </customSheetView>
    <customSheetView guid="{4C413893-8AAD-4C6B-9F27-B589EDCD884E}" scale="75" colorId="22" showPageBreaks="1" fitToPage="1" printArea="1">
      <rowBreaks count="3" manualBreakCount="3">
        <brk id="52" max="16383" man="1"/>
        <brk id="53" max="16383" man="1"/>
        <brk id="54" max="16383" man="1"/>
      </rowBreaks>
      <pageMargins left="0.4" right="0.4" top="0.3" bottom="0.3" header="0" footer="0"/>
      <printOptions horizontalCentered="1" verticalCentered="1"/>
      <pageSetup scale="79" fitToHeight="2" orientation="portrait" r:id="rId3"/>
      <headerFooter alignWithMargins="0"/>
    </customSheetView>
    <customSheetView guid="{A5549170-DBF5-42F1-9039-D999624B11D4}" scale="75" colorId="22" showPageBreaks="1" fitToPage="1" printArea="1">
      <rowBreaks count="3" manualBreakCount="3">
        <brk id="52" max="16383" man="1"/>
        <brk id="53" max="16383" man="1"/>
        <brk id="54" max="16383" man="1"/>
      </rowBreaks>
      <pageMargins left="0.4" right="0.4" top="0.3" bottom="0.3" header="0" footer="0"/>
      <printOptions horizontalCentered="1" verticalCentered="1"/>
      <pageSetup scale="79" fitToHeight="2" orientation="portrait" r:id="rId4"/>
      <headerFooter alignWithMargins="0"/>
    </customSheetView>
    <customSheetView guid="{A483E518-C1FA-4CA5-BC5D-12DF2516F4BA}" scale="75" colorId="22" showPageBreaks="1" printArea="1" topLeftCell="A65">
      <selection activeCell="L5" sqref="L5"/>
      <rowBreaks count="1" manualBreakCount="1">
        <brk id="53" max="3" man="1"/>
      </rowBreaks>
      <pageMargins left="0.4" right="0.4" top="0.3" bottom="0.3" header="0" footer="0"/>
      <printOptions horizontalCentered="1" verticalCentered="1"/>
      <pageSetup scale="79" fitToHeight="2" orientation="portrait" r:id="rId5"/>
      <headerFooter alignWithMargins="0"/>
    </customSheetView>
    <customSheetView guid="{7F4D4B31-14C7-431F-8554-797D686306A3}" scale="75" colorId="22" showPageBreaks="1" printArea="1" topLeftCell="A65">
      <selection activeCell="L5" sqref="L5"/>
      <rowBreaks count="1" manualBreakCount="1">
        <brk id="53" max="3" man="1"/>
      </rowBreaks>
      <pageMargins left="0.4" right="0.4" top="0.3" bottom="0.3" header="0" footer="0"/>
      <printOptions horizontalCentered="1" verticalCentered="1"/>
      <pageSetup scale="79" fitToHeight="2" orientation="portrait" r:id="rId6"/>
      <headerFooter alignWithMargins="0"/>
    </customSheetView>
  </customSheetViews>
  <phoneticPr fontId="83" type="noConversion"/>
  <printOptions horizontalCentered="1" verticalCentered="1"/>
  <pageMargins left="0.4" right="0.4" top="0.3" bottom="0.3" header="0" footer="0"/>
  <pageSetup scale="79" fitToHeight="2" orientation="portrait" r:id="rId7"/>
  <headerFooter alignWithMargins="0"/>
  <rowBreaks count="1" manualBreakCount="1">
    <brk id="53" max="3" man="1"/>
  </rowBreaks>
  <customProperties>
    <customPr name="_pios_id" r:id="rId8"/>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61"/>
  <sheetViews>
    <sheetView workbookViewId="0"/>
  </sheetViews>
  <sheetFormatPr defaultColWidth="9.77734375" defaultRowHeight="15"/>
  <cols>
    <col min="1" max="1" width="4.77734375" customWidth="1"/>
    <col min="2" max="2" width="45.88671875" customWidth="1"/>
    <col min="3" max="3" width="30" customWidth="1"/>
    <col min="4" max="4" width="10.77734375" customWidth="1"/>
    <col min="5" max="5" width="12.77734375" customWidth="1"/>
    <col min="6" max="6" width="15.88671875" customWidth="1"/>
    <col min="7" max="7" width="1.77734375" customWidth="1"/>
    <col min="8" max="8" width="20.109375" customWidth="1"/>
    <col min="9" max="9" width="17.44140625" customWidth="1"/>
    <col min="10" max="10" width="16.33203125" customWidth="1"/>
    <col min="11" max="14" width="14.77734375" customWidth="1"/>
    <col min="15" max="15" width="4.77734375" customWidth="1"/>
  </cols>
  <sheetData>
    <row r="1" spans="1:15" ht="15.75" thickBot="1">
      <c r="A1" s="96" t="str">
        <f>'Data sheet'!A53</f>
        <v>Annual Report of New York American Water Company, Inc.  - Service Area 2                          Year Ended  December 31, 2018</v>
      </c>
      <c r="B1" s="96"/>
      <c r="C1" s="96"/>
      <c r="D1" s="136"/>
      <c r="E1" s="96"/>
      <c r="F1" s="96"/>
      <c r="G1" s="96"/>
      <c r="H1" s="96" t="str">
        <f>'Data sheet'!A53</f>
        <v>Annual Report of New York American Water Company, Inc.  - Service Area 2                          Year Ended  December 31, 2018</v>
      </c>
      <c r="I1" s="96"/>
      <c r="J1" s="96"/>
      <c r="K1" s="96"/>
      <c r="L1" s="96"/>
      <c r="M1" s="96"/>
      <c r="N1" s="96"/>
      <c r="O1" s="96"/>
    </row>
    <row r="2" spans="1:15">
      <c r="A2" s="137"/>
      <c r="B2" s="138"/>
      <c r="C2" s="138"/>
      <c r="D2" s="138"/>
      <c r="E2" s="138"/>
      <c r="F2" s="139"/>
      <c r="G2" s="137"/>
      <c r="H2" s="138"/>
      <c r="I2" s="138"/>
      <c r="J2" s="138"/>
      <c r="K2" s="138"/>
      <c r="L2" s="138"/>
      <c r="M2" s="138"/>
      <c r="N2" s="138"/>
      <c r="O2" s="139"/>
    </row>
    <row r="3" spans="1:15" ht="15.75">
      <c r="A3" s="125" t="s">
        <v>740</v>
      </c>
      <c r="B3" s="123"/>
      <c r="C3" s="123"/>
      <c r="D3" s="123"/>
      <c r="E3" s="123"/>
      <c r="F3" s="140"/>
      <c r="G3" s="125" t="s">
        <v>741</v>
      </c>
      <c r="H3" s="93"/>
      <c r="I3" s="123"/>
      <c r="J3" s="123"/>
      <c r="K3" s="123"/>
      <c r="L3" s="123"/>
      <c r="M3" s="123"/>
      <c r="N3" s="123"/>
      <c r="O3" s="140"/>
    </row>
    <row r="4" spans="1:15">
      <c r="A4" s="95"/>
      <c r="B4" s="123"/>
      <c r="C4" s="123"/>
      <c r="D4" s="123"/>
      <c r="E4" s="123"/>
      <c r="F4" s="97"/>
      <c r="G4" s="95"/>
      <c r="H4" s="96"/>
      <c r="I4" s="96"/>
      <c r="J4" s="96"/>
      <c r="K4" s="96"/>
      <c r="L4" s="96"/>
      <c r="M4" s="96"/>
      <c r="N4" s="96"/>
      <c r="O4" s="97"/>
    </row>
    <row r="5" spans="1:15">
      <c r="A5" s="116" t="s">
        <v>742</v>
      </c>
      <c r="B5" s="123" t="s">
        <v>743</v>
      </c>
      <c r="C5" s="123"/>
      <c r="D5" s="123"/>
      <c r="E5" s="123"/>
      <c r="F5" s="97"/>
      <c r="G5" s="95"/>
      <c r="H5" s="96" t="s">
        <v>744</v>
      </c>
      <c r="I5" s="96"/>
      <c r="J5" s="96"/>
      <c r="K5" s="96"/>
      <c r="L5" s="96"/>
      <c r="M5" s="96"/>
      <c r="N5" s="96"/>
      <c r="O5" s="97"/>
    </row>
    <row r="6" spans="1:15">
      <c r="A6" s="95"/>
      <c r="B6" s="114" t="s">
        <v>745</v>
      </c>
      <c r="C6" s="123"/>
      <c r="D6" s="123"/>
      <c r="E6" s="123"/>
      <c r="F6" s="97"/>
      <c r="G6" s="95" t="s">
        <v>746</v>
      </c>
      <c r="H6" s="96"/>
      <c r="I6" s="96"/>
      <c r="J6" s="96"/>
      <c r="K6" s="96"/>
      <c r="L6" s="96"/>
      <c r="M6" s="96"/>
      <c r="N6" s="96"/>
      <c r="O6" s="97"/>
    </row>
    <row r="7" spans="1:15">
      <c r="A7" s="95"/>
      <c r="B7" s="96"/>
      <c r="C7" s="123"/>
      <c r="D7" s="123"/>
      <c r="E7" s="123"/>
      <c r="F7" s="97"/>
      <c r="G7" s="95" t="s">
        <v>955</v>
      </c>
      <c r="H7" s="96"/>
      <c r="I7" s="96"/>
      <c r="J7" s="96"/>
      <c r="K7" s="96"/>
      <c r="L7" s="96"/>
      <c r="M7" s="96"/>
      <c r="N7" s="96"/>
      <c r="O7" s="97"/>
    </row>
    <row r="8" spans="1:15">
      <c r="A8" s="116" t="s">
        <v>956</v>
      </c>
      <c r="B8" s="1478" t="s">
        <v>957</v>
      </c>
      <c r="C8" s="123"/>
      <c r="D8" s="123"/>
      <c r="E8" s="123"/>
      <c r="F8" s="97"/>
      <c r="G8" s="95" t="s">
        <v>958</v>
      </c>
      <c r="H8" s="96"/>
      <c r="I8" s="96"/>
      <c r="J8" s="96"/>
      <c r="K8" s="96"/>
      <c r="L8" s="96"/>
      <c r="M8" s="96"/>
      <c r="N8" s="96"/>
      <c r="O8" s="97"/>
    </row>
    <row r="9" spans="1:15">
      <c r="A9" s="95"/>
      <c r="B9" s="114" t="s">
        <v>163</v>
      </c>
      <c r="C9" s="123"/>
      <c r="D9" s="123"/>
      <c r="E9" s="123"/>
      <c r="F9" s="97"/>
      <c r="G9" s="95"/>
      <c r="H9" s="96"/>
      <c r="I9" s="96"/>
      <c r="J9" s="96"/>
      <c r="K9" s="96"/>
      <c r="L9" s="96"/>
      <c r="M9" s="96"/>
      <c r="N9" s="96"/>
      <c r="O9" s="97"/>
    </row>
    <row r="10" spans="1:15">
      <c r="A10" s="95"/>
      <c r="B10" s="123"/>
      <c r="C10" s="123"/>
      <c r="D10" s="123"/>
      <c r="E10" s="123"/>
      <c r="F10" s="97"/>
      <c r="G10" s="95"/>
      <c r="H10" s="96" t="s">
        <v>164</v>
      </c>
      <c r="I10" s="96"/>
      <c r="J10" s="96"/>
      <c r="K10" s="96"/>
      <c r="L10" s="96"/>
      <c r="M10" s="96"/>
      <c r="N10" s="96"/>
      <c r="O10" s="97"/>
    </row>
    <row r="11" spans="1:15">
      <c r="A11" s="116" t="s">
        <v>165</v>
      </c>
      <c r="B11" s="123" t="s">
        <v>166</v>
      </c>
      <c r="C11" s="123"/>
      <c r="D11" s="123"/>
      <c r="E11" s="123"/>
      <c r="F11" s="97"/>
      <c r="G11" s="95" t="s">
        <v>167</v>
      </c>
      <c r="H11" s="96" t="s">
        <v>168</v>
      </c>
      <c r="I11" s="96"/>
      <c r="J11" s="96"/>
      <c r="K11" s="96"/>
      <c r="L11" s="96"/>
      <c r="M11" s="96"/>
      <c r="N11" s="96"/>
      <c r="O11" s="97"/>
    </row>
    <row r="12" spans="1:15">
      <c r="A12" s="95"/>
      <c r="B12" s="1478" t="s">
        <v>1118</v>
      </c>
      <c r="C12" s="123"/>
      <c r="D12" s="123"/>
      <c r="E12" s="123"/>
      <c r="F12" s="97"/>
      <c r="G12" s="95"/>
      <c r="H12" s="96"/>
      <c r="I12" s="96"/>
      <c r="J12" s="96"/>
      <c r="K12" s="96"/>
      <c r="L12" s="96"/>
      <c r="M12" s="96"/>
      <c r="N12" s="96"/>
      <c r="O12" s="97"/>
    </row>
    <row r="13" spans="1:15">
      <c r="A13" s="106"/>
      <c r="B13" s="141"/>
      <c r="C13" s="141"/>
      <c r="D13" s="141"/>
      <c r="E13" s="141"/>
      <c r="F13" s="110"/>
      <c r="G13" s="106"/>
      <c r="H13" s="107"/>
      <c r="I13" s="107"/>
      <c r="J13" s="107"/>
      <c r="K13" s="107"/>
      <c r="L13" s="107"/>
      <c r="M13" s="107"/>
      <c r="N13" s="107"/>
      <c r="O13" s="110"/>
    </row>
    <row r="14" spans="1:15">
      <c r="A14" s="95"/>
      <c r="B14" s="105"/>
      <c r="C14" s="123" t="s">
        <v>1119</v>
      </c>
      <c r="D14" s="142" t="s">
        <v>1120</v>
      </c>
      <c r="E14" s="142" t="s">
        <v>1121</v>
      </c>
      <c r="F14" s="140"/>
      <c r="G14" s="95"/>
      <c r="H14" s="104"/>
      <c r="I14" s="100"/>
      <c r="J14" s="104"/>
      <c r="K14" s="100"/>
      <c r="L14" s="104"/>
      <c r="M14" s="100"/>
      <c r="N14" s="96"/>
      <c r="O14" s="143"/>
    </row>
    <row r="15" spans="1:15">
      <c r="A15" s="116" t="s">
        <v>1122</v>
      </c>
      <c r="B15" s="105"/>
      <c r="C15" s="123" t="s">
        <v>1123</v>
      </c>
      <c r="D15" s="142" t="s">
        <v>1124</v>
      </c>
      <c r="E15" s="1185" t="s">
        <v>1125</v>
      </c>
      <c r="F15" s="1188" t="s">
        <v>1126</v>
      </c>
      <c r="G15" s="95"/>
      <c r="H15" s="504" t="s">
        <v>1127</v>
      </c>
      <c r="I15" s="504" t="s">
        <v>1128</v>
      </c>
      <c r="J15" s="504" t="s">
        <v>1129</v>
      </c>
      <c r="K15" s="504" t="s">
        <v>1130</v>
      </c>
      <c r="L15" s="504" t="s">
        <v>1131</v>
      </c>
      <c r="M15" s="504" t="s">
        <v>1132</v>
      </c>
      <c r="N15" s="103" t="s">
        <v>1133</v>
      </c>
      <c r="O15" s="425" t="s">
        <v>1122</v>
      </c>
    </row>
    <row r="16" spans="1:15">
      <c r="A16" s="116" t="s">
        <v>1134</v>
      </c>
      <c r="B16" s="115" t="s">
        <v>1135</v>
      </c>
      <c r="C16" s="123" t="s">
        <v>3417</v>
      </c>
      <c r="D16" s="142" t="s">
        <v>3418</v>
      </c>
      <c r="E16" s="115" t="s">
        <v>3419</v>
      </c>
      <c r="F16" s="489" t="s">
        <v>3420</v>
      </c>
      <c r="G16" s="95"/>
      <c r="H16" s="504" t="s">
        <v>3421</v>
      </c>
      <c r="I16" s="504" t="s">
        <v>3422</v>
      </c>
      <c r="J16" s="504" t="s">
        <v>3423</v>
      </c>
      <c r="K16" s="504" t="s">
        <v>3424</v>
      </c>
      <c r="L16" s="504" t="s">
        <v>3425</v>
      </c>
      <c r="M16" s="504" t="s">
        <v>3426</v>
      </c>
      <c r="N16" s="103" t="s">
        <v>3427</v>
      </c>
      <c r="O16" s="425" t="s">
        <v>1134</v>
      </c>
    </row>
    <row r="17" spans="1:15">
      <c r="A17" s="95"/>
      <c r="B17" s="115" t="s">
        <v>3281</v>
      </c>
      <c r="C17" s="123" t="s">
        <v>3282</v>
      </c>
      <c r="D17" s="142" t="s">
        <v>3428</v>
      </c>
      <c r="E17" s="115" t="s">
        <v>3284</v>
      </c>
      <c r="F17" s="489" t="s">
        <v>3429</v>
      </c>
      <c r="G17" s="95"/>
      <c r="H17" s="504" t="s">
        <v>3430</v>
      </c>
      <c r="I17" s="504" t="s">
        <v>3431</v>
      </c>
      <c r="J17" s="504" t="s">
        <v>3432</v>
      </c>
      <c r="K17" s="504" t="s">
        <v>3433</v>
      </c>
      <c r="L17" s="504" t="s">
        <v>3434</v>
      </c>
      <c r="M17" s="504" t="s">
        <v>3435</v>
      </c>
      <c r="N17" s="103" t="s">
        <v>3436</v>
      </c>
      <c r="O17" s="143"/>
    </row>
    <row r="18" spans="1:15">
      <c r="A18" s="95"/>
      <c r="B18" s="1545"/>
      <c r="C18" s="96"/>
      <c r="D18" s="142" t="s">
        <v>3283</v>
      </c>
      <c r="E18" s="109"/>
      <c r="F18" s="97"/>
      <c r="G18" s="95"/>
      <c r="H18" s="104"/>
      <c r="I18" s="104"/>
      <c r="J18" s="104"/>
      <c r="K18" s="104"/>
      <c r="L18" s="104"/>
      <c r="M18" s="104"/>
      <c r="N18" s="96"/>
      <c r="O18" s="143"/>
    </row>
    <row r="19" spans="1:15">
      <c r="A19" s="424" t="s">
        <v>3437</v>
      </c>
      <c r="B19" s="1959"/>
      <c r="C19" s="1712"/>
      <c r="D19" s="146"/>
      <c r="E19" s="147"/>
      <c r="F19" s="148"/>
      <c r="G19" s="149"/>
      <c r="H19" s="150"/>
      <c r="I19" s="150"/>
      <c r="J19" s="150"/>
      <c r="K19" s="150"/>
      <c r="L19" s="150"/>
      <c r="M19" s="150"/>
      <c r="N19" s="151">
        <f t="shared" ref="N19:N43" si="0">SUM(F19:M19)</f>
        <v>0</v>
      </c>
      <c r="O19" s="701" t="s">
        <v>3437</v>
      </c>
    </row>
    <row r="20" spans="1:15">
      <c r="A20" s="116" t="s">
        <v>3438</v>
      </c>
      <c r="B20" s="2217" t="s">
        <v>0</v>
      </c>
      <c r="C20" s="2090"/>
      <c r="D20" s="156"/>
      <c r="E20" s="157"/>
      <c r="F20" s="158"/>
      <c r="G20" s="159"/>
      <c r="H20" s="160"/>
      <c r="I20" s="160"/>
      <c r="J20" s="160"/>
      <c r="K20" s="160"/>
      <c r="L20" s="160"/>
      <c r="M20" s="160"/>
      <c r="N20" s="161">
        <f t="shared" si="0"/>
        <v>0</v>
      </c>
      <c r="O20" s="425" t="s">
        <v>3438</v>
      </c>
    </row>
    <row r="21" spans="1:15">
      <c r="A21" s="116" t="s">
        <v>3439</v>
      </c>
      <c r="B21" s="2154"/>
      <c r="C21" s="2091"/>
      <c r="D21" s="156"/>
      <c r="E21" s="157"/>
      <c r="F21" s="158"/>
      <c r="G21" s="159"/>
      <c r="H21" s="160"/>
      <c r="I21" s="160"/>
      <c r="J21" s="160"/>
      <c r="K21" s="160"/>
      <c r="L21" s="160"/>
      <c r="M21" s="160"/>
      <c r="N21" s="161">
        <f t="shared" si="0"/>
        <v>0</v>
      </c>
      <c r="O21" s="425" t="s">
        <v>3439</v>
      </c>
    </row>
    <row r="22" spans="1:15">
      <c r="A22" s="116" t="s">
        <v>3440</v>
      </c>
      <c r="B22" s="2155" t="s">
        <v>4446</v>
      </c>
      <c r="C22" s="2551" t="s">
        <v>4070</v>
      </c>
      <c r="D22" s="156"/>
      <c r="E22" s="157"/>
      <c r="F22" s="158"/>
      <c r="G22" s="159"/>
      <c r="H22" s="160"/>
      <c r="I22" s="160"/>
      <c r="J22" s="160"/>
      <c r="K22" s="160"/>
      <c r="L22" s="160"/>
      <c r="M22" s="160"/>
      <c r="N22" s="161">
        <f t="shared" si="0"/>
        <v>0</v>
      </c>
      <c r="O22" s="425" t="s">
        <v>3440</v>
      </c>
    </row>
    <row r="23" spans="1:15">
      <c r="A23" s="116" t="s">
        <v>3441</v>
      </c>
      <c r="B23" s="2155" t="s">
        <v>4228</v>
      </c>
      <c r="C23" s="2551"/>
      <c r="D23" s="156"/>
      <c r="E23" s="157"/>
      <c r="F23" s="158"/>
      <c r="G23" s="159"/>
      <c r="H23" s="160"/>
      <c r="I23" s="160"/>
      <c r="J23" s="160"/>
      <c r="K23" s="160"/>
      <c r="L23" s="160"/>
      <c r="M23" s="160"/>
      <c r="N23" s="161">
        <f t="shared" si="0"/>
        <v>0</v>
      </c>
      <c r="O23" s="425" t="s">
        <v>3441</v>
      </c>
    </row>
    <row r="24" spans="1:15">
      <c r="A24" s="116" t="s">
        <v>3442</v>
      </c>
      <c r="B24" s="2155" t="s">
        <v>4069</v>
      </c>
      <c r="C24" s="2551"/>
      <c r="D24" s="156"/>
      <c r="E24" s="157"/>
      <c r="F24" s="158"/>
      <c r="G24" s="159"/>
      <c r="H24" s="160"/>
      <c r="I24" s="160"/>
      <c r="J24" s="160"/>
      <c r="K24" s="160"/>
      <c r="L24" s="160"/>
      <c r="M24" s="160"/>
      <c r="N24" s="161">
        <f t="shared" si="0"/>
        <v>0</v>
      </c>
      <c r="O24" s="425" t="s">
        <v>3442</v>
      </c>
    </row>
    <row r="25" spans="1:15">
      <c r="A25" s="116" t="s">
        <v>3443</v>
      </c>
      <c r="B25" s="2156"/>
      <c r="C25" s="1668"/>
      <c r="D25" s="156"/>
      <c r="E25" s="157"/>
      <c r="F25" s="158"/>
      <c r="G25" s="159"/>
      <c r="H25" s="160"/>
      <c r="I25" s="160"/>
      <c r="J25" s="160"/>
      <c r="K25" s="160"/>
      <c r="L25" s="160"/>
      <c r="M25" s="160"/>
      <c r="N25" s="161">
        <f t="shared" si="0"/>
        <v>0</v>
      </c>
      <c r="O25" s="425" t="s">
        <v>3443</v>
      </c>
    </row>
    <row r="26" spans="1:15">
      <c r="A26" s="116" t="s">
        <v>3444</v>
      </c>
      <c r="B26" s="2156"/>
      <c r="C26" s="1548"/>
      <c r="D26" s="156"/>
      <c r="E26" s="157"/>
      <c r="F26" s="158"/>
      <c r="G26" s="159"/>
      <c r="H26" s="160"/>
      <c r="I26" s="160"/>
      <c r="J26" s="160"/>
      <c r="K26" s="160"/>
      <c r="L26" s="160"/>
      <c r="M26" s="160"/>
      <c r="N26" s="161">
        <f t="shared" si="0"/>
        <v>0</v>
      </c>
      <c r="O26" s="425" t="s">
        <v>3444</v>
      </c>
    </row>
    <row r="27" spans="1:15">
      <c r="A27" s="116" t="s">
        <v>3445</v>
      </c>
      <c r="B27" s="2156"/>
      <c r="D27" s="156"/>
      <c r="E27" s="157"/>
      <c r="F27" s="158"/>
      <c r="G27" s="159"/>
      <c r="H27" s="160"/>
      <c r="I27" s="160"/>
      <c r="J27" s="160"/>
      <c r="K27" s="160"/>
      <c r="L27" s="160"/>
      <c r="M27" s="160"/>
      <c r="N27" s="161">
        <f t="shared" si="0"/>
        <v>0</v>
      </c>
      <c r="O27" s="425" t="s">
        <v>3445</v>
      </c>
    </row>
    <row r="28" spans="1:15">
      <c r="A28" s="116" t="s">
        <v>3446</v>
      </c>
      <c r="B28" s="2156"/>
      <c r="D28" s="156"/>
      <c r="E28" s="157"/>
      <c r="F28" s="158"/>
      <c r="G28" s="159"/>
      <c r="H28" s="160"/>
      <c r="I28" s="160"/>
      <c r="J28" s="160"/>
      <c r="K28" s="160"/>
      <c r="L28" s="160"/>
      <c r="M28" s="160"/>
      <c r="N28" s="161">
        <f t="shared" si="0"/>
        <v>0</v>
      </c>
      <c r="O28" s="425" t="s">
        <v>3446</v>
      </c>
    </row>
    <row r="29" spans="1:15">
      <c r="A29" s="116" t="s">
        <v>3447</v>
      </c>
      <c r="B29" s="2156"/>
      <c r="C29" s="1548"/>
      <c r="D29" s="156"/>
      <c r="E29" s="157"/>
      <c r="F29" s="158"/>
      <c r="G29" s="159"/>
      <c r="H29" s="160"/>
      <c r="I29" s="160"/>
      <c r="J29" s="160"/>
      <c r="K29" s="160"/>
      <c r="L29" s="160"/>
      <c r="M29" s="160"/>
      <c r="N29" s="161">
        <f t="shared" si="0"/>
        <v>0</v>
      </c>
      <c r="O29" s="425" t="s">
        <v>3447</v>
      </c>
    </row>
    <row r="30" spans="1:15">
      <c r="A30" s="116" t="s">
        <v>3448</v>
      </c>
      <c r="B30" s="2157"/>
      <c r="C30" s="1548"/>
      <c r="D30" s="156"/>
      <c r="E30" s="157"/>
      <c r="F30" s="158"/>
      <c r="G30" s="159"/>
      <c r="H30" s="160"/>
      <c r="I30" s="160"/>
      <c r="J30" s="160"/>
      <c r="K30" s="160"/>
      <c r="L30" s="160"/>
      <c r="M30" s="160"/>
      <c r="N30" s="161">
        <f t="shared" si="0"/>
        <v>0</v>
      </c>
      <c r="O30" s="425" t="s">
        <v>3448</v>
      </c>
    </row>
    <row r="31" spans="1:15">
      <c r="A31" s="116" t="s">
        <v>3449</v>
      </c>
      <c r="B31" s="2158" t="s">
        <v>3755</v>
      </c>
      <c r="C31" s="1548"/>
      <c r="D31" s="156"/>
      <c r="E31" s="157"/>
      <c r="F31" s="158"/>
      <c r="G31" s="159"/>
      <c r="H31" s="160"/>
      <c r="I31" s="160"/>
      <c r="J31" s="160"/>
      <c r="K31" s="160"/>
      <c r="L31" s="160"/>
      <c r="M31" s="160"/>
      <c r="N31" s="161">
        <f t="shared" si="0"/>
        <v>0</v>
      </c>
      <c r="O31" s="425" t="s">
        <v>3449</v>
      </c>
    </row>
    <row r="32" spans="1:15">
      <c r="A32" s="116" t="s">
        <v>3450</v>
      </c>
      <c r="B32" s="2156" t="s">
        <v>4446</v>
      </c>
      <c r="C32" s="1563" t="s">
        <v>4071</v>
      </c>
      <c r="D32" s="156"/>
      <c r="E32" s="157"/>
      <c r="F32" s="158"/>
      <c r="G32" s="159"/>
      <c r="H32" s="160"/>
      <c r="I32" s="160"/>
      <c r="J32" s="160"/>
      <c r="K32" s="160"/>
      <c r="L32" s="160"/>
      <c r="M32" s="160"/>
      <c r="N32" s="161">
        <f t="shared" si="0"/>
        <v>0</v>
      </c>
      <c r="O32" s="425" t="s">
        <v>3450</v>
      </c>
    </row>
    <row r="33" spans="1:15">
      <c r="A33" s="116" t="s">
        <v>3451</v>
      </c>
      <c r="B33" s="2156" t="s">
        <v>4169</v>
      </c>
      <c r="C33" s="1563" t="s">
        <v>4090</v>
      </c>
      <c r="D33" s="156"/>
      <c r="E33" s="157"/>
      <c r="F33" s="158"/>
      <c r="G33" s="159"/>
      <c r="H33" s="160"/>
      <c r="I33" s="160"/>
      <c r="J33" s="160"/>
      <c r="K33" s="160"/>
      <c r="L33" s="160"/>
      <c r="M33" s="160"/>
      <c r="N33" s="161">
        <f t="shared" si="0"/>
        <v>0</v>
      </c>
      <c r="O33" s="425" t="s">
        <v>3451</v>
      </c>
    </row>
    <row r="34" spans="1:15">
      <c r="A34" s="116" t="s">
        <v>3452</v>
      </c>
      <c r="B34" s="2156" t="s">
        <v>4228</v>
      </c>
      <c r="C34" s="1563" t="s">
        <v>4091</v>
      </c>
      <c r="D34" s="156"/>
      <c r="E34" s="157"/>
      <c r="F34" s="158"/>
      <c r="G34" s="159"/>
      <c r="H34" s="160"/>
      <c r="I34" s="160"/>
      <c r="J34" s="160"/>
      <c r="K34" s="160"/>
      <c r="L34" s="160"/>
      <c r="M34" s="160"/>
      <c r="N34" s="161">
        <f t="shared" si="0"/>
        <v>0</v>
      </c>
      <c r="O34" s="425" t="s">
        <v>3452</v>
      </c>
    </row>
    <row r="35" spans="1:15" ht="30">
      <c r="A35" s="116" t="s">
        <v>3453</v>
      </c>
      <c r="B35" s="2156" t="s">
        <v>4229</v>
      </c>
      <c r="C35" s="2435" t="s">
        <v>4448</v>
      </c>
      <c r="D35" s="156"/>
      <c r="E35" s="157"/>
      <c r="F35" s="158"/>
      <c r="G35" s="159"/>
      <c r="H35" s="160"/>
      <c r="I35" s="160"/>
      <c r="J35" s="160"/>
      <c r="K35" s="160"/>
      <c r="L35" s="160"/>
      <c r="M35" s="160"/>
      <c r="N35" s="161">
        <f t="shared" si="0"/>
        <v>0</v>
      </c>
      <c r="O35" s="425" t="s">
        <v>3453</v>
      </c>
    </row>
    <row r="36" spans="1:15">
      <c r="A36" s="116" t="s">
        <v>3454</v>
      </c>
      <c r="B36" s="2156" t="s">
        <v>4135</v>
      </c>
      <c r="C36" s="2205" t="s">
        <v>4136</v>
      </c>
      <c r="D36" s="156"/>
      <c r="E36" s="157"/>
      <c r="F36" s="158"/>
      <c r="G36" s="159"/>
      <c r="H36" s="160"/>
      <c r="I36" s="160"/>
      <c r="J36" s="160"/>
      <c r="K36" s="160"/>
      <c r="L36" s="160"/>
      <c r="M36" s="160"/>
      <c r="N36" s="161">
        <f t="shared" si="0"/>
        <v>0</v>
      </c>
      <c r="O36" s="425" t="s">
        <v>3454</v>
      </c>
    </row>
    <row r="37" spans="1:15">
      <c r="A37" s="116" t="s">
        <v>3455</v>
      </c>
      <c r="B37" s="2156" t="s">
        <v>4170</v>
      </c>
      <c r="C37" s="1548" t="s">
        <v>4136</v>
      </c>
      <c r="D37" s="156"/>
      <c r="E37" s="157"/>
      <c r="F37" s="158"/>
      <c r="G37" s="159"/>
      <c r="H37" s="160"/>
      <c r="I37" s="160"/>
      <c r="J37" s="160"/>
      <c r="K37" s="160"/>
      <c r="L37" s="160"/>
      <c r="M37" s="160"/>
      <c r="N37" s="161">
        <f t="shared" si="0"/>
        <v>0</v>
      </c>
      <c r="O37" s="425" t="s">
        <v>3455</v>
      </c>
    </row>
    <row r="38" spans="1:15">
      <c r="A38" s="116" t="s">
        <v>3456</v>
      </c>
      <c r="B38" s="2156" t="s">
        <v>4449</v>
      </c>
      <c r="C38" s="1548" t="s">
        <v>4450</v>
      </c>
      <c r="D38" s="156"/>
      <c r="E38" s="157"/>
      <c r="F38" s="158"/>
      <c r="G38" s="159"/>
      <c r="H38" s="160"/>
      <c r="I38" s="160"/>
      <c r="J38" s="160"/>
      <c r="K38" s="160"/>
      <c r="L38" s="160"/>
      <c r="M38" s="160"/>
      <c r="N38" s="161">
        <f t="shared" si="0"/>
        <v>0</v>
      </c>
      <c r="O38" s="425" t="s">
        <v>3456</v>
      </c>
    </row>
    <row r="39" spans="1:15">
      <c r="A39" s="116" t="s">
        <v>3457</v>
      </c>
      <c r="B39" s="2156" t="s">
        <v>4452</v>
      </c>
      <c r="C39" s="1548" t="s">
        <v>4453</v>
      </c>
      <c r="D39" s="156"/>
      <c r="E39" s="157"/>
      <c r="F39" s="158"/>
      <c r="G39" s="159"/>
      <c r="H39" s="160"/>
      <c r="I39" s="160"/>
      <c r="J39" s="160"/>
      <c r="K39" s="160"/>
      <c r="L39" s="160"/>
      <c r="M39" s="160"/>
      <c r="N39" s="161">
        <f t="shared" si="0"/>
        <v>0</v>
      </c>
      <c r="O39" s="425" t="s">
        <v>3457</v>
      </c>
    </row>
    <row r="40" spans="1:15">
      <c r="A40" s="116" t="s">
        <v>3458</v>
      </c>
      <c r="B40" s="2156" t="s">
        <v>4193</v>
      </c>
      <c r="C40" s="1548" t="s">
        <v>4072</v>
      </c>
      <c r="D40" s="156"/>
      <c r="E40" s="157"/>
      <c r="F40" s="158"/>
      <c r="G40" s="159"/>
      <c r="H40" s="160"/>
      <c r="I40" s="160"/>
      <c r="J40" s="160"/>
      <c r="K40" s="160"/>
      <c r="L40" s="160"/>
      <c r="M40" s="160"/>
      <c r="N40" s="161">
        <f t="shared" si="0"/>
        <v>0</v>
      </c>
      <c r="O40" s="425" t="s">
        <v>3458</v>
      </c>
    </row>
    <row r="41" spans="1:15">
      <c r="A41" s="116" t="s">
        <v>3459</v>
      </c>
      <c r="B41" s="2156" t="s">
        <v>4451</v>
      </c>
      <c r="C41" s="1548" t="s">
        <v>4072</v>
      </c>
      <c r="D41" s="156"/>
      <c r="E41" s="157"/>
      <c r="F41" s="158"/>
      <c r="G41" s="159"/>
      <c r="H41" s="160"/>
      <c r="I41" s="160"/>
      <c r="J41" s="160"/>
      <c r="K41" s="160"/>
      <c r="L41" s="160"/>
      <c r="M41" s="160"/>
      <c r="N41" s="161">
        <f t="shared" si="0"/>
        <v>0</v>
      </c>
      <c r="O41" s="425" t="s">
        <v>3459</v>
      </c>
    </row>
    <row r="42" spans="1:15">
      <c r="A42" s="116" t="s">
        <v>3460</v>
      </c>
      <c r="B42" s="2156" t="s">
        <v>4447</v>
      </c>
      <c r="C42" t="s">
        <v>4126</v>
      </c>
      <c r="D42" s="156"/>
      <c r="E42" s="157"/>
      <c r="F42" s="158"/>
      <c r="G42" s="159"/>
      <c r="H42" s="160"/>
      <c r="I42" s="160"/>
      <c r="J42" s="160"/>
      <c r="K42" s="160"/>
      <c r="L42" s="160"/>
      <c r="M42" s="160"/>
      <c r="N42" s="161">
        <f t="shared" si="0"/>
        <v>0</v>
      </c>
      <c r="O42" s="425" t="s">
        <v>3460</v>
      </c>
    </row>
    <row r="43" spans="1:15">
      <c r="A43" s="426" t="s">
        <v>3461</v>
      </c>
      <c r="B43" s="2092"/>
      <c r="C43" s="259"/>
      <c r="D43" s="163"/>
      <c r="E43" s="164"/>
      <c r="F43" s="165"/>
      <c r="G43" s="166"/>
      <c r="H43" s="167"/>
      <c r="I43" s="167"/>
      <c r="J43" s="167"/>
      <c r="K43" s="167"/>
      <c r="L43" s="167"/>
      <c r="M43" s="167"/>
      <c r="N43" s="168">
        <f t="shared" si="0"/>
        <v>0</v>
      </c>
      <c r="O43" s="429" t="s">
        <v>3461</v>
      </c>
    </row>
    <row r="44" spans="1:15">
      <c r="A44" s="95" t="s">
        <v>3462</v>
      </c>
      <c r="B44" s="96"/>
      <c r="C44" s="96"/>
      <c r="D44" s="96"/>
      <c r="E44" s="96"/>
      <c r="F44" s="97"/>
      <c r="G44" s="95"/>
      <c r="H44" s="96" t="s">
        <v>3463</v>
      </c>
      <c r="I44" s="96"/>
      <c r="J44" s="96"/>
      <c r="K44" s="96"/>
      <c r="L44" s="96"/>
      <c r="M44" s="96"/>
      <c r="N44" s="96"/>
      <c r="O44" s="97"/>
    </row>
    <row r="45" spans="1:15">
      <c r="A45" s="95"/>
      <c r="B45" s="96"/>
      <c r="C45" s="96"/>
      <c r="D45" s="96"/>
      <c r="E45" s="96"/>
      <c r="F45" s="97"/>
      <c r="G45" s="95"/>
      <c r="H45" s="96"/>
      <c r="I45" s="96"/>
      <c r="J45" s="96"/>
      <c r="K45" s="96"/>
      <c r="L45" s="96"/>
      <c r="M45" s="96"/>
      <c r="N45" s="96"/>
      <c r="O45" s="97"/>
    </row>
    <row r="46" spans="1:15">
      <c r="A46" s="1546"/>
      <c r="B46" s="1547"/>
      <c r="C46" s="1548"/>
      <c r="D46" s="96"/>
      <c r="E46" s="96"/>
      <c r="F46" s="97"/>
      <c r="G46" s="95"/>
      <c r="H46" s="96"/>
      <c r="I46" s="96"/>
      <c r="J46" s="96"/>
      <c r="K46" s="96"/>
      <c r="L46" s="96"/>
      <c r="M46" s="96"/>
      <c r="N46" s="96"/>
      <c r="O46" s="97"/>
    </row>
    <row r="47" spans="1:15">
      <c r="A47" s="1549"/>
      <c r="B47" s="1550"/>
      <c r="C47" s="1548"/>
      <c r="D47" s="96"/>
      <c r="E47" s="96"/>
      <c r="F47" s="97"/>
      <c r="G47" s="95"/>
      <c r="H47" s="96"/>
      <c r="I47" s="96"/>
      <c r="J47" s="96"/>
      <c r="K47" s="96"/>
      <c r="L47" s="96"/>
      <c r="M47" s="96"/>
      <c r="N47" s="96"/>
      <c r="O47" s="97"/>
    </row>
    <row r="48" spans="1:15">
      <c r="A48" s="1549"/>
      <c r="B48" s="1551"/>
      <c r="C48" s="1548"/>
      <c r="D48" s="96"/>
      <c r="E48" s="96"/>
      <c r="F48" s="97"/>
      <c r="G48" s="95"/>
      <c r="H48" s="96"/>
      <c r="I48" s="96"/>
      <c r="J48" s="96"/>
      <c r="K48" s="96"/>
      <c r="L48" s="96"/>
      <c r="M48" s="96"/>
      <c r="N48" s="96"/>
      <c r="O48" s="97"/>
    </row>
    <row r="49" spans="1:15">
      <c r="A49" s="1546"/>
      <c r="B49" s="1548"/>
      <c r="C49" s="1548"/>
      <c r="D49" s="96"/>
      <c r="E49" s="96"/>
      <c r="F49" s="97"/>
      <c r="G49" s="95"/>
      <c r="H49" s="96"/>
      <c r="I49" s="96"/>
      <c r="J49" s="96"/>
      <c r="K49" s="96"/>
      <c r="L49" s="96"/>
      <c r="M49" s="96"/>
      <c r="N49" s="96"/>
      <c r="O49" s="97"/>
    </row>
    <row r="50" spans="1:15">
      <c r="A50" s="95"/>
      <c r="B50" s="96"/>
      <c r="C50" s="96"/>
      <c r="D50" s="96"/>
      <c r="E50" s="96"/>
      <c r="F50" s="97"/>
      <c r="G50" s="95"/>
      <c r="H50" s="96"/>
      <c r="I50" s="96"/>
      <c r="J50" s="96"/>
      <c r="K50" s="96"/>
      <c r="L50" s="96"/>
      <c r="M50" s="96"/>
      <c r="N50" s="96"/>
      <c r="O50" s="97"/>
    </row>
    <row r="51" spans="1:15">
      <c r="A51" s="95"/>
      <c r="B51" s="96"/>
      <c r="C51" s="96"/>
      <c r="D51" s="96"/>
      <c r="E51" s="96"/>
      <c r="F51" s="97"/>
      <c r="G51" s="95"/>
      <c r="H51" s="96"/>
      <c r="I51" s="96"/>
      <c r="J51" s="96"/>
      <c r="K51" s="96"/>
      <c r="L51" s="96"/>
      <c r="M51" s="96"/>
      <c r="N51" s="96"/>
      <c r="O51" s="97"/>
    </row>
    <row r="52" spans="1:15">
      <c r="A52" s="95"/>
      <c r="B52" s="96"/>
      <c r="C52" s="96"/>
      <c r="D52" s="96"/>
      <c r="E52" s="96"/>
      <c r="F52" s="97"/>
      <c r="G52" s="95"/>
      <c r="H52" s="96"/>
      <c r="I52" s="96"/>
      <c r="J52" s="96"/>
      <c r="K52" s="96"/>
      <c r="L52" s="96"/>
      <c r="M52" s="96"/>
      <c r="N52" s="96"/>
      <c r="O52" s="97"/>
    </row>
    <row r="53" spans="1:15">
      <c r="A53" s="95"/>
      <c r="B53" s="96"/>
      <c r="C53" s="96"/>
      <c r="D53" s="96"/>
      <c r="E53" s="96"/>
      <c r="F53" s="97"/>
      <c r="G53" s="95"/>
      <c r="H53" s="96"/>
      <c r="I53" s="96"/>
      <c r="J53" s="96"/>
      <c r="K53" s="96"/>
      <c r="L53" s="96"/>
      <c r="M53" s="96"/>
      <c r="N53" s="96"/>
      <c r="O53" s="97"/>
    </row>
    <row r="54" spans="1:15">
      <c r="A54" s="95"/>
      <c r="B54" s="96"/>
      <c r="C54" s="96"/>
      <c r="D54" s="96"/>
      <c r="E54" s="96"/>
      <c r="F54" s="97"/>
      <c r="G54" s="95"/>
      <c r="H54" s="96"/>
      <c r="I54" s="96"/>
      <c r="J54" s="96"/>
      <c r="K54" s="96"/>
      <c r="L54" s="96"/>
      <c r="M54" s="96"/>
      <c r="N54" s="96"/>
      <c r="O54" s="97"/>
    </row>
    <row r="55" spans="1:15" ht="15.75" thickBot="1">
      <c r="A55" s="170"/>
      <c r="B55" s="119"/>
      <c r="C55" s="119"/>
      <c r="D55" s="119"/>
      <c r="E55" s="119"/>
      <c r="F55" s="122"/>
      <c r="G55" s="170"/>
      <c r="H55" s="119"/>
      <c r="I55" s="119"/>
      <c r="J55" s="119"/>
      <c r="K55" s="119"/>
      <c r="L55" s="119"/>
      <c r="M55" s="119"/>
      <c r="N55" s="119"/>
      <c r="O55" s="122"/>
    </row>
    <row r="56" spans="1:15">
      <c r="A56" s="96" t="s">
        <v>3464</v>
      </c>
      <c r="B56" s="96"/>
      <c r="C56" s="96"/>
      <c r="D56" s="96"/>
      <c r="E56" s="96"/>
      <c r="F56" s="96"/>
      <c r="G56" s="96"/>
      <c r="H56" s="96"/>
      <c r="I56" s="96"/>
      <c r="J56" s="96"/>
      <c r="K56" s="96"/>
      <c r="L56" s="96"/>
      <c r="M56" s="96"/>
      <c r="N56" s="465" t="s">
        <v>3464</v>
      </c>
      <c r="O56" s="96"/>
    </row>
    <row r="57" spans="1:15">
      <c r="A57" s="123" t="s">
        <v>3465</v>
      </c>
      <c r="B57" s="123"/>
      <c r="C57" s="123"/>
      <c r="D57" s="123"/>
      <c r="E57" s="123"/>
      <c r="F57" s="123"/>
      <c r="G57" s="123" t="s">
        <v>3466</v>
      </c>
      <c r="H57" s="123"/>
      <c r="I57" s="123"/>
      <c r="J57" s="123"/>
      <c r="K57" s="123"/>
      <c r="L57" s="123"/>
      <c r="M57" s="123"/>
      <c r="N57" s="123"/>
      <c r="O57" s="123"/>
    </row>
    <row r="58" spans="1:15">
      <c r="A58" s="123"/>
      <c r="B58" s="123"/>
      <c r="C58" s="123"/>
      <c r="D58" s="123"/>
      <c r="E58" s="123"/>
      <c r="F58" s="123"/>
      <c r="G58" s="123"/>
      <c r="H58" s="123"/>
      <c r="I58" s="123"/>
      <c r="J58" s="123"/>
      <c r="K58" s="123"/>
      <c r="L58" s="123"/>
      <c r="M58" s="123"/>
      <c r="N58" s="123"/>
      <c r="O58" s="123"/>
    </row>
    <row r="59" spans="1:15">
      <c r="A59" s="123"/>
      <c r="B59" s="123"/>
      <c r="C59" s="123"/>
      <c r="D59" s="123"/>
      <c r="E59" s="123"/>
      <c r="F59" s="123"/>
      <c r="G59" s="123"/>
      <c r="H59" s="123"/>
      <c r="I59" s="123"/>
      <c r="J59" s="123"/>
      <c r="K59" s="123"/>
      <c r="L59" s="123"/>
      <c r="M59" s="123"/>
      <c r="N59" s="123"/>
      <c r="O59" s="123"/>
    </row>
    <row r="60" spans="1:15">
      <c r="A60" s="123"/>
      <c r="B60" s="123"/>
      <c r="C60" s="123"/>
      <c r="D60" s="123"/>
      <c r="E60" s="123"/>
      <c r="F60" s="123"/>
      <c r="G60" s="123"/>
      <c r="H60" s="123"/>
      <c r="I60" s="123"/>
      <c r="J60" s="123"/>
      <c r="K60" s="123"/>
      <c r="L60" s="123"/>
      <c r="M60" s="123"/>
      <c r="N60" s="123"/>
      <c r="O60" s="123"/>
    </row>
    <row r="61" spans="1:15">
      <c r="A61" s="123"/>
      <c r="B61" s="123"/>
      <c r="C61" s="123"/>
      <c r="D61" s="123"/>
      <c r="E61" s="123"/>
      <c r="F61" s="123"/>
      <c r="G61" s="123"/>
      <c r="H61" s="123"/>
      <c r="I61" s="123"/>
      <c r="J61" s="123"/>
      <c r="K61" s="123"/>
      <c r="L61" s="123"/>
      <c r="M61" s="123"/>
      <c r="N61" s="123"/>
      <c r="O61" s="123"/>
    </row>
  </sheetData>
  <customSheetViews>
    <customSheetView guid="{2AF3F5E9-4F61-4561-B177-4F48CBC3D886}" scale="87" colorId="22">
      <selection activeCell="B36" sqref="B36"/>
      <colBreaks count="1" manualBreakCount="1">
        <brk id="6" max="1048575" man="1"/>
      </colBreaks>
      <pageMargins left="0.25" right="0.25" top="0.3" bottom="0.3" header="0" footer="0"/>
      <printOptions horizontalCentered="1" verticalCentered="1"/>
      <pageSetup scale="71" orientation="portrait" r:id="rId1"/>
      <headerFooter alignWithMargins="0"/>
    </customSheetView>
    <customSheetView guid="{D7BBBF77-F838-4AB2-B5F9-DD407B90DD55}" scale="87" colorId="22">
      <selection activeCell="B36" sqref="B36"/>
      <colBreaks count="1" manualBreakCount="1">
        <brk id="6" max="1048575" man="1"/>
      </colBreaks>
      <pageMargins left="0.25" right="0.25" top="0.3" bottom="0.3" header="0" footer="0"/>
      <printOptions horizontalCentered="1" verticalCentered="1"/>
      <pageSetup scale="71" orientation="portrait" r:id="rId2"/>
      <headerFooter alignWithMargins="0"/>
    </customSheetView>
    <customSheetView guid="{4C413893-8AAD-4C6B-9F27-B589EDCD884E}" scale="87" colorId="22" showPageBreaks="1" fitToPage="1" printArea="1">
      <selection activeCell="F23" sqref="F23"/>
      <colBreaks count="1" manualBreakCount="1">
        <brk id="6" max="1048575" man="1"/>
      </colBreaks>
      <pageMargins left="0.25" right="0.25" top="0.3" bottom="0.3" header="0" footer="0"/>
      <printOptions horizontalCentered="1" verticalCentered="1"/>
      <pageSetup scale="71" orientation="portrait" r:id="rId3"/>
      <headerFooter alignWithMargins="0"/>
    </customSheetView>
    <customSheetView guid="{A5549170-DBF5-42F1-9039-D999624B11D4}" scale="87" colorId="22" showPageBreaks="1">
      <selection activeCell="F23" sqref="F23"/>
      <colBreaks count="1" manualBreakCount="1">
        <brk id="6" max="1048575" man="1"/>
      </colBreaks>
      <pageMargins left="0.25" right="0.25" top="0.3" bottom="0.3" header="0" footer="0"/>
      <printOptions horizontalCentered="1" verticalCentered="1"/>
      <pageSetup scale="74" fitToWidth="2" orientation="portrait" r:id="rId4"/>
      <headerFooter alignWithMargins="0"/>
    </customSheetView>
    <customSheetView guid="{A483E518-C1FA-4CA5-BC5D-12DF2516F4BA}" scale="87" colorId="22" showPageBreaks="1" printArea="1">
      <selection activeCell="C37" sqref="C37"/>
      <colBreaks count="1" manualBreakCount="1">
        <brk id="6" max="1048575" man="1"/>
      </colBreaks>
      <pageMargins left="0.25" right="0.25" top="0.3" bottom="0.3" header="0" footer="0"/>
      <printOptions horizontalCentered="1" verticalCentered="1"/>
      <pageSetup scale="71" orientation="portrait" r:id="rId5"/>
      <headerFooter alignWithMargins="0"/>
    </customSheetView>
    <customSheetView guid="{7F4D4B31-14C7-431F-8554-797D686306A3}" scale="87" colorId="22" showPageBreaks="1" printArea="1">
      <selection activeCell="C37" sqref="C37"/>
      <colBreaks count="1" manualBreakCount="1">
        <brk id="6" max="1048575" man="1"/>
      </colBreaks>
      <pageMargins left="0.25" right="0.25" top="0.3" bottom="0.3" header="0" footer="0"/>
      <printOptions horizontalCentered="1" verticalCentered="1"/>
      <pageSetup scale="71" orientation="portrait" r:id="rId6"/>
      <headerFooter alignWithMargins="0"/>
    </customSheetView>
  </customSheetViews>
  <mergeCells count="1">
    <mergeCell ref="C22:C24"/>
  </mergeCells>
  <phoneticPr fontId="83" type="noConversion"/>
  <printOptions horizontalCentered="1" verticalCentered="1"/>
  <pageMargins left="0.25" right="0.25" top="0.3" bottom="0.3" header="0" footer="0"/>
  <pageSetup scale="71" orientation="portrait" r:id="rId7"/>
  <headerFooter alignWithMargins="0"/>
  <colBreaks count="1" manualBreakCount="1">
    <brk id="6" max="1048575" man="1"/>
  </colBreaks>
  <customProperties>
    <customPr name="_pios_id" r:id="rId8"/>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192</vt:i4>
      </vt:variant>
    </vt:vector>
  </HeadingPairs>
  <TitlesOfParts>
    <vt:vector size="277" baseType="lpstr">
      <vt:lpstr>Start Report ---&gt;</vt:lpstr>
      <vt:lpstr>Readme</vt:lpstr>
      <vt:lpstr>Data sheet</vt:lpstr>
      <vt:lpstr>Cover</vt:lpstr>
      <vt:lpstr>Instructions</vt:lpstr>
      <vt:lpstr>Schedules</vt:lpstr>
      <vt:lpstr>101</vt:lpstr>
      <vt:lpstr>102103</vt:lpstr>
      <vt:lpstr>104105</vt:lpstr>
      <vt:lpstr>106107</vt:lpstr>
      <vt:lpstr>108109</vt:lpstr>
      <vt:lpstr>110</vt:lpstr>
      <vt:lpstr>111113</vt:lpstr>
      <vt:lpstr>114115</vt:lpstr>
      <vt:lpstr>116119</vt:lpstr>
      <vt:lpstr>120121</vt:lpstr>
      <vt:lpstr>122123</vt:lpstr>
      <vt:lpstr>124125</vt:lpstr>
      <vt:lpstr>200201</vt:lpstr>
      <vt:lpstr>202205</vt:lpstr>
      <vt:lpstr>206</vt:lpstr>
      <vt:lpstr>207</vt:lpstr>
      <vt:lpstr>208</vt:lpstr>
      <vt:lpstr>209</vt:lpstr>
      <vt:lpstr>210</vt:lpstr>
      <vt:lpstr>211</vt:lpstr>
      <vt:lpstr>212</vt:lpstr>
      <vt:lpstr>213</vt:lpstr>
      <vt:lpstr>214</vt:lpstr>
      <vt:lpstr>215</vt:lpstr>
      <vt:lpstr>216</vt:lpstr>
      <vt:lpstr>217</vt:lpstr>
      <vt:lpstr>250251</vt:lpstr>
      <vt:lpstr>252</vt:lpstr>
      <vt:lpstr>253</vt:lpstr>
      <vt:lpstr>254</vt:lpstr>
      <vt:lpstr>255</vt:lpstr>
      <vt:lpstr>256257</vt:lpstr>
      <vt:lpstr>258260</vt:lpstr>
      <vt:lpstr>261</vt:lpstr>
      <vt:lpstr>262263</vt:lpstr>
      <vt:lpstr>264265</vt:lpstr>
      <vt:lpstr>266</vt:lpstr>
      <vt:lpstr>267</vt:lpstr>
      <vt:lpstr>300</vt:lpstr>
      <vt:lpstr>301</vt:lpstr>
      <vt:lpstr>302304</vt:lpstr>
      <vt:lpstr>305</vt:lpstr>
      <vt:lpstr>306</vt:lpstr>
      <vt:lpstr>307309</vt:lpstr>
      <vt:lpstr>310</vt:lpstr>
      <vt:lpstr>311312</vt:lpstr>
      <vt:lpstr>313</vt:lpstr>
      <vt:lpstr>314</vt:lpstr>
      <vt:lpstr>314 Attachment</vt:lpstr>
      <vt:lpstr>315</vt:lpstr>
      <vt:lpstr>316</vt:lpstr>
      <vt:lpstr>317</vt:lpstr>
      <vt:lpstr>318320</vt:lpstr>
      <vt:lpstr>321</vt:lpstr>
      <vt:lpstr>350351</vt:lpstr>
      <vt:lpstr>352353</vt:lpstr>
      <vt:lpstr>354</vt:lpstr>
      <vt:lpstr>355356</vt:lpstr>
      <vt:lpstr>357358</vt:lpstr>
      <vt:lpstr>359360</vt:lpstr>
      <vt:lpstr>361362</vt:lpstr>
      <vt:lpstr>363</vt:lpstr>
      <vt:lpstr>364</vt:lpstr>
      <vt:lpstr>365</vt:lpstr>
      <vt:lpstr>366</vt:lpstr>
      <vt:lpstr>367</vt:lpstr>
      <vt:lpstr>400</vt:lpstr>
      <vt:lpstr>401</vt:lpstr>
      <vt:lpstr>402</vt:lpstr>
      <vt:lpstr>403404</vt:lpstr>
      <vt:lpstr>405</vt:lpstr>
      <vt:lpstr>406</vt:lpstr>
      <vt:lpstr>407408</vt:lpstr>
      <vt:lpstr>409</vt:lpstr>
      <vt:lpstr>410</vt:lpstr>
      <vt:lpstr>411412</vt:lpstr>
      <vt:lpstr>Book</vt:lpstr>
      <vt:lpstr>Verify</vt:lpstr>
      <vt:lpstr>Zindex</vt:lpstr>
      <vt:lpstr>_001COVER</vt:lpstr>
      <vt:lpstr>_002INSTR</vt:lpstr>
      <vt:lpstr>_003SCHEDULES</vt:lpstr>
      <vt:lpstr>_101</vt:lpstr>
      <vt:lpstr>_102103</vt:lpstr>
      <vt:lpstr>_104105</vt:lpstr>
      <vt:lpstr>_106107</vt:lpstr>
      <vt:lpstr>_108109</vt:lpstr>
      <vt:lpstr>_114115</vt:lpstr>
      <vt:lpstr>_116119</vt:lpstr>
      <vt:lpstr>_120121</vt:lpstr>
      <vt:lpstr>_122123</vt:lpstr>
      <vt:lpstr>_124125</vt:lpstr>
      <vt:lpstr>_200201</vt:lpstr>
      <vt:lpstr>_202205</vt:lpstr>
      <vt:lpstr>_206</vt:lpstr>
      <vt:lpstr>_207</vt:lpstr>
      <vt:lpstr>_208</vt:lpstr>
      <vt:lpstr>_209</vt:lpstr>
      <vt:lpstr>_210</vt:lpstr>
      <vt:lpstr>_211</vt:lpstr>
      <vt:lpstr>_212</vt:lpstr>
      <vt:lpstr>_213</vt:lpstr>
      <vt:lpstr>_214</vt:lpstr>
      <vt:lpstr>_215</vt:lpstr>
      <vt:lpstr>_216</vt:lpstr>
      <vt:lpstr>_217</vt:lpstr>
      <vt:lpstr>_250251</vt:lpstr>
      <vt:lpstr>_252</vt:lpstr>
      <vt:lpstr>_254</vt:lpstr>
      <vt:lpstr>_256257</vt:lpstr>
      <vt:lpstr>_258260</vt:lpstr>
      <vt:lpstr>_261</vt:lpstr>
      <vt:lpstr>_262263</vt:lpstr>
      <vt:lpstr>_266</vt:lpstr>
      <vt:lpstr>_267</vt:lpstr>
      <vt:lpstr>_300</vt:lpstr>
      <vt:lpstr>_301</vt:lpstr>
      <vt:lpstr>_302304</vt:lpstr>
      <vt:lpstr>_305</vt:lpstr>
      <vt:lpstr>_306</vt:lpstr>
      <vt:lpstr>_307309</vt:lpstr>
      <vt:lpstr>_310</vt:lpstr>
      <vt:lpstr>_311312</vt:lpstr>
      <vt:lpstr>_313</vt:lpstr>
      <vt:lpstr>_314</vt:lpstr>
      <vt:lpstr>_315</vt:lpstr>
      <vt:lpstr>_316</vt:lpstr>
      <vt:lpstr>_317</vt:lpstr>
      <vt:lpstr>_318320</vt:lpstr>
      <vt:lpstr>_321</vt:lpstr>
      <vt:lpstr>_352353</vt:lpstr>
      <vt:lpstr>_354</vt:lpstr>
      <vt:lpstr>_355356</vt:lpstr>
      <vt:lpstr>_357358</vt:lpstr>
      <vt:lpstr>_359360</vt:lpstr>
      <vt:lpstr>_361362</vt:lpstr>
      <vt:lpstr>_363</vt:lpstr>
      <vt:lpstr>_364</vt:lpstr>
      <vt:lpstr>_365</vt:lpstr>
      <vt:lpstr>_366</vt:lpstr>
      <vt:lpstr>_367</vt:lpstr>
      <vt:lpstr>_400</vt:lpstr>
      <vt:lpstr>_401</vt:lpstr>
      <vt:lpstr>_402</vt:lpstr>
      <vt:lpstr>_403404</vt:lpstr>
      <vt:lpstr>_405</vt:lpstr>
      <vt:lpstr>_406</vt:lpstr>
      <vt:lpstr>_407408</vt:lpstr>
      <vt:lpstr>_409</vt:lpstr>
      <vt:lpstr>_410</vt:lpstr>
      <vt:lpstr>_411412</vt:lpstr>
      <vt:lpstr>_PM104105</vt:lpstr>
      <vt:lpstr>_PM106107</vt:lpstr>
      <vt:lpstr>_PM108109</vt:lpstr>
      <vt:lpstr>_PM114115</vt:lpstr>
      <vt:lpstr>_PM116119</vt:lpstr>
      <vt:lpstr>_PM120121</vt:lpstr>
      <vt:lpstr>_PM122123</vt:lpstr>
      <vt:lpstr>_PM124125</vt:lpstr>
      <vt:lpstr>_PM200201</vt:lpstr>
      <vt:lpstr>_PM202205</vt:lpstr>
      <vt:lpstr>_PM206</vt:lpstr>
      <vt:lpstr>_PM207</vt:lpstr>
      <vt:lpstr>_PM209</vt:lpstr>
      <vt:lpstr>_PM210</vt:lpstr>
      <vt:lpstr>_PM211</vt:lpstr>
      <vt:lpstr>_PM212</vt:lpstr>
      <vt:lpstr>_PM214</vt:lpstr>
      <vt:lpstr>_PM215</vt:lpstr>
      <vt:lpstr>_PM216</vt:lpstr>
      <vt:lpstr>_PM250251</vt:lpstr>
      <vt:lpstr>_PM252</vt:lpstr>
      <vt:lpstr>_PM253</vt:lpstr>
      <vt:lpstr>_PM254</vt:lpstr>
      <vt:lpstr>_PM255</vt:lpstr>
      <vt:lpstr>_PM256257</vt:lpstr>
      <vt:lpstr>_PM258260</vt:lpstr>
      <vt:lpstr>_PM261</vt:lpstr>
      <vt:lpstr>_PM262263</vt:lpstr>
      <vt:lpstr>_PM266</vt:lpstr>
      <vt:lpstr>_PM267</vt:lpstr>
      <vt:lpstr>_PM300</vt:lpstr>
      <vt:lpstr>_PM302304</vt:lpstr>
      <vt:lpstr>_PM305</vt:lpstr>
      <vt:lpstr>_PM306</vt:lpstr>
      <vt:lpstr>_PM307309</vt:lpstr>
      <vt:lpstr>_PM310</vt:lpstr>
      <vt:lpstr>_PM311312</vt:lpstr>
      <vt:lpstr>_PM316</vt:lpstr>
      <vt:lpstr>_PM317</vt:lpstr>
      <vt:lpstr>_PM318320</vt:lpstr>
      <vt:lpstr>_PM321</vt:lpstr>
      <vt:lpstr>_PM350351</vt:lpstr>
      <vt:lpstr>_PM354</vt:lpstr>
      <vt:lpstr>_PM355356</vt:lpstr>
      <vt:lpstr>_PM357358</vt:lpstr>
      <vt:lpstr>_PM359360</vt:lpstr>
      <vt:lpstr>_PM361362</vt:lpstr>
      <vt:lpstr>_PM363</vt:lpstr>
      <vt:lpstr>_PM364</vt:lpstr>
      <vt:lpstr>_PM365</vt:lpstr>
      <vt:lpstr>_PM366</vt:lpstr>
      <vt:lpstr>_PM367</vt:lpstr>
      <vt:lpstr>_PM401</vt:lpstr>
      <vt:lpstr>_PM402</vt:lpstr>
      <vt:lpstr>_PM403404</vt:lpstr>
      <vt:lpstr>_PM405</vt:lpstr>
      <vt:lpstr>_PM406</vt:lpstr>
      <vt:lpstr>_PM407408</vt:lpstr>
      <vt:lpstr>_PM409</vt:lpstr>
      <vt:lpstr>_PM410</vt:lpstr>
      <vt:lpstr>_PM411412</vt:lpstr>
      <vt:lpstr>BOOK</vt:lpstr>
      <vt:lpstr>COVERPM</vt:lpstr>
      <vt:lpstr>GENINSTPM</vt:lpstr>
      <vt:lpstr>PMVERIFY</vt:lpstr>
      <vt:lpstr>PMZINDEX</vt:lpstr>
      <vt:lpstr>'104105'!Print_Area</vt:lpstr>
      <vt:lpstr>'106107'!Print_Area</vt:lpstr>
      <vt:lpstr>'108109'!Print_Area</vt:lpstr>
      <vt:lpstr>'114115'!Print_Area</vt:lpstr>
      <vt:lpstr>'116119'!Print_Area</vt:lpstr>
      <vt:lpstr>'120121'!Print_Area</vt:lpstr>
      <vt:lpstr>'122123'!Print_Area</vt:lpstr>
      <vt:lpstr>'124125'!Print_Area</vt:lpstr>
      <vt:lpstr>'200201'!Print_Area</vt:lpstr>
      <vt:lpstr>'202205'!Print_Area</vt:lpstr>
      <vt:lpstr>'206'!Print_Area</vt:lpstr>
      <vt:lpstr>'208'!Print_Area</vt:lpstr>
      <vt:lpstr>'210'!Print_Area</vt:lpstr>
      <vt:lpstr>'213'!Print_Area</vt:lpstr>
      <vt:lpstr>'214'!Print_Area</vt:lpstr>
      <vt:lpstr>'215'!Print_Area</vt:lpstr>
      <vt:lpstr>'216'!Print_Area</vt:lpstr>
      <vt:lpstr>'217'!Print_Area</vt:lpstr>
      <vt:lpstr>'254'!Print_Area</vt:lpstr>
      <vt:lpstr>'255'!Print_Area</vt:lpstr>
      <vt:lpstr>'256257'!Print_Area</vt:lpstr>
      <vt:lpstr>'258260'!Print_Area</vt:lpstr>
      <vt:lpstr>'261'!Print_Area</vt:lpstr>
      <vt:lpstr>'262263'!Print_Area</vt:lpstr>
      <vt:lpstr>'264265'!Print_Area</vt:lpstr>
      <vt:lpstr>'300'!Print_Area</vt:lpstr>
      <vt:lpstr>'301'!Print_Area</vt:lpstr>
      <vt:lpstr>'306'!Print_Area</vt:lpstr>
      <vt:lpstr>'307309'!Print_Area</vt:lpstr>
      <vt:lpstr>'311312'!Print_Area</vt:lpstr>
      <vt:lpstr>'313'!Print_Area</vt:lpstr>
      <vt:lpstr>'314'!Print_Area</vt:lpstr>
      <vt:lpstr>'314 Attachment'!Print_Area</vt:lpstr>
      <vt:lpstr>'318320'!Print_Area</vt:lpstr>
      <vt:lpstr>'350351'!Print_Area</vt:lpstr>
      <vt:lpstr>'352353'!Print_Area</vt:lpstr>
      <vt:lpstr>'355356'!Print_Area</vt:lpstr>
      <vt:lpstr>'357358'!Print_Area</vt:lpstr>
      <vt:lpstr>'359360'!Print_Area</vt:lpstr>
      <vt:lpstr>'361362'!Print_Area</vt:lpstr>
      <vt:lpstr>'364'!Print_Area</vt:lpstr>
      <vt:lpstr>'365'!Print_Area</vt:lpstr>
      <vt:lpstr>'366'!Print_Area</vt:lpstr>
      <vt:lpstr>'400'!Print_Area</vt:lpstr>
      <vt:lpstr>'401'!Print_Area</vt:lpstr>
      <vt:lpstr>'402'!Print_Area</vt:lpstr>
      <vt:lpstr>'403404'!Print_Area</vt:lpstr>
      <vt:lpstr>'405'!Print_Area</vt:lpstr>
      <vt:lpstr>'406'!Print_Area</vt:lpstr>
      <vt:lpstr>'407408'!Print_Area</vt:lpstr>
      <vt:lpstr>'Data sheet'!Print_Area</vt:lpstr>
      <vt:lpstr>Schedules!Print_Area</vt:lpstr>
      <vt:lpstr>Verify!Print_Area</vt:lpstr>
      <vt:lpstr>Zindex!Print_Area</vt:lpstr>
    </vt:vector>
  </TitlesOfParts>
  <Company>Dept. of Public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weberc1</cp:lastModifiedBy>
  <cp:lastPrinted>2019-03-29T19:57:05Z</cp:lastPrinted>
  <dcterms:created xsi:type="dcterms:W3CDTF">1999-04-15T19:25:10Z</dcterms:created>
  <dcterms:modified xsi:type="dcterms:W3CDTF">2019-03-29T20:00:37Z</dcterms:modified>
</cp:coreProperties>
</file>